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VÝKRESY\Litomyšl - bytovka Zahájská\VÝKAZ VÝMĚŘ  FINAL\"/>
    </mc:Choice>
  </mc:AlternateContent>
  <xr:revisionPtr revIDLastSave="0" documentId="13_ncr:1_{0F60F344-ED7A-400E-969A-D94A62783F79}" xr6:coauthVersionLast="45" xr6:coauthVersionMax="45" xr10:uidLastSave="{00000000-0000-0000-0000-000000000000}"/>
  <workbookProtection workbookAlgorithmName="SHA-512" workbookHashValue="rZtobxwhbMSGRgbW4/yVcQul3AdkXJGz9acyFVf/nyZrj05XXlgHrvPaYzy/AmuANkG18p8+zDHW9/3dEdth6Q==" workbookSaltValue="2iy2TufaDSTbQL9UMhizDw==" workbookSpinCount="100000" lockStructure="1"/>
  <bookViews>
    <workbookView xWindow="28680" yWindow="-120" windowWidth="29040" windowHeight="17790" activeTab="1" xr2:uid="{00000000-000D-0000-FFFF-FFFF00000000}"/>
  </bookViews>
  <sheets>
    <sheet name="Rekapitulace stavby" sheetId="1" r:id="rId1"/>
    <sheet name="1D.1.1 - ARCHITEKTONICKO-..." sheetId="2" r:id="rId2"/>
    <sheet name="1D.1.4 - ELEKTROINSTALACE..." sheetId="3" r:id="rId3"/>
    <sheet name="1D.1.5 - ZDRAVOTECHNICKÉ ..." sheetId="4" r:id="rId4"/>
    <sheet name="1D.1.6 - ZAŘÍZENÍ PRO VYT..." sheetId="5" r:id="rId5"/>
    <sheet name="1D.1.7 - VZDUCHOTECHNIKA" sheetId="6" r:id="rId6"/>
    <sheet name="1D.1.8 - ELEKTROINSTALACE..." sheetId="7" r:id="rId7"/>
    <sheet name="1D.1.9 - VNITŘNÍ ROZVOD P..." sheetId="8" r:id="rId8"/>
    <sheet name="2D - SO 02 VENKOVNÍ KANAL..." sheetId="9" r:id="rId9"/>
    <sheet name="3D - SO 03 VODOVOD" sheetId="10" r:id="rId10"/>
    <sheet name="5D - SO 05 PŘÍPOJKA NTL" sheetId="11" r:id="rId11"/>
    <sheet name="6D - SO 06 ZPEVNĚNÉ PLOCHY" sheetId="12" r:id="rId12"/>
    <sheet name="ORN - OSTATNÍ ROZPOČTOVÉ ..." sheetId="13" r:id="rId13"/>
  </sheets>
  <definedNames>
    <definedName name="_xlnm._FilterDatabase" localSheetId="1" hidden="1">'1D.1.1 - ARCHITEKTONICKO-...'!$C$166:$K$1370</definedName>
    <definedName name="_xlnm._FilterDatabase" localSheetId="2" hidden="1">'1D.1.4 - ELEKTROINSTALACE...'!$C$228:$K$492</definedName>
    <definedName name="_xlnm._FilterDatabase" localSheetId="3" hidden="1">'1D.1.5 - ZDRAVOTECHNICKÉ ...'!$C$140:$K$444</definedName>
    <definedName name="_xlnm._FilterDatabase" localSheetId="4" hidden="1">'1D.1.6 - ZAŘÍZENÍ PRO VYT...'!$C$135:$K$630</definedName>
    <definedName name="_xlnm._FilterDatabase" localSheetId="5" hidden="1">'1D.1.7 - VZDUCHOTECHNIKA'!$C$135:$K$426</definedName>
    <definedName name="_xlnm._FilterDatabase" localSheetId="6" hidden="1">'1D.1.8 - ELEKTROINSTALACE...'!$C$146:$K$203</definedName>
    <definedName name="_xlnm._FilterDatabase" localSheetId="7" hidden="1">'1D.1.9 - VNITŘNÍ ROZVOD P...'!$C$131:$K$151</definedName>
    <definedName name="_xlnm._FilterDatabase" localSheetId="8" hidden="1">'2D - SO 02 VENKOVNÍ KANAL...'!$C$137:$K$188</definedName>
    <definedName name="_xlnm._FilterDatabase" localSheetId="9" hidden="1">'3D - SO 03 VODOVOD'!$C$136:$K$192</definedName>
    <definedName name="_xlnm._FilterDatabase" localSheetId="10" hidden="1">'5D - SO 05 PŘÍPOJKA NTL'!$C$133:$K$196</definedName>
    <definedName name="_xlnm._FilterDatabase" localSheetId="11" hidden="1">'6D - SO 06 ZPEVNĚNÉ PLOCHY'!$C$132:$K$326</definedName>
    <definedName name="_xlnm._FilterDatabase" localSheetId="12" hidden="1">'ORN - OSTATNÍ ROZPOČTOVÉ ...'!$C$126:$K$133</definedName>
    <definedName name="_xlnm.Print_Titles" localSheetId="1">'1D.1.1 - ARCHITEKTONICKO-...'!$166:$166</definedName>
    <definedName name="_xlnm.Print_Titles" localSheetId="2">'1D.1.4 - ELEKTROINSTALACE...'!$228:$228</definedName>
    <definedName name="_xlnm.Print_Titles" localSheetId="3">'1D.1.5 - ZDRAVOTECHNICKÉ ...'!$140:$140</definedName>
    <definedName name="_xlnm.Print_Titles" localSheetId="4">'1D.1.6 - ZAŘÍZENÍ PRO VYT...'!$135:$135</definedName>
    <definedName name="_xlnm.Print_Titles" localSheetId="5">'1D.1.7 - VZDUCHOTECHNIKA'!$135:$135</definedName>
    <definedName name="_xlnm.Print_Titles" localSheetId="6">'1D.1.8 - ELEKTROINSTALACE...'!$146:$146</definedName>
    <definedName name="_xlnm.Print_Titles" localSheetId="7">'1D.1.9 - VNITŘNÍ ROZVOD P...'!$131:$131</definedName>
    <definedName name="_xlnm.Print_Titles" localSheetId="8">'2D - SO 02 VENKOVNÍ KANAL...'!$137:$137</definedName>
    <definedName name="_xlnm.Print_Titles" localSheetId="9">'3D - SO 03 VODOVOD'!$136:$136</definedName>
    <definedName name="_xlnm.Print_Titles" localSheetId="10">'5D - SO 05 PŘÍPOJKA NTL'!$133:$133</definedName>
    <definedName name="_xlnm.Print_Titles" localSheetId="11">'6D - SO 06 ZPEVNĚNÉ PLOCHY'!$132:$132</definedName>
    <definedName name="_xlnm.Print_Titles" localSheetId="12">'ORN - OSTATNÍ ROZPOČTOVÉ ...'!$126:$126</definedName>
    <definedName name="_xlnm.Print_Titles" localSheetId="0">'Rekapitulace stavby'!$92:$92</definedName>
    <definedName name="_xlnm.Print_Area" localSheetId="1">'1D.1.1 - ARCHITEKTONICKO-...'!$C$4:$J$76,'1D.1.1 - ARCHITEKTONICKO-...'!$C$82:$J$146,'1D.1.1 - ARCHITEKTONICKO-...'!$C$152:$K$1370</definedName>
    <definedName name="_xlnm.Print_Area" localSheetId="2">'1D.1.4 - ELEKTROINSTALACE...'!$C$4:$J$76,'1D.1.4 - ELEKTROINSTALACE...'!$C$82:$J$208,'1D.1.4 - ELEKTROINSTALACE...'!$C$214:$K$492</definedName>
    <definedName name="_xlnm.Print_Area" localSheetId="3">'1D.1.5 - ZDRAVOTECHNICKÉ ...'!$C$4:$J$76,'1D.1.5 - ZDRAVOTECHNICKÉ ...'!$C$82:$J$120,'1D.1.5 - ZDRAVOTECHNICKÉ ...'!$C$126:$K$444</definedName>
    <definedName name="_xlnm.Print_Area" localSheetId="4">'1D.1.6 - ZAŘÍZENÍ PRO VYT...'!$C$4:$J$76,'1D.1.6 - ZAŘÍZENÍ PRO VYT...'!$C$82:$J$115,'1D.1.6 - ZAŘÍZENÍ PRO VYT...'!$C$121:$K$630</definedName>
    <definedName name="_xlnm.Print_Area" localSheetId="5">'1D.1.7 - VZDUCHOTECHNIKA'!$C$4:$J$76,'1D.1.7 - VZDUCHOTECHNIKA'!$C$82:$J$115,'1D.1.7 - VZDUCHOTECHNIKA'!$C$121:$K$426</definedName>
    <definedName name="_xlnm.Print_Area" localSheetId="6">'1D.1.8 - ELEKTROINSTALACE...'!$C$4:$J$76,'1D.1.8 - ELEKTROINSTALACE...'!$C$82:$J$126,'1D.1.8 - ELEKTROINSTALACE...'!$C$132:$K$203</definedName>
    <definedName name="_xlnm.Print_Area" localSheetId="7">'1D.1.9 - VNITŘNÍ ROZVOD P...'!$C$4:$J$76,'1D.1.9 - VNITŘNÍ ROZVOD P...'!$C$82:$J$111,'1D.1.9 - VNITŘNÍ ROZVOD P...'!$C$117:$K$151</definedName>
    <definedName name="_xlnm.Print_Area" localSheetId="8">'2D - SO 02 VENKOVNÍ KANAL...'!$C$4:$J$76,'2D - SO 02 VENKOVNÍ KANAL...'!$C$82:$J$119,'2D - SO 02 VENKOVNÍ KANAL...'!$C$125:$K$188</definedName>
    <definedName name="_xlnm.Print_Area" localSheetId="9">'3D - SO 03 VODOVOD'!$C$4:$J$76,'3D - SO 03 VODOVOD'!$C$82:$J$118,'3D - SO 03 VODOVOD'!$C$124:$K$192</definedName>
    <definedName name="_xlnm.Print_Area" localSheetId="10">'5D - SO 05 PŘÍPOJKA NTL'!$C$4:$J$76,'5D - SO 05 PŘÍPOJKA NTL'!$C$82:$J$115,'5D - SO 05 PŘÍPOJKA NTL'!$C$121:$K$196</definedName>
    <definedName name="_xlnm.Print_Area" localSheetId="11">'6D - SO 06 ZPEVNĚNÉ PLOCHY'!$C$4:$J$76,'6D - SO 06 ZPEVNĚNÉ PLOCHY'!$C$82:$J$114,'6D - SO 06 ZPEVNĚNÉ PLOCHY'!$C$120:$K$326</definedName>
    <definedName name="_xlnm.Print_Area" localSheetId="12">'ORN - OSTATNÍ ROZPOČTOVÉ ...'!$C$4:$J$76,'ORN - OSTATNÍ ROZPOČTOVÉ ...'!$C$82:$J$108,'ORN - OSTATNÍ ROZPOČTOVÉ ...'!$C$114:$K$133</definedName>
    <definedName name="_xlnm.Print_Area" localSheetId="0">'Rekapitulace stavby'!$D$4:$AO$76,'Rekapitulace stavby'!$C$82:$AQ$108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3" l="1"/>
  <c r="J38" i="13"/>
  <c r="AY107" i="1"/>
  <c r="J37" i="13"/>
  <c r="AX107" i="1" s="1"/>
  <c r="BI133" i="13"/>
  <c r="BH133" i="13"/>
  <c r="BG133" i="13"/>
  <c r="BF133" i="13"/>
  <c r="T133" i="13"/>
  <c r="R133" i="13"/>
  <c r="P133" i="13"/>
  <c r="BK133" i="13"/>
  <c r="J133" i="13"/>
  <c r="BE133" i="13"/>
  <c r="BI132" i="13"/>
  <c r="BH132" i="13"/>
  <c r="BG132" i="13"/>
  <c r="BF132" i="13"/>
  <c r="T132" i="13"/>
  <c r="R132" i="13"/>
  <c r="P132" i="13"/>
  <c r="BK132" i="13"/>
  <c r="J132" i="13"/>
  <c r="BE132" i="13" s="1"/>
  <c r="BI131" i="13"/>
  <c r="BH131" i="13"/>
  <c r="BG131" i="13"/>
  <c r="BF131" i="13"/>
  <c r="T131" i="13"/>
  <c r="R131" i="13"/>
  <c r="P131" i="13"/>
  <c r="BK131" i="13"/>
  <c r="J131" i="13"/>
  <c r="BE131" i="13"/>
  <c r="BI130" i="13"/>
  <c r="BH130" i="13"/>
  <c r="BG130" i="13"/>
  <c r="BF130" i="13"/>
  <c r="T130" i="13"/>
  <c r="R130" i="13"/>
  <c r="P130" i="13"/>
  <c r="BK130" i="13"/>
  <c r="J130" i="13"/>
  <c r="BE130" i="13" s="1"/>
  <c r="BI129" i="13"/>
  <c r="BH129" i="13"/>
  <c r="BG129" i="13"/>
  <c r="BF129" i="13"/>
  <c r="T129" i="13"/>
  <c r="R129" i="13"/>
  <c r="P129" i="13"/>
  <c r="BK129" i="13"/>
  <c r="J129" i="13"/>
  <c r="BE129" i="13" s="1"/>
  <c r="J123" i="13"/>
  <c r="F123" i="13"/>
  <c r="F121" i="13"/>
  <c r="E119" i="13"/>
  <c r="BI106" i="13"/>
  <c r="BH106" i="13"/>
  <c r="BG106" i="13"/>
  <c r="BF106" i="13"/>
  <c r="BI105" i="13"/>
  <c r="BH105" i="13"/>
  <c r="BG105" i="13"/>
  <c r="BF105" i="13"/>
  <c r="BE105" i="13"/>
  <c r="BI104" i="13"/>
  <c r="BH104" i="13"/>
  <c r="BG104" i="13"/>
  <c r="BF104" i="13"/>
  <c r="BE104" i="13"/>
  <c r="BI103" i="13"/>
  <c r="BH103" i="13"/>
  <c r="BG103" i="13"/>
  <c r="BF103" i="13"/>
  <c r="BE103" i="13"/>
  <c r="BI102" i="13"/>
  <c r="BH102" i="13"/>
  <c r="BG102" i="13"/>
  <c r="BF102" i="13"/>
  <c r="BE102" i="13"/>
  <c r="BI101" i="13"/>
  <c r="F39" i="13" s="1"/>
  <c r="BD107" i="1" s="1"/>
  <c r="BH101" i="13"/>
  <c r="BG101" i="13"/>
  <c r="BF101" i="13"/>
  <c r="BE101" i="13"/>
  <c r="J91" i="13"/>
  <c r="F91" i="13"/>
  <c r="F89" i="13"/>
  <c r="E87" i="13"/>
  <c r="J24" i="13"/>
  <c r="E24" i="13"/>
  <c r="J124" i="13" s="1"/>
  <c r="J23" i="13"/>
  <c r="J18" i="13"/>
  <c r="E18" i="13"/>
  <c r="F92" i="13" s="1"/>
  <c r="F124" i="13"/>
  <c r="J17" i="13"/>
  <c r="J12" i="13"/>
  <c r="J89" i="13" s="1"/>
  <c r="E7" i="13"/>
  <c r="E117" i="13" s="1"/>
  <c r="E85" i="13"/>
  <c r="J39" i="12"/>
  <c r="J38" i="12"/>
  <c r="AY106" i="1" s="1"/>
  <c r="J37" i="12"/>
  <c r="AX106" i="1" s="1"/>
  <c r="BI326" i="12"/>
  <c r="BH326" i="12"/>
  <c r="BG326" i="12"/>
  <c r="BF326" i="12"/>
  <c r="T326" i="12"/>
  <c r="T325" i="12" s="1"/>
  <c r="R326" i="12"/>
  <c r="R325" i="12" s="1"/>
  <c r="P326" i="12"/>
  <c r="P325" i="12" s="1"/>
  <c r="BK326" i="12"/>
  <c r="BK325" i="12" s="1"/>
  <c r="J325" i="12" s="1"/>
  <c r="J103" i="12" s="1"/>
  <c r="J326" i="12"/>
  <c r="BE326" i="12"/>
  <c r="BI324" i="12"/>
  <c r="BH324" i="12"/>
  <c r="BG324" i="12"/>
  <c r="BF324" i="12"/>
  <c r="T324" i="12"/>
  <c r="R324" i="12"/>
  <c r="P324" i="12"/>
  <c r="BK324" i="12"/>
  <c r="J324" i="12"/>
  <c r="BE324" i="12" s="1"/>
  <c r="BI323" i="12"/>
  <c r="BH323" i="12"/>
  <c r="BG323" i="12"/>
  <c r="BF323" i="12"/>
  <c r="T323" i="12"/>
  <c r="R323" i="12"/>
  <c r="P323" i="12"/>
  <c r="BK323" i="12"/>
  <c r="J323" i="12"/>
  <c r="BE323" i="12" s="1"/>
  <c r="BI319" i="12"/>
  <c r="BH319" i="12"/>
  <c r="BG319" i="12"/>
  <c r="BF319" i="12"/>
  <c r="T319" i="12"/>
  <c r="R319" i="12"/>
  <c r="P319" i="12"/>
  <c r="BK319" i="12"/>
  <c r="J319" i="12"/>
  <c r="BE319" i="12"/>
  <c r="BI318" i="12"/>
  <c r="BH318" i="12"/>
  <c r="BG318" i="12"/>
  <c r="BF318" i="12"/>
  <c r="T318" i="12"/>
  <c r="R318" i="12"/>
  <c r="P318" i="12"/>
  <c r="BK318" i="12"/>
  <c r="J318" i="12"/>
  <c r="BE318" i="12" s="1"/>
  <c r="BI314" i="12"/>
  <c r="BH314" i="12"/>
  <c r="BG314" i="12"/>
  <c r="BF314" i="12"/>
  <c r="T314" i="12"/>
  <c r="R314" i="12"/>
  <c r="P314" i="12"/>
  <c r="BK314" i="12"/>
  <c r="J314" i="12"/>
  <c r="BE314" i="12"/>
  <c r="BI310" i="12"/>
  <c r="BH310" i="12"/>
  <c r="BG310" i="12"/>
  <c r="BF310" i="12"/>
  <c r="T310" i="12"/>
  <c r="R310" i="12"/>
  <c r="P310" i="12"/>
  <c r="BK310" i="12"/>
  <c r="J310" i="12"/>
  <c r="BE310" i="12" s="1"/>
  <c r="BI306" i="12"/>
  <c r="BH306" i="12"/>
  <c r="BG306" i="12"/>
  <c r="BF306" i="12"/>
  <c r="T306" i="12"/>
  <c r="R306" i="12"/>
  <c r="P306" i="12"/>
  <c r="BK306" i="12"/>
  <c r="J306" i="12"/>
  <c r="BE306" i="12"/>
  <c r="BI305" i="12"/>
  <c r="BH305" i="12"/>
  <c r="BG305" i="12"/>
  <c r="BF305" i="12"/>
  <c r="T305" i="12"/>
  <c r="R305" i="12"/>
  <c r="P305" i="12"/>
  <c r="BK305" i="12"/>
  <c r="J305" i="12"/>
  <c r="BE305" i="12" s="1"/>
  <c r="BI299" i="12"/>
  <c r="BH299" i="12"/>
  <c r="BG299" i="12"/>
  <c r="BF299" i="12"/>
  <c r="T299" i="12"/>
  <c r="R299" i="12"/>
  <c r="P299" i="12"/>
  <c r="BK299" i="12"/>
  <c r="J299" i="12"/>
  <c r="BE299" i="12"/>
  <c r="BI298" i="12"/>
  <c r="BH298" i="12"/>
  <c r="BG298" i="12"/>
  <c r="BF298" i="12"/>
  <c r="T298" i="12"/>
  <c r="R298" i="12"/>
  <c r="P298" i="12"/>
  <c r="BK298" i="12"/>
  <c r="BK284" i="12" s="1"/>
  <c r="J284" i="12" s="1"/>
  <c r="J102" i="12" s="1"/>
  <c r="J298" i="12"/>
  <c r="BE298" i="12" s="1"/>
  <c r="BI294" i="12"/>
  <c r="BH294" i="12"/>
  <c r="BG294" i="12"/>
  <c r="BF294" i="12"/>
  <c r="T294" i="12"/>
  <c r="R294" i="12"/>
  <c r="P294" i="12"/>
  <c r="BK294" i="12"/>
  <c r="J294" i="12"/>
  <c r="BE294" i="12" s="1"/>
  <c r="BI293" i="12"/>
  <c r="BH293" i="12"/>
  <c r="BG293" i="12"/>
  <c r="BF293" i="12"/>
  <c r="T293" i="12"/>
  <c r="R293" i="12"/>
  <c r="P293" i="12"/>
  <c r="BK293" i="12"/>
  <c r="J293" i="12"/>
  <c r="BE293" i="12" s="1"/>
  <c r="BI289" i="12"/>
  <c r="BH289" i="12"/>
  <c r="BG289" i="12"/>
  <c r="BF289" i="12"/>
  <c r="T289" i="12"/>
  <c r="R289" i="12"/>
  <c r="P289" i="12"/>
  <c r="BK289" i="12"/>
  <c r="J289" i="12"/>
  <c r="BE289" i="12" s="1"/>
  <c r="BI285" i="12"/>
  <c r="BH285" i="12"/>
  <c r="BG285" i="12"/>
  <c r="BF285" i="12"/>
  <c r="T285" i="12"/>
  <c r="R285" i="12"/>
  <c r="P285" i="12"/>
  <c r="BK285" i="12"/>
  <c r="J285" i="12"/>
  <c r="BE285" i="12" s="1"/>
  <c r="BI283" i="12"/>
  <c r="BH283" i="12"/>
  <c r="BG283" i="12"/>
  <c r="BF283" i="12"/>
  <c r="T283" i="12"/>
  <c r="R283" i="12"/>
  <c r="P283" i="12"/>
  <c r="BK283" i="12"/>
  <c r="J283" i="12"/>
  <c r="BE283" i="12" s="1"/>
  <c r="BI278" i="12"/>
  <c r="BH278" i="12"/>
  <c r="BG278" i="12"/>
  <c r="BF278" i="12"/>
  <c r="T278" i="12"/>
  <c r="R278" i="12"/>
  <c r="P278" i="12"/>
  <c r="BK278" i="12"/>
  <c r="J278" i="12"/>
  <c r="BE278" i="12"/>
  <c r="BI277" i="12"/>
  <c r="BH277" i="12"/>
  <c r="BG277" i="12"/>
  <c r="BF277" i="12"/>
  <c r="T277" i="12"/>
  <c r="R277" i="12"/>
  <c r="P277" i="12"/>
  <c r="BK277" i="12"/>
  <c r="J277" i="12"/>
  <c r="BE277" i="12" s="1"/>
  <c r="BI273" i="12"/>
  <c r="BH273" i="12"/>
  <c r="BG273" i="12"/>
  <c r="BF273" i="12"/>
  <c r="T273" i="12"/>
  <c r="R273" i="12"/>
  <c r="P273" i="12"/>
  <c r="BK273" i="12"/>
  <c r="J273" i="12"/>
  <c r="BE273" i="12"/>
  <c r="BI272" i="12"/>
  <c r="BH272" i="12"/>
  <c r="BG272" i="12"/>
  <c r="BF272" i="12"/>
  <c r="T272" i="12"/>
  <c r="R272" i="12"/>
  <c r="P272" i="12"/>
  <c r="BK272" i="12"/>
  <c r="J272" i="12"/>
  <c r="BE272" i="12" s="1"/>
  <c r="BI268" i="12"/>
  <c r="BH268" i="12"/>
  <c r="BG268" i="12"/>
  <c r="BF268" i="12"/>
  <c r="T268" i="12"/>
  <c r="R268" i="12"/>
  <c r="P268" i="12"/>
  <c r="BK268" i="12"/>
  <c r="J268" i="12"/>
  <c r="BE268" i="12" s="1"/>
  <c r="BI264" i="12"/>
  <c r="BH264" i="12"/>
  <c r="BG264" i="12"/>
  <c r="BF264" i="12"/>
  <c r="T264" i="12"/>
  <c r="R264" i="12"/>
  <c r="P264" i="12"/>
  <c r="BK264" i="12"/>
  <c r="J264" i="12"/>
  <c r="BE264" i="12"/>
  <c r="BI260" i="12"/>
  <c r="BH260" i="12"/>
  <c r="BG260" i="12"/>
  <c r="BF260" i="12"/>
  <c r="T260" i="12"/>
  <c r="R260" i="12"/>
  <c r="P260" i="12"/>
  <c r="BK260" i="12"/>
  <c r="J260" i="12"/>
  <c r="BE260" i="12" s="1"/>
  <c r="BI259" i="12"/>
  <c r="BH259" i="12"/>
  <c r="BG259" i="12"/>
  <c r="BF259" i="12"/>
  <c r="T259" i="12"/>
  <c r="R259" i="12"/>
  <c r="P259" i="12"/>
  <c r="BK259" i="12"/>
  <c r="J259" i="12"/>
  <c r="BE259" i="12"/>
  <c r="BI255" i="12"/>
  <c r="BH255" i="12"/>
  <c r="BG255" i="12"/>
  <c r="BF255" i="12"/>
  <c r="T255" i="12"/>
  <c r="R255" i="12"/>
  <c r="R254" i="12" s="1"/>
  <c r="P255" i="12"/>
  <c r="BK255" i="12"/>
  <c r="BK254" i="12"/>
  <c r="J254" i="12" s="1"/>
  <c r="J100" i="12" s="1"/>
  <c r="J255" i="12"/>
  <c r="BE255" i="12"/>
  <c r="BI253" i="12"/>
  <c r="BH253" i="12"/>
  <c r="BG253" i="12"/>
  <c r="BF253" i="12"/>
  <c r="T253" i="12"/>
  <c r="R253" i="12"/>
  <c r="P253" i="12"/>
  <c r="BK253" i="12"/>
  <c r="J253" i="12"/>
  <c r="BE253" i="12" s="1"/>
  <c r="BI252" i="12"/>
  <c r="BH252" i="12"/>
  <c r="BG252" i="12"/>
  <c r="BF252" i="12"/>
  <c r="T252" i="12"/>
  <c r="R252" i="12"/>
  <c r="P252" i="12"/>
  <c r="BK252" i="12"/>
  <c r="J252" i="12"/>
  <c r="BE252" i="12"/>
  <c r="BI248" i="12"/>
  <c r="BH248" i="12"/>
  <c r="BG248" i="12"/>
  <c r="BF248" i="12"/>
  <c r="T248" i="12"/>
  <c r="R248" i="12"/>
  <c r="P248" i="12"/>
  <c r="BK248" i="12"/>
  <c r="J248" i="12"/>
  <c r="BE248" i="12" s="1"/>
  <c r="BI247" i="12"/>
  <c r="BH247" i="12"/>
  <c r="BG247" i="12"/>
  <c r="BF247" i="12"/>
  <c r="T247" i="12"/>
  <c r="R247" i="12"/>
  <c r="P247" i="12"/>
  <c r="BK247" i="12"/>
  <c r="J247" i="12"/>
  <c r="BE247" i="12" s="1"/>
  <c r="BI243" i="12"/>
  <c r="BH243" i="12"/>
  <c r="BG243" i="12"/>
  <c r="BF243" i="12"/>
  <c r="T243" i="12"/>
  <c r="R243" i="12"/>
  <c r="P243" i="12"/>
  <c r="BK243" i="12"/>
  <c r="J243" i="12"/>
  <c r="BE243" i="12" s="1"/>
  <c r="BI242" i="12"/>
  <c r="BH242" i="12"/>
  <c r="BG242" i="12"/>
  <c r="BF242" i="12"/>
  <c r="T242" i="12"/>
  <c r="R242" i="12"/>
  <c r="P242" i="12"/>
  <c r="BK242" i="12"/>
  <c r="J242" i="12"/>
  <c r="BE242" i="12" s="1"/>
  <c r="BI238" i="12"/>
  <c r="BH238" i="12"/>
  <c r="BG238" i="12"/>
  <c r="BF238" i="12"/>
  <c r="T238" i="12"/>
  <c r="R238" i="12"/>
  <c r="P238" i="12"/>
  <c r="BK238" i="12"/>
  <c r="J238" i="12"/>
  <c r="BE238" i="12" s="1"/>
  <c r="BI234" i="12"/>
  <c r="BH234" i="12"/>
  <c r="BG234" i="12"/>
  <c r="BF234" i="12"/>
  <c r="T234" i="12"/>
  <c r="R234" i="12"/>
  <c r="P234" i="12"/>
  <c r="BK234" i="12"/>
  <c r="J234" i="12"/>
  <c r="BE234" i="12" s="1"/>
  <c r="BI230" i="12"/>
  <c r="BH230" i="12"/>
  <c r="BG230" i="12"/>
  <c r="BF230" i="12"/>
  <c r="T230" i="12"/>
  <c r="R230" i="12"/>
  <c r="P230" i="12"/>
  <c r="BK230" i="12"/>
  <c r="J230" i="12"/>
  <c r="BE230" i="12" s="1"/>
  <c r="BI224" i="12"/>
  <c r="BH224" i="12"/>
  <c r="BG224" i="12"/>
  <c r="BF224" i="12"/>
  <c r="T224" i="12"/>
  <c r="R224" i="12"/>
  <c r="R223" i="12" s="1"/>
  <c r="P224" i="12"/>
  <c r="BK224" i="12"/>
  <c r="J224" i="12"/>
  <c r="BE224" i="12" s="1"/>
  <c r="BI222" i="12"/>
  <c r="BH222" i="12"/>
  <c r="BG222" i="12"/>
  <c r="BF222" i="12"/>
  <c r="T222" i="12"/>
  <c r="R222" i="12"/>
  <c r="P222" i="12"/>
  <c r="BK222" i="12"/>
  <c r="J222" i="12"/>
  <c r="BE222" i="12" s="1"/>
  <c r="BI219" i="12"/>
  <c r="BH219" i="12"/>
  <c r="BG219" i="12"/>
  <c r="BF219" i="12"/>
  <c r="T219" i="12"/>
  <c r="R219" i="12"/>
  <c r="P219" i="12"/>
  <c r="BK219" i="12"/>
  <c r="J219" i="12"/>
  <c r="BE219" i="12" s="1"/>
  <c r="BI218" i="12"/>
  <c r="BH218" i="12"/>
  <c r="BG218" i="12"/>
  <c r="BF218" i="12"/>
  <c r="T218" i="12"/>
  <c r="R218" i="12"/>
  <c r="P218" i="12"/>
  <c r="BK218" i="12"/>
  <c r="J218" i="12"/>
  <c r="BE218" i="12" s="1"/>
  <c r="BI215" i="12"/>
  <c r="BH215" i="12"/>
  <c r="BG215" i="12"/>
  <c r="BF215" i="12"/>
  <c r="T215" i="12"/>
  <c r="R215" i="12"/>
  <c r="P215" i="12"/>
  <c r="BK215" i="12"/>
  <c r="J215" i="12"/>
  <c r="BE215" i="12" s="1"/>
  <c r="BI214" i="12"/>
  <c r="BH214" i="12"/>
  <c r="BG214" i="12"/>
  <c r="BF214" i="12"/>
  <c r="T214" i="12"/>
  <c r="R214" i="12"/>
  <c r="P214" i="12"/>
  <c r="BK214" i="12"/>
  <c r="BK210" i="12" s="1"/>
  <c r="J210" i="12" s="1"/>
  <c r="J98" i="12" s="1"/>
  <c r="J214" i="12"/>
  <c r="BE214" i="12" s="1"/>
  <c r="BI211" i="12"/>
  <c r="BH211" i="12"/>
  <c r="BG211" i="12"/>
  <c r="BF211" i="12"/>
  <c r="T211" i="12"/>
  <c r="R211" i="12"/>
  <c r="R210" i="12" s="1"/>
  <c r="P211" i="12"/>
  <c r="BK211" i="12"/>
  <c r="J211" i="12"/>
  <c r="BE211" i="12" s="1"/>
  <c r="BI207" i="12"/>
  <c r="BH207" i="12"/>
  <c r="BG207" i="12"/>
  <c r="BF207" i="12"/>
  <c r="T207" i="12"/>
  <c r="R207" i="12"/>
  <c r="P207" i="12"/>
  <c r="BK207" i="12"/>
  <c r="J207" i="12"/>
  <c r="BE207" i="12" s="1"/>
  <c r="BI206" i="12"/>
  <c r="BH206" i="12"/>
  <c r="BG206" i="12"/>
  <c r="BF206" i="12"/>
  <c r="T206" i="12"/>
  <c r="R206" i="12"/>
  <c r="P206" i="12"/>
  <c r="BK206" i="12"/>
  <c r="J206" i="12"/>
  <c r="BE206" i="12" s="1"/>
  <c r="BI203" i="12"/>
  <c r="BH203" i="12"/>
  <c r="BG203" i="12"/>
  <c r="BF203" i="12"/>
  <c r="T203" i="12"/>
  <c r="R203" i="12"/>
  <c r="P203" i="12"/>
  <c r="BK203" i="12"/>
  <c r="J203" i="12"/>
  <c r="BE203" i="12" s="1"/>
  <c r="BI199" i="12"/>
  <c r="BH199" i="12"/>
  <c r="BG199" i="12"/>
  <c r="BF199" i="12"/>
  <c r="T199" i="12"/>
  <c r="R199" i="12"/>
  <c r="P199" i="12"/>
  <c r="BK199" i="12"/>
  <c r="J199" i="12"/>
  <c r="BE199" i="12"/>
  <c r="BI195" i="12"/>
  <c r="BH195" i="12"/>
  <c r="BG195" i="12"/>
  <c r="BF195" i="12"/>
  <c r="T195" i="12"/>
  <c r="R195" i="12"/>
  <c r="P195" i="12"/>
  <c r="BK195" i="12"/>
  <c r="J195" i="12"/>
  <c r="BE195" i="12" s="1"/>
  <c r="BI194" i="12"/>
  <c r="BH194" i="12"/>
  <c r="BG194" i="12"/>
  <c r="BF194" i="12"/>
  <c r="T194" i="12"/>
  <c r="R194" i="12"/>
  <c r="P194" i="12"/>
  <c r="BK194" i="12"/>
  <c r="J194" i="12"/>
  <c r="BE194" i="12" s="1"/>
  <c r="BI190" i="12"/>
  <c r="BH190" i="12"/>
  <c r="BG190" i="12"/>
  <c r="BF190" i="12"/>
  <c r="T190" i="12"/>
  <c r="R190" i="12"/>
  <c r="P190" i="12"/>
  <c r="BK190" i="12"/>
  <c r="J190" i="12"/>
  <c r="BE190" i="12" s="1"/>
  <c r="BI189" i="12"/>
  <c r="BH189" i="12"/>
  <c r="BG189" i="12"/>
  <c r="BF189" i="12"/>
  <c r="T189" i="12"/>
  <c r="R189" i="12"/>
  <c r="P189" i="12"/>
  <c r="BK189" i="12"/>
  <c r="J189" i="12"/>
  <c r="BE189" i="12"/>
  <c r="BI185" i="12"/>
  <c r="BH185" i="12"/>
  <c r="BG185" i="12"/>
  <c r="BF185" i="12"/>
  <c r="T185" i="12"/>
  <c r="R185" i="12"/>
  <c r="P185" i="12"/>
  <c r="BK185" i="12"/>
  <c r="J185" i="12"/>
  <c r="BE185" i="12" s="1"/>
  <c r="BI182" i="12"/>
  <c r="BH182" i="12"/>
  <c r="BG182" i="12"/>
  <c r="BF182" i="12"/>
  <c r="T182" i="12"/>
  <c r="R182" i="12"/>
  <c r="P182" i="12"/>
  <c r="BK182" i="12"/>
  <c r="J182" i="12"/>
  <c r="BE182" i="12"/>
  <c r="BI178" i="12"/>
  <c r="BH178" i="12"/>
  <c r="BG178" i="12"/>
  <c r="BF178" i="12"/>
  <c r="T178" i="12"/>
  <c r="R178" i="12"/>
  <c r="P178" i="12"/>
  <c r="BK178" i="12"/>
  <c r="J178" i="12"/>
  <c r="BE178" i="12" s="1"/>
  <c r="BI177" i="12"/>
  <c r="BH177" i="12"/>
  <c r="BG177" i="12"/>
  <c r="BF177" i="12"/>
  <c r="T177" i="12"/>
  <c r="R177" i="12"/>
  <c r="P177" i="12"/>
  <c r="BK177" i="12"/>
  <c r="J177" i="12"/>
  <c r="BE177" i="12"/>
  <c r="BI173" i="12"/>
  <c r="BH173" i="12"/>
  <c r="BG173" i="12"/>
  <c r="BF173" i="12"/>
  <c r="T173" i="12"/>
  <c r="R173" i="12"/>
  <c r="P173" i="12"/>
  <c r="BK173" i="12"/>
  <c r="J173" i="12"/>
  <c r="BE173" i="12" s="1"/>
  <c r="BI167" i="12"/>
  <c r="BH167" i="12"/>
  <c r="BG167" i="12"/>
  <c r="BF167" i="12"/>
  <c r="T167" i="12"/>
  <c r="R167" i="12"/>
  <c r="P167" i="12"/>
  <c r="BK167" i="12"/>
  <c r="J167" i="12"/>
  <c r="BE167" i="12"/>
  <c r="BI163" i="12"/>
  <c r="BH163" i="12"/>
  <c r="BG163" i="12"/>
  <c r="BF163" i="12"/>
  <c r="T163" i="12"/>
  <c r="R163" i="12"/>
  <c r="P163" i="12"/>
  <c r="BK163" i="12"/>
  <c r="J163" i="12"/>
  <c r="BE163" i="12" s="1"/>
  <c r="BI159" i="12"/>
  <c r="BH159" i="12"/>
  <c r="BG159" i="12"/>
  <c r="BF159" i="12"/>
  <c r="T159" i="12"/>
  <c r="R159" i="12"/>
  <c r="P159" i="12"/>
  <c r="BK159" i="12"/>
  <c r="J159" i="12"/>
  <c r="BE159" i="12"/>
  <c r="BI155" i="12"/>
  <c r="BH155" i="12"/>
  <c r="BG155" i="12"/>
  <c r="BF155" i="12"/>
  <c r="T155" i="12"/>
  <c r="R155" i="12"/>
  <c r="P155" i="12"/>
  <c r="BK155" i="12"/>
  <c r="BK134" i="12" s="1"/>
  <c r="J134" i="12" s="1"/>
  <c r="J97" i="12" s="1"/>
  <c r="J155" i="12"/>
  <c r="BE155" i="12" s="1"/>
  <c r="BI149" i="12"/>
  <c r="BH149" i="12"/>
  <c r="BG149" i="12"/>
  <c r="BF149" i="12"/>
  <c r="T149" i="12"/>
  <c r="R149" i="12"/>
  <c r="P149" i="12"/>
  <c r="BK149" i="12"/>
  <c r="J149" i="12"/>
  <c r="BE149" i="12" s="1"/>
  <c r="BI145" i="12"/>
  <c r="BH145" i="12"/>
  <c r="BG145" i="12"/>
  <c r="BF145" i="12"/>
  <c r="T145" i="12"/>
  <c r="R145" i="12"/>
  <c r="P145" i="12"/>
  <c r="BK145" i="12"/>
  <c r="J145" i="12"/>
  <c r="BE145" i="12" s="1"/>
  <c r="BI139" i="12"/>
  <c r="BH139" i="12"/>
  <c r="BG139" i="12"/>
  <c r="BF139" i="12"/>
  <c r="T139" i="12"/>
  <c r="R139" i="12"/>
  <c r="P139" i="12"/>
  <c r="BK139" i="12"/>
  <c r="J139" i="12"/>
  <c r="BE139" i="12"/>
  <c r="BI135" i="12"/>
  <c r="BH135" i="12"/>
  <c r="BG135" i="12"/>
  <c r="BF135" i="12"/>
  <c r="T135" i="12"/>
  <c r="R135" i="12"/>
  <c r="R134" i="12" s="1"/>
  <c r="P135" i="12"/>
  <c r="BK135" i="12"/>
  <c r="J135" i="12"/>
  <c r="BE135" i="12" s="1"/>
  <c r="J129" i="12"/>
  <c r="F129" i="12"/>
  <c r="F127" i="12"/>
  <c r="E125" i="12"/>
  <c r="BI112" i="12"/>
  <c r="BH112" i="12"/>
  <c r="BG112" i="12"/>
  <c r="BF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J91" i="12"/>
  <c r="F91" i="12"/>
  <c r="F89" i="12"/>
  <c r="E87" i="12"/>
  <c r="J24" i="12"/>
  <c r="E24" i="12"/>
  <c r="J23" i="12"/>
  <c r="J18" i="12"/>
  <c r="E18" i="12"/>
  <c r="F130" i="12" s="1"/>
  <c r="J17" i="12"/>
  <c r="J12" i="12"/>
  <c r="J127" i="12" s="1"/>
  <c r="E7" i="12"/>
  <c r="J39" i="11"/>
  <c r="J38" i="11"/>
  <c r="AY105" i="1" s="1"/>
  <c r="J37" i="11"/>
  <c r="AX105" i="1"/>
  <c r="BI196" i="11"/>
  <c r="BH196" i="11"/>
  <c r="BG196" i="11"/>
  <c r="BF196" i="11"/>
  <c r="T196" i="11"/>
  <c r="R196" i="11"/>
  <c r="P196" i="11"/>
  <c r="BK196" i="11"/>
  <c r="J196" i="11"/>
  <c r="BE196" i="11" s="1"/>
  <c r="BI195" i="11"/>
  <c r="BH195" i="11"/>
  <c r="BG195" i="11"/>
  <c r="BF195" i="11"/>
  <c r="T195" i="11"/>
  <c r="R195" i="11"/>
  <c r="P195" i="11"/>
  <c r="P194" i="11"/>
  <c r="BK195" i="11"/>
  <c r="BK194" i="11" s="1"/>
  <c r="J194" i="11" s="1"/>
  <c r="J104" i="11" s="1"/>
  <c r="J195" i="11"/>
  <c r="BE195" i="11"/>
  <c r="BI193" i="11"/>
  <c r="BH193" i="11"/>
  <c r="BG193" i="11"/>
  <c r="BF193" i="11"/>
  <c r="T193" i="11"/>
  <c r="R193" i="11"/>
  <c r="P193" i="11"/>
  <c r="BK193" i="11"/>
  <c r="J193" i="11"/>
  <c r="BE193" i="11"/>
  <c r="BI192" i="11"/>
  <c r="BH192" i="11"/>
  <c r="BG192" i="11"/>
  <c r="BF192" i="11"/>
  <c r="T192" i="11"/>
  <c r="R192" i="11"/>
  <c r="R185" i="11" s="1"/>
  <c r="P192" i="11"/>
  <c r="BK192" i="11"/>
  <c r="J192" i="11"/>
  <c r="BE192" i="11" s="1"/>
  <c r="BI191" i="11"/>
  <c r="BH191" i="11"/>
  <c r="BG191" i="11"/>
  <c r="BF191" i="11"/>
  <c r="T191" i="11"/>
  <c r="R191" i="11"/>
  <c r="P191" i="11"/>
  <c r="BK191" i="11"/>
  <c r="J191" i="11"/>
  <c r="BE191" i="11"/>
  <c r="BI190" i="11"/>
  <c r="BH190" i="11"/>
  <c r="BG190" i="11"/>
  <c r="BF190" i="11"/>
  <c r="T190" i="11"/>
  <c r="R190" i="11"/>
  <c r="P190" i="11"/>
  <c r="BK190" i="11"/>
  <c r="J190" i="11"/>
  <c r="BE190" i="11" s="1"/>
  <c r="BI189" i="11"/>
  <c r="BH189" i="11"/>
  <c r="BG189" i="11"/>
  <c r="BF189" i="11"/>
  <c r="T189" i="11"/>
  <c r="R189" i="11"/>
  <c r="P189" i="11"/>
  <c r="BK189" i="11"/>
  <c r="J189" i="11"/>
  <c r="BE189" i="11"/>
  <c r="BI188" i="11"/>
  <c r="BH188" i="11"/>
  <c r="BG188" i="11"/>
  <c r="BF188" i="11"/>
  <c r="T188" i="11"/>
  <c r="R188" i="11"/>
  <c r="P188" i="11"/>
  <c r="BK188" i="11"/>
  <c r="BK185" i="11" s="1"/>
  <c r="J185" i="11" s="1"/>
  <c r="J103" i="11" s="1"/>
  <c r="J188" i="11"/>
  <c r="BE188" i="11" s="1"/>
  <c r="BI187" i="11"/>
  <c r="BH187" i="11"/>
  <c r="BG187" i="11"/>
  <c r="BF187" i="11"/>
  <c r="T187" i="11"/>
  <c r="R187" i="11"/>
  <c r="P187" i="11"/>
  <c r="BK187" i="11"/>
  <c r="J187" i="11"/>
  <c r="BE187" i="11" s="1"/>
  <c r="BI186" i="11"/>
  <c r="BH186" i="11"/>
  <c r="BG186" i="11"/>
  <c r="BF186" i="11"/>
  <c r="T186" i="11"/>
  <c r="R186" i="11"/>
  <c r="P186" i="11"/>
  <c r="BK186" i="11"/>
  <c r="J186" i="11"/>
  <c r="BE186" i="11" s="1"/>
  <c r="BI184" i="11"/>
  <c r="BH184" i="11"/>
  <c r="BG184" i="11"/>
  <c r="BF184" i="11"/>
  <c r="T184" i="11"/>
  <c r="R184" i="11"/>
  <c r="P184" i="11"/>
  <c r="BK184" i="11"/>
  <c r="J184" i="11"/>
  <c r="BE184" i="11" s="1"/>
  <c r="BI183" i="11"/>
  <c r="BH183" i="11"/>
  <c r="BG183" i="11"/>
  <c r="BF183" i="11"/>
  <c r="T183" i="11"/>
  <c r="R183" i="11"/>
  <c r="R182" i="11" s="1"/>
  <c r="P183" i="11"/>
  <c r="P182" i="11"/>
  <c r="BK183" i="11"/>
  <c r="BK182" i="11" s="1"/>
  <c r="J182" i="11" s="1"/>
  <c r="J102" i="11" s="1"/>
  <c r="J183" i="11"/>
  <c r="BE183" i="11" s="1"/>
  <c r="BI181" i="11"/>
  <c r="BH181" i="11"/>
  <c r="BG181" i="11"/>
  <c r="BF181" i="11"/>
  <c r="T181" i="11"/>
  <c r="T180" i="11" s="1"/>
  <c r="R181" i="11"/>
  <c r="R180" i="11" s="1"/>
  <c r="P181" i="11"/>
  <c r="P180" i="11" s="1"/>
  <c r="BK181" i="11"/>
  <c r="BK180" i="11" s="1"/>
  <c r="J180" i="11" s="1"/>
  <c r="J101" i="11" s="1"/>
  <c r="J181" i="11"/>
  <c r="BE181" i="11" s="1"/>
  <c r="BI179" i="11"/>
  <c r="BH179" i="11"/>
  <c r="BG179" i="11"/>
  <c r="BF179" i="11"/>
  <c r="T179" i="11"/>
  <c r="R179" i="11"/>
  <c r="P179" i="11"/>
  <c r="BK179" i="11"/>
  <c r="J179" i="11"/>
  <c r="BE179" i="11" s="1"/>
  <c r="BI178" i="11"/>
  <c r="BH178" i="11"/>
  <c r="BG178" i="11"/>
  <c r="BF178" i="11"/>
  <c r="T178" i="11"/>
  <c r="R178" i="11"/>
  <c r="P178" i="11"/>
  <c r="P175" i="11" s="1"/>
  <c r="BK178" i="11"/>
  <c r="J178" i="11"/>
  <c r="BE178" i="11" s="1"/>
  <c r="BI177" i="11"/>
  <c r="BH177" i="11"/>
  <c r="BG177" i="11"/>
  <c r="BF177" i="11"/>
  <c r="T177" i="11"/>
  <c r="T175" i="11" s="1"/>
  <c r="R177" i="11"/>
  <c r="P177" i="11"/>
  <c r="BK177" i="11"/>
  <c r="J177" i="11"/>
  <c r="BE177" i="11" s="1"/>
  <c r="BI176" i="11"/>
  <c r="BH176" i="11"/>
  <c r="BG176" i="11"/>
  <c r="BF176" i="11"/>
  <c r="T176" i="11"/>
  <c r="R176" i="11"/>
  <c r="R175" i="11" s="1"/>
  <c r="P176" i="11"/>
  <c r="BK176" i="11"/>
  <c r="BK175" i="11" s="1"/>
  <c r="J175" i="11" s="1"/>
  <c r="J100" i="11" s="1"/>
  <c r="J176" i="11"/>
  <c r="BE176" i="11"/>
  <c r="BI172" i="11"/>
  <c r="BH172" i="11"/>
  <c r="BG172" i="11"/>
  <c r="BF172" i="11"/>
  <c r="T172" i="11"/>
  <c r="T171" i="11"/>
  <c r="R172" i="11"/>
  <c r="R171" i="11" s="1"/>
  <c r="P172" i="11"/>
  <c r="P171" i="11" s="1"/>
  <c r="BK172" i="11"/>
  <c r="BK171" i="11" s="1"/>
  <c r="J171" i="11" s="1"/>
  <c r="J99" i="11" s="1"/>
  <c r="J172" i="11"/>
  <c r="BE172" i="11"/>
  <c r="BI170" i="11"/>
  <c r="BH170" i="11"/>
  <c r="BG170" i="11"/>
  <c r="BF170" i="11"/>
  <c r="T170" i="11"/>
  <c r="R170" i="11"/>
  <c r="P170" i="11"/>
  <c r="BK170" i="11"/>
  <c r="J170" i="11"/>
  <c r="BE170" i="11"/>
  <c r="BI169" i="11"/>
  <c r="BH169" i="11"/>
  <c r="BG169" i="11"/>
  <c r="BF169" i="11"/>
  <c r="T169" i="11"/>
  <c r="T168" i="11" s="1"/>
  <c r="R169" i="11"/>
  <c r="R168" i="11" s="1"/>
  <c r="P169" i="11"/>
  <c r="BK169" i="11"/>
  <c r="BK168" i="11" s="1"/>
  <c r="J168" i="11" s="1"/>
  <c r="J98" i="11" s="1"/>
  <c r="J169" i="11"/>
  <c r="BE169" i="11" s="1"/>
  <c r="BI165" i="11"/>
  <c r="BH165" i="11"/>
  <c r="BG165" i="11"/>
  <c r="BF165" i="11"/>
  <c r="T165" i="11"/>
  <c r="R165" i="11"/>
  <c r="P165" i="11"/>
  <c r="BK165" i="11"/>
  <c r="J165" i="11"/>
  <c r="BE165" i="11" s="1"/>
  <c r="BI162" i="11"/>
  <c r="BH162" i="11"/>
  <c r="BG162" i="11"/>
  <c r="BF162" i="11"/>
  <c r="T162" i="11"/>
  <c r="R162" i="11"/>
  <c r="P162" i="11"/>
  <c r="BK162" i="11"/>
  <c r="J162" i="11"/>
  <c r="BE162" i="11"/>
  <c r="BI161" i="11"/>
  <c r="BH161" i="11"/>
  <c r="BG161" i="11"/>
  <c r="BF161" i="11"/>
  <c r="T161" i="11"/>
  <c r="R161" i="11"/>
  <c r="P161" i="11"/>
  <c r="BK161" i="11"/>
  <c r="J161" i="11"/>
  <c r="BE161" i="11" s="1"/>
  <c r="BI158" i="11"/>
  <c r="BH158" i="11"/>
  <c r="BG158" i="11"/>
  <c r="BF158" i="11"/>
  <c r="T158" i="11"/>
  <c r="R158" i="11"/>
  <c r="P158" i="11"/>
  <c r="BK158" i="11"/>
  <c r="J158" i="11"/>
  <c r="BE158" i="11"/>
  <c r="BI157" i="11"/>
  <c r="BH157" i="11"/>
  <c r="BG157" i="11"/>
  <c r="BF157" i="11"/>
  <c r="T157" i="11"/>
  <c r="R157" i="11"/>
  <c r="P157" i="11"/>
  <c r="BK157" i="11"/>
  <c r="J157" i="11"/>
  <c r="BE157" i="11" s="1"/>
  <c r="BI154" i="11"/>
  <c r="BH154" i="11"/>
  <c r="BG154" i="11"/>
  <c r="BF154" i="11"/>
  <c r="T154" i="11"/>
  <c r="R154" i="11"/>
  <c r="P154" i="11"/>
  <c r="BK154" i="11"/>
  <c r="J154" i="11"/>
  <c r="BE154" i="11"/>
  <c r="BI151" i="11"/>
  <c r="BH151" i="11"/>
  <c r="BG151" i="11"/>
  <c r="BF151" i="11"/>
  <c r="T151" i="11"/>
  <c r="R151" i="11"/>
  <c r="P151" i="11"/>
  <c r="BK151" i="11"/>
  <c r="J151" i="11"/>
  <c r="BE151" i="11" s="1"/>
  <c r="BI148" i="11"/>
  <c r="BH148" i="11"/>
  <c r="BG148" i="11"/>
  <c r="BF148" i="11"/>
  <c r="T148" i="11"/>
  <c r="R148" i="11"/>
  <c r="P148" i="11"/>
  <c r="BK148" i="11"/>
  <c r="J148" i="11"/>
  <c r="BE148" i="11"/>
  <c r="BI145" i="11"/>
  <c r="BH145" i="11"/>
  <c r="BG145" i="11"/>
  <c r="BF145" i="11"/>
  <c r="T145" i="11"/>
  <c r="R145" i="11"/>
  <c r="P145" i="11"/>
  <c r="BK145" i="11"/>
  <c r="J145" i="11"/>
  <c r="BE145" i="11" s="1"/>
  <c r="BI142" i="11"/>
  <c r="BH142" i="11"/>
  <c r="BG142" i="11"/>
  <c r="BF142" i="11"/>
  <c r="T142" i="11"/>
  <c r="R142" i="11"/>
  <c r="P142" i="11"/>
  <c r="BK142" i="11"/>
  <c r="J142" i="11"/>
  <c r="BE142" i="11"/>
  <c r="BI139" i="11"/>
  <c r="BH139" i="11"/>
  <c r="BG139" i="11"/>
  <c r="BF139" i="11"/>
  <c r="T139" i="11"/>
  <c r="R139" i="11"/>
  <c r="P139" i="11"/>
  <c r="BK139" i="11"/>
  <c r="J139" i="11"/>
  <c r="BE139" i="11" s="1"/>
  <c r="BI136" i="11"/>
  <c r="BH136" i="11"/>
  <c r="BG136" i="11"/>
  <c r="BF136" i="11"/>
  <c r="T136" i="11"/>
  <c r="R136" i="11"/>
  <c r="P136" i="11"/>
  <c r="BK136" i="11"/>
  <c r="J136" i="11"/>
  <c r="BE136" i="11" s="1"/>
  <c r="J130" i="11"/>
  <c r="F130" i="11"/>
  <c r="F128" i="11"/>
  <c r="E126" i="11"/>
  <c r="BI113" i="11"/>
  <c r="BH113" i="11"/>
  <c r="BG113" i="11"/>
  <c r="BF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BI109" i="11"/>
  <c r="BH109" i="11"/>
  <c r="BG109" i="11"/>
  <c r="BF109" i="11"/>
  <c r="BE109" i="11"/>
  <c r="BI108" i="11"/>
  <c r="BH108" i="11"/>
  <c r="BG108" i="11"/>
  <c r="BF108" i="11"/>
  <c r="BE108" i="11"/>
  <c r="J91" i="11"/>
  <c r="F91" i="11"/>
  <c r="F89" i="11"/>
  <c r="E87" i="11"/>
  <c r="J24" i="11"/>
  <c r="E24" i="11"/>
  <c r="J131" i="11" s="1"/>
  <c r="J23" i="11"/>
  <c r="J18" i="11"/>
  <c r="E18" i="11"/>
  <c r="F92" i="11" s="1"/>
  <c r="J17" i="11"/>
  <c r="J12" i="11"/>
  <c r="E7" i="11"/>
  <c r="E124" i="11" s="1"/>
  <c r="J39" i="10"/>
  <c r="J38" i="10"/>
  <c r="AY104" i="1"/>
  <c r="J37" i="10"/>
  <c r="AX104" i="1" s="1"/>
  <c r="BI192" i="10"/>
  <c r="BH192" i="10"/>
  <c r="BG192" i="10"/>
  <c r="BF192" i="10"/>
  <c r="T192" i="10"/>
  <c r="T191" i="10" s="1"/>
  <c r="R192" i="10"/>
  <c r="R191" i="10" s="1"/>
  <c r="P192" i="10"/>
  <c r="P191" i="10"/>
  <c r="BK192" i="10"/>
  <c r="BK191" i="10" s="1"/>
  <c r="J191" i="10" s="1"/>
  <c r="J107" i="10" s="1"/>
  <c r="J192" i="10"/>
  <c r="BE192" i="10"/>
  <c r="BI188" i="10"/>
  <c r="BH188" i="10"/>
  <c r="BG188" i="10"/>
  <c r="BF188" i="10"/>
  <c r="T188" i="10"/>
  <c r="T187" i="10" s="1"/>
  <c r="R188" i="10"/>
  <c r="R187" i="10" s="1"/>
  <c r="P188" i="10"/>
  <c r="P187" i="10" s="1"/>
  <c r="BK188" i="10"/>
  <c r="BK187" i="10" s="1"/>
  <c r="J187" i="10" s="1"/>
  <c r="J106" i="10" s="1"/>
  <c r="J188" i="10"/>
  <c r="BE188" i="10" s="1"/>
  <c r="BI184" i="10"/>
  <c r="BH184" i="10"/>
  <c r="BG184" i="10"/>
  <c r="BF184" i="10"/>
  <c r="T184" i="10"/>
  <c r="R184" i="10"/>
  <c r="P184" i="10"/>
  <c r="P171" i="10" s="1"/>
  <c r="BK184" i="10"/>
  <c r="J184" i="10"/>
  <c r="BE184" i="10"/>
  <c r="BI181" i="10"/>
  <c r="BH181" i="10"/>
  <c r="BG181" i="10"/>
  <c r="BF181" i="10"/>
  <c r="T181" i="10"/>
  <c r="R181" i="10"/>
  <c r="P181" i="10"/>
  <c r="BK181" i="10"/>
  <c r="J181" i="10"/>
  <c r="BE181" i="10" s="1"/>
  <c r="BI178" i="10"/>
  <c r="BH178" i="10"/>
  <c r="BG178" i="10"/>
  <c r="BF178" i="10"/>
  <c r="T178" i="10"/>
  <c r="R178" i="10"/>
  <c r="P178" i="10"/>
  <c r="BK178" i="10"/>
  <c r="J178" i="10"/>
  <c r="BE178" i="10"/>
  <c r="BI175" i="10"/>
  <c r="BH175" i="10"/>
  <c r="BG175" i="10"/>
  <c r="BF175" i="10"/>
  <c r="T175" i="10"/>
  <c r="R175" i="10"/>
  <c r="P175" i="10"/>
  <c r="BK175" i="10"/>
  <c r="J175" i="10"/>
  <c r="BE175" i="10" s="1"/>
  <c r="BI172" i="10"/>
  <c r="BH172" i="10"/>
  <c r="BG172" i="10"/>
  <c r="BF172" i="10"/>
  <c r="T172" i="10"/>
  <c r="T171" i="10" s="1"/>
  <c r="R172" i="10"/>
  <c r="R171" i="10" s="1"/>
  <c r="P172" i="10"/>
  <c r="BK172" i="10"/>
  <c r="BK171" i="10" s="1"/>
  <c r="J171" i="10" s="1"/>
  <c r="J105" i="10" s="1"/>
  <c r="J172" i="10"/>
  <c r="BE172" i="10" s="1"/>
  <c r="BI168" i="10"/>
  <c r="BH168" i="10"/>
  <c r="BG168" i="10"/>
  <c r="BF168" i="10"/>
  <c r="T168" i="10"/>
  <c r="T167" i="10"/>
  <c r="R168" i="10"/>
  <c r="R167" i="10" s="1"/>
  <c r="P168" i="10"/>
  <c r="P167" i="10" s="1"/>
  <c r="BK168" i="10"/>
  <c r="BK167" i="10" s="1"/>
  <c r="J167" i="10" s="1"/>
  <c r="J104" i="10" s="1"/>
  <c r="J168" i="10"/>
  <c r="BE168" i="10" s="1"/>
  <c r="BI164" i="10"/>
  <c r="BH164" i="10"/>
  <c r="BG164" i="10"/>
  <c r="BF164" i="10"/>
  <c r="T164" i="10"/>
  <c r="T163" i="10" s="1"/>
  <c r="R164" i="10"/>
  <c r="R163" i="10" s="1"/>
  <c r="P164" i="10"/>
  <c r="P163" i="10"/>
  <c r="BK164" i="10"/>
  <c r="BK163" i="10" s="1"/>
  <c r="J163" i="10" s="1"/>
  <c r="J103" i="10" s="1"/>
  <c r="J164" i="10"/>
  <c r="BE164" i="10" s="1"/>
  <c r="BI160" i="10"/>
  <c r="BH160" i="10"/>
  <c r="BG160" i="10"/>
  <c r="BF160" i="10"/>
  <c r="T160" i="10"/>
  <c r="T159" i="10"/>
  <c r="R160" i="10"/>
  <c r="R159" i="10" s="1"/>
  <c r="P160" i="10"/>
  <c r="P159" i="10" s="1"/>
  <c r="BK160" i="10"/>
  <c r="BK159" i="10" s="1"/>
  <c r="J159" i="10" s="1"/>
  <c r="J102" i="10" s="1"/>
  <c r="J160" i="10"/>
  <c r="BE160" i="10" s="1"/>
  <c r="BI156" i="10"/>
  <c r="BH156" i="10"/>
  <c r="BG156" i="10"/>
  <c r="BF156" i="10"/>
  <c r="T156" i="10"/>
  <c r="R156" i="10"/>
  <c r="P156" i="10"/>
  <c r="BK156" i="10"/>
  <c r="J156" i="10"/>
  <c r="BE156" i="10" s="1"/>
  <c r="BI155" i="10"/>
  <c r="BH155" i="10"/>
  <c r="BG155" i="10"/>
  <c r="BF155" i="10"/>
  <c r="T155" i="10"/>
  <c r="R155" i="10"/>
  <c r="P155" i="10"/>
  <c r="BK155" i="10"/>
  <c r="J155" i="10"/>
  <c r="BE155" i="10" s="1"/>
  <c r="BI152" i="10"/>
  <c r="BH152" i="10"/>
  <c r="BG152" i="10"/>
  <c r="BF152" i="10"/>
  <c r="T152" i="10"/>
  <c r="R152" i="10"/>
  <c r="P152" i="10"/>
  <c r="BK152" i="10"/>
  <c r="J152" i="10"/>
  <c r="BE152" i="10" s="1"/>
  <c r="BI148" i="10"/>
  <c r="BH148" i="10"/>
  <c r="BG148" i="10"/>
  <c r="BF148" i="10"/>
  <c r="T148" i="10"/>
  <c r="T147" i="10" s="1"/>
  <c r="R148" i="10"/>
  <c r="R147" i="10" s="1"/>
  <c r="P148" i="10"/>
  <c r="P147" i="10"/>
  <c r="BK148" i="10"/>
  <c r="BK147" i="10" s="1"/>
  <c r="J147" i="10" s="1"/>
  <c r="J100" i="10" s="1"/>
  <c r="J148" i="10"/>
  <c r="BE148" i="10" s="1"/>
  <c r="BI144" i="10"/>
  <c r="BH144" i="10"/>
  <c r="BG144" i="10"/>
  <c r="BF144" i="10"/>
  <c r="T144" i="10"/>
  <c r="T143" i="10"/>
  <c r="R144" i="10"/>
  <c r="R143" i="10" s="1"/>
  <c r="P144" i="10"/>
  <c r="P143" i="10" s="1"/>
  <c r="BK144" i="10"/>
  <c r="BK143" i="10" s="1"/>
  <c r="J143" i="10" s="1"/>
  <c r="J99" i="10" s="1"/>
  <c r="J144" i="10"/>
  <c r="BE144" i="10" s="1"/>
  <c r="BI140" i="10"/>
  <c r="BH140" i="10"/>
  <c r="BG140" i="10"/>
  <c r="BF140" i="10"/>
  <c r="T140" i="10"/>
  <c r="T139" i="10" s="1"/>
  <c r="R140" i="10"/>
  <c r="R139" i="10" s="1"/>
  <c r="P140" i="10"/>
  <c r="P139" i="10"/>
  <c r="BK140" i="10"/>
  <c r="BK139" i="10" s="1"/>
  <c r="J140" i="10"/>
  <c r="BE140" i="10" s="1"/>
  <c r="J133" i="10"/>
  <c r="F133" i="10"/>
  <c r="F131" i="10"/>
  <c r="E129" i="10"/>
  <c r="BI116" i="10"/>
  <c r="BH116" i="10"/>
  <c r="BG116" i="10"/>
  <c r="BF116" i="10"/>
  <c r="BI115" i="10"/>
  <c r="BH115" i="10"/>
  <c r="BG115" i="10"/>
  <c r="BF115" i="10"/>
  <c r="BE115" i="10"/>
  <c r="BI114" i="10"/>
  <c r="BH114" i="10"/>
  <c r="BG114" i="10"/>
  <c r="BF114" i="10"/>
  <c r="BE114" i="10"/>
  <c r="BI113" i="10"/>
  <c r="BH113" i="10"/>
  <c r="BG113" i="10"/>
  <c r="BF113" i="10"/>
  <c r="BE113" i="10"/>
  <c r="BI112" i="10"/>
  <c r="BH112" i="10"/>
  <c r="BG112" i="10"/>
  <c r="BF112" i="10"/>
  <c r="BE112" i="10"/>
  <c r="BI111" i="10"/>
  <c r="BH111" i="10"/>
  <c r="BG111" i="10"/>
  <c r="BF111" i="10"/>
  <c r="BE111" i="10"/>
  <c r="J91" i="10"/>
  <c r="F91" i="10"/>
  <c r="F89" i="10"/>
  <c r="E87" i="10"/>
  <c r="J24" i="10"/>
  <c r="E24" i="10"/>
  <c r="J23" i="10"/>
  <c r="J18" i="10"/>
  <c r="E18" i="10"/>
  <c r="F134" i="10" s="1"/>
  <c r="J17" i="10"/>
  <c r="J12" i="10"/>
  <c r="E7" i="10"/>
  <c r="J39" i="9"/>
  <c r="J38" i="9"/>
  <c r="AY103" i="1" s="1"/>
  <c r="J37" i="9"/>
  <c r="AX103" i="1" s="1"/>
  <c r="BI188" i="9"/>
  <c r="BH188" i="9"/>
  <c r="BG188" i="9"/>
  <c r="BF188" i="9"/>
  <c r="T188" i="9"/>
  <c r="T187" i="9" s="1"/>
  <c r="R188" i="9"/>
  <c r="R187" i="9" s="1"/>
  <c r="P188" i="9"/>
  <c r="P187" i="9" s="1"/>
  <c r="BK188" i="9"/>
  <c r="BK187" i="9"/>
  <c r="J187" i="9" s="1"/>
  <c r="J108" i="9" s="1"/>
  <c r="J188" i="9"/>
  <c r="BE188" i="9" s="1"/>
  <c r="BI184" i="9"/>
  <c r="BH184" i="9"/>
  <c r="BG184" i="9"/>
  <c r="BF184" i="9"/>
  <c r="T184" i="9"/>
  <c r="R184" i="9"/>
  <c r="P184" i="9"/>
  <c r="BK184" i="9"/>
  <c r="J184" i="9"/>
  <c r="BE184" i="9" s="1"/>
  <c r="BI181" i="9"/>
  <c r="BH181" i="9"/>
  <c r="BG181" i="9"/>
  <c r="BF181" i="9"/>
  <c r="T181" i="9"/>
  <c r="R181" i="9"/>
  <c r="P181" i="9"/>
  <c r="BK181" i="9"/>
  <c r="J181" i="9"/>
  <c r="BE181" i="9"/>
  <c r="BI178" i="9"/>
  <c r="BH178" i="9"/>
  <c r="BG178" i="9"/>
  <c r="BF178" i="9"/>
  <c r="T178" i="9"/>
  <c r="R178" i="9"/>
  <c r="P178" i="9"/>
  <c r="BK178" i="9"/>
  <c r="J178" i="9"/>
  <c r="BE178" i="9" s="1"/>
  <c r="BI174" i="9"/>
  <c r="BH174" i="9"/>
  <c r="BG174" i="9"/>
  <c r="BF174" i="9"/>
  <c r="T174" i="9"/>
  <c r="T173" i="9" s="1"/>
  <c r="R174" i="9"/>
  <c r="R173" i="9" s="1"/>
  <c r="P174" i="9"/>
  <c r="P173" i="9" s="1"/>
  <c r="BK174" i="9"/>
  <c r="BK173" i="9" s="1"/>
  <c r="J173" i="9" s="1"/>
  <c r="J106" i="9" s="1"/>
  <c r="J174" i="9"/>
  <c r="BE174" i="9" s="1"/>
  <c r="BI170" i="9"/>
  <c r="BH170" i="9"/>
  <c r="BG170" i="9"/>
  <c r="BF170" i="9"/>
  <c r="T170" i="9"/>
  <c r="R170" i="9"/>
  <c r="P170" i="9"/>
  <c r="BK170" i="9"/>
  <c r="J170" i="9"/>
  <c r="BE170" i="9" s="1"/>
  <c r="BI167" i="9"/>
  <c r="BH167" i="9"/>
  <c r="BG167" i="9"/>
  <c r="BF167" i="9"/>
  <c r="T167" i="9"/>
  <c r="T166" i="9"/>
  <c r="R167" i="9"/>
  <c r="R166" i="9" s="1"/>
  <c r="P167" i="9"/>
  <c r="P166" i="9" s="1"/>
  <c r="BK167" i="9"/>
  <c r="BK166" i="9" s="1"/>
  <c r="J166" i="9" s="1"/>
  <c r="J105" i="9" s="1"/>
  <c r="J167" i="9"/>
  <c r="BE167" i="9" s="1"/>
  <c r="BI163" i="9"/>
  <c r="BH163" i="9"/>
  <c r="BG163" i="9"/>
  <c r="BF163" i="9"/>
  <c r="T163" i="9"/>
  <c r="T162" i="9" s="1"/>
  <c r="R163" i="9"/>
  <c r="R162" i="9" s="1"/>
  <c r="P163" i="9"/>
  <c r="P162" i="9" s="1"/>
  <c r="BK163" i="9"/>
  <c r="BK162" i="9" s="1"/>
  <c r="J162" i="9" s="1"/>
  <c r="J104" i="9" s="1"/>
  <c r="J163" i="9"/>
  <c r="BE163" i="9" s="1"/>
  <c r="BI159" i="9"/>
  <c r="BH159" i="9"/>
  <c r="BG159" i="9"/>
  <c r="BF159" i="9"/>
  <c r="T159" i="9"/>
  <c r="T158" i="9" s="1"/>
  <c r="R159" i="9"/>
  <c r="R158" i="9" s="1"/>
  <c r="P159" i="9"/>
  <c r="P158" i="9" s="1"/>
  <c r="BK159" i="9"/>
  <c r="BK158" i="9" s="1"/>
  <c r="J158" i="9" s="1"/>
  <c r="J103" i="9" s="1"/>
  <c r="J159" i="9"/>
  <c r="BE159" i="9" s="1"/>
  <c r="BI155" i="9"/>
  <c r="BH155" i="9"/>
  <c r="BG155" i="9"/>
  <c r="BF155" i="9"/>
  <c r="T155" i="9"/>
  <c r="T154" i="9" s="1"/>
  <c r="R155" i="9"/>
  <c r="R154" i="9" s="1"/>
  <c r="P155" i="9"/>
  <c r="P154" i="9"/>
  <c r="BK155" i="9"/>
  <c r="BK154" i="9" s="1"/>
  <c r="J154" i="9" s="1"/>
  <c r="J102" i="9" s="1"/>
  <c r="J155" i="9"/>
  <c r="BE155" i="9" s="1"/>
  <c r="BI153" i="9"/>
  <c r="BH153" i="9"/>
  <c r="BG153" i="9"/>
  <c r="BF153" i="9"/>
  <c r="T153" i="9"/>
  <c r="R153" i="9"/>
  <c r="P153" i="9"/>
  <c r="P150" i="9" s="1"/>
  <c r="BK153" i="9"/>
  <c r="J153" i="9"/>
  <c r="BE153" i="9"/>
  <c r="BI152" i="9"/>
  <c r="BH152" i="9"/>
  <c r="BG152" i="9"/>
  <c r="BF152" i="9"/>
  <c r="T152" i="9"/>
  <c r="T150" i="9" s="1"/>
  <c r="R152" i="9"/>
  <c r="P152" i="9"/>
  <c r="BK152" i="9"/>
  <c r="J152" i="9"/>
  <c r="BE152" i="9" s="1"/>
  <c r="BI151" i="9"/>
  <c r="BH151" i="9"/>
  <c r="BG151" i="9"/>
  <c r="BF151" i="9"/>
  <c r="T151" i="9"/>
  <c r="R151" i="9"/>
  <c r="R150" i="9" s="1"/>
  <c r="P151" i="9"/>
  <c r="BK151" i="9"/>
  <c r="J151" i="9"/>
  <c r="BE151" i="9" s="1"/>
  <c r="BI147" i="9"/>
  <c r="BH147" i="9"/>
  <c r="BG147" i="9"/>
  <c r="BF147" i="9"/>
  <c r="T147" i="9"/>
  <c r="T146" i="9" s="1"/>
  <c r="R147" i="9"/>
  <c r="R146" i="9" s="1"/>
  <c r="P147" i="9"/>
  <c r="P146" i="9" s="1"/>
  <c r="BK147" i="9"/>
  <c r="BK146" i="9" s="1"/>
  <c r="J146" i="9" s="1"/>
  <c r="J100" i="9" s="1"/>
  <c r="J147" i="9"/>
  <c r="BE147" i="9" s="1"/>
  <c r="BI145" i="9"/>
  <c r="BH145" i="9"/>
  <c r="BG145" i="9"/>
  <c r="BF145" i="9"/>
  <c r="T145" i="9"/>
  <c r="T144" i="9" s="1"/>
  <c r="R145" i="9"/>
  <c r="R144" i="9" s="1"/>
  <c r="P145" i="9"/>
  <c r="P144" i="9" s="1"/>
  <c r="BK145" i="9"/>
  <c r="BK144" i="9" s="1"/>
  <c r="J144" i="9" s="1"/>
  <c r="J99" i="9" s="1"/>
  <c r="J145" i="9"/>
  <c r="BE145" i="9" s="1"/>
  <c r="BI141" i="9"/>
  <c r="BH141" i="9"/>
  <c r="BG141" i="9"/>
  <c r="BF141" i="9"/>
  <c r="T141" i="9"/>
  <c r="T140" i="9" s="1"/>
  <c r="R141" i="9"/>
  <c r="R140" i="9"/>
  <c r="P141" i="9"/>
  <c r="P140" i="9"/>
  <c r="BK141" i="9"/>
  <c r="BK140" i="9"/>
  <c r="J141" i="9"/>
  <c r="BE141" i="9" s="1"/>
  <c r="J134" i="9"/>
  <c r="F134" i="9"/>
  <c r="F132" i="9"/>
  <c r="E130" i="9"/>
  <c r="BI117" i="9"/>
  <c r="BH117" i="9"/>
  <c r="BG117" i="9"/>
  <c r="BF117" i="9"/>
  <c r="BI116" i="9"/>
  <c r="BH116" i="9"/>
  <c r="BG116" i="9"/>
  <c r="BF116" i="9"/>
  <c r="BE116" i="9"/>
  <c r="BI115" i="9"/>
  <c r="BH115" i="9"/>
  <c r="BG115" i="9"/>
  <c r="BF115" i="9"/>
  <c r="BE115" i="9"/>
  <c r="BI114" i="9"/>
  <c r="BH114" i="9"/>
  <c r="BG114" i="9"/>
  <c r="BF114" i="9"/>
  <c r="BE114" i="9"/>
  <c r="BI113" i="9"/>
  <c r="BH113" i="9"/>
  <c r="BG113" i="9"/>
  <c r="BF113" i="9"/>
  <c r="BE113" i="9"/>
  <c r="BI112" i="9"/>
  <c r="BH112" i="9"/>
  <c r="BG112" i="9"/>
  <c r="BF112" i="9"/>
  <c r="BE112" i="9"/>
  <c r="J91" i="9"/>
  <c r="F91" i="9"/>
  <c r="F89" i="9"/>
  <c r="E87" i="9"/>
  <c r="J24" i="9"/>
  <c r="E24" i="9"/>
  <c r="J23" i="9"/>
  <c r="J18" i="9"/>
  <c r="E18" i="9"/>
  <c r="J17" i="9"/>
  <c r="J12" i="9"/>
  <c r="J132" i="9" s="1"/>
  <c r="E7" i="9"/>
  <c r="E85" i="9" s="1"/>
  <c r="J41" i="8"/>
  <c r="J40" i="8"/>
  <c r="AY102" i="1" s="1"/>
  <c r="J39" i="8"/>
  <c r="AX102" i="1"/>
  <c r="BI151" i="8"/>
  <c r="BH151" i="8"/>
  <c r="BG151" i="8"/>
  <c r="BF151" i="8"/>
  <c r="T151" i="8"/>
  <c r="T150" i="8" s="1"/>
  <c r="R151" i="8"/>
  <c r="R150" i="8"/>
  <c r="P151" i="8"/>
  <c r="P150" i="8" s="1"/>
  <c r="BK151" i="8"/>
  <c r="BK150" i="8"/>
  <c r="J150" i="8" s="1"/>
  <c r="J100" i="8" s="1"/>
  <c r="J151" i="8"/>
  <c r="BE151" i="8" s="1"/>
  <c r="BI149" i="8"/>
  <c r="BH149" i="8"/>
  <c r="BG149" i="8"/>
  <c r="BF149" i="8"/>
  <c r="T149" i="8"/>
  <c r="R149" i="8"/>
  <c r="P149" i="8"/>
  <c r="BK149" i="8"/>
  <c r="J149" i="8"/>
  <c r="BE149" i="8" s="1"/>
  <c r="BI148" i="8"/>
  <c r="BH148" i="8"/>
  <c r="BG148" i="8"/>
  <c r="BF148" i="8"/>
  <c r="T148" i="8"/>
  <c r="R148" i="8"/>
  <c r="P148" i="8"/>
  <c r="BK148" i="8"/>
  <c r="J148" i="8"/>
  <c r="BE148" i="8"/>
  <c r="BI147" i="8"/>
  <c r="BH147" i="8"/>
  <c r="BG147" i="8"/>
  <c r="BF147" i="8"/>
  <c r="T147" i="8"/>
  <c r="R147" i="8"/>
  <c r="P147" i="8"/>
  <c r="BK147" i="8"/>
  <c r="J147" i="8"/>
  <c r="BE147" i="8"/>
  <c r="BI146" i="8"/>
  <c r="BH146" i="8"/>
  <c r="BG146" i="8"/>
  <c r="BF146" i="8"/>
  <c r="T146" i="8"/>
  <c r="R146" i="8"/>
  <c r="P146" i="8"/>
  <c r="BK146" i="8"/>
  <c r="J146" i="8"/>
  <c r="BE146" i="8"/>
  <c r="BI145" i="8"/>
  <c r="BH145" i="8"/>
  <c r="BG145" i="8"/>
  <c r="BF145" i="8"/>
  <c r="T145" i="8"/>
  <c r="R145" i="8"/>
  <c r="P145" i="8"/>
  <c r="BK145" i="8"/>
  <c r="J145" i="8"/>
  <c r="BE145" i="8" s="1"/>
  <c r="BI144" i="8"/>
  <c r="BH144" i="8"/>
  <c r="BG144" i="8"/>
  <c r="BF144" i="8"/>
  <c r="T144" i="8"/>
  <c r="R144" i="8"/>
  <c r="P144" i="8"/>
  <c r="BK144" i="8"/>
  <c r="J144" i="8"/>
  <c r="BE144" i="8"/>
  <c r="BI143" i="8"/>
  <c r="BH143" i="8"/>
  <c r="BG143" i="8"/>
  <c r="BF143" i="8"/>
  <c r="T143" i="8"/>
  <c r="R143" i="8"/>
  <c r="P143" i="8"/>
  <c r="BK143" i="8"/>
  <c r="J143" i="8"/>
  <c r="BE143" i="8"/>
  <c r="BI142" i="8"/>
  <c r="BH142" i="8"/>
  <c r="BG142" i="8"/>
  <c r="BF142" i="8"/>
  <c r="T142" i="8"/>
  <c r="R142" i="8"/>
  <c r="P142" i="8"/>
  <c r="BK142" i="8"/>
  <c r="J142" i="8"/>
  <c r="BE142" i="8"/>
  <c r="BI141" i="8"/>
  <c r="BH141" i="8"/>
  <c r="BG141" i="8"/>
  <c r="BF141" i="8"/>
  <c r="T141" i="8"/>
  <c r="R141" i="8"/>
  <c r="P141" i="8"/>
  <c r="BK141" i="8"/>
  <c r="J141" i="8"/>
  <c r="BE141" i="8" s="1"/>
  <c r="BI140" i="8"/>
  <c r="BH140" i="8"/>
  <c r="BG140" i="8"/>
  <c r="BF140" i="8"/>
  <c r="T140" i="8"/>
  <c r="R140" i="8"/>
  <c r="P140" i="8"/>
  <c r="BK140" i="8"/>
  <c r="J140" i="8"/>
  <c r="BE140" i="8"/>
  <c r="BI139" i="8"/>
  <c r="BH139" i="8"/>
  <c r="BG139" i="8"/>
  <c r="BF139" i="8"/>
  <c r="T139" i="8"/>
  <c r="R139" i="8"/>
  <c r="P139" i="8"/>
  <c r="BK139" i="8"/>
  <c r="J139" i="8"/>
  <c r="BE139" i="8"/>
  <c r="BI138" i="8"/>
  <c r="BH138" i="8"/>
  <c r="BG138" i="8"/>
  <c r="BF138" i="8"/>
  <c r="T138" i="8"/>
  <c r="R138" i="8"/>
  <c r="P138" i="8"/>
  <c r="BK138" i="8"/>
  <c r="J138" i="8"/>
  <c r="BE138" i="8"/>
  <c r="BI137" i="8"/>
  <c r="BH137" i="8"/>
  <c r="BG137" i="8"/>
  <c r="BF137" i="8"/>
  <c r="T137" i="8"/>
  <c r="R137" i="8"/>
  <c r="P137" i="8"/>
  <c r="BK137" i="8"/>
  <c r="J137" i="8"/>
  <c r="BE137" i="8" s="1"/>
  <c r="BI136" i="8"/>
  <c r="BH136" i="8"/>
  <c r="BG136" i="8"/>
  <c r="BF136" i="8"/>
  <c r="T136" i="8"/>
  <c r="R136" i="8"/>
  <c r="P136" i="8"/>
  <c r="BK136" i="8"/>
  <c r="J136" i="8"/>
  <c r="BE136" i="8"/>
  <c r="BI135" i="8"/>
  <c r="BH135" i="8"/>
  <c r="BG135" i="8"/>
  <c r="BF135" i="8"/>
  <c r="T135" i="8"/>
  <c r="R135" i="8"/>
  <c r="P135" i="8"/>
  <c r="BK135" i="8"/>
  <c r="J135" i="8"/>
  <c r="BE135" i="8"/>
  <c r="BI134" i="8"/>
  <c r="BH134" i="8"/>
  <c r="BG134" i="8"/>
  <c r="BF134" i="8"/>
  <c r="T134" i="8"/>
  <c r="R134" i="8"/>
  <c r="R133" i="8" s="1"/>
  <c r="R132" i="8" s="1"/>
  <c r="P134" i="8"/>
  <c r="BK134" i="8"/>
  <c r="J134" i="8"/>
  <c r="BE134" i="8"/>
  <c r="J128" i="8"/>
  <c r="F128" i="8"/>
  <c r="F126" i="8"/>
  <c r="E124" i="8"/>
  <c r="BI109" i="8"/>
  <c r="BH109" i="8"/>
  <c r="BG109" i="8"/>
  <c r="BF109" i="8"/>
  <c r="BI108" i="8"/>
  <c r="BH108" i="8"/>
  <c r="BG108" i="8"/>
  <c r="BF108" i="8"/>
  <c r="BE108" i="8"/>
  <c r="BI107" i="8"/>
  <c r="BH107" i="8"/>
  <c r="BG107" i="8"/>
  <c r="BF107" i="8"/>
  <c r="BE107" i="8"/>
  <c r="BI106" i="8"/>
  <c r="BH106" i="8"/>
  <c r="F40" i="8" s="1"/>
  <c r="BC102" i="1" s="1"/>
  <c r="BG106" i="8"/>
  <c r="BF106" i="8"/>
  <c r="BE106" i="8"/>
  <c r="BI105" i="8"/>
  <c r="BH105" i="8"/>
  <c r="BG105" i="8"/>
  <c r="BF105" i="8"/>
  <c r="BE105" i="8"/>
  <c r="BI104" i="8"/>
  <c r="BH104" i="8"/>
  <c r="BG104" i="8"/>
  <c r="BF104" i="8"/>
  <c r="BE104" i="8"/>
  <c r="J93" i="8"/>
  <c r="F93" i="8"/>
  <c r="F91" i="8"/>
  <c r="E89" i="8"/>
  <c r="J26" i="8"/>
  <c r="E26" i="8"/>
  <c r="J94" i="8" s="1"/>
  <c r="J129" i="8"/>
  <c r="J25" i="8"/>
  <c r="J20" i="8"/>
  <c r="E20" i="8"/>
  <c r="F129" i="8" s="1"/>
  <c r="J19" i="8"/>
  <c r="J14" i="8"/>
  <c r="J126" i="8" s="1"/>
  <c r="E7" i="8"/>
  <c r="E85" i="8" s="1"/>
  <c r="E120" i="8"/>
  <c r="J41" i="7"/>
  <c r="J40" i="7"/>
  <c r="AY101" i="1"/>
  <c r="J39" i="7"/>
  <c r="AX101" i="1" s="1"/>
  <c r="BI203" i="7"/>
  <c r="BH203" i="7"/>
  <c r="BG203" i="7"/>
  <c r="BF203" i="7"/>
  <c r="T203" i="7"/>
  <c r="T202" i="7"/>
  <c r="R203" i="7"/>
  <c r="R202" i="7" s="1"/>
  <c r="P203" i="7"/>
  <c r="P202" i="7"/>
  <c r="BK203" i="7"/>
  <c r="BK202" i="7" s="1"/>
  <c r="J202" i="7" s="1"/>
  <c r="J115" i="7" s="1"/>
  <c r="J203" i="7"/>
  <c r="BE203" i="7" s="1"/>
  <c r="BI201" i="7"/>
  <c r="BH201" i="7"/>
  <c r="BG201" i="7"/>
  <c r="BF201" i="7"/>
  <c r="T201" i="7"/>
  <c r="R201" i="7"/>
  <c r="P201" i="7"/>
  <c r="BK201" i="7"/>
  <c r="J201" i="7"/>
  <c r="BE201" i="7" s="1"/>
  <c r="BI200" i="7"/>
  <c r="BH200" i="7"/>
  <c r="BG200" i="7"/>
  <c r="BF200" i="7"/>
  <c r="T200" i="7"/>
  <c r="R200" i="7"/>
  <c r="P200" i="7"/>
  <c r="P199" i="7" s="1"/>
  <c r="BK200" i="7"/>
  <c r="BK199" i="7" s="1"/>
  <c r="J199" i="7" s="1"/>
  <c r="J114" i="7" s="1"/>
  <c r="J200" i="7"/>
  <c r="BE200" i="7" s="1"/>
  <c r="BI198" i="7"/>
  <c r="BH198" i="7"/>
  <c r="BG198" i="7"/>
  <c r="BF198" i="7"/>
  <c r="T198" i="7"/>
  <c r="T197" i="7" s="1"/>
  <c r="R198" i="7"/>
  <c r="R197" i="7"/>
  <c r="P198" i="7"/>
  <c r="P197" i="7" s="1"/>
  <c r="BK198" i="7"/>
  <c r="BK197" i="7"/>
  <c r="J197" i="7"/>
  <c r="J113" i="7" s="1"/>
  <c r="J198" i="7"/>
  <c r="BE198" i="7" s="1"/>
  <c r="BI196" i="7"/>
  <c r="BH196" i="7"/>
  <c r="BG196" i="7"/>
  <c r="BF196" i="7"/>
  <c r="T196" i="7"/>
  <c r="T195" i="7"/>
  <c r="R196" i="7"/>
  <c r="R195" i="7"/>
  <c r="P196" i="7"/>
  <c r="P195" i="7" s="1"/>
  <c r="BK196" i="7"/>
  <c r="BK195" i="7"/>
  <c r="J195" i="7" s="1"/>
  <c r="J112" i="7" s="1"/>
  <c r="J196" i="7"/>
  <c r="BE196" i="7" s="1"/>
  <c r="BI194" i="7"/>
  <c r="BH194" i="7"/>
  <c r="BG194" i="7"/>
  <c r="BF194" i="7"/>
  <c r="T194" i="7"/>
  <c r="T193" i="7" s="1"/>
  <c r="R194" i="7"/>
  <c r="R193" i="7"/>
  <c r="P194" i="7"/>
  <c r="P193" i="7" s="1"/>
  <c r="BK194" i="7"/>
  <c r="BK193" i="7"/>
  <c r="J193" i="7" s="1"/>
  <c r="J111" i="7" s="1"/>
  <c r="J194" i="7"/>
  <c r="BE194" i="7" s="1"/>
  <c r="BI192" i="7"/>
  <c r="BH192" i="7"/>
  <c r="BG192" i="7"/>
  <c r="BF192" i="7"/>
  <c r="T192" i="7"/>
  <c r="T191" i="7" s="1"/>
  <c r="R192" i="7"/>
  <c r="R191" i="7"/>
  <c r="P192" i="7"/>
  <c r="P191" i="7" s="1"/>
  <c r="BK192" i="7"/>
  <c r="BK191" i="7"/>
  <c r="J191" i="7" s="1"/>
  <c r="J110" i="7" s="1"/>
  <c r="J192" i="7"/>
  <c r="BE192" i="7" s="1"/>
  <c r="BI190" i="7"/>
  <c r="BH190" i="7"/>
  <c r="BG190" i="7"/>
  <c r="BF190" i="7"/>
  <c r="T190" i="7"/>
  <c r="T189" i="7" s="1"/>
  <c r="R190" i="7"/>
  <c r="R189" i="7"/>
  <c r="P190" i="7"/>
  <c r="P189" i="7" s="1"/>
  <c r="BK190" i="7"/>
  <c r="BK189" i="7"/>
  <c r="J189" i="7"/>
  <c r="J109" i="7" s="1"/>
  <c r="J190" i="7"/>
  <c r="BE190" i="7"/>
  <c r="BI188" i="7"/>
  <c r="BH188" i="7"/>
  <c r="BG188" i="7"/>
  <c r="BF188" i="7"/>
  <c r="T188" i="7"/>
  <c r="R188" i="7"/>
  <c r="R185" i="7" s="1"/>
  <c r="P188" i="7"/>
  <c r="BK188" i="7"/>
  <c r="J188" i="7"/>
  <c r="BE188" i="7" s="1"/>
  <c r="BI187" i="7"/>
  <c r="BH187" i="7"/>
  <c r="BG187" i="7"/>
  <c r="BF187" i="7"/>
  <c r="T187" i="7"/>
  <c r="R187" i="7"/>
  <c r="P187" i="7"/>
  <c r="BK187" i="7"/>
  <c r="BK185" i="7" s="1"/>
  <c r="J185" i="7" s="1"/>
  <c r="J108" i="7" s="1"/>
  <c r="J187" i="7"/>
  <c r="BE187" i="7" s="1"/>
  <c r="BI186" i="7"/>
  <c r="BH186" i="7"/>
  <c r="BG186" i="7"/>
  <c r="BF186" i="7"/>
  <c r="T186" i="7"/>
  <c r="R186" i="7"/>
  <c r="P186" i="7"/>
  <c r="BK186" i="7"/>
  <c r="J186" i="7"/>
  <c r="BE186" i="7" s="1"/>
  <c r="BI184" i="7"/>
  <c r="BH184" i="7"/>
  <c r="BG184" i="7"/>
  <c r="BF184" i="7"/>
  <c r="T184" i="7"/>
  <c r="R184" i="7"/>
  <c r="P184" i="7"/>
  <c r="P182" i="7" s="1"/>
  <c r="BK184" i="7"/>
  <c r="J184" i="7"/>
  <c r="BE184" i="7" s="1"/>
  <c r="BI183" i="7"/>
  <c r="BH183" i="7"/>
  <c r="BG183" i="7"/>
  <c r="BF183" i="7"/>
  <c r="T183" i="7"/>
  <c r="T182" i="7"/>
  <c r="R183" i="7"/>
  <c r="P183" i="7"/>
  <c r="BK183" i="7"/>
  <c r="J183" i="7"/>
  <c r="BE183" i="7" s="1"/>
  <c r="BI181" i="7"/>
  <c r="BH181" i="7"/>
  <c r="BG181" i="7"/>
  <c r="BF181" i="7"/>
  <c r="T181" i="7"/>
  <c r="T180" i="7"/>
  <c r="R181" i="7"/>
  <c r="R180" i="7" s="1"/>
  <c r="P181" i="7"/>
  <c r="P180" i="7" s="1"/>
  <c r="BK181" i="7"/>
  <c r="BK180" i="7" s="1"/>
  <c r="J180" i="7" s="1"/>
  <c r="J106" i="7" s="1"/>
  <c r="J181" i="7"/>
  <c r="BE181" i="7" s="1"/>
  <c r="BI179" i="7"/>
  <c r="BH179" i="7"/>
  <c r="BG179" i="7"/>
  <c r="BF179" i="7"/>
  <c r="T179" i="7"/>
  <c r="R179" i="7"/>
  <c r="P179" i="7"/>
  <c r="BK179" i="7"/>
  <c r="BK177" i="7" s="1"/>
  <c r="J177" i="7" s="1"/>
  <c r="J105" i="7" s="1"/>
  <c r="J179" i="7"/>
  <c r="BE179" i="7"/>
  <c r="BI178" i="7"/>
  <c r="BH178" i="7"/>
  <c r="BG178" i="7"/>
  <c r="BF178" i="7"/>
  <c r="T178" i="7"/>
  <c r="R178" i="7"/>
  <c r="P178" i="7"/>
  <c r="BK178" i="7"/>
  <c r="J178" i="7"/>
  <c r="BE178" i="7"/>
  <c r="BI176" i="7"/>
  <c r="BH176" i="7"/>
  <c r="BG176" i="7"/>
  <c r="BF176" i="7"/>
  <c r="T176" i="7"/>
  <c r="T175" i="7" s="1"/>
  <c r="R176" i="7"/>
  <c r="R175" i="7"/>
  <c r="P176" i="7"/>
  <c r="P175" i="7" s="1"/>
  <c r="BK176" i="7"/>
  <c r="BK175" i="7"/>
  <c r="J175" i="7"/>
  <c r="J104" i="7" s="1"/>
  <c r="J176" i="7"/>
  <c r="BE176" i="7"/>
  <c r="BI174" i="7"/>
  <c r="BH174" i="7"/>
  <c r="BG174" i="7"/>
  <c r="BF174" i="7"/>
  <c r="T174" i="7"/>
  <c r="R174" i="7"/>
  <c r="P174" i="7"/>
  <c r="BK174" i="7"/>
  <c r="J174" i="7"/>
  <c r="BE174" i="7" s="1"/>
  <c r="BI173" i="7"/>
  <c r="BH173" i="7"/>
  <c r="BG173" i="7"/>
  <c r="BF173" i="7"/>
  <c r="T173" i="7"/>
  <c r="R173" i="7"/>
  <c r="P173" i="7"/>
  <c r="P172" i="7"/>
  <c r="BK173" i="7"/>
  <c r="J173" i="7"/>
  <c r="BE173" i="7" s="1"/>
  <c r="BI171" i="7"/>
  <c r="BH171" i="7"/>
  <c r="BG171" i="7"/>
  <c r="BF171" i="7"/>
  <c r="T171" i="7"/>
  <c r="R171" i="7"/>
  <c r="P171" i="7"/>
  <c r="BK171" i="7"/>
  <c r="J171" i="7"/>
  <c r="BE171" i="7"/>
  <c r="BI170" i="7"/>
  <c r="BH170" i="7"/>
  <c r="BG170" i="7"/>
  <c r="BF170" i="7"/>
  <c r="T170" i="7"/>
  <c r="R170" i="7"/>
  <c r="P170" i="7"/>
  <c r="BK170" i="7"/>
  <c r="J170" i="7"/>
  <c r="BE170" i="7" s="1"/>
  <c r="BI169" i="7"/>
  <c r="BH169" i="7"/>
  <c r="BG169" i="7"/>
  <c r="BF169" i="7"/>
  <c r="T169" i="7"/>
  <c r="R169" i="7"/>
  <c r="P169" i="7"/>
  <c r="BK169" i="7"/>
  <c r="J169" i="7"/>
  <c r="BE169" i="7"/>
  <c r="BI168" i="7"/>
  <c r="BH168" i="7"/>
  <c r="BG168" i="7"/>
  <c r="BF168" i="7"/>
  <c r="T168" i="7"/>
  <c r="R168" i="7"/>
  <c r="P168" i="7"/>
  <c r="BK168" i="7"/>
  <c r="J168" i="7"/>
  <c r="BE168" i="7" s="1"/>
  <c r="BI167" i="7"/>
  <c r="BH167" i="7"/>
  <c r="BG167" i="7"/>
  <c r="BF167" i="7"/>
  <c r="T167" i="7"/>
  <c r="R167" i="7"/>
  <c r="P167" i="7"/>
  <c r="BK167" i="7"/>
  <c r="J167" i="7"/>
  <c r="BE167" i="7" s="1"/>
  <c r="BI166" i="7"/>
  <c r="BH166" i="7"/>
  <c r="BG166" i="7"/>
  <c r="BF166" i="7"/>
  <c r="T166" i="7"/>
  <c r="R166" i="7"/>
  <c r="P166" i="7"/>
  <c r="BK166" i="7"/>
  <c r="J166" i="7"/>
  <c r="BE166" i="7" s="1"/>
  <c r="BI165" i="7"/>
  <c r="BH165" i="7"/>
  <c r="BG165" i="7"/>
  <c r="BF165" i="7"/>
  <c r="T165" i="7"/>
  <c r="R165" i="7"/>
  <c r="P165" i="7"/>
  <c r="BK165" i="7"/>
  <c r="J165" i="7"/>
  <c r="BE165" i="7" s="1"/>
  <c r="BI164" i="7"/>
  <c r="BH164" i="7"/>
  <c r="BG164" i="7"/>
  <c r="BF164" i="7"/>
  <c r="T164" i="7"/>
  <c r="R164" i="7"/>
  <c r="P164" i="7"/>
  <c r="BK164" i="7"/>
  <c r="J164" i="7"/>
  <c r="BE164" i="7" s="1"/>
  <c r="BI163" i="7"/>
  <c r="BH163" i="7"/>
  <c r="BG163" i="7"/>
  <c r="BF163" i="7"/>
  <c r="T163" i="7"/>
  <c r="R163" i="7"/>
  <c r="P163" i="7"/>
  <c r="BK163" i="7"/>
  <c r="J163" i="7"/>
  <c r="BE163" i="7"/>
  <c r="BI162" i="7"/>
  <c r="BH162" i="7"/>
  <c r="BG162" i="7"/>
  <c r="BF162" i="7"/>
  <c r="T162" i="7"/>
  <c r="R162" i="7"/>
  <c r="P162" i="7"/>
  <c r="BK162" i="7"/>
  <c r="BK161" i="7" s="1"/>
  <c r="J161" i="7" s="1"/>
  <c r="J102" i="7" s="1"/>
  <c r="J162" i="7"/>
  <c r="BE162" i="7"/>
  <c r="BI160" i="7"/>
  <c r="BH160" i="7"/>
  <c r="BG160" i="7"/>
  <c r="BF160" i="7"/>
  <c r="T160" i="7"/>
  <c r="R160" i="7"/>
  <c r="P160" i="7"/>
  <c r="BK160" i="7"/>
  <c r="J160" i="7"/>
  <c r="BE160" i="7" s="1"/>
  <c r="BI159" i="7"/>
  <c r="BH159" i="7"/>
  <c r="BG159" i="7"/>
  <c r="BF159" i="7"/>
  <c r="T159" i="7"/>
  <c r="R159" i="7"/>
  <c r="P159" i="7"/>
  <c r="BK159" i="7"/>
  <c r="J159" i="7"/>
  <c r="BE159" i="7"/>
  <c r="BI158" i="7"/>
  <c r="BH158" i="7"/>
  <c r="BG158" i="7"/>
  <c r="BF158" i="7"/>
  <c r="T158" i="7"/>
  <c r="T157" i="7" s="1"/>
  <c r="R158" i="7"/>
  <c r="P158" i="7"/>
  <c r="BK158" i="7"/>
  <c r="J158" i="7"/>
  <c r="BE158" i="7"/>
  <c r="BI156" i="7"/>
  <c r="BH156" i="7"/>
  <c r="BG156" i="7"/>
  <c r="BF156" i="7"/>
  <c r="T156" i="7"/>
  <c r="R156" i="7"/>
  <c r="P156" i="7"/>
  <c r="BK156" i="7"/>
  <c r="J156" i="7"/>
  <c r="BE156" i="7" s="1"/>
  <c r="BI155" i="7"/>
  <c r="BH155" i="7"/>
  <c r="BG155" i="7"/>
  <c r="BF155" i="7"/>
  <c r="T155" i="7"/>
  <c r="R155" i="7"/>
  <c r="P155" i="7"/>
  <c r="BK155" i="7"/>
  <c r="J155" i="7"/>
  <c r="BE155" i="7"/>
  <c r="BI154" i="7"/>
  <c r="BH154" i="7"/>
  <c r="BG154" i="7"/>
  <c r="BF154" i="7"/>
  <c r="T154" i="7"/>
  <c r="R154" i="7"/>
  <c r="P154" i="7"/>
  <c r="BK154" i="7"/>
  <c r="J154" i="7"/>
  <c r="BE154" i="7" s="1"/>
  <c r="BI153" i="7"/>
  <c r="BH153" i="7"/>
  <c r="BG153" i="7"/>
  <c r="BF153" i="7"/>
  <c r="T153" i="7"/>
  <c r="R153" i="7"/>
  <c r="P153" i="7"/>
  <c r="BK153" i="7"/>
  <c r="J153" i="7"/>
  <c r="BE153" i="7"/>
  <c r="BI152" i="7"/>
  <c r="BH152" i="7"/>
  <c r="BG152" i="7"/>
  <c r="BF152" i="7"/>
  <c r="T152" i="7"/>
  <c r="R152" i="7"/>
  <c r="P152" i="7"/>
  <c r="BK152" i="7"/>
  <c r="J152" i="7"/>
  <c r="BE152" i="7" s="1"/>
  <c r="BI151" i="7"/>
  <c r="BH151" i="7"/>
  <c r="BG151" i="7"/>
  <c r="BF151" i="7"/>
  <c r="T151" i="7"/>
  <c r="R151" i="7"/>
  <c r="P151" i="7"/>
  <c r="BK151" i="7"/>
  <c r="J151" i="7"/>
  <c r="BE151" i="7"/>
  <c r="BI150" i="7"/>
  <c r="BH150" i="7"/>
  <c r="BG150" i="7"/>
  <c r="BF150" i="7"/>
  <c r="T150" i="7"/>
  <c r="R150" i="7"/>
  <c r="P150" i="7"/>
  <c r="BK150" i="7"/>
  <c r="J150" i="7"/>
  <c r="BE150" i="7"/>
  <c r="J143" i="7"/>
  <c r="F143" i="7"/>
  <c r="F141" i="7"/>
  <c r="E139" i="7"/>
  <c r="BI124" i="7"/>
  <c r="BH124" i="7"/>
  <c r="BG124" i="7"/>
  <c r="BF124" i="7"/>
  <c r="BI123" i="7"/>
  <c r="BH123" i="7"/>
  <c r="BG123" i="7"/>
  <c r="BF123" i="7"/>
  <c r="BE123" i="7"/>
  <c r="BI122" i="7"/>
  <c r="BH122" i="7"/>
  <c r="BG122" i="7"/>
  <c r="BF122" i="7"/>
  <c r="BE122" i="7"/>
  <c r="BI121" i="7"/>
  <c r="BH121" i="7"/>
  <c r="BG121" i="7"/>
  <c r="BF121" i="7"/>
  <c r="BE121" i="7"/>
  <c r="BI120" i="7"/>
  <c r="BH120" i="7"/>
  <c r="BG120" i="7"/>
  <c r="BF120" i="7"/>
  <c r="BE120" i="7"/>
  <c r="BI119" i="7"/>
  <c r="BH119" i="7"/>
  <c r="BG119" i="7"/>
  <c r="BF119" i="7"/>
  <c r="BE119" i="7"/>
  <c r="J93" i="7"/>
  <c r="F93" i="7"/>
  <c r="F91" i="7"/>
  <c r="E89" i="7"/>
  <c r="J26" i="7"/>
  <c r="E26" i="7"/>
  <c r="J144" i="7" s="1"/>
  <c r="J94" i="7"/>
  <c r="J25" i="7"/>
  <c r="J20" i="7"/>
  <c r="E20" i="7"/>
  <c r="F94" i="7" s="1"/>
  <c r="J19" i="7"/>
  <c r="J14" i="7"/>
  <c r="J91" i="7" s="1"/>
  <c r="E7" i="7"/>
  <c r="E135" i="7" s="1"/>
  <c r="E85" i="7"/>
  <c r="J41" i="6"/>
  <c r="J40" i="6"/>
  <c r="AY100" i="1"/>
  <c r="J39" i="6"/>
  <c r="AX100" i="1" s="1"/>
  <c r="BI426" i="6"/>
  <c r="BH426" i="6"/>
  <c r="BG426" i="6"/>
  <c r="BF426" i="6"/>
  <c r="T426" i="6"/>
  <c r="T425" i="6" s="1"/>
  <c r="R426" i="6"/>
  <c r="R425" i="6" s="1"/>
  <c r="P426" i="6"/>
  <c r="P425" i="6"/>
  <c r="BK426" i="6"/>
  <c r="BK425" i="6" s="1"/>
  <c r="J425" i="6" s="1"/>
  <c r="J104" i="6" s="1"/>
  <c r="J426" i="6"/>
  <c r="BE426" i="6"/>
  <c r="BI424" i="6"/>
  <c r="BH424" i="6"/>
  <c r="BG424" i="6"/>
  <c r="BF424" i="6"/>
  <c r="T424" i="6"/>
  <c r="T423" i="6" s="1"/>
  <c r="R424" i="6"/>
  <c r="R423" i="6" s="1"/>
  <c r="P424" i="6"/>
  <c r="P423" i="6" s="1"/>
  <c r="BK424" i="6"/>
  <c r="BK423" i="6" s="1"/>
  <c r="J423" i="6" s="1"/>
  <c r="J103" i="6" s="1"/>
  <c r="J424" i="6"/>
  <c r="BE424" i="6" s="1"/>
  <c r="BI422" i="6"/>
  <c r="BH422" i="6"/>
  <c r="BG422" i="6"/>
  <c r="BF422" i="6"/>
  <c r="T422" i="6"/>
  <c r="T421" i="6"/>
  <c r="R422" i="6"/>
  <c r="R421" i="6" s="1"/>
  <c r="P422" i="6"/>
  <c r="P421" i="6" s="1"/>
  <c r="BK422" i="6"/>
  <c r="BK421" i="6" s="1"/>
  <c r="J421" i="6" s="1"/>
  <c r="J102" i="6" s="1"/>
  <c r="J422" i="6"/>
  <c r="BE422" i="6"/>
  <c r="BI420" i="6"/>
  <c r="BH420" i="6"/>
  <c r="BG420" i="6"/>
  <c r="BF420" i="6"/>
  <c r="T420" i="6"/>
  <c r="R420" i="6"/>
  <c r="P420" i="6"/>
  <c r="BK420" i="6"/>
  <c r="J420" i="6"/>
  <c r="BE420" i="6"/>
  <c r="BI419" i="6"/>
  <c r="BH419" i="6"/>
  <c r="BG419" i="6"/>
  <c r="BF419" i="6"/>
  <c r="T419" i="6"/>
  <c r="R419" i="6"/>
  <c r="P419" i="6"/>
  <c r="BK419" i="6"/>
  <c r="J419" i="6"/>
  <c r="BE419" i="6" s="1"/>
  <c r="BI418" i="6"/>
  <c r="BH418" i="6"/>
  <c r="BG418" i="6"/>
  <c r="BF418" i="6"/>
  <c r="T418" i="6"/>
  <c r="R418" i="6"/>
  <c r="P418" i="6"/>
  <c r="BK418" i="6"/>
  <c r="J418" i="6"/>
  <c r="BE418" i="6"/>
  <c r="BI411" i="6"/>
  <c r="BH411" i="6"/>
  <c r="BG411" i="6"/>
  <c r="BF411" i="6"/>
  <c r="T411" i="6"/>
  <c r="R411" i="6"/>
  <c r="P411" i="6"/>
  <c r="BK411" i="6"/>
  <c r="J411" i="6"/>
  <c r="BE411" i="6" s="1"/>
  <c r="BI410" i="6"/>
  <c r="BH410" i="6"/>
  <c r="BG410" i="6"/>
  <c r="BF410" i="6"/>
  <c r="T410" i="6"/>
  <c r="R410" i="6"/>
  <c r="P410" i="6"/>
  <c r="BK410" i="6"/>
  <c r="J410" i="6"/>
  <c r="BE410" i="6"/>
  <c r="BI403" i="6"/>
  <c r="BH403" i="6"/>
  <c r="BG403" i="6"/>
  <c r="BF403" i="6"/>
  <c r="T403" i="6"/>
  <c r="R403" i="6"/>
  <c r="P403" i="6"/>
  <c r="BK403" i="6"/>
  <c r="J403" i="6"/>
  <c r="BE403" i="6" s="1"/>
  <c r="BI402" i="6"/>
  <c r="BH402" i="6"/>
  <c r="BG402" i="6"/>
  <c r="BF402" i="6"/>
  <c r="T402" i="6"/>
  <c r="R402" i="6"/>
  <c r="P402" i="6"/>
  <c r="BK402" i="6"/>
  <c r="J402" i="6"/>
  <c r="BE402" i="6"/>
  <c r="BI395" i="6"/>
  <c r="BH395" i="6"/>
  <c r="BG395" i="6"/>
  <c r="BF395" i="6"/>
  <c r="T395" i="6"/>
  <c r="R395" i="6"/>
  <c r="P395" i="6"/>
  <c r="BK395" i="6"/>
  <c r="J395" i="6"/>
  <c r="BE395" i="6" s="1"/>
  <c r="BI394" i="6"/>
  <c r="BH394" i="6"/>
  <c r="BG394" i="6"/>
  <c r="BF394" i="6"/>
  <c r="T394" i="6"/>
  <c r="R394" i="6"/>
  <c r="P394" i="6"/>
  <c r="BK394" i="6"/>
  <c r="J394" i="6"/>
  <c r="BE394" i="6"/>
  <c r="BI387" i="6"/>
  <c r="BH387" i="6"/>
  <c r="BG387" i="6"/>
  <c r="BF387" i="6"/>
  <c r="T387" i="6"/>
  <c r="R387" i="6"/>
  <c r="P387" i="6"/>
  <c r="BK387" i="6"/>
  <c r="J387" i="6"/>
  <c r="BE387" i="6" s="1"/>
  <c r="BI386" i="6"/>
  <c r="BH386" i="6"/>
  <c r="BG386" i="6"/>
  <c r="BF386" i="6"/>
  <c r="T386" i="6"/>
  <c r="R386" i="6"/>
  <c r="P386" i="6"/>
  <c r="BK386" i="6"/>
  <c r="J386" i="6"/>
  <c r="BE386" i="6" s="1"/>
  <c r="BI379" i="6"/>
  <c r="BH379" i="6"/>
  <c r="BG379" i="6"/>
  <c r="BF379" i="6"/>
  <c r="T379" i="6"/>
  <c r="R379" i="6"/>
  <c r="P379" i="6"/>
  <c r="BK379" i="6"/>
  <c r="J379" i="6"/>
  <c r="BE379" i="6" s="1"/>
  <c r="BI378" i="6"/>
  <c r="BH378" i="6"/>
  <c r="BG378" i="6"/>
  <c r="BF378" i="6"/>
  <c r="T378" i="6"/>
  <c r="R378" i="6"/>
  <c r="P378" i="6"/>
  <c r="BK378" i="6"/>
  <c r="J378" i="6"/>
  <c r="BE378" i="6"/>
  <c r="BI371" i="6"/>
  <c r="BH371" i="6"/>
  <c r="BG371" i="6"/>
  <c r="BF371" i="6"/>
  <c r="T371" i="6"/>
  <c r="R371" i="6"/>
  <c r="P371" i="6"/>
  <c r="BK371" i="6"/>
  <c r="J371" i="6"/>
  <c r="BE371" i="6" s="1"/>
  <c r="BI370" i="6"/>
  <c r="BH370" i="6"/>
  <c r="BG370" i="6"/>
  <c r="BF370" i="6"/>
  <c r="T370" i="6"/>
  <c r="R370" i="6"/>
  <c r="P370" i="6"/>
  <c r="BK370" i="6"/>
  <c r="J370" i="6"/>
  <c r="BE370" i="6"/>
  <c r="BI363" i="6"/>
  <c r="BH363" i="6"/>
  <c r="BG363" i="6"/>
  <c r="BF363" i="6"/>
  <c r="T363" i="6"/>
  <c r="R363" i="6"/>
  <c r="P363" i="6"/>
  <c r="BK363" i="6"/>
  <c r="J363" i="6"/>
  <c r="BE363" i="6" s="1"/>
  <c r="BI362" i="6"/>
  <c r="BH362" i="6"/>
  <c r="BG362" i="6"/>
  <c r="BF362" i="6"/>
  <c r="T362" i="6"/>
  <c r="R362" i="6"/>
  <c r="P362" i="6"/>
  <c r="BK362" i="6"/>
  <c r="J362" i="6"/>
  <c r="BE362" i="6"/>
  <c r="BI352" i="6"/>
  <c r="BH352" i="6"/>
  <c r="BG352" i="6"/>
  <c r="BF352" i="6"/>
  <c r="T352" i="6"/>
  <c r="R352" i="6"/>
  <c r="P352" i="6"/>
  <c r="BK352" i="6"/>
  <c r="J352" i="6"/>
  <c r="BE352" i="6" s="1"/>
  <c r="BI351" i="6"/>
  <c r="BH351" i="6"/>
  <c r="BG351" i="6"/>
  <c r="BF351" i="6"/>
  <c r="T351" i="6"/>
  <c r="R351" i="6"/>
  <c r="P351" i="6"/>
  <c r="BK351" i="6"/>
  <c r="J351" i="6"/>
  <c r="BE351" i="6"/>
  <c r="BI341" i="6"/>
  <c r="BH341" i="6"/>
  <c r="BG341" i="6"/>
  <c r="BF341" i="6"/>
  <c r="T341" i="6"/>
  <c r="R341" i="6"/>
  <c r="P341" i="6"/>
  <c r="BK341" i="6"/>
  <c r="J341" i="6"/>
  <c r="BE341" i="6"/>
  <c r="BI339" i="6"/>
  <c r="BH339" i="6"/>
  <c r="BG339" i="6"/>
  <c r="BF339" i="6"/>
  <c r="T339" i="6"/>
  <c r="R339" i="6"/>
  <c r="P339" i="6"/>
  <c r="BK339" i="6"/>
  <c r="J339" i="6"/>
  <c r="BE339" i="6" s="1"/>
  <c r="BI338" i="6"/>
  <c r="BH338" i="6"/>
  <c r="BG338" i="6"/>
  <c r="BF338" i="6"/>
  <c r="T338" i="6"/>
  <c r="R338" i="6"/>
  <c r="P338" i="6"/>
  <c r="BK338" i="6"/>
  <c r="J338" i="6"/>
  <c r="BE338" i="6"/>
  <c r="BI333" i="6"/>
  <c r="BH333" i="6"/>
  <c r="BG333" i="6"/>
  <c r="BF333" i="6"/>
  <c r="T333" i="6"/>
  <c r="R333" i="6"/>
  <c r="P333" i="6"/>
  <c r="BK333" i="6"/>
  <c r="J333" i="6"/>
  <c r="BE333" i="6" s="1"/>
  <c r="BI332" i="6"/>
  <c r="BH332" i="6"/>
  <c r="BG332" i="6"/>
  <c r="BF332" i="6"/>
  <c r="T332" i="6"/>
  <c r="R332" i="6"/>
  <c r="P332" i="6"/>
  <c r="BK332" i="6"/>
  <c r="J332" i="6"/>
  <c r="BE332" i="6"/>
  <c r="BI324" i="6"/>
  <c r="BH324" i="6"/>
  <c r="BG324" i="6"/>
  <c r="BF324" i="6"/>
  <c r="T324" i="6"/>
  <c r="R324" i="6"/>
  <c r="P324" i="6"/>
  <c r="BK324" i="6"/>
  <c r="J324" i="6"/>
  <c r="BE324" i="6" s="1"/>
  <c r="BI323" i="6"/>
  <c r="BH323" i="6"/>
  <c r="BG323" i="6"/>
  <c r="BF323" i="6"/>
  <c r="T323" i="6"/>
  <c r="R323" i="6"/>
  <c r="P323" i="6"/>
  <c r="BK323" i="6"/>
  <c r="J323" i="6"/>
  <c r="BE323" i="6" s="1"/>
  <c r="BI315" i="6"/>
  <c r="BH315" i="6"/>
  <c r="BG315" i="6"/>
  <c r="BF315" i="6"/>
  <c r="T315" i="6"/>
  <c r="R315" i="6"/>
  <c r="P315" i="6"/>
  <c r="BK315" i="6"/>
  <c r="J315" i="6"/>
  <c r="BE315" i="6" s="1"/>
  <c r="BI314" i="6"/>
  <c r="BH314" i="6"/>
  <c r="BG314" i="6"/>
  <c r="BF314" i="6"/>
  <c r="T314" i="6"/>
  <c r="R314" i="6"/>
  <c r="P314" i="6"/>
  <c r="BK314" i="6"/>
  <c r="J314" i="6"/>
  <c r="BE314" i="6"/>
  <c r="BI313" i="6"/>
  <c r="BH313" i="6"/>
  <c r="BG313" i="6"/>
  <c r="BF313" i="6"/>
  <c r="T313" i="6"/>
  <c r="R313" i="6"/>
  <c r="P313" i="6"/>
  <c r="BK313" i="6"/>
  <c r="J313" i="6"/>
  <c r="BE313" i="6" s="1"/>
  <c r="BI312" i="6"/>
  <c r="BH312" i="6"/>
  <c r="BG312" i="6"/>
  <c r="BF312" i="6"/>
  <c r="T312" i="6"/>
  <c r="R312" i="6"/>
  <c r="P312" i="6"/>
  <c r="BK312" i="6"/>
  <c r="J312" i="6"/>
  <c r="BE312" i="6"/>
  <c r="BI304" i="6"/>
  <c r="BH304" i="6"/>
  <c r="BG304" i="6"/>
  <c r="BF304" i="6"/>
  <c r="T304" i="6"/>
  <c r="R304" i="6"/>
  <c r="P304" i="6"/>
  <c r="BK304" i="6"/>
  <c r="J304" i="6"/>
  <c r="BE304" i="6" s="1"/>
  <c r="BI303" i="6"/>
  <c r="BH303" i="6"/>
  <c r="BG303" i="6"/>
  <c r="BF303" i="6"/>
  <c r="T303" i="6"/>
  <c r="R303" i="6"/>
  <c r="P303" i="6"/>
  <c r="BK303" i="6"/>
  <c r="J303" i="6"/>
  <c r="BE303" i="6"/>
  <c r="BI295" i="6"/>
  <c r="BH295" i="6"/>
  <c r="BG295" i="6"/>
  <c r="BF295" i="6"/>
  <c r="T295" i="6"/>
  <c r="R295" i="6"/>
  <c r="P295" i="6"/>
  <c r="BK295" i="6"/>
  <c r="J295" i="6"/>
  <c r="BE295" i="6" s="1"/>
  <c r="BI294" i="6"/>
  <c r="BH294" i="6"/>
  <c r="BG294" i="6"/>
  <c r="BF294" i="6"/>
  <c r="T294" i="6"/>
  <c r="R294" i="6"/>
  <c r="P294" i="6"/>
  <c r="BK294" i="6"/>
  <c r="J294" i="6"/>
  <c r="BE294" i="6"/>
  <c r="BI293" i="6"/>
  <c r="BH293" i="6"/>
  <c r="BG293" i="6"/>
  <c r="BF293" i="6"/>
  <c r="T293" i="6"/>
  <c r="R293" i="6"/>
  <c r="P293" i="6"/>
  <c r="BK293" i="6"/>
  <c r="J293" i="6"/>
  <c r="BE293" i="6" s="1"/>
  <c r="BI292" i="6"/>
  <c r="BH292" i="6"/>
  <c r="BG292" i="6"/>
  <c r="BF292" i="6"/>
  <c r="T292" i="6"/>
  <c r="R292" i="6"/>
  <c r="P292" i="6"/>
  <c r="BK292" i="6"/>
  <c r="J292" i="6"/>
  <c r="BE292" i="6"/>
  <c r="BI284" i="6"/>
  <c r="BH284" i="6"/>
  <c r="BG284" i="6"/>
  <c r="BF284" i="6"/>
  <c r="T284" i="6"/>
  <c r="R284" i="6"/>
  <c r="P284" i="6"/>
  <c r="BK284" i="6"/>
  <c r="J284" i="6"/>
  <c r="BE284" i="6" s="1"/>
  <c r="BI283" i="6"/>
  <c r="BH283" i="6"/>
  <c r="BG283" i="6"/>
  <c r="BF283" i="6"/>
  <c r="T283" i="6"/>
  <c r="R283" i="6"/>
  <c r="P283" i="6"/>
  <c r="BK283" i="6"/>
  <c r="J283" i="6"/>
  <c r="BE283" i="6"/>
  <c r="BI282" i="6"/>
  <c r="BH282" i="6"/>
  <c r="BG282" i="6"/>
  <c r="BF282" i="6"/>
  <c r="T282" i="6"/>
  <c r="R282" i="6"/>
  <c r="P282" i="6"/>
  <c r="BK282" i="6"/>
  <c r="J282" i="6"/>
  <c r="BE282" i="6" s="1"/>
  <c r="BI274" i="6"/>
  <c r="BH274" i="6"/>
  <c r="BG274" i="6"/>
  <c r="BF274" i="6"/>
  <c r="T274" i="6"/>
  <c r="R274" i="6"/>
  <c r="P274" i="6"/>
  <c r="BK274" i="6"/>
  <c r="J274" i="6"/>
  <c r="BE274" i="6"/>
  <c r="BI273" i="6"/>
  <c r="BH273" i="6"/>
  <c r="BG273" i="6"/>
  <c r="BF273" i="6"/>
  <c r="T273" i="6"/>
  <c r="R273" i="6"/>
  <c r="P273" i="6"/>
  <c r="BK273" i="6"/>
  <c r="J273" i="6"/>
  <c r="BE273" i="6" s="1"/>
  <c r="BI272" i="6"/>
  <c r="BH272" i="6"/>
  <c r="BG272" i="6"/>
  <c r="BF272" i="6"/>
  <c r="T272" i="6"/>
  <c r="R272" i="6"/>
  <c r="P272" i="6"/>
  <c r="BK272" i="6"/>
  <c r="J272" i="6"/>
  <c r="BE272" i="6" s="1"/>
  <c r="BI264" i="6"/>
  <c r="BH264" i="6"/>
  <c r="BG264" i="6"/>
  <c r="BF264" i="6"/>
  <c r="T264" i="6"/>
  <c r="R264" i="6"/>
  <c r="P264" i="6"/>
  <c r="BK264" i="6"/>
  <c r="J264" i="6"/>
  <c r="BE264" i="6" s="1"/>
  <c r="BI263" i="6"/>
  <c r="BH263" i="6"/>
  <c r="BG263" i="6"/>
  <c r="BF263" i="6"/>
  <c r="T263" i="6"/>
  <c r="R263" i="6"/>
  <c r="P263" i="6"/>
  <c r="BK263" i="6"/>
  <c r="J263" i="6"/>
  <c r="BE263" i="6"/>
  <c r="BI255" i="6"/>
  <c r="BH255" i="6"/>
  <c r="BG255" i="6"/>
  <c r="BF255" i="6"/>
  <c r="T255" i="6"/>
  <c r="R255" i="6"/>
  <c r="P255" i="6"/>
  <c r="BK255" i="6"/>
  <c r="J255" i="6"/>
  <c r="BE255" i="6" s="1"/>
  <c r="BI254" i="6"/>
  <c r="BH254" i="6"/>
  <c r="BG254" i="6"/>
  <c r="BF254" i="6"/>
  <c r="T254" i="6"/>
  <c r="R254" i="6"/>
  <c r="P254" i="6"/>
  <c r="BK254" i="6"/>
  <c r="J254" i="6"/>
  <c r="BE254" i="6"/>
  <c r="BI253" i="6"/>
  <c r="BH253" i="6"/>
  <c r="BG253" i="6"/>
  <c r="BF253" i="6"/>
  <c r="T253" i="6"/>
  <c r="R253" i="6"/>
  <c r="P253" i="6"/>
  <c r="BK253" i="6"/>
  <c r="J253" i="6"/>
  <c r="BE253" i="6" s="1"/>
  <c r="BI252" i="6"/>
  <c r="BH252" i="6"/>
  <c r="BG252" i="6"/>
  <c r="BF252" i="6"/>
  <c r="T252" i="6"/>
  <c r="R252" i="6"/>
  <c r="P252" i="6"/>
  <c r="BK252" i="6"/>
  <c r="J252" i="6"/>
  <c r="BE252" i="6"/>
  <c r="BI244" i="6"/>
  <c r="BH244" i="6"/>
  <c r="BG244" i="6"/>
  <c r="BF244" i="6"/>
  <c r="T244" i="6"/>
  <c r="R244" i="6"/>
  <c r="P244" i="6"/>
  <c r="BK244" i="6"/>
  <c r="J244" i="6"/>
  <c r="BE244" i="6" s="1"/>
  <c r="BI243" i="6"/>
  <c r="BH243" i="6"/>
  <c r="BG243" i="6"/>
  <c r="BF243" i="6"/>
  <c r="T243" i="6"/>
  <c r="R243" i="6"/>
  <c r="P243" i="6"/>
  <c r="BK243" i="6"/>
  <c r="J243" i="6"/>
  <c r="BE243" i="6"/>
  <c r="BI235" i="6"/>
  <c r="BH235" i="6"/>
  <c r="BG235" i="6"/>
  <c r="BF235" i="6"/>
  <c r="T235" i="6"/>
  <c r="R235" i="6"/>
  <c r="P235" i="6"/>
  <c r="BK235" i="6"/>
  <c r="J235" i="6"/>
  <c r="BE235" i="6" s="1"/>
  <c r="BI234" i="6"/>
  <c r="BH234" i="6"/>
  <c r="BG234" i="6"/>
  <c r="BF234" i="6"/>
  <c r="T234" i="6"/>
  <c r="R234" i="6"/>
  <c r="P234" i="6"/>
  <c r="BK234" i="6"/>
  <c r="J234" i="6"/>
  <c r="BE234" i="6"/>
  <c r="BI226" i="6"/>
  <c r="BH226" i="6"/>
  <c r="BG226" i="6"/>
  <c r="BF226" i="6"/>
  <c r="T226" i="6"/>
  <c r="R226" i="6"/>
  <c r="P226" i="6"/>
  <c r="BK226" i="6"/>
  <c r="J226" i="6"/>
  <c r="BE226" i="6" s="1"/>
  <c r="BI225" i="6"/>
  <c r="BH225" i="6"/>
  <c r="BG225" i="6"/>
  <c r="BF225" i="6"/>
  <c r="T225" i="6"/>
  <c r="R225" i="6"/>
  <c r="P225" i="6"/>
  <c r="BK225" i="6"/>
  <c r="J225" i="6"/>
  <c r="BE225" i="6"/>
  <c r="BI214" i="6"/>
  <c r="BH214" i="6"/>
  <c r="BG214" i="6"/>
  <c r="BF214" i="6"/>
  <c r="T214" i="6"/>
  <c r="R214" i="6"/>
  <c r="P214" i="6"/>
  <c r="BK214" i="6"/>
  <c r="J214" i="6"/>
  <c r="BE214" i="6" s="1"/>
  <c r="BI213" i="6"/>
  <c r="BH213" i="6"/>
  <c r="BG213" i="6"/>
  <c r="BF213" i="6"/>
  <c r="T213" i="6"/>
  <c r="R213" i="6"/>
  <c r="P213" i="6"/>
  <c r="BK213" i="6"/>
  <c r="J213" i="6"/>
  <c r="BE213" i="6"/>
  <c r="BI202" i="6"/>
  <c r="BH202" i="6"/>
  <c r="BG202" i="6"/>
  <c r="BF202" i="6"/>
  <c r="T202" i="6"/>
  <c r="R202" i="6"/>
  <c r="P202" i="6"/>
  <c r="BK202" i="6"/>
  <c r="J202" i="6"/>
  <c r="BE202" i="6" s="1"/>
  <c r="BI201" i="6"/>
  <c r="BH201" i="6"/>
  <c r="BG201" i="6"/>
  <c r="BF201" i="6"/>
  <c r="T201" i="6"/>
  <c r="R201" i="6"/>
  <c r="P201" i="6"/>
  <c r="BK201" i="6"/>
  <c r="J201" i="6"/>
  <c r="BE201" i="6" s="1"/>
  <c r="BI191" i="6"/>
  <c r="BH191" i="6"/>
  <c r="BG191" i="6"/>
  <c r="BF191" i="6"/>
  <c r="T191" i="6"/>
  <c r="R191" i="6"/>
  <c r="P191" i="6"/>
  <c r="P190" i="6" s="1"/>
  <c r="BK191" i="6"/>
  <c r="J191" i="6"/>
  <c r="BE191" i="6"/>
  <c r="BI189" i="6"/>
  <c r="BH189" i="6"/>
  <c r="BG189" i="6"/>
  <c r="BF189" i="6"/>
  <c r="T189" i="6"/>
  <c r="R189" i="6"/>
  <c r="P189" i="6"/>
  <c r="BK189" i="6"/>
  <c r="J189" i="6"/>
  <c r="BE189" i="6" s="1"/>
  <c r="BI188" i="6"/>
  <c r="BH188" i="6"/>
  <c r="BG188" i="6"/>
  <c r="BF188" i="6"/>
  <c r="J38" i="6" s="1"/>
  <c r="AW100" i="1" s="1"/>
  <c r="T188" i="6"/>
  <c r="R188" i="6"/>
  <c r="P188" i="6"/>
  <c r="BK188" i="6"/>
  <c r="J188" i="6"/>
  <c r="BE188" i="6"/>
  <c r="BI177" i="6"/>
  <c r="BH177" i="6"/>
  <c r="BG177" i="6"/>
  <c r="BF177" i="6"/>
  <c r="T177" i="6"/>
  <c r="R177" i="6"/>
  <c r="P177" i="6"/>
  <c r="BK177" i="6"/>
  <c r="J177" i="6"/>
  <c r="BE177" i="6" s="1"/>
  <c r="BI166" i="6"/>
  <c r="BH166" i="6"/>
  <c r="BG166" i="6"/>
  <c r="BF166" i="6"/>
  <c r="T166" i="6"/>
  <c r="R166" i="6"/>
  <c r="P166" i="6"/>
  <c r="BK166" i="6"/>
  <c r="J166" i="6"/>
  <c r="BE166" i="6" s="1"/>
  <c r="BI165" i="6"/>
  <c r="BH165" i="6"/>
  <c r="BG165" i="6"/>
  <c r="BF165" i="6"/>
  <c r="T165" i="6"/>
  <c r="R165" i="6"/>
  <c r="P165" i="6"/>
  <c r="BK165" i="6"/>
  <c r="J165" i="6"/>
  <c r="BE165" i="6" s="1"/>
  <c r="BI164" i="6"/>
  <c r="BH164" i="6"/>
  <c r="BG164" i="6"/>
  <c r="BF164" i="6"/>
  <c r="T164" i="6"/>
  <c r="R164" i="6"/>
  <c r="P164" i="6"/>
  <c r="BK164" i="6"/>
  <c r="J164" i="6"/>
  <c r="BE164" i="6"/>
  <c r="BI163" i="6"/>
  <c r="BH163" i="6"/>
  <c r="BG163" i="6"/>
  <c r="BF163" i="6"/>
  <c r="T163" i="6"/>
  <c r="R163" i="6"/>
  <c r="P163" i="6"/>
  <c r="BK163" i="6"/>
  <c r="J163" i="6"/>
  <c r="BE163" i="6" s="1"/>
  <c r="BI138" i="6"/>
  <c r="BH138" i="6"/>
  <c r="BG138" i="6"/>
  <c r="BF138" i="6"/>
  <c r="T138" i="6"/>
  <c r="R138" i="6"/>
  <c r="P138" i="6"/>
  <c r="BK138" i="6"/>
  <c r="BK137" i="6" s="1"/>
  <c r="J137" i="6" s="1"/>
  <c r="J99" i="6" s="1"/>
  <c r="J138" i="6"/>
  <c r="BE138" i="6"/>
  <c r="J132" i="6"/>
  <c r="F132" i="6"/>
  <c r="F130" i="6"/>
  <c r="E128" i="6"/>
  <c r="BI113" i="6"/>
  <c r="BH113" i="6"/>
  <c r="BG113" i="6"/>
  <c r="BF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J93" i="6"/>
  <c r="F93" i="6"/>
  <c r="F91" i="6"/>
  <c r="E89" i="6"/>
  <c r="J26" i="6"/>
  <c r="E26" i="6"/>
  <c r="J133" i="6"/>
  <c r="J94" i="6"/>
  <c r="J25" i="6"/>
  <c r="J20" i="6"/>
  <c r="E20" i="6"/>
  <c r="F94" i="6" s="1"/>
  <c r="J19" i="6"/>
  <c r="J14" i="6"/>
  <c r="J91" i="6" s="1"/>
  <c r="E7" i="6"/>
  <c r="J41" i="5"/>
  <c r="J40" i="5"/>
  <c r="AY99" i="1"/>
  <c r="J39" i="5"/>
  <c r="AX99" i="1" s="1"/>
  <c r="BI630" i="5"/>
  <c r="BH630" i="5"/>
  <c r="BG630" i="5"/>
  <c r="BF630" i="5"/>
  <c r="T630" i="5"/>
  <c r="R630" i="5"/>
  <c r="P630" i="5"/>
  <c r="BK630" i="5"/>
  <c r="J630" i="5"/>
  <c r="BE630" i="5"/>
  <c r="BI629" i="5"/>
  <c r="BH629" i="5"/>
  <c r="BG629" i="5"/>
  <c r="BF629" i="5"/>
  <c r="T629" i="5"/>
  <c r="R629" i="5"/>
  <c r="P629" i="5"/>
  <c r="BK629" i="5"/>
  <c r="J629" i="5"/>
  <c r="BE629" i="5" s="1"/>
  <c r="BI628" i="5"/>
  <c r="BH628" i="5"/>
  <c r="BG628" i="5"/>
  <c r="BF628" i="5"/>
  <c r="T628" i="5"/>
  <c r="R628" i="5"/>
  <c r="P628" i="5"/>
  <c r="BK628" i="5"/>
  <c r="J628" i="5"/>
  <c r="BE628" i="5"/>
  <c r="BI627" i="5"/>
  <c r="BH627" i="5"/>
  <c r="BG627" i="5"/>
  <c r="BF627" i="5"/>
  <c r="T627" i="5"/>
  <c r="R627" i="5"/>
  <c r="P627" i="5"/>
  <c r="BK627" i="5"/>
  <c r="J627" i="5"/>
  <c r="BE627" i="5" s="1"/>
  <c r="BI614" i="5"/>
  <c r="BH614" i="5"/>
  <c r="BG614" i="5"/>
  <c r="BF614" i="5"/>
  <c r="T614" i="5"/>
  <c r="R614" i="5"/>
  <c r="P614" i="5"/>
  <c r="BK614" i="5"/>
  <c r="J614" i="5"/>
  <c r="BE614" i="5"/>
  <c r="BI613" i="5"/>
  <c r="BH613" i="5"/>
  <c r="BG613" i="5"/>
  <c r="BF613" i="5"/>
  <c r="T613" i="5"/>
  <c r="R613" i="5"/>
  <c r="P613" i="5"/>
  <c r="BK613" i="5"/>
  <c r="J613" i="5"/>
  <c r="BE613" i="5" s="1"/>
  <c r="BI612" i="5"/>
  <c r="BH612" i="5"/>
  <c r="BG612" i="5"/>
  <c r="BF612" i="5"/>
  <c r="T612" i="5"/>
  <c r="R612" i="5"/>
  <c r="P612" i="5"/>
  <c r="BK612" i="5"/>
  <c r="J612" i="5"/>
  <c r="BE612" i="5" s="1"/>
  <c r="BI611" i="5"/>
  <c r="BH611" i="5"/>
  <c r="BG611" i="5"/>
  <c r="BF611" i="5"/>
  <c r="T611" i="5"/>
  <c r="R611" i="5"/>
  <c r="P611" i="5"/>
  <c r="BK611" i="5"/>
  <c r="J611" i="5"/>
  <c r="BE611" i="5" s="1"/>
  <c r="BI598" i="5"/>
  <c r="BH598" i="5"/>
  <c r="BG598" i="5"/>
  <c r="BF598" i="5"/>
  <c r="T598" i="5"/>
  <c r="R598" i="5"/>
  <c r="P598" i="5"/>
  <c r="BK598" i="5"/>
  <c r="J598" i="5"/>
  <c r="BE598" i="5"/>
  <c r="BI597" i="5"/>
  <c r="BH597" i="5"/>
  <c r="BG597" i="5"/>
  <c r="BF597" i="5"/>
  <c r="T597" i="5"/>
  <c r="R597" i="5"/>
  <c r="P597" i="5"/>
  <c r="BK597" i="5"/>
  <c r="J597" i="5"/>
  <c r="BE597" i="5" s="1"/>
  <c r="BI596" i="5"/>
  <c r="BH596" i="5"/>
  <c r="BG596" i="5"/>
  <c r="BF596" i="5"/>
  <c r="T596" i="5"/>
  <c r="R596" i="5"/>
  <c r="P596" i="5"/>
  <c r="BK596" i="5"/>
  <c r="J596" i="5"/>
  <c r="BE596" i="5"/>
  <c r="BI583" i="5"/>
  <c r="BH583" i="5"/>
  <c r="BG583" i="5"/>
  <c r="BF583" i="5"/>
  <c r="T583" i="5"/>
  <c r="R583" i="5"/>
  <c r="P583" i="5"/>
  <c r="BK583" i="5"/>
  <c r="J583" i="5"/>
  <c r="BE583" i="5" s="1"/>
  <c r="BI582" i="5"/>
  <c r="BH582" i="5"/>
  <c r="BG582" i="5"/>
  <c r="BF582" i="5"/>
  <c r="T582" i="5"/>
  <c r="R582" i="5"/>
  <c r="P582" i="5"/>
  <c r="BK582" i="5"/>
  <c r="J582" i="5"/>
  <c r="BE582" i="5"/>
  <c r="BI581" i="5"/>
  <c r="BH581" i="5"/>
  <c r="BG581" i="5"/>
  <c r="BF581" i="5"/>
  <c r="T581" i="5"/>
  <c r="R581" i="5"/>
  <c r="P581" i="5"/>
  <c r="BK581" i="5"/>
  <c r="J581" i="5"/>
  <c r="BE581" i="5" s="1"/>
  <c r="BI580" i="5"/>
  <c r="BH580" i="5"/>
  <c r="BG580" i="5"/>
  <c r="BF580" i="5"/>
  <c r="T580" i="5"/>
  <c r="R580" i="5"/>
  <c r="P580" i="5"/>
  <c r="BK580" i="5"/>
  <c r="J580" i="5"/>
  <c r="BE580" i="5"/>
  <c r="BI562" i="5"/>
  <c r="BH562" i="5"/>
  <c r="BG562" i="5"/>
  <c r="BF562" i="5"/>
  <c r="T562" i="5"/>
  <c r="R562" i="5"/>
  <c r="P562" i="5"/>
  <c r="BK562" i="5"/>
  <c r="J562" i="5"/>
  <c r="BE562" i="5" s="1"/>
  <c r="BI561" i="5"/>
  <c r="BH561" i="5"/>
  <c r="BG561" i="5"/>
  <c r="BF561" i="5"/>
  <c r="T561" i="5"/>
  <c r="R561" i="5"/>
  <c r="P561" i="5"/>
  <c r="BK561" i="5"/>
  <c r="J561" i="5"/>
  <c r="BE561" i="5"/>
  <c r="BI560" i="5"/>
  <c r="BH560" i="5"/>
  <c r="BG560" i="5"/>
  <c r="BF560" i="5"/>
  <c r="T560" i="5"/>
  <c r="R560" i="5"/>
  <c r="P560" i="5"/>
  <c r="BK560" i="5"/>
  <c r="J560" i="5"/>
  <c r="BE560" i="5" s="1"/>
  <c r="BI559" i="5"/>
  <c r="BH559" i="5"/>
  <c r="BG559" i="5"/>
  <c r="BF559" i="5"/>
  <c r="T559" i="5"/>
  <c r="R559" i="5"/>
  <c r="P559" i="5"/>
  <c r="BK559" i="5"/>
  <c r="J559" i="5"/>
  <c r="BE559" i="5"/>
  <c r="BI558" i="5"/>
  <c r="BH558" i="5"/>
  <c r="BG558" i="5"/>
  <c r="BF558" i="5"/>
  <c r="T558" i="5"/>
  <c r="R558" i="5"/>
  <c r="P558" i="5"/>
  <c r="BK558" i="5"/>
  <c r="J558" i="5"/>
  <c r="BE558" i="5" s="1"/>
  <c r="BI557" i="5"/>
  <c r="BH557" i="5"/>
  <c r="BG557" i="5"/>
  <c r="BF557" i="5"/>
  <c r="T557" i="5"/>
  <c r="R557" i="5"/>
  <c r="P557" i="5"/>
  <c r="BK557" i="5"/>
  <c r="J557" i="5"/>
  <c r="BE557" i="5"/>
  <c r="BI556" i="5"/>
  <c r="BH556" i="5"/>
  <c r="BG556" i="5"/>
  <c r="BF556" i="5"/>
  <c r="T556" i="5"/>
  <c r="R556" i="5"/>
  <c r="P556" i="5"/>
  <c r="BK556" i="5"/>
  <c r="J556" i="5"/>
  <c r="BE556" i="5" s="1"/>
  <c r="BI555" i="5"/>
  <c r="BH555" i="5"/>
  <c r="BG555" i="5"/>
  <c r="BF555" i="5"/>
  <c r="T555" i="5"/>
  <c r="R555" i="5"/>
  <c r="P555" i="5"/>
  <c r="BK555" i="5"/>
  <c r="J555" i="5"/>
  <c r="BE555" i="5" s="1"/>
  <c r="BI554" i="5"/>
  <c r="BH554" i="5"/>
  <c r="BG554" i="5"/>
  <c r="BF554" i="5"/>
  <c r="T554" i="5"/>
  <c r="R554" i="5"/>
  <c r="P554" i="5"/>
  <c r="BK554" i="5"/>
  <c r="J554" i="5"/>
  <c r="BE554" i="5" s="1"/>
  <c r="BI511" i="5"/>
  <c r="BH511" i="5"/>
  <c r="BG511" i="5"/>
  <c r="BF511" i="5"/>
  <c r="T511" i="5"/>
  <c r="R511" i="5"/>
  <c r="P511" i="5"/>
  <c r="BK511" i="5"/>
  <c r="J511" i="5"/>
  <c r="BE511" i="5"/>
  <c r="BI510" i="5"/>
  <c r="BH510" i="5"/>
  <c r="BG510" i="5"/>
  <c r="BF510" i="5"/>
  <c r="T510" i="5"/>
  <c r="R510" i="5"/>
  <c r="P510" i="5"/>
  <c r="BK510" i="5"/>
  <c r="J510" i="5"/>
  <c r="BE510" i="5" s="1"/>
  <c r="BI509" i="5"/>
  <c r="BH509" i="5"/>
  <c r="BG509" i="5"/>
  <c r="BF509" i="5"/>
  <c r="T509" i="5"/>
  <c r="R509" i="5"/>
  <c r="P509" i="5"/>
  <c r="BK509" i="5"/>
  <c r="J509" i="5"/>
  <c r="BE509" i="5"/>
  <c r="BI508" i="5"/>
  <c r="BH508" i="5"/>
  <c r="BG508" i="5"/>
  <c r="BF508" i="5"/>
  <c r="T508" i="5"/>
  <c r="R508" i="5"/>
  <c r="P508" i="5"/>
  <c r="BK508" i="5"/>
  <c r="J508" i="5"/>
  <c r="BE508" i="5" s="1"/>
  <c r="BI507" i="5"/>
  <c r="BH507" i="5"/>
  <c r="BG507" i="5"/>
  <c r="BF507" i="5"/>
  <c r="T507" i="5"/>
  <c r="R507" i="5"/>
  <c r="P507" i="5"/>
  <c r="BK507" i="5"/>
  <c r="J507" i="5"/>
  <c r="BE507" i="5"/>
  <c r="BI506" i="5"/>
  <c r="BH506" i="5"/>
  <c r="BG506" i="5"/>
  <c r="BF506" i="5"/>
  <c r="T506" i="5"/>
  <c r="R506" i="5"/>
  <c r="P506" i="5"/>
  <c r="BK506" i="5"/>
  <c r="J506" i="5"/>
  <c r="BE506" i="5"/>
  <c r="BI483" i="5"/>
  <c r="BH483" i="5"/>
  <c r="BG483" i="5"/>
  <c r="BF483" i="5"/>
  <c r="T483" i="5"/>
  <c r="R483" i="5"/>
  <c r="P483" i="5"/>
  <c r="BK483" i="5"/>
  <c r="J483" i="5"/>
  <c r="BE483" i="5"/>
  <c r="BI482" i="5"/>
  <c r="BH482" i="5"/>
  <c r="BG482" i="5"/>
  <c r="BF482" i="5"/>
  <c r="T482" i="5"/>
  <c r="R482" i="5"/>
  <c r="P482" i="5"/>
  <c r="BK482" i="5"/>
  <c r="BK481" i="5" s="1"/>
  <c r="J481" i="5" s="1"/>
  <c r="J104" i="5" s="1"/>
  <c r="J482" i="5"/>
  <c r="BE482" i="5" s="1"/>
  <c r="BI480" i="5"/>
  <c r="BH480" i="5"/>
  <c r="BG480" i="5"/>
  <c r="BF480" i="5"/>
  <c r="T480" i="5"/>
  <c r="R480" i="5"/>
  <c r="P480" i="5"/>
  <c r="BK480" i="5"/>
  <c r="J480" i="5"/>
  <c r="BE480" i="5"/>
  <c r="BI479" i="5"/>
  <c r="BH479" i="5"/>
  <c r="BG479" i="5"/>
  <c r="BF479" i="5"/>
  <c r="T479" i="5"/>
  <c r="R479" i="5"/>
  <c r="P479" i="5"/>
  <c r="BK479" i="5"/>
  <c r="J479" i="5"/>
  <c r="BE479" i="5"/>
  <c r="BI478" i="5"/>
  <c r="BH478" i="5"/>
  <c r="BG478" i="5"/>
  <c r="BF478" i="5"/>
  <c r="T478" i="5"/>
  <c r="R478" i="5"/>
  <c r="P478" i="5"/>
  <c r="BK478" i="5"/>
  <c r="J478" i="5"/>
  <c r="BE478" i="5" s="1"/>
  <c r="BI477" i="5"/>
  <c r="BH477" i="5"/>
  <c r="BG477" i="5"/>
  <c r="BF477" i="5"/>
  <c r="T477" i="5"/>
  <c r="R477" i="5"/>
  <c r="P477" i="5"/>
  <c r="BK477" i="5"/>
  <c r="J477" i="5"/>
  <c r="BE477" i="5"/>
  <c r="BI476" i="5"/>
  <c r="BH476" i="5"/>
  <c r="BG476" i="5"/>
  <c r="BF476" i="5"/>
  <c r="T476" i="5"/>
  <c r="R476" i="5"/>
  <c r="P476" i="5"/>
  <c r="BK476" i="5"/>
  <c r="J476" i="5"/>
  <c r="BE476" i="5"/>
  <c r="BI475" i="5"/>
  <c r="BH475" i="5"/>
  <c r="BG475" i="5"/>
  <c r="BF475" i="5"/>
  <c r="T475" i="5"/>
  <c r="R475" i="5"/>
  <c r="P475" i="5"/>
  <c r="BK475" i="5"/>
  <c r="J475" i="5"/>
  <c r="BE475" i="5"/>
  <c r="BI471" i="5"/>
  <c r="BH471" i="5"/>
  <c r="BG471" i="5"/>
  <c r="BF471" i="5"/>
  <c r="T471" i="5"/>
  <c r="R471" i="5"/>
  <c r="P471" i="5"/>
  <c r="BK471" i="5"/>
  <c r="J471" i="5"/>
  <c r="BE471" i="5" s="1"/>
  <c r="BI467" i="5"/>
  <c r="BH467" i="5"/>
  <c r="BG467" i="5"/>
  <c r="BF467" i="5"/>
  <c r="T467" i="5"/>
  <c r="R467" i="5"/>
  <c r="P467" i="5"/>
  <c r="BK467" i="5"/>
  <c r="J467" i="5"/>
  <c r="BE467" i="5"/>
  <c r="BI463" i="5"/>
  <c r="BH463" i="5"/>
  <c r="BG463" i="5"/>
  <c r="BF463" i="5"/>
  <c r="T463" i="5"/>
  <c r="R463" i="5"/>
  <c r="P463" i="5"/>
  <c r="BK463" i="5"/>
  <c r="J463" i="5"/>
  <c r="BE463" i="5"/>
  <c r="BI462" i="5"/>
  <c r="BH462" i="5"/>
  <c r="BG462" i="5"/>
  <c r="BF462" i="5"/>
  <c r="T462" i="5"/>
  <c r="R462" i="5"/>
  <c r="P462" i="5"/>
  <c r="BK462" i="5"/>
  <c r="J462" i="5"/>
  <c r="BE462" i="5"/>
  <c r="BI455" i="5"/>
  <c r="BH455" i="5"/>
  <c r="BG455" i="5"/>
  <c r="BF455" i="5"/>
  <c r="T455" i="5"/>
  <c r="R455" i="5"/>
  <c r="P455" i="5"/>
  <c r="BK455" i="5"/>
  <c r="J455" i="5"/>
  <c r="BE455" i="5" s="1"/>
  <c r="BI454" i="5"/>
  <c r="BH454" i="5"/>
  <c r="BG454" i="5"/>
  <c r="BF454" i="5"/>
  <c r="T454" i="5"/>
  <c r="R454" i="5"/>
  <c r="P454" i="5"/>
  <c r="BK454" i="5"/>
  <c r="J454" i="5"/>
  <c r="BE454" i="5"/>
  <c r="BI449" i="5"/>
  <c r="BH449" i="5"/>
  <c r="BG449" i="5"/>
  <c r="BF449" i="5"/>
  <c r="T449" i="5"/>
  <c r="R449" i="5"/>
  <c r="P449" i="5"/>
  <c r="BK449" i="5"/>
  <c r="J449" i="5"/>
  <c r="BE449" i="5"/>
  <c r="BI448" i="5"/>
  <c r="BH448" i="5"/>
  <c r="BG448" i="5"/>
  <c r="BF448" i="5"/>
  <c r="T448" i="5"/>
  <c r="R448" i="5"/>
  <c r="P448" i="5"/>
  <c r="BK448" i="5"/>
  <c r="J448" i="5"/>
  <c r="BE448" i="5"/>
  <c r="BI443" i="5"/>
  <c r="BH443" i="5"/>
  <c r="BG443" i="5"/>
  <c r="BF443" i="5"/>
  <c r="T443" i="5"/>
  <c r="R443" i="5"/>
  <c r="P443" i="5"/>
  <c r="BK443" i="5"/>
  <c r="J443" i="5"/>
  <c r="BE443" i="5" s="1"/>
  <c r="BI442" i="5"/>
  <c r="BH442" i="5"/>
  <c r="BG442" i="5"/>
  <c r="BF442" i="5"/>
  <c r="T442" i="5"/>
  <c r="R442" i="5"/>
  <c r="P442" i="5"/>
  <c r="BK442" i="5"/>
  <c r="J442" i="5"/>
  <c r="BE442" i="5"/>
  <c r="BI437" i="5"/>
  <c r="BH437" i="5"/>
  <c r="BG437" i="5"/>
  <c r="BF437" i="5"/>
  <c r="T437" i="5"/>
  <c r="R437" i="5"/>
  <c r="P437" i="5"/>
  <c r="BK437" i="5"/>
  <c r="J437" i="5"/>
  <c r="BE437" i="5"/>
  <c r="BI436" i="5"/>
  <c r="BH436" i="5"/>
  <c r="BG436" i="5"/>
  <c r="BF436" i="5"/>
  <c r="T436" i="5"/>
  <c r="R436" i="5"/>
  <c r="P436" i="5"/>
  <c r="BK436" i="5"/>
  <c r="J436" i="5"/>
  <c r="BE436" i="5"/>
  <c r="BI431" i="5"/>
  <c r="BH431" i="5"/>
  <c r="BG431" i="5"/>
  <c r="BF431" i="5"/>
  <c r="T431" i="5"/>
  <c r="R431" i="5"/>
  <c r="P431" i="5"/>
  <c r="BK431" i="5"/>
  <c r="J431" i="5"/>
  <c r="BE431" i="5" s="1"/>
  <c r="BI430" i="5"/>
  <c r="BH430" i="5"/>
  <c r="BG430" i="5"/>
  <c r="BF430" i="5"/>
  <c r="T430" i="5"/>
  <c r="R430" i="5"/>
  <c r="P430" i="5"/>
  <c r="BK430" i="5"/>
  <c r="J430" i="5"/>
  <c r="BE430" i="5"/>
  <c r="BI421" i="5"/>
  <c r="BH421" i="5"/>
  <c r="BG421" i="5"/>
  <c r="BF421" i="5"/>
  <c r="T421" i="5"/>
  <c r="R421" i="5"/>
  <c r="P421" i="5"/>
  <c r="BK421" i="5"/>
  <c r="J421" i="5"/>
  <c r="BE421" i="5"/>
  <c r="BI420" i="5"/>
  <c r="BH420" i="5"/>
  <c r="BG420" i="5"/>
  <c r="BF420" i="5"/>
  <c r="T420" i="5"/>
  <c r="R420" i="5"/>
  <c r="P420" i="5"/>
  <c r="BK420" i="5"/>
  <c r="J420" i="5"/>
  <c r="BE420" i="5"/>
  <c r="BI415" i="5"/>
  <c r="BH415" i="5"/>
  <c r="BG415" i="5"/>
  <c r="BF415" i="5"/>
  <c r="T415" i="5"/>
  <c r="R415" i="5"/>
  <c r="P415" i="5"/>
  <c r="BK415" i="5"/>
  <c r="J415" i="5"/>
  <c r="BE415" i="5" s="1"/>
  <c r="BI414" i="5"/>
  <c r="BH414" i="5"/>
  <c r="BG414" i="5"/>
  <c r="BF414" i="5"/>
  <c r="T414" i="5"/>
  <c r="R414" i="5"/>
  <c r="P414" i="5"/>
  <c r="P384" i="5" s="1"/>
  <c r="BK414" i="5"/>
  <c r="J414" i="5"/>
  <c r="BE414" i="5"/>
  <c r="BI406" i="5"/>
  <c r="BH406" i="5"/>
  <c r="BG406" i="5"/>
  <c r="BF406" i="5"/>
  <c r="T406" i="5"/>
  <c r="R406" i="5"/>
  <c r="P406" i="5"/>
  <c r="BK406" i="5"/>
  <c r="J406" i="5"/>
  <c r="BE406" i="5"/>
  <c r="BI405" i="5"/>
  <c r="BH405" i="5"/>
  <c r="BG405" i="5"/>
  <c r="BF405" i="5"/>
  <c r="T405" i="5"/>
  <c r="R405" i="5"/>
  <c r="P405" i="5"/>
  <c r="BK405" i="5"/>
  <c r="J405" i="5"/>
  <c r="BE405" i="5"/>
  <c r="BI397" i="5"/>
  <c r="BH397" i="5"/>
  <c r="BG397" i="5"/>
  <c r="BF397" i="5"/>
  <c r="T397" i="5"/>
  <c r="R397" i="5"/>
  <c r="P397" i="5"/>
  <c r="BK397" i="5"/>
  <c r="J397" i="5"/>
  <c r="BE397" i="5" s="1"/>
  <c r="BI396" i="5"/>
  <c r="BH396" i="5"/>
  <c r="BG396" i="5"/>
  <c r="BF396" i="5"/>
  <c r="T396" i="5"/>
  <c r="R396" i="5"/>
  <c r="P396" i="5"/>
  <c r="BK396" i="5"/>
  <c r="J396" i="5"/>
  <c r="BE396" i="5"/>
  <c r="BI391" i="5"/>
  <c r="BH391" i="5"/>
  <c r="BG391" i="5"/>
  <c r="BF391" i="5"/>
  <c r="T391" i="5"/>
  <c r="R391" i="5"/>
  <c r="P391" i="5"/>
  <c r="BK391" i="5"/>
  <c r="J391" i="5"/>
  <c r="BE391" i="5"/>
  <c r="BI390" i="5"/>
  <c r="BH390" i="5"/>
  <c r="BG390" i="5"/>
  <c r="BF390" i="5"/>
  <c r="T390" i="5"/>
  <c r="R390" i="5"/>
  <c r="P390" i="5"/>
  <c r="BK390" i="5"/>
  <c r="J390" i="5"/>
  <c r="BE390" i="5"/>
  <c r="BI385" i="5"/>
  <c r="BH385" i="5"/>
  <c r="BG385" i="5"/>
  <c r="BF385" i="5"/>
  <c r="T385" i="5"/>
  <c r="R385" i="5"/>
  <c r="P385" i="5"/>
  <c r="BK385" i="5"/>
  <c r="J385" i="5"/>
  <c r="BE385" i="5" s="1"/>
  <c r="BI383" i="5"/>
  <c r="BH383" i="5"/>
  <c r="BG383" i="5"/>
  <c r="BF383" i="5"/>
  <c r="T383" i="5"/>
  <c r="R383" i="5"/>
  <c r="P383" i="5"/>
  <c r="BK383" i="5"/>
  <c r="J383" i="5"/>
  <c r="BE383" i="5" s="1"/>
  <c r="BI382" i="5"/>
  <c r="BH382" i="5"/>
  <c r="BG382" i="5"/>
  <c r="BF382" i="5"/>
  <c r="T382" i="5"/>
  <c r="R382" i="5"/>
  <c r="P382" i="5"/>
  <c r="BK382" i="5"/>
  <c r="J382" i="5"/>
  <c r="BE382" i="5" s="1"/>
  <c r="BI378" i="5"/>
  <c r="BH378" i="5"/>
  <c r="BG378" i="5"/>
  <c r="BF378" i="5"/>
  <c r="T378" i="5"/>
  <c r="R378" i="5"/>
  <c r="P378" i="5"/>
  <c r="BK378" i="5"/>
  <c r="J378" i="5"/>
  <c r="BE378" i="5"/>
  <c r="BI374" i="5"/>
  <c r="BH374" i="5"/>
  <c r="BG374" i="5"/>
  <c r="BF374" i="5"/>
  <c r="T374" i="5"/>
  <c r="R374" i="5"/>
  <c r="P374" i="5"/>
  <c r="BK374" i="5"/>
  <c r="J374" i="5"/>
  <c r="BE374" i="5"/>
  <c r="BI367" i="5"/>
  <c r="BH367" i="5"/>
  <c r="BG367" i="5"/>
  <c r="BF367" i="5"/>
  <c r="T367" i="5"/>
  <c r="R367" i="5"/>
  <c r="P367" i="5"/>
  <c r="BK367" i="5"/>
  <c r="J367" i="5"/>
  <c r="BE367" i="5"/>
  <c r="BI366" i="5"/>
  <c r="BH366" i="5"/>
  <c r="BG366" i="5"/>
  <c r="BF366" i="5"/>
  <c r="T366" i="5"/>
  <c r="R366" i="5"/>
  <c r="P366" i="5"/>
  <c r="BK366" i="5"/>
  <c r="J366" i="5"/>
  <c r="BE366" i="5" s="1"/>
  <c r="BI361" i="5"/>
  <c r="BH361" i="5"/>
  <c r="BG361" i="5"/>
  <c r="BF361" i="5"/>
  <c r="T361" i="5"/>
  <c r="R361" i="5"/>
  <c r="P361" i="5"/>
  <c r="BK361" i="5"/>
  <c r="J361" i="5"/>
  <c r="BE361" i="5"/>
  <c r="BI356" i="5"/>
  <c r="BH356" i="5"/>
  <c r="BG356" i="5"/>
  <c r="BF356" i="5"/>
  <c r="T356" i="5"/>
  <c r="R356" i="5"/>
  <c r="P356" i="5"/>
  <c r="BK356" i="5"/>
  <c r="J356" i="5"/>
  <c r="BE356" i="5"/>
  <c r="BI351" i="5"/>
  <c r="BH351" i="5"/>
  <c r="BG351" i="5"/>
  <c r="BF351" i="5"/>
  <c r="T351" i="5"/>
  <c r="R351" i="5"/>
  <c r="P351" i="5"/>
  <c r="BK351" i="5"/>
  <c r="J351" i="5"/>
  <c r="BE351" i="5"/>
  <c r="BI346" i="5"/>
  <c r="BH346" i="5"/>
  <c r="BG346" i="5"/>
  <c r="BF346" i="5"/>
  <c r="T346" i="5"/>
  <c r="R346" i="5"/>
  <c r="P346" i="5"/>
  <c r="BK346" i="5"/>
  <c r="J346" i="5"/>
  <c r="BE346" i="5"/>
  <c r="BI345" i="5"/>
  <c r="BH345" i="5"/>
  <c r="BG345" i="5"/>
  <c r="BF345" i="5"/>
  <c r="T345" i="5"/>
  <c r="R345" i="5"/>
  <c r="P345" i="5"/>
  <c r="BK345" i="5"/>
  <c r="J345" i="5"/>
  <c r="BE345" i="5"/>
  <c r="BI344" i="5"/>
  <c r="BH344" i="5"/>
  <c r="BG344" i="5"/>
  <c r="BF344" i="5"/>
  <c r="T344" i="5"/>
  <c r="R344" i="5"/>
  <c r="P344" i="5"/>
  <c r="BK344" i="5"/>
  <c r="J344" i="5"/>
  <c r="BE344" i="5"/>
  <c r="BI343" i="5"/>
  <c r="BH343" i="5"/>
  <c r="BG343" i="5"/>
  <c r="BF343" i="5"/>
  <c r="T343" i="5"/>
  <c r="R343" i="5"/>
  <c r="P343" i="5"/>
  <c r="BK343" i="5"/>
  <c r="J343" i="5"/>
  <c r="BE343" i="5"/>
  <c r="BI339" i="5"/>
  <c r="BH339" i="5"/>
  <c r="BG339" i="5"/>
  <c r="BF339" i="5"/>
  <c r="T339" i="5"/>
  <c r="R339" i="5"/>
  <c r="P339" i="5"/>
  <c r="BK339" i="5"/>
  <c r="J339" i="5"/>
  <c r="BE339" i="5"/>
  <c r="BI335" i="5"/>
  <c r="BH335" i="5"/>
  <c r="BG335" i="5"/>
  <c r="BF335" i="5"/>
  <c r="T335" i="5"/>
  <c r="R335" i="5"/>
  <c r="P335" i="5"/>
  <c r="BK335" i="5"/>
  <c r="J335" i="5"/>
  <c r="BE335" i="5"/>
  <c r="BI331" i="5"/>
  <c r="BH331" i="5"/>
  <c r="BG331" i="5"/>
  <c r="BF331" i="5"/>
  <c r="T331" i="5"/>
  <c r="R331" i="5"/>
  <c r="P331" i="5"/>
  <c r="BK331" i="5"/>
  <c r="J331" i="5"/>
  <c r="BE331" i="5"/>
  <c r="BI327" i="5"/>
  <c r="BH327" i="5"/>
  <c r="BG327" i="5"/>
  <c r="BF327" i="5"/>
  <c r="T327" i="5"/>
  <c r="R327" i="5"/>
  <c r="P327" i="5"/>
  <c r="BK327" i="5"/>
  <c r="J327" i="5"/>
  <c r="BE327" i="5"/>
  <c r="BI323" i="5"/>
  <c r="BH323" i="5"/>
  <c r="BG323" i="5"/>
  <c r="BF323" i="5"/>
  <c r="T323" i="5"/>
  <c r="T322" i="5"/>
  <c r="R323" i="5"/>
  <c r="P323" i="5"/>
  <c r="P322" i="5" s="1"/>
  <c r="BK323" i="5"/>
  <c r="BK322" i="5"/>
  <c r="J322" i="5" s="1"/>
  <c r="J102" i="5" s="1"/>
  <c r="J323" i="5"/>
  <c r="BE323" i="5" s="1"/>
  <c r="BI321" i="5"/>
  <c r="BH321" i="5"/>
  <c r="BG321" i="5"/>
  <c r="BF321" i="5"/>
  <c r="T321" i="5"/>
  <c r="R321" i="5"/>
  <c r="P321" i="5"/>
  <c r="BK321" i="5"/>
  <c r="J321" i="5"/>
  <c r="BE321" i="5" s="1"/>
  <c r="BI320" i="5"/>
  <c r="BH320" i="5"/>
  <c r="BG320" i="5"/>
  <c r="BF320" i="5"/>
  <c r="T320" i="5"/>
  <c r="R320" i="5"/>
  <c r="P320" i="5"/>
  <c r="BK320" i="5"/>
  <c r="J320" i="5"/>
  <c r="BE320" i="5"/>
  <c r="BI319" i="5"/>
  <c r="BH319" i="5"/>
  <c r="BG319" i="5"/>
  <c r="BF319" i="5"/>
  <c r="T319" i="5"/>
  <c r="R319" i="5"/>
  <c r="P319" i="5"/>
  <c r="BK319" i="5"/>
  <c r="J319" i="5"/>
  <c r="BE319" i="5"/>
  <c r="BI318" i="5"/>
  <c r="BH318" i="5"/>
  <c r="BG318" i="5"/>
  <c r="BF318" i="5"/>
  <c r="T318" i="5"/>
  <c r="R318" i="5"/>
  <c r="P318" i="5"/>
  <c r="BK318" i="5"/>
  <c r="J318" i="5"/>
  <c r="BE318" i="5" s="1"/>
  <c r="BI317" i="5"/>
  <c r="BH317" i="5"/>
  <c r="BG317" i="5"/>
  <c r="BF317" i="5"/>
  <c r="T317" i="5"/>
  <c r="R317" i="5"/>
  <c r="P317" i="5"/>
  <c r="BK317" i="5"/>
  <c r="J317" i="5"/>
  <c r="BE317" i="5" s="1"/>
  <c r="BI316" i="5"/>
  <c r="BH316" i="5"/>
  <c r="BG316" i="5"/>
  <c r="BF316" i="5"/>
  <c r="T316" i="5"/>
  <c r="R316" i="5"/>
  <c r="P316" i="5"/>
  <c r="BK316" i="5"/>
  <c r="J316" i="5"/>
  <c r="BE316" i="5"/>
  <c r="BI315" i="5"/>
  <c r="BH315" i="5"/>
  <c r="BG315" i="5"/>
  <c r="BF315" i="5"/>
  <c r="T315" i="5"/>
  <c r="R315" i="5"/>
  <c r="P315" i="5"/>
  <c r="BK315" i="5"/>
  <c r="J315" i="5"/>
  <c r="BE315" i="5"/>
  <c r="BI314" i="5"/>
  <c r="BH314" i="5"/>
  <c r="BG314" i="5"/>
  <c r="BF314" i="5"/>
  <c r="T314" i="5"/>
  <c r="R314" i="5"/>
  <c r="P314" i="5"/>
  <c r="BK314" i="5"/>
  <c r="J314" i="5"/>
  <c r="BE314" i="5" s="1"/>
  <c r="BI310" i="5"/>
  <c r="BH310" i="5"/>
  <c r="BG310" i="5"/>
  <c r="BF310" i="5"/>
  <c r="T310" i="5"/>
  <c r="R310" i="5"/>
  <c r="P310" i="5"/>
  <c r="BK310" i="5"/>
  <c r="J310" i="5"/>
  <c r="BE310" i="5"/>
  <c r="BI309" i="5"/>
  <c r="BH309" i="5"/>
  <c r="BG309" i="5"/>
  <c r="BF309" i="5"/>
  <c r="T309" i="5"/>
  <c r="R309" i="5"/>
  <c r="P309" i="5"/>
  <c r="BK309" i="5"/>
  <c r="J309" i="5"/>
  <c r="BE309" i="5"/>
  <c r="BI308" i="5"/>
  <c r="BH308" i="5"/>
  <c r="BG308" i="5"/>
  <c r="BF308" i="5"/>
  <c r="T308" i="5"/>
  <c r="R308" i="5"/>
  <c r="P308" i="5"/>
  <c r="BK308" i="5"/>
  <c r="J308" i="5"/>
  <c r="BE308" i="5"/>
  <c r="BI294" i="5"/>
  <c r="BH294" i="5"/>
  <c r="BG294" i="5"/>
  <c r="BF294" i="5"/>
  <c r="T294" i="5"/>
  <c r="R294" i="5"/>
  <c r="P294" i="5"/>
  <c r="BK294" i="5"/>
  <c r="J294" i="5"/>
  <c r="BE294" i="5" s="1"/>
  <c r="BI293" i="5"/>
  <c r="BH293" i="5"/>
  <c r="BG293" i="5"/>
  <c r="BF293" i="5"/>
  <c r="T293" i="5"/>
  <c r="R293" i="5"/>
  <c r="P293" i="5"/>
  <c r="BK293" i="5"/>
  <c r="J293" i="5"/>
  <c r="BE293" i="5"/>
  <c r="BI284" i="5"/>
  <c r="BH284" i="5"/>
  <c r="BG284" i="5"/>
  <c r="BF284" i="5"/>
  <c r="T284" i="5"/>
  <c r="R284" i="5"/>
  <c r="P284" i="5"/>
  <c r="BK284" i="5"/>
  <c r="J284" i="5"/>
  <c r="BE284" i="5" s="1"/>
  <c r="BI283" i="5"/>
  <c r="BH283" i="5"/>
  <c r="BG283" i="5"/>
  <c r="BF283" i="5"/>
  <c r="T283" i="5"/>
  <c r="R283" i="5"/>
  <c r="P283" i="5"/>
  <c r="BK283" i="5"/>
  <c r="J283" i="5"/>
  <c r="BE283" i="5"/>
  <c r="BI279" i="5"/>
  <c r="BH279" i="5"/>
  <c r="BG279" i="5"/>
  <c r="BF279" i="5"/>
  <c r="T279" i="5"/>
  <c r="R279" i="5"/>
  <c r="P279" i="5"/>
  <c r="BK279" i="5"/>
  <c r="J279" i="5"/>
  <c r="BE279" i="5" s="1"/>
  <c r="BI278" i="5"/>
  <c r="BH278" i="5"/>
  <c r="BG278" i="5"/>
  <c r="BF278" i="5"/>
  <c r="T278" i="5"/>
  <c r="R278" i="5"/>
  <c r="P278" i="5"/>
  <c r="BK278" i="5"/>
  <c r="J278" i="5"/>
  <c r="BE278" i="5"/>
  <c r="BI277" i="5"/>
  <c r="BH277" i="5"/>
  <c r="BG277" i="5"/>
  <c r="BF277" i="5"/>
  <c r="T277" i="5"/>
  <c r="R277" i="5"/>
  <c r="P277" i="5"/>
  <c r="BK277" i="5"/>
  <c r="J277" i="5"/>
  <c r="BE277" i="5"/>
  <c r="BI271" i="5"/>
  <c r="BH271" i="5"/>
  <c r="BG271" i="5"/>
  <c r="BF271" i="5"/>
  <c r="T271" i="5"/>
  <c r="R271" i="5"/>
  <c r="P271" i="5"/>
  <c r="BK271" i="5"/>
  <c r="J271" i="5"/>
  <c r="BE271" i="5"/>
  <c r="BI270" i="5"/>
  <c r="BH270" i="5"/>
  <c r="BG270" i="5"/>
  <c r="BF270" i="5"/>
  <c r="T270" i="5"/>
  <c r="R270" i="5"/>
  <c r="P270" i="5"/>
  <c r="BK270" i="5"/>
  <c r="J270" i="5"/>
  <c r="BE270" i="5" s="1"/>
  <c r="BI269" i="5"/>
  <c r="BH269" i="5"/>
  <c r="BG269" i="5"/>
  <c r="BF269" i="5"/>
  <c r="T269" i="5"/>
  <c r="R269" i="5"/>
  <c r="P269" i="5"/>
  <c r="BK269" i="5"/>
  <c r="J269" i="5"/>
  <c r="BE269" i="5" s="1"/>
  <c r="BI267" i="5"/>
  <c r="BH267" i="5"/>
  <c r="BG267" i="5"/>
  <c r="BF267" i="5"/>
  <c r="T267" i="5"/>
  <c r="R267" i="5"/>
  <c r="P267" i="5"/>
  <c r="BK267" i="5"/>
  <c r="J267" i="5"/>
  <c r="BE267" i="5" s="1"/>
  <c r="BI266" i="5"/>
  <c r="BH266" i="5"/>
  <c r="BG266" i="5"/>
  <c r="BF266" i="5"/>
  <c r="T266" i="5"/>
  <c r="R266" i="5"/>
  <c r="P266" i="5"/>
  <c r="BK266" i="5"/>
  <c r="J266" i="5"/>
  <c r="BE266" i="5"/>
  <c r="BI265" i="5"/>
  <c r="BH265" i="5"/>
  <c r="BG265" i="5"/>
  <c r="BF265" i="5"/>
  <c r="T265" i="5"/>
  <c r="R265" i="5"/>
  <c r="P265" i="5"/>
  <c r="BK265" i="5"/>
  <c r="J265" i="5"/>
  <c r="BE265" i="5"/>
  <c r="BI264" i="5"/>
  <c r="BH264" i="5"/>
  <c r="BG264" i="5"/>
  <c r="BF264" i="5"/>
  <c r="T264" i="5"/>
  <c r="R264" i="5"/>
  <c r="P264" i="5"/>
  <c r="BK264" i="5"/>
  <c r="J264" i="5"/>
  <c r="BE264" i="5"/>
  <c r="BI263" i="5"/>
  <c r="BH263" i="5"/>
  <c r="BG263" i="5"/>
  <c r="BF263" i="5"/>
  <c r="T263" i="5"/>
  <c r="R263" i="5"/>
  <c r="P263" i="5"/>
  <c r="BK263" i="5"/>
  <c r="J263" i="5"/>
  <c r="BE263" i="5" s="1"/>
  <c r="BI262" i="5"/>
  <c r="BH262" i="5"/>
  <c r="BG262" i="5"/>
  <c r="BF262" i="5"/>
  <c r="T262" i="5"/>
  <c r="R262" i="5"/>
  <c r="P262" i="5"/>
  <c r="BK262" i="5"/>
  <c r="J262" i="5"/>
  <c r="BE262" i="5"/>
  <c r="BI261" i="5"/>
  <c r="BH261" i="5"/>
  <c r="BG261" i="5"/>
  <c r="BF261" i="5"/>
  <c r="T261" i="5"/>
  <c r="R261" i="5"/>
  <c r="P261" i="5"/>
  <c r="BK261" i="5"/>
  <c r="J261" i="5"/>
  <c r="BE261" i="5"/>
  <c r="BI260" i="5"/>
  <c r="BH260" i="5"/>
  <c r="BG260" i="5"/>
  <c r="BF260" i="5"/>
  <c r="T260" i="5"/>
  <c r="R260" i="5"/>
  <c r="P260" i="5"/>
  <c r="BK260" i="5"/>
  <c r="J260" i="5"/>
  <c r="BE260" i="5"/>
  <c r="BI259" i="5"/>
  <c r="BH259" i="5"/>
  <c r="BG259" i="5"/>
  <c r="BF259" i="5"/>
  <c r="T259" i="5"/>
  <c r="R259" i="5"/>
  <c r="P259" i="5"/>
  <c r="BK259" i="5"/>
  <c r="J259" i="5"/>
  <c r="BE259" i="5"/>
  <c r="BI258" i="5"/>
  <c r="BH258" i="5"/>
  <c r="BG258" i="5"/>
  <c r="BF258" i="5"/>
  <c r="T258" i="5"/>
  <c r="R258" i="5"/>
  <c r="P258" i="5"/>
  <c r="BK258" i="5"/>
  <c r="J258" i="5"/>
  <c r="BE258" i="5"/>
  <c r="BI257" i="5"/>
  <c r="BH257" i="5"/>
  <c r="BG257" i="5"/>
  <c r="BF257" i="5"/>
  <c r="T257" i="5"/>
  <c r="R257" i="5"/>
  <c r="P257" i="5"/>
  <c r="BK257" i="5"/>
  <c r="J257" i="5"/>
  <c r="BE257" i="5"/>
  <c r="BI256" i="5"/>
  <c r="BH256" i="5"/>
  <c r="BG256" i="5"/>
  <c r="BF256" i="5"/>
  <c r="T256" i="5"/>
  <c r="R256" i="5"/>
  <c r="P256" i="5"/>
  <c r="BK256" i="5"/>
  <c r="J256" i="5"/>
  <c r="BE256" i="5"/>
  <c r="BI255" i="5"/>
  <c r="BH255" i="5"/>
  <c r="BG255" i="5"/>
  <c r="BF255" i="5"/>
  <c r="T255" i="5"/>
  <c r="R255" i="5"/>
  <c r="P255" i="5"/>
  <c r="BK255" i="5"/>
  <c r="J255" i="5"/>
  <c r="BE255" i="5"/>
  <c r="BI254" i="5"/>
  <c r="BH254" i="5"/>
  <c r="BG254" i="5"/>
  <c r="BF254" i="5"/>
  <c r="T254" i="5"/>
  <c r="R254" i="5"/>
  <c r="P254" i="5"/>
  <c r="BK254" i="5"/>
  <c r="J254" i="5"/>
  <c r="BE254" i="5"/>
  <c r="BI253" i="5"/>
  <c r="BH253" i="5"/>
  <c r="BG253" i="5"/>
  <c r="BF253" i="5"/>
  <c r="T253" i="5"/>
  <c r="R253" i="5"/>
  <c r="P253" i="5"/>
  <c r="BK253" i="5"/>
  <c r="J253" i="5"/>
  <c r="BE253" i="5"/>
  <c r="BI252" i="5"/>
  <c r="BH252" i="5"/>
  <c r="BG252" i="5"/>
  <c r="BF252" i="5"/>
  <c r="T252" i="5"/>
  <c r="R252" i="5"/>
  <c r="P252" i="5"/>
  <c r="BK252" i="5"/>
  <c r="J252" i="5"/>
  <c r="BE252" i="5"/>
  <c r="BI251" i="5"/>
  <c r="BH251" i="5"/>
  <c r="BG251" i="5"/>
  <c r="BF251" i="5"/>
  <c r="T251" i="5"/>
  <c r="R251" i="5"/>
  <c r="P251" i="5"/>
  <c r="BK251" i="5"/>
  <c r="J251" i="5"/>
  <c r="BE251" i="5"/>
  <c r="BI232" i="5"/>
  <c r="BH232" i="5"/>
  <c r="BG232" i="5"/>
  <c r="BF232" i="5"/>
  <c r="T232" i="5"/>
  <c r="R232" i="5"/>
  <c r="P232" i="5"/>
  <c r="BK232" i="5"/>
  <c r="J232" i="5"/>
  <c r="BE232" i="5"/>
  <c r="BI231" i="5"/>
  <c r="BH231" i="5"/>
  <c r="BG231" i="5"/>
  <c r="BF231" i="5"/>
  <c r="T231" i="5"/>
  <c r="R231" i="5"/>
  <c r="P231" i="5"/>
  <c r="BK231" i="5"/>
  <c r="J231" i="5"/>
  <c r="BE231" i="5"/>
  <c r="BI227" i="5"/>
  <c r="BH227" i="5"/>
  <c r="BG227" i="5"/>
  <c r="BF227" i="5"/>
  <c r="T227" i="5"/>
  <c r="R227" i="5"/>
  <c r="P227" i="5"/>
  <c r="BK227" i="5"/>
  <c r="J227" i="5"/>
  <c r="BE227" i="5"/>
  <c r="BI226" i="5"/>
  <c r="BH226" i="5"/>
  <c r="BG226" i="5"/>
  <c r="BF226" i="5"/>
  <c r="T226" i="5"/>
  <c r="R226" i="5"/>
  <c r="P226" i="5"/>
  <c r="BK226" i="5"/>
  <c r="J226" i="5"/>
  <c r="BE226" i="5"/>
  <c r="BI225" i="5"/>
  <c r="BH225" i="5"/>
  <c r="BG225" i="5"/>
  <c r="BF225" i="5"/>
  <c r="T225" i="5"/>
  <c r="R225" i="5"/>
  <c r="P225" i="5"/>
  <c r="BK225" i="5"/>
  <c r="J225" i="5"/>
  <c r="BE225" i="5"/>
  <c r="BI224" i="5"/>
  <c r="BH224" i="5"/>
  <c r="BG224" i="5"/>
  <c r="BF224" i="5"/>
  <c r="T224" i="5"/>
  <c r="R224" i="5"/>
  <c r="P224" i="5"/>
  <c r="BK224" i="5"/>
  <c r="J224" i="5"/>
  <c r="BE224" i="5"/>
  <c r="BI213" i="5"/>
  <c r="BH213" i="5"/>
  <c r="BG213" i="5"/>
  <c r="BF213" i="5"/>
  <c r="T213" i="5"/>
  <c r="T212" i="5"/>
  <c r="R213" i="5"/>
  <c r="P213" i="5"/>
  <c r="P212" i="5" s="1"/>
  <c r="BK213" i="5"/>
  <c r="J213" i="5"/>
  <c r="BE213" i="5" s="1"/>
  <c r="BI211" i="5"/>
  <c r="BH211" i="5"/>
  <c r="BG211" i="5"/>
  <c r="BF211" i="5"/>
  <c r="T211" i="5"/>
  <c r="R211" i="5"/>
  <c r="P211" i="5"/>
  <c r="BK211" i="5"/>
  <c r="J211" i="5"/>
  <c r="BE211" i="5"/>
  <c r="BI210" i="5"/>
  <c r="BH210" i="5"/>
  <c r="BG210" i="5"/>
  <c r="BF210" i="5"/>
  <c r="T210" i="5"/>
  <c r="R210" i="5"/>
  <c r="P210" i="5"/>
  <c r="BK210" i="5"/>
  <c r="J210" i="5"/>
  <c r="BE210" i="5"/>
  <c r="BI204" i="5"/>
  <c r="BH204" i="5"/>
  <c r="BG204" i="5"/>
  <c r="BF204" i="5"/>
  <c r="T204" i="5"/>
  <c r="R204" i="5"/>
  <c r="P204" i="5"/>
  <c r="BK204" i="5"/>
  <c r="J204" i="5"/>
  <c r="BE204" i="5"/>
  <c r="BI198" i="5"/>
  <c r="BH198" i="5"/>
  <c r="BG198" i="5"/>
  <c r="BF198" i="5"/>
  <c r="T198" i="5"/>
  <c r="R198" i="5"/>
  <c r="P198" i="5"/>
  <c r="BK198" i="5"/>
  <c r="J198" i="5"/>
  <c r="BE198" i="5"/>
  <c r="BI197" i="5"/>
  <c r="BH197" i="5"/>
  <c r="BG197" i="5"/>
  <c r="BF197" i="5"/>
  <c r="T197" i="5"/>
  <c r="R197" i="5"/>
  <c r="P197" i="5"/>
  <c r="BK197" i="5"/>
  <c r="J197" i="5"/>
  <c r="BE197" i="5"/>
  <c r="BI192" i="5"/>
  <c r="BH192" i="5"/>
  <c r="BG192" i="5"/>
  <c r="BF192" i="5"/>
  <c r="T192" i="5"/>
  <c r="R192" i="5"/>
  <c r="P192" i="5"/>
  <c r="BK192" i="5"/>
  <c r="J192" i="5"/>
  <c r="BE192" i="5"/>
  <c r="BI191" i="5"/>
  <c r="BH191" i="5"/>
  <c r="BG191" i="5"/>
  <c r="BF191" i="5"/>
  <c r="T191" i="5"/>
  <c r="R191" i="5"/>
  <c r="P191" i="5"/>
  <c r="BK191" i="5"/>
  <c r="J191" i="5"/>
  <c r="BE191" i="5"/>
  <c r="BI186" i="5"/>
  <c r="BH186" i="5"/>
  <c r="BG186" i="5"/>
  <c r="BF186" i="5"/>
  <c r="T186" i="5"/>
  <c r="R186" i="5"/>
  <c r="P186" i="5"/>
  <c r="BK186" i="5"/>
  <c r="J186" i="5"/>
  <c r="BE186" i="5" s="1"/>
  <c r="BI185" i="5"/>
  <c r="BH185" i="5"/>
  <c r="BG185" i="5"/>
  <c r="BF185" i="5"/>
  <c r="T185" i="5"/>
  <c r="R185" i="5"/>
  <c r="P185" i="5"/>
  <c r="BK185" i="5"/>
  <c r="J185" i="5"/>
  <c r="BE185" i="5"/>
  <c r="BI180" i="5"/>
  <c r="BH180" i="5"/>
  <c r="BG180" i="5"/>
  <c r="BF180" i="5"/>
  <c r="T180" i="5"/>
  <c r="R180" i="5"/>
  <c r="P180" i="5"/>
  <c r="BK180" i="5"/>
  <c r="J180" i="5"/>
  <c r="BE180" i="5"/>
  <c r="BI179" i="5"/>
  <c r="BH179" i="5"/>
  <c r="BG179" i="5"/>
  <c r="BF179" i="5"/>
  <c r="T179" i="5"/>
  <c r="R179" i="5"/>
  <c r="P179" i="5"/>
  <c r="BK179" i="5"/>
  <c r="J179" i="5"/>
  <c r="BE179" i="5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/>
  <c r="BI168" i="5"/>
  <c r="BH168" i="5"/>
  <c r="BG168" i="5"/>
  <c r="BF168" i="5"/>
  <c r="T168" i="5"/>
  <c r="R168" i="5"/>
  <c r="P168" i="5"/>
  <c r="BK168" i="5"/>
  <c r="J168" i="5"/>
  <c r="BE168" i="5"/>
  <c r="BI167" i="5"/>
  <c r="BH167" i="5"/>
  <c r="BG167" i="5"/>
  <c r="BF167" i="5"/>
  <c r="T167" i="5"/>
  <c r="R167" i="5"/>
  <c r="P167" i="5"/>
  <c r="BK167" i="5"/>
  <c r="J167" i="5"/>
  <c r="BE167" i="5"/>
  <c r="BI162" i="5"/>
  <c r="BH162" i="5"/>
  <c r="BG162" i="5"/>
  <c r="BF162" i="5"/>
  <c r="T162" i="5"/>
  <c r="R162" i="5"/>
  <c r="P162" i="5"/>
  <c r="BK162" i="5"/>
  <c r="J162" i="5"/>
  <c r="BE162" i="5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F40" i="5" s="1"/>
  <c r="BC99" i="1" s="1"/>
  <c r="BG149" i="5"/>
  <c r="BF149" i="5"/>
  <c r="T149" i="5"/>
  <c r="R149" i="5"/>
  <c r="P149" i="5"/>
  <c r="BK149" i="5"/>
  <c r="J149" i="5"/>
  <c r="BE149" i="5"/>
  <c r="BI144" i="5"/>
  <c r="BH144" i="5"/>
  <c r="BG144" i="5"/>
  <c r="BF144" i="5"/>
  <c r="T144" i="5"/>
  <c r="R144" i="5"/>
  <c r="P144" i="5"/>
  <c r="P137" i="5" s="1"/>
  <c r="BK144" i="5"/>
  <c r="J144" i="5"/>
  <c r="BE144" i="5"/>
  <c r="BI143" i="5"/>
  <c r="BH143" i="5"/>
  <c r="BG143" i="5"/>
  <c r="BF143" i="5"/>
  <c r="T143" i="5"/>
  <c r="T137" i="5" s="1"/>
  <c r="R143" i="5"/>
  <c r="P143" i="5"/>
  <c r="BK143" i="5"/>
  <c r="J143" i="5"/>
  <c r="BE143" i="5"/>
  <c r="BI138" i="5"/>
  <c r="BH138" i="5"/>
  <c r="BG138" i="5"/>
  <c r="BF138" i="5"/>
  <c r="T138" i="5"/>
  <c r="R138" i="5"/>
  <c r="P138" i="5"/>
  <c r="BK138" i="5"/>
  <c r="J138" i="5"/>
  <c r="BE138" i="5"/>
  <c r="J132" i="5"/>
  <c r="F132" i="5"/>
  <c r="F130" i="5"/>
  <c r="E128" i="5"/>
  <c r="BI113" i="5"/>
  <c r="BH113" i="5"/>
  <c r="BG113" i="5"/>
  <c r="BF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BI108" i="5"/>
  <c r="BH108" i="5"/>
  <c r="BG108" i="5"/>
  <c r="BF108" i="5"/>
  <c r="BE108" i="5"/>
  <c r="J93" i="5"/>
  <c r="F93" i="5"/>
  <c r="F91" i="5"/>
  <c r="E89" i="5"/>
  <c r="J26" i="5"/>
  <c r="E26" i="5"/>
  <c r="J25" i="5"/>
  <c r="J20" i="5"/>
  <c r="E20" i="5"/>
  <c r="F133" i="5" s="1"/>
  <c r="F94" i="5"/>
  <c r="J19" i="5"/>
  <c r="J14" i="5"/>
  <c r="E7" i="5"/>
  <c r="J41" i="4"/>
  <c r="J40" i="4"/>
  <c r="AY98" i="1"/>
  <c r="J39" i="4"/>
  <c r="AX98" i="1" s="1"/>
  <c r="BI442" i="4"/>
  <c r="BH442" i="4"/>
  <c r="BG442" i="4"/>
  <c r="BF442" i="4"/>
  <c r="T442" i="4"/>
  <c r="T441" i="4"/>
  <c r="R442" i="4"/>
  <c r="R441" i="4" s="1"/>
  <c r="P442" i="4"/>
  <c r="P441" i="4"/>
  <c r="BK442" i="4"/>
  <c r="BK441" i="4"/>
  <c r="J441" i="4" s="1"/>
  <c r="J109" i="4" s="1"/>
  <c r="J442" i="4"/>
  <c r="BE442" i="4" s="1"/>
  <c r="BI437" i="4"/>
  <c r="BH437" i="4"/>
  <c r="BG437" i="4"/>
  <c r="BF437" i="4"/>
  <c r="T437" i="4"/>
  <c r="T432" i="4" s="1"/>
  <c r="R437" i="4"/>
  <c r="P437" i="4"/>
  <c r="BK437" i="4"/>
  <c r="J437" i="4"/>
  <c r="BE437" i="4" s="1"/>
  <c r="BI433" i="4"/>
  <c r="BH433" i="4"/>
  <c r="BG433" i="4"/>
  <c r="BF433" i="4"/>
  <c r="T433" i="4"/>
  <c r="R433" i="4"/>
  <c r="R432" i="4" s="1"/>
  <c r="P433" i="4"/>
  <c r="P432" i="4"/>
  <c r="BK433" i="4"/>
  <c r="BK432" i="4" s="1"/>
  <c r="J432" i="4" s="1"/>
  <c r="J108" i="4" s="1"/>
  <c r="J433" i="4"/>
  <c r="BE433" i="4" s="1"/>
  <c r="BI429" i="4"/>
  <c r="BH429" i="4"/>
  <c r="BG429" i="4"/>
  <c r="BF429" i="4"/>
  <c r="T429" i="4"/>
  <c r="R429" i="4"/>
  <c r="R422" i="4" s="1"/>
  <c r="P429" i="4"/>
  <c r="BK429" i="4"/>
  <c r="J429" i="4"/>
  <c r="BE429" i="4"/>
  <c r="BI426" i="4"/>
  <c r="BH426" i="4"/>
  <c r="BG426" i="4"/>
  <c r="BF426" i="4"/>
  <c r="T426" i="4"/>
  <c r="R426" i="4"/>
  <c r="P426" i="4"/>
  <c r="BK426" i="4"/>
  <c r="J426" i="4"/>
  <c r="BE426" i="4"/>
  <c r="BI423" i="4"/>
  <c r="BH423" i="4"/>
  <c r="BG423" i="4"/>
  <c r="BF423" i="4"/>
  <c r="T423" i="4"/>
  <c r="T422" i="4" s="1"/>
  <c r="R423" i="4"/>
  <c r="P423" i="4"/>
  <c r="P422" i="4"/>
  <c r="BK423" i="4"/>
  <c r="J423" i="4"/>
  <c r="BE423" i="4" s="1"/>
  <c r="BI419" i="4"/>
  <c r="BH419" i="4"/>
  <c r="BG419" i="4"/>
  <c r="BF419" i="4"/>
  <c r="T419" i="4"/>
  <c r="R419" i="4"/>
  <c r="P419" i="4"/>
  <c r="BK419" i="4"/>
  <c r="J419" i="4"/>
  <c r="BE419" i="4" s="1"/>
  <c r="BI418" i="4"/>
  <c r="BH418" i="4"/>
  <c r="BG418" i="4"/>
  <c r="BF418" i="4"/>
  <c r="T418" i="4"/>
  <c r="R418" i="4"/>
  <c r="P418" i="4"/>
  <c r="BK418" i="4"/>
  <c r="J418" i="4"/>
  <c r="BE418" i="4"/>
  <c r="BI415" i="4"/>
  <c r="BH415" i="4"/>
  <c r="BG415" i="4"/>
  <c r="BF415" i="4"/>
  <c r="T415" i="4"/>
  <c r="R415" i="4"/>
  <c r="P415" i="4"/>
  <c r="BK415" i="4"/>
  <c r="J415" i="4"/>
  <c r="BE415" i="4"/>
  <c r="BI412" i="4"/>
  <c r="BH412" i="4"/>
  <c r="BG412" i="4"/>
  <c r="BF412" i="4"/>
  <c r="T412" i="4"/>
  <c r="R412" i="4"/>
  <c r="P412" i="4"/>
  <c r="BK412" i="4"/>
  <c r="J412" i="4"/>
  <c r="BE412" i="4" s="1"/>
  <c r="BI409" i="4"/>
  <c r="BH409" i="4"/>
  <c r="BG409" i="4"/>
  <c r="BF409" i="4"/>
  <c r="T409" i="4"/>
  <c r="R409" i="4"/>
  <c r="P409" i="4"/>
  <c r="BK409" i="4"/>
  <c r="J409" i="4"/>
  <c r="BE409" i="4" s="1"/>
  <c r="BI406" i="4"/>
  <c r="BH406" i="4"/>
  <c r="BG406" i="4"/>
  <c r="BF406" i="4"/>
  <c r="T406" i="4"/>
  <c r="R406" i="4"/>
  <c r="P406" i="4"/>
  <c r="BK406" i="4"/>
  <c r="J406" i="4"/>
  <c r="BE406" i="4"/>
  <c r="BI402" i="4"/>
  <c r="BH402" i="4"/>
  <c r="BG402" i="4"/>
  <c r="BF402" i="4"/>
  <c r="T402" i="4"/>
  <c r="R402" i="4"/>
  <c r="P402" i="4"/>
  <c r="BK402" i="4"/>
  <c r="J402" i="4"/>
  <c r="BE402" i="4"/>
  <c r="BI398" i="4"/>
  <c r="BH398" i="4"/>
  <c r="BG398" i="4"/>
  <c r="BF398" i="4"/>
  <c r="T398" i="4"/>
  <c r="R398" i="4"/>
  <c r="P398" i="4"/>
  <c r="BK398" i="4"/>
  <c r="J398" i="4"/>
  <c r="BE398" i="4"/>
  <c r="BI394" i="4"/>
  <c r="BH394" i="4"/>
  <c r="BG394" i="4"/>
  <c r="BF394" i="4"/>
  <c r="T394" i="4"/>
  <c r="R394" i="4"/>
  <c r="P394" i="4"/>
  <c r="BK394" i="4"/>
  <c r="J394" i="4"/>
  <c r="BE394" i="4" s="1"/>
  <c r="BI390" i="4"/>
  <c r="BH390" i="4"/>
  <c r="BG390" i="4"/>
  <c r="BF390" i="4"/>
  <c r="T390" i="4"/>
  <c r="R390" i="4"/>
  <c r="P390" i="4"/>
  <c r="BK390" i="4"/>
  <c r="J390" i="4"/>
  <c r="BE390" i="4"/>
  <c r="BI386" i="4"/>
  <c r="BH386" i="4"/>
  <c r="BG386" i="4"/>
  <c r="BF386" i="4"/>
  <c r="T386" i="4"/>
  <c r="R386" i="4"/>
  <c r="P386" i="4"/>
  <c r="BK386" i="4"/>
  <c r="J386" i="4"/>
  <c r="BE386" i="4"/>
  <c r="BI382" i="4"/>
  <c r="BH382" i="4"/>
  <c r="BG382" i="4"/>
  <c r="BF382" i="4"/>
  <c r="T382" i="4"/>
  <c r="R382" i="4"/>
  <c r="P382" i="4"/>
  <c r="BK382" i="4"/>
  <c r="J382" i="4"/>
  <c r="BE382" i="4"/>
  <c r="BI379" i="4"/>
  <c r="BH379" i="4"/>
  <c r="BG379" i="4"/>
  <c r="BF379" i="4"/>
  <c r="T379" i="4"/>
  <c r="R379" i="4"/>
  <c r="P379" i="4"/>
  <c r="BK379" i="4"/>
  <c r="J379" i="4"/>
  <c r="BE379" i="4" s="1"/>
  <c r="BI376" i="4"/>
  <c r="BH376" i="4"/>
  <c r="BG376" i="4"/>
  <c r="BF376" i="4"/>
  <c r="T376" i="4"/>
  <c r="R376" i="4"/>
  <c r="P376" i="4"/>
  <c r="BK376" i="4"/>
  <c r="J376" i="4"/>
  <c r="BE376" i="4"/>
  <c r="BI373" i="4"/>
  <c r="BH373" i="4"/>
  <c r="BG373" i="4"/>
  <c r="BF373" i="4"/>
  <c r="T373" i="4"/>
  <c r="R373" i="4"/>
  <c r="P373" i="4"/>
  <c r="BK373" i="4"/>
  <c r="J373" i="4"/>
  <c r="BE373" i="4"/>
  <c r="BI369" i="4"/>
  <c r="BH369" i="4"/>
  <c r="BG369" i="4"/>
  <c r="BF369" i="4"/>
  <c r="T369" i="4"/>
  <c r="R369" i="4"/>
  <c r="P369" i="4"/>
  <c r="BK369" i="4"/>
  <c r="J369" i="4"/>
  <c r="BE369" i="4"/>
  <c r="BI366" i="4"/>
  <c r="BH366" i="4"/>
  <c r="BG366" i="4"/>
  <c r="BF366" i="4"/>
  <c r="T366" i="4"/>
  <c r="R366" i="4"/>
  <c r="R358" i="4" s="1"/>
  <c r="P366" i="4"/>
  <c r="BK366" i="4"/>
  <c r="J366" i="4"/>
  <c r="BE366" i="4" s="1"/>
  <c r="BI362" i="4"/>
  <c r="BH362" i="4"/>
  <c r="BG362" i="4"/>
  <c r="BF362" i="4"/>
  <c r="T362" i="4"/>
  <c r="R362" i="4"/>
  <c r="P362" i="4"/>
  <c r="BK362" i="4"/>
  <c r="J362" i="4"/>
  <c r="BE362" i="4"/>
  <c r="BI359" i="4"/>
  <c r="BH359" i="4"/>
  <c r="BG359" i="4"/>
  <c r="BF359" i="4"/>
  <c r="T359" i="4"/>
  <c r="T358" i="4" s="1"/>
  <c r="R359" i="4"/>
  <c r="P359" i="4"/>
  <c r="P358" i="4"/>
  <c r="BK359" i="4"/>
  <c r="J359" i="4"/>
  <c r="BE359" i="4" s="1"/>
  <c r="BI357" i="4"/>
  <c r="BH357" i="4"/>
  <c r="BG357" i="4"/>
  <c r="BF357" i="4"/>
  <c r="T357" i="4"/>
  <c r="R357" i="4"/>
  <c r="P357" i="4"/>
  <c r="BK357" i="4"/>
  <c r="J357" i="4"/>
  <c r="BE357" i="4"/>
  <c r="BI354" i="4"/>
  <c r="BH354" i="4"/>
  <c r="BG354" i="4"/>
  <c r="BF354" i="4"/>
  <c r="T354" i="4"/>
  <c r="R354" i="4"/>
  <c r="P354" i="4"/>
  <c r="BK354" i="4"/>
  <c r="J354" i="4"/>
  <c r="BE354" i="4"/>
  <c r="BI350" i="4"/>
  <c r="BH350" i="4"/>
  <c r="BG350" i="4"/>
  <c r="BF350" i="4"/>
  <c r="T350" i="4"/>
  <c r="R350" i="4"/>
  <c r="P350" i="4"/>
  <c r="BK350" i="4"/>
  <c r="J350" i="4"/>
  <c r="BE350" i="4" s="1"/>
  <c r="BI347" i="4"/>
  <c r="BH347" i="4"/>
  <c r="BG347" i="4"/>
  <c r="BF347" i="4"/>
  <c r="T347" i="4"/>
  <c r="R347" i="4"/>
  <c r="P347" i="4"/>
  <c r="BK347" i="4"/>
  <c r="J347" i="4"/>
  <c r="BE347" i="4"/>
  <c r="BI343" i="4"/>
  <c r="BH343" i="4"/>
  <c r="BG343" i="4"/>
  <c r="BF343" i="4"/>
  <c r="T343" i="4"/>
  <c r="R343" i="4"/>
  <c r="P343" i="4"/>
  <c r="BK343" i="4"/>
  <c r="J343" i="4"/>
  <c r="BE343" i="4"/>
  <c r="BI340" i="4"/>
  <c r="BH340" i="4"/>
  <c r="BG340" i="4"/>
  <c r="BF340" i="4"/>
  <c r="T340" i="4"/>
  <c r="R340" i="4"/>
  <c r="P340" i="4"/>
  <c r="BK340" i="4"/>
  <c r="J340" i="4"/>
  <c r="BE340" i="4"/>
  <c r="BI337" i="4"/>
  <c r="BH337" i="4"/>
  <c r="BG337" i="4"/>
  <c r="BF337" i="4"/>
  <c r="T337" i="4"/>
  <c r="R337" i="4"/>
  <c r="P337" i="4"/>
  <c r="BK337" i="4"/>
  <c r="J337" i="4"/>
  <c r="BE337" i="4" s="1"/>
  <c r="BI334" i="4"/>
  <c r="BH334" i="4"/>
  <c r="BG334" i="4"/>
  <c r="BF334" i="4"/>
  <c r="T334" i="4"/>
  <c r="R334" i="4"/>
  <c r="P334" i="4"/>
  <c r="BK334" i="4"/>
  <c r="J334" i="4"/>
  <c r="BE334" i="4"/>
  <c r="BI331" i="4"/>
  <c r="BH331" i="4"/>
  <c r="BG331" i="4"/>
  <c r="BF331" i="4"/>
  <c r="T331" i="4"/>
  <c r="R331" i="4"/>
  <c r="P331" i="4"/>
  <c r="BK331" i="4"/>
  <c r="J331" i="4"/>
  <c r="BE331" i="4"/>
  <c r="BI328" i="4"/>
  <c r="BH328" i="4"/>
  <c r="BG328" i="4"/>
  <c r="BF328" i="4"/>
  <c r="T328" i="4"/>
  <c r="R328" i="4"/>
  <c r="P328" i="4"/>
  <c r="BK328" i="4"/>
  <c r="J328" i="4"/>
  <c r="BE328" i="4"/>
  <c r="BI325" i="4"/>
  <c r="BH325" i="4"/>
  <c r="BG325" i="4"/>
  <c r="BF325" i="4"/>
  <c r="T325" i="4"/>
  <c r="R325" i="4"/>
  <c r="P325" i="4"/>
  <c r="BK325" i="4"/>
  <c r="J325" i="4"/>
  <c r="BE325" i="4" s="1"/>
  <c r="BI322" i="4"/>
  <c r="BH322" i="4"/>
  <c r="BG322" i="4"/>
  <c r="BF322" i="4"/>
  <c r="T322" i="4"/>
  <c r="R322" i="4"/>
  <c r="P322" i="4"/>
  <c r="BK322" i="4"/>
  <c r="J322" i="4"/>
  <c r="BE322" i="4"/>
  <c r="BI319" i="4"/>
  <c r="BH319" i="4"/>
  <c r="BG319" i="4"/>
  <c r="BF319" i="4"/>
  <c r="T319" i="4"/>
  <c r="R319" i="4"/>
  <c r="P319" i="4"/>
  <c r="BK319" i="4"/>
  <c r="J319" i="4"/>
  <c r="BE319" i="4"/>
  <c r="BI316" i="4"/>
  <c r="BH316" i="4"/>
  <c r="BG316" i="4"/>
  <c r="BF316" i="4"/>
  <c r="T316" i="4"/>
  <c r="R316" i="4"/>
  <c r="P316" i="4"/>
  <c r="BK316" i="4"/>
  <c r="J316" i="4"/>
  <c r="BE316" i="4"/>
  <c r="BI313" i="4"/>
  <c r="BH313" i="4"/>
  <c r="BG313" i="4"/>
  <c r="BF313" i="4"/>
  <c r="T313" i="4"/>
  <c r="R313" i="4"/>
  <c r="P313" i="4"/>
  <c r="BK313" i="4"/>
  <c r="J313" i="4"/>
  <c r="BE313" i="4" s="1"/>
  <c r="BI310" i="4"/>
  <c r="BH310" i="4"/>
  <c r="BG310" i="4"/>
  <c r="BF310" i="4"/>
  <c r="T310" i="4"/>
  <c r="R310" i="4"/>
  <c r="P310" i="4"/>
  <c r="BK310" i="4"/>
  <c r="J310" i="4"/>
  <c r="BE310" i="4"/>
  <c r="BI307" i="4"/>
  <c r="BH307" i="4"/>
  <c r="BG307" i="4"/>
  <c r="BF307" i="4"/>
  <c r="T307" i="4"/>
  <c r="R307" i="4"/>
  <c r="P307" i="4"/>
  <c r="BK307" i="4"/>
  <c r="J307" i="4"/>
  <c r="BE307" i="4"/>
  <c r="BI304" i="4"/>
  <c r="BH304" i="4"/>
  <c r="BG304" i="4"/>
  <c r="BF304" i="4"/>
  <c r="T304" i="4"/>
  <c r="R304" i="4"/>
  <c r="P304" i="4"/>
  <c r="BK304" i="4"/>
  <c r="J304" i="4"/>
  <c r="BE304" i="4"/>
  <c r="BI300" i="4"/>
  <c r="BH300" i="4"/>
  <c r="BG300" i="4"/>
  <c r="BF300" i="4"/>
  <c r="T300" i="4"/>
  <c r="R300" i="4"/>
  <c r="P300" i="4"/>
  <c r="BK300" i="4"/>
  <c r="J300" i="4"/>
  <c r="BE300" i="4" s="1"/>
  <c r="BI296" i="4"/>
  <c r="BH296" i="4"/>
  <c r="BG296" i="4"/>
  <c r="BF296" i="4"/>
  <c r="T296" i="4"/>
  <c r="R296" i="4"/>
  <c r="P296" i="4"/>
  <c r="BK296" i="4"/>
  <c r="J296" i="4"/>
  <c r="BE296" i="4"/>
  <c r="BI292" i="4"/>
  <c r="BH292" i="4"/>
  <c r="BG292" i="4"/>
  <c r="BF292" i="4"/>
  <c r="T292" i="4"/>
  <c r="R292" i="4"/>
  <c r="P292" i="4"/>
  <c r="BK292" i="4"/>
  <c r="J292" i="4"/>
  <c r="BE292" i="4"/>
  <c r="BI288" i="4"/>
  <c r="BH288" i="4"/>
  <c r="BG288" i="4"/>
  <c r="BF288" i="4"/>
  <c r="T288" i="4"/>
  <c r="R288" i="4"/>
  <c r="P288" i="4"/>
  <c r="BK288" i="4"/>
  <c r="J288" i="4"/>
  <c r="BE288" i="4"/>
  <c r="BI284" i="4"/>
  <c r="BH284" i="4"/>
  <c r="BG284" i="4"/>
  <c r="BF284" i="4"/>
  <c r="T284" i="4"/>
  <c r="R284" i="4"/>
  <c r="P284" i="4"/>
  <c r="BK284" i="4"/>
  <c r="J284" i="4"/>
  <c r="BE284" i="4" s="1"/>
  <c r="BI280" i="4"/>
  <c r="BH280" i="4"/>
  <c r="BG280" i="4"/>
  <c r="BF280" i="4"/>
  <c r="T280" i="4"/>
  <c r="R280" i="4"/>
  <c r="P280" i="4"/>
  <c r="BK280" i="4"/>
  <c r="J280" i="4"/>
  <c r="BE280" i="4"/>
  <c r="BI276" i="4"/>
  <c r="BH276" i="4"/>
  <c r="BG276" i="4"/>
  <c r="BF276" i="4"/>
  <c r="T276" i="4"/>
  <c r="R276" i="4"/>
  <c r="P276" i="4"/>
  <c r="BK276" i="4"/>
  <c r="J276" i="4"/>
  <c r="BE276" i="4"/>
  <c r="BI273" i="4"/>
  <c r="BH273" i="4"/>
  <c r="BG273" i="4"/>
  <c r="BF273" i="4"/>
  <c r="T273" i="4"/>
  <c r="R273" i="4"/>
  <c r="P273" i="4"/>
  <c r="BK273" i="4"/>
  <c r="J273" i="4"/>
  <c r="BE273" i="4"/>
  <c r="BI270" i="4"/>
  <c r="BH270" i="4"/>
  <c r="BG270" i="4"/>
  <c r="BF270" i="4"/>
  <c r="T270" i="4"/>
  <c r="R270" i="4"/>
  <c r="P270" i="4"/>
  <c r="BK270" i="4"/>
  <c r="J270" i="4"/>
  <c r="BE270" i="4" s="1"/>
  <c r="BI267" i="4"/>
  <c r="BH267" i="4"/>
  <c r="BG267" i="4"/>
  <c r="BF267" i="4"/>
  <c r="T267" i="4"/>
  <c r="R267" i="4"/>
  <c r="P267" i="4"/>
  <c r="BK267" i="4"/>
  <c r="J267" i="4"/>
  <c r="BE267" i="4"/>
  <c r="BI264" i="4"/>
  <c r="BH264" i="4"/>
  <c r="BG264" i="4"/>
  <c r="BF264" i="4"/>
  <c r="T264" i="4"/>
  <c r="R264" i="4"/>
  <c r="P264" i="4"/>
  <c r="BK264" i="4"/>
  <c r="J264" i="4"/>
  <c r="BE264" i="4"/>
  <c r="BI261" i="4"/>
  <c r="BH261" i="4"/>
  <c r="BG261" i="4"/>
  <c r="BF261" i="4"/>
  <c r="T261" i="4"/>
  <c r="R261" i="4"/>
  <c r="P261" i="4"/>
  <c r="BK261" i="4"/>
  <c r="J261" i="4"/>
  <c r="BE261" i="4"/>
  <c r="BI258" i="4"/>
  <c r="BH258" i="4"/>
  <c r="BG258" i="4"/>
  <c r="BF258" i="4"/>
  <c r="T258" i="4"/>
  <c r="R258" i="4"/>
  <c r="P258" i="4"/>
  <c r="BK258" i="4"/>
  <c r="J258" i="4"/>
  <c r="BE258" i="4" s="1"/>
  <c r="BI255" i="4"/>
  <c r="BH255" i="4"/>
  <c r="BG255" i="4"/>
  <c r="BF255" i="4"/>
  <c r="T255" i="4"/>
  <c r="R255" i="4"/>
  <c r="P255" i="4"/>
  <c r="BK255" i="4"/>
  <c r="J255" i="4"/>
  <c r="BE255" i="4"/>
  <c r="BI252" i="4"/>
  <c r="BH252" i="4"/>
  <c r="BG252" i="4"/>
  <c r="BF252" i="4"/>
  <c r="T252" i="4"/>
  <c r="R252" i="4"/>
  <c r="P252" i="4"/>
  <c r="BK252" i="4"/>
  <c r="J252" i="4"/>
  <c r="BE252" i="4"/>
  <c r="BI249" i="4"/>
  <c r="BH249" i="4"/>
  <c r="BG249" i="4"/>
  <c r="BF249" i="4"/>
  <c r="T249" i="4"/>
  <c r="R249" i="4"/>
  <c r="P249" i="4"/>
  <c r="BK249" i="4"/>
  <c r="J249" i="4"/>
  <c r="BE249" i="4" s="1"/>
  <c r="BI245" i="4"/>
  <c r="BH245" i="4"/>
  <c r="BG245" i="4"/>
  <c r="BF245" i="4"/>
  <c r="T245" i="4"/>
  <c r="R245" i="4"/>
  <c r="P245" i="4"/>
  <c r="BK245" i="4"/>
  <c r="J245" i="4"/>
  <c r="BE245" i="4" s="1"/>
  <c r="BI241" i="4"/>
  <c r="BH241" i="4"/>
  <c r="BG241" i="4"/>
  <c r="BF241" i="4"/>
  <c r="T241" i="4"/>
  <c r="R241" i="4"/>
  <c r="P241" i="4"/>
  <c r="BK241" i="4"/>
  <c r="J241" i="4"/>
  <c r="BE241" i="4" s="1"/>
  <c r="BI238" i="4"/>
  <c r="BH238" i="4"/>
  <c r="BG238" i="4"/>
  <c r="BF238" i="4"/>
  <c r="T238" i="4"/>
  <c r="R238" i="4"/>
  <c r="P238" i="4"/>
  <c r="BK238" i="4"/>
  <c r="J238" i="4"/>
  <c r="BE238" i="4"/>
  <c r="BI235" i="4"/>
  <c r="BH235" i="4"/>
  <c r="BG235" i="4"/>
  <c r="BF235" i="4"/>
  <c r="T235" i="4"/>
  <c r="R235" i="4"/>
  <c r="P235" i="4"/>
  <c r="BK235" i="4"/>
  <c r="J235" i="4"/>
  <c r="BE235" i="4"/>
  <c r="BI231" i="4"/>
  <c r="BH231" i="4"/>
  <c r="BG231" i="4"/>
  <c r="BF231" i="4"/>
  <c r="T231" i="4"/>
  <c r="R231" i="4"/>
  <c r="P231" i="4"/>
  <c r="BK231" i="4"/>
  <c r="J231" i="4"/>
  <c r="BE231" i="4" s="1"/>
  <c r="BI227" i="4"/>
  <c r="BH227" i="4"/>
  <c r="BG227" i="4"/>
  <c r="BF227" i="4"/>
  <c r="T227" i="4"/>
  <c r="R227" i="4"/>
  <c r="P227" i="4"/>
  <c r="BK227" i="4"/>
  <c r="J227" i="4"/>
  <c r="BE227" i="4" s="1"/>
  <c r="BI224" i="4"/>
  <c r="BH224" i="4"/>
  <c r="BG224" i="4"/>
  <c r="BF224" i="4"/>
  <c r="T224" i="4"/>
  <c r="R224" i="4"/>
  <c r="P224" i="4"/>
  <c r="BK224" i="4"/>
  <c r="J224" i="4"/>
  <c r="BE224" i="4"/>
  <c r="BI221" i="4"/>
  <c r="BH221" i="4"/>
  <c r="BG221" i="4"/>
  <c r="BF221" i="4"/>
  <c r="T221" i="4"/>
  <c r="R221" i="4"/>
  <c r="P221" i="4"/>
  <c r="BK221" i="4"/>
  <c r="J221" i="4"/>
  <c r="BE221" i="4"/>
  <c r="BI218" i="4"/>
  <c r="BH218" i="4"/>
  <c r="BG218" i="4"/>
  <c r="BF218" i="4"/>
  <c r="T218" i="4"/>
  <c r="R218" i="4"/>
  <c r="P218" i="4"/>
  <c r="BK218" i="4"/>
  <c r="J218" i="4"/>
  <c r="BE218" i="4" s="1"/>
  <c r="BI215" i="4"/>
  <c r="BH215" i="4"/>
  <c r="BG215" i="4"/>
  <c r="BF215" i="4"/>
  <c r="T215" i="4"/>
  <c r="R215" i="4"/>
  <c r="P215" i="4"/>
  <c r="BK215" i="4"/>
  <c r="J215" i="4"/>
  <c r="BE215" i="4"/>
  <c r="BI212" i="4"/>
  <c r="BH212" i="4"/>
  <c r="BG212" i="4"/>
  <c r="BF212" i="4"/>
  <c r="T212" i="4"/>
  <c r="R212" i="4"/>
  <c r="P212" i="4"/>
  <c r="BK212" i="4"/>
  <c r="J212" i="4"/>
  <c r="BE212" i="4"/>
  <c r="BI209" i="4"/>
  <c r="BH209" i="4"/>
  <c r="BG209" i="4"/>
  <c r="BF209" i="4"/>
  <c r="T209" i="4"/>
  <c r="R209" i="4"/>
  <c r="P209" i="4"/>
  <c r="BK209" i="4"/>
  <c r="J209" i="4"/>
  <c r="BE209" i="4"/>
  <c r="BI206" i="4"/>
  <c r="BH206" i="4"/>
  <c r="BG206" i="4"/>
  <c r="BF206" i="4"/>
  <c r="T206" i="4"/>
  <c r="R206" i="4"/>
  <c r="P206" i="4"/>
  <c r="BK206" i="4"/>
  <c r="J206" i="4"/>
  <c r="BE206" i="4" s="1"/>
  <c r="BI203" i="4"/>
  <c r="BH203" i="4"/>
  <c r="BG203" i="4"/>
  <c r="BF203" i="4"/>
  <c r="T203" i="4"/>
  <c r="R203" i="4"/>
  <c r="P203" i="4"/>
  <c r="BK203" i="4"/>
  <c r="J203" i="4"/>
  <c r="BE203" i="4"/>
  <c r="BI200" i="4"/>
  <c r="BH200" i="4"/>
  <c r="BG200" i="4"/>
  <c r="BF200" i="4"/>
  <c r="T200" i="4"/>
  <c r="R200" i="4"/>
  <c r="P200" i="4"/>
  <c r="BK200" i="4"/>
  <c r="J200" i="4"/>
  <c r="BE200" i="4"/>
  <c r="BI197" i="4"/>
  <c r="BH197" i="4"/>
  <c r="BG197" i="4"/>
  <c r="BF197" i="4"/>
  <c r="T197" i="4"/>
  <c r="R197" i="4"/>
  <c r="P197" i="4"/>
  <c r="BK197" i="4"/>
  <c r="J197" i="4"/>
  <c r="BE197" i="4"/>
  <c r="BI194" i="4"/>
  <c r="BH194" i="4"/>
  <c r="BG194" i="4"/>
  <c r="BF194" i="4"/>
  <c r="T194" i="4"/>
  <c r="R194" i="4"/>
  <c r="P194" i="4"/>
  <c r="BK194" i="4"/>
  <c r="J194" i="4"/>
  <c r="BE194" i="4" s="1"/>
  <c r="BI191" i="4"/>
  <c r="BH191" i="4"/>
  <c r="BG191" i="4"/>
  <c r="BF191" i="4"/>
  <c r="T191" i="4"/>
  <c r="R191" i="4"/>
  <c r="P191" i="4"/>
  <c r="BK191" i="4"/>
  <c r="J191" i="4"/>
  <c r="BE191" i="4"/>
  <c r="BI188" i="4"/>
  <c r="BH188" i="4"/>
  <c r="BG188" i="4"/>
  <c r="BF188" i="4"/>
  <c r="T188" i="4"/>
  <c r="R188" i="4"/>
  <c r="P188" i="4"/>
  <c r="BK188" i="4"/>
  <c r="J188" i="4"/>
  <c r="BE188" i="4" s="1"/>
  <c r="BI183" i="4"/>
  <c r="BH183" i="4"/>
  <c r="BG183" i="4"/>
  <c r="BF183" i="4"/>
  <c r="T183" i="4"/>
  <c r="R183" i="4"/>
  <c r="P183" i="4"/>
  <c r="BK183" i="4"/>
  <c r="J183" i="4"/>
  <c r="BE183" i="4" s="1"/>
  <c r="BI180" i="4"/>
  <c r="BH180" i="4"/>
  <c r="BG180" i="4"/>
  <c r="BF180" i="4"/>
  <c r="T180" i="4"/>
  <c r="T179" i="4" s="1"/>
  <c r="R180" i="4"/>
  <c r="R179" i="4" s="1"/>
  <c r="P180" i="4"/>
  <c r="P179" i="4" s="1"/>
  <c r="BK180" i="4"/>
  <c r="J180" i="4"/>
  <c r="BE180" i="4" s="1"/>
  <c r="BI176" i="4"/>
  <c r="BH176" i="4"/>
  <c r="BG176" i="4"/>
  <c r="BF176" i="4"/>
  <c r="T176" i="4"/>
  <c r="T175" i="4"/>
  <c r="R176" i="4"/>
  <c r="R175" i="4"/>
  <c r="P176" i="4"/>
  <c r="P175" i="4"/>
  <c r="BK176" i="4"/>
  <c r="BK175" i="4" s="1"/>
  <c r="J175" i="4" s="1"/>
  <c r="J102" i="4" s="1"/>
  <c r="J176" i="4"/>
  <c r="BE176" i="4" s="1"/>
  <c r="BI170" i="4"/>
  <c r="BH170" i="4"/>
  <c r="BG170" i="4"/>
  <c r="BF170" i="4"/>
  <c r="T170" i="4"/>
  <c r="R170" i="4"/>
  <c r="P170" i="4"/>
  <c r="BK170" i="4"/>
  <c r="J170" i="4"/>
  <c r="BE170" i="4" s="1"/>
  <c r="BI166" i="4"/>
  <c r="BH166" i="4"/>
  <c r="BG166" i="4"/>
  <c r="BF166" i="4"/>
  <c r="T166" i="4"/>
  <c r="R166" i="4"/>
  <c r="P166" i="4"/>
  <c r="BK166" i="4"/>
  <c r="J166" i="4"/>
  <c r="BE166" i="4" s="1"/>
  <c r="BI162" i="4"/>
  <c r="BH162" i="4"/>
  <c r="BG162" i="4"/>
  <c r="BF162" i="4"/>
  <c r="T162" i="4"/>
  <c r="T161" i="4"/>
  <c r="R162" i="4"/>
  <c r="P162" i="4"/>
  <c r="P161" i="4" s="1"/>
  <c r="BK162" i="4"/>
  <c r="J162" i="4"/>
  <c r="BE162" i="4" s="1"/>
  <c r="BI158" i="4"/>
  <c r="BH158" i="4"/>
  <c r="BG158" i="4"/>
  <c r="BF158" i="4"/>
  <c r="T158" i="4"/>
  <c r="T157" i="4"/>
  <c r="R158" i="4"/>
  <c r="R157" i="4" s="1"/>
  <c r="P158" i="4"/>
  <c r="P157" i="4"/>
  <c r="BK158" i="4"/>
  <c r="BK157" i="4" s="1"/>
  <c r="J157" i="4" s="1"/>
  <c r="J100" i="4" s="1"/>
  <c r="J158" i="4"/>
  <c r="BE158" i="4" s="1"/>
  <c r="BI154" i="4"/>
  <c r="BH154" i="4"/>
  <c r="BG154" i="4"/>
  <c r="BF154" i="4"/>
  <c r="T154" i="4"/>
  <c r="R154" i="4"/>
  <c r="P154" i="4"/>
  <c r="BK154" i="4"/>
  <c r="J154" i="4"/>
  <c r="BE154" i="4" s="1"/>
  <c r="BI149" i="4"/>
  <c r="BH149" i="4"/>
  <c r="BG149" i="4"/>
  <c r="BF149" i="4"/>
  <c r="T149" i="4"/>
  <c r="R149" i="4"/>
  <c r="P149" i="4"/>
  <c r="BK149" i="4"/>
  <c r="J149" i="4"/>
  <c r="BE149" i="4"/>
  <c r="BI146" i="4"/>
  <c r="BH146" i="4"/>
  <c r="BG146" i="4"/>
  <c r="BF146" i="4"/>
  <c r="T146" i="4"/>
  <c r="T142" i="4" s="1"/>
  <c r="R146" i="4"/>
  <c r="P146" i="4"/>
  <c r="BK146" i="4"/>
  <c r="J146" i="4"/>
  <c r="BE146" i="4"/>
  <c r="BI143" i="4"/>
  <c r="BH143" i="4"/>
  <c r="BG143" i="4"/>
  <c r="BF143" i="4"/>
  <c r="T143" i="4"/>
  <c r="R143" i="4"/>
  <c r="P143" i="4"/>
  <c r="P142" i="4" s="1"/>
  <c r="BK143" i="4"/>
  <c r="J143" i="4"/>
  <c r="BE143" i="4" s="1"/>
  <c r="J137" i="4"/>
  <c r="F137" i="4"/>
  <c r="F135" i="4"/>
  <c r="E133" i="4"/>
  <c r="BI118" i="4"/>
  <c r="BH118" i="4"/>
  <c r="BG118" i="4"/>
  <c r="BF118" i="4"/>
  <c r="BI117" i="4"/>
  <c r="BH117" i="4"/>
  <c r="BG117" i="4"/>
  <c r="BF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J93" i="4"/>
  <c r="F93" i="4"/>
  <c r="F91" i="4"/>
  <c r="E89" i="4"/>
  <c r="J26" i="4"/>
  <c r="E26" i="4"/>
  <c r="J25" i="4"/>
  <c r="J20" i="4"/>
  <c r="E20" i="4"/>
  <c r="F138" i="4" s="1"/>
  <c r="F94" i="4"/>
  <c r="J19" i="4"/>
  <c r="J14" i="4"/>
  <c r="J135" i="4" s="1"/>
  <c r="J91" i="4"/>
  <c r="E7" i="4"/>
  <c r="E85" i="4" s="1"/>
  <c r="E129" i="4"/>
  <c r="J492" i="3"/>
  <c r="J41" i="3"/>
  <c r="J40" i="3"/>
  <c r="AY97" i="1" s="1"/>
  <c r="J39" i="3"/>
  <c r="AX97" i="1" s="1"/>
  <c r="J197" i="3"/>
  <c r="BI491" i="3"/>
  <c r="BH491" i="3"/>
  <c r="BG491" i="3"/>
  <c r="BF491" i="3"/>
  <c r="T491" i="3"/>
  <c r="T490" i="3"/>
  <c r="R491" i="3"/>
  <c r="R490" i="3"/>
  <c r="P491" i="3"/>
  <c r="P490" i="3" s="1"/>
  <c r="BK491" i="3"/>
  <c r="BK490" i="3" s="1"/>
  <c r="J490" i="3" s="1"/>
  <c r="J196" i="3" s="1"/>
  <c r="J491" i="3"/>
  <c r="BE491" i="3" s="1"/>
  <c r="BI489" i="3"/>
  <c r="BH489" i="3"/>
  <c r="BG489" i="3"/>
  <c r="BF489" i="3"/>
  <c r="T489" i="3"/>
  <c r="T488" i="3" s="1"/>
  <c r="R489" i="3"/>
  <c r="R488" i="3"/>
  <c r="P489" i="3"/>
  <c r="P488" i="3"/>
  <c r="BK489" i="3"/>
  <c r="BK488" i="3" s="1"/>
  <c r="J488" i="3" s="1"/>
  <c r="J195" i="3" s="1"/>
  <c r="J489" i="3"/>
  <c r="BE489" i="3" s="1"/>
  <c r="BI487" i="3"/>
  <c r="BH487" i="3"/>
  <c r="BG487" i="3"/>
  <c r="BF487" i="3"/>
  <c r="T487" i="3"/>
  <c r="T485" i="3" s="1"/>
  <c r="R487" i="3"/>
  <c r="R485" i="3" s="1"/>
  <c r="P487" i="3"/>
  <c r="BK487" i="3"/>
  <c r="J487" i="3"/>
  <c r="BE487" i="3"/>
  <c r="BI486" i="3"/>
  <c r="BH486" i="3"/>
  <c r="BG486" i="3"/>
  <c r="BF486" i="3"/>
  <c r="T486" i="3"/>
  <c r="R486" i="3"/>
  <c r="P486" i="3"/>
  <c r="P485" i="3" s="1"/>
  <c r="BK486" i="3"/>
  <c r="BK485" i="3" s="1"/>
  <c r="J485" i="3" s="1"/>
  <c r="J194" i="3" s="1"/>
  <c r="J486" i="3"/>
  <c r="BE486" i="3" s="1"/>
  <c r="BI484" i="3"/>
  <c r="BH484" i="3"/>
  <c r="BG484" i="3"/>
  <c r="BF484" i="3"/>
  <c r="T484" i="3"/>
  <c r="R484" i="3"/>
  <c r="P484" i="3"/>
  <c r="P482" i="3" s="1"/>
  <c r="BK484" i="3"/>
  <c r="J484" i="3"/>
  <c r="BE484" i="3" s="1"/>
  <c r="BI483" i="3"/>
  <c r="BH483" i="3"/>
  <c r="BG483" i="3"/>
  <c r="BF483" i="3"/>
  <c r="T483" i="3"/>
  <c r="T482" i="3" s="1"/>
  <c r="R483" i="3"/>
  <c r="P483" i="3"/>
  <c r="BK483" i="3"/>
  <c r="BK482" i="3"/>
  <c r="J482" i="3" s="1"/>
  <c r="J193" i="3" s="1"/>
  <c r="J483" i="3"/>
  <c r="BE483" i="3" s="1"/>
  <c r="BI481" i="3"/>
  <c r="BH481" i="3"/>
  <c r="BG481" i="3"/>
  <c r="BF481" i="3"/>
  <c r="T481" i="3"/>
  <c r="T480" i="3" s="1"/>
  <c r="R481" i="3"/>
  <c r="R480" i="3" s="1"/>
  <c r="P481" i="3"/>
  <c r="P480" i="3"/>
  <c r="BK481" i="3"/>
  <c r="BK480" i="3"/>
  <c r="J480" i="3" s="1"/>
  <c r="J192" i="3" s="1"/>
  <c r="J481" i="3"/>
  <c r="BE481" i="3" s="1"/>
  <c r="BI479" i="3"/>
  <c r="BH479" i="3"/>
  <c r="BG479" i="3"/>
  <c r="BF479" i="3"/>
  <c r="T479" i="3"/>
  <c r="R479" i="3"/>
  <c r="P479" i="3"/>
  <c r="BK479" i="3"/>
  <c r="J479" i="3"/>
  <c r="BE479" i="3"/>
  <c r="BI478" i="3"/>
  <c r="BH478" i="3"/>
  <c r="BG478" i="3"/>
  <c r="BF478" i="3"/>
  <c r="T478" i="3"/>
  <c r="T477" i="3" s="1"/>
  <c r="R478" i="3"/>
  <c r="R477" i="3"/>
  <c r="P478" i="3"/>
  <c r="P477" i="3" s="1"/>
  <c r="BK478" i="3"/>
  <c r="J478" i="3"/>
  <c r="BE478" i="3" s="1"/>
  <c r="BI476" i="3"/>
  <c r="BH476" i="3"/>
  <c r="BG476" i="3"/>
  <c r="BF476" i="3"/>
  <c r="T476" i="3"/>
  <c r="R476" i="3"/>
  <c r="P476" i="3"/>
  <c r="BK476" i="3"/>
  <c r="J476" i="3"/>
  <c r="BE476" i="3" s="1"/>
  <c r="BI475" i="3"/>
  <c r="BH475" i="3"/>
  <c r="BG475" i="3"/>
  <c r="BF475" i="3"/>
  <c r="T475" i="3"/>
  <c r="T474" i="3"/>
  <c r="R475" i="3"/>
  <c r="R474" i="3" s="1"/>
  <c r="P475" i="3"/>
  <c r="P474" i="3" s="1"/>
  <c r="BK475" i="3"/>
  <c r="J475" i="3"/>
  <c r="BE475" i="3" s="1"/>
  <c r="BI473" i="3"/>
  <c r="BH473" i="3"/>
  <c r="BG473" i="3"/>
  <c r="BF473" i="3"/>
  <c r="T473" i="3"/>
  <c r="R473" i="3"/>
  <c r="P473" i="3"/>
  <c r="BK473" i="3"/>
  <c r="J473" i="3"/>
  <c r="BE473" i="3"/>
  <c r="BI472" i="3"/>
  <c r="BH472" i="3"/>
  <c r="BG472" i="3"/>
  <c r="BF472" i="3"/>
  <c r="T472" i="3"/>
  <c r="R472" i="3"/>
  <c r="P472" i="3"/>
  <c r="BK472" i="3"/>
  <c r="J472" i="3"/>
  <c r="BE472" i="3" s="1"/>
  <c r="BI471" i="3"/>
  <c r="BH471" i="3"/>
  <c r="BG471" i="3"/>
  <c r="BF471" i="3"/>
  <c r="T471" i="3"/>
  <c r="R471" i="3"/>
  <c r="P471" i="3"/>
  <c r="P467" i="3" s="1"/>
  <c r="BK471" i="3"/>
  <c r="J471" i="3"/>
  <c r="BE471" i="3" s="1"/>
  <c r="BI470" i="3"/>
  <c r="BH470" i="3"/>
  <c r="BG470" i="3"/>
  <c r="BF470" i="3"/>
  <c r="T470" i="3"/>
  <c r="R470" i="3"/>
  <c r="R467" i="3" s="1"/>
  <c r="P470" i="3"/>
  <c r="BK470" i="3"/>
  <c r="J470" i="3"/>
  <c r="BE470" i="3"/>
  <c r="BI469" i="3"/>
  <c r="BH469" i="3"/>
  <c r="BG469" i="3"/>
  <c r="BF469" i="3"/>
  <c r="T469" i="3"/>
  <c r="R469" i="3"/>
  <c r="P469" i="3"/>
  <c r="BK469" i="3"/>
  <c r="J469" i="3"/>
  <c r="BE469" i="3" s="1"/>
  <c r="BI468" i="3"/>
  <c r="BH468" i="3"/>
  <c r="BG468" i="3"/>
  <c r="BF468" i="3"/>
  <c r="T468" i="3"/>
  <c r="R468" i="3"/>
  <c r="P468" i="3"/>
  <c r="BK468" i="3"/>
  <c r="J468" i="3"/>
  <c r="BE468" i="3" s="1"/>
  <c r="BI466" i="3"/>
  <c r="BH466" i="3"/>
  <c r="BG466" i="3"/>
  <c r="BF466" i="3"/>
  <c r="T466" i="3"/>
  <c r="T465" i="3" s="1"/>
  <c r="R466" i="3"/>
  <c r="R465" i="3" s="1"/>
  <c r="P466" i="3"/>
  <c r="P465" i="3"/>
  <c r="BK466" i="3"/>
  <c r="BK465" i="3" s="1"/>
  <c r="J465" i="3" s="1"/>
  <c r="J188" i="3" s="1"/>
  <c r="J466" i="3"/>
  <c r="BE466" i="3" s="1"/>
  <c r="BI464" i="3"/>
  <c r="BH464" i="3"/>
  <c r="BG464" i="3"/>
  <c r="BF464" i="3"/>
  <c r="T464" i="3"/>
  <c r="T463" i="3"/>
  <c r="R464" i="3"/>
  <c r="R463" i="3" s="1"/>
  <c r="P464" i="3"/>
  <c r="P463" i="3" s="1"/>
  <c r="BK464" i="3"/>
  <c r="BK463" i="3" s="1"/>
  <c r="J463" i="3" s="1"/>
  <c r="J187" i="3" s="1"/>
  <c r="J464" i="3"/>
  <c r="BE464" i="3"/>
  <c r="BI461" i="3"/>
  <c r="BH461" i="3"/>
  <c r="BG461" i="3"/>
  <c r="BF461" i="3"/>
  <c r="T461" i="3"/>
  <c r="T460" i="3" s="1"/>
  <c r="R461" i="3"/>
  <c r="R460" i="3"/>
  <c r="P461" i="3"/>
  <c r="P460" i="3" s="1"/>
  <c r="BK461" i="3"/>
  <c r="BK460" i="3" s="1"/>
  <c r="J460" i="3" s="1"/>
  <c r="J185" i="3" s="1"/>
  <c r="J461" i="3"/>
  <c r="BE461" i="3" s="1"/>
  <c r="BI459" i="3"/>
  <c r="BH459" i="3"/>
  <c r="BG459" i="3"/>
  <c r="BF459" i="3"/>
  <c r="T459" i="3"/>
  <c r="R459" i="3"/>
  <c r="P459" i="3"/>
  <c r="P457" i="3" s="1"/>
  <c r="BK459" i="3"/>
  <c r="J459" i="3"/>
  <c r="BE459" i="3"/>
  <c r="BI458" i="3"/>
  <c r="BH458" i="3"/>
  <c r="BG458" i="3"/>
  <c r="BF458" i="3"/>
  <c r="T458" i="3"/>
  <c r="R458" i="3"/>
  <c r="P458" i="3"/>
  <c r="BK458" i="3"/>
  <c r="J458" i="3"/>
  <c r="BE458" i="3" s="1"/>
  <c r="BI455" i="3"/>
  <c r="BH455" i="3"/>
  <c r="BG455" i="3"/>
  <c r="BF455" i="3"/>
  <c r="T455" i="3"/>
  <c r="T454" i="3" s="1"/>
  <c r="R455" i="3"/>
  <c r="R454" i="3" s="1"/>
  <c r="P455" i="3"/>
  <c r="P454" i="3" s="1"/>
  <c r="BK455" i="3"/>
  <c r="BK454" i="3"/>
  <c r="J454" i="3" s="1"/>
  <c r="J182" i="3" s="1"/>
  <c r="J455" i="3"/>
  <c r="BE455" i="3" s="1"/>
  <c r="BI453" i="3"/>
  <c r="BH453" i="3"/>
  <c r="BG453" i="3"/>
  <c r="BF453" i="3"/>
  <c r="T453" i="3"/>
  <c r="R453" i="3"/>
  <c r="P453" i="3"/>
  <c r="BK453" i="3"/>
  <c r="J453" i="3"/>
  <c r="BE453" i="3" s="1"/>
  <c r="BI452" i="3"/>
  <c r="BH452" i="3"/>
  <c r="BG452" i="3"/>
  <c r="BF452" i="3"/>
  <c r="T452" i="3"/>
  <c r="T451" i="3" s="1"/>
  <c r="R452" i="3"/>
  <c r="R451" i="3"/>
  <c r="P452" i="3"/>
  <c r="P451" i="3" s="1"/>
  <c r="BK452" i="3"/>
  <c r="J452" i="3"/>
  <c r="BE452" i="3" s="1"/>
  <c r="BI450" i="3"/>
  <c r="BH450" i="3"/>
  <c r="BG450" i="3"/>
  <c r="BF450" i="3"/>
  <c r="T450" i="3"/>
  <c r="T448" i="3" s="1"/>
  <c r="R450" i="3"/>
  <c r="P450" i="3"/>
  <c r="P448" i="3" s="1"/>
  <c r="BK450" i="3"/>
  <c r="J450" i="3"/>
  <c r="BE450" i="3"/>
  <c r="BI449" i="3"/>
  <c r="BH449" i="3"/>
  <c r="BG449" i="3"/>
  <c r="BF449" i="3"/>
  <c r="T449" i="3"/>
  <c r="R449" i="3"/>
  <c r="P449" i="3"/>
  <c r="BK449" i="3"/>
  <c r="J449" i="3"/>
  <c r="BE449" i="3" s="1"/>
  <c r="BI447" i="3"/>
  <c r="BH447" i="3"/>
  <c r="BG447" i="3"/>
  <c r="BF447" i="3"/>
  <c r="T447" i="3"/>
  <c r="R447" i="3"/>
  <c r="P447" i="3"/>
  <c r="BK447" i="3"/>
  <c r="J447" i="3"/>
  <c r="BE447" i="3" s="1"/>
  <c r="BI446" i="3"/>
  <c r="BH446" i="3"/>
  <c r="BG446" i="3"/>
  <c r="BF446" i="3"/>
  <c r="T446" i="3"/>
  <c r="R446" i="3"/>
  <c r="P446" i="3"/>
  <c r="BK446" i="3"/>
  <c r="J446" i="3"/>
  <c r="BE446" i="3" s="1"/>
  <c r="BI445" i="3"/>
  <c r="BH445" i="3"/>
  <c r="BG445" i="3"/>
  <c r="BF445" i="3"/>
  <c r="T445" i="3"/>
  <c r="R445" i="3"/>
  <c r="P445" i="3"/>
  <c r="BK445" i="3"/>
  <c r="J445" i="3"/>
  <c r="BE445" i="3" s="1"/>
  <c r="BI444" i="3"/>
  <c r="BH444" i="3"/>
  <c r="BG444" i="3"/>
  <c r="BF444" i="3"/>
  <c r="T444" i="3"/>
  <c r="R444" i="3"/>
  <c r="P444" i="3"/>
  <c r="P443" i="3" s="1"/>
  <c r="BK444" i="3"/>
  <c r="J444" i="3"/>
  <c r="BE444" i="3" s="1"/>
  <c r="BI442" i="3"/>
  <c r="BH442" i="3"/>
  <c r="BG442" i="3"/>
  <c r="BF442" i="3"/>
  <c r="T442" i="3"/>
  <c r="R442" i="3"/>
  <c r="P442" i="3"/>
  <c r="P437" i="3" s="1"/>
  <c r="BK442" i="3"/>
  <c r="J442" i="3"/>
  <c r="BE442" i="3" s="1"/>
  <c r="BI441" i="3"/>
  <c r="BH441" i="3"/>
  <c r="BG441" i="3"/>
  <c r="BF441" i="3"/>
  <c r="T441" i="3"/>
  <c r="R441" i="3"/>
  <c r="P441" i="3"/>
  <c r="BK441" i="3"/>
  <c r="J441" i="3"/>
  <c r="BE441" i="3"/>
  <c r="BI440" i="3"/>
  <c r="BH440" i="3"/>
  <c r="BG440" i="3"/>
  <c r="BF440" i="3"/>
  <c r="T440" i="3"/>
  <c r="R440" i="3"/>
  <c r="P440" i="3"/>
  <c r="BK440" i="3"/>
  <c r="J440" i="3"/>
  <c r="BE440" i="3" s="1"/>
  <c r="BI439" i="3"/>
  <c r="BH439" i="3"/>
  <c r="BG439" i="3"/>
  <c r="BF439" i="3"/>
  <c r="T439" i="3"/>
  <c r="R439" i="3"/>
  <c r="P439" i="3"/>
  <c r="BK439" i="3"/>
  <c r="J439" i="3"/>
  <c r="BE439" i="3" s="1"/>
  <c r="BI438" i="3"/>
  <c r="BH438" i="3"/>
  <c r="BG438" i="3"/>
  <c r="BF438" i="3"/>
  <c r="T438" i="3"/>
  <c r="T437" i="3" s="1"/>
  <c r="R438" i="3"/>
  <c r="P438" i="3"/>
  <c r="BK438" i="3"/>
  <c r="J438" i="3"/>
  <c r="BE438" i="3" s="1"/>
  <c r="BI436" i="3"/>
  <c r="BH436" i="3"/>
  <c r="BG436" i="3"/>
  <c r="BF436" i="3"/>
  <c r="T436" i="3"/>
  <c r="T434" i="3" s="1"/>
  <c r="R436" i="3"/>
  <c r="R434" i="3" s="1"/>
  <c r="P436" i="3"/>
  <c r="P434" i="3" s="1"/>
  <c r="BK436" i="3"/>
  <c r="J436" i="3"/>
  <c r="BE436" i="3"/>
  <c r="BI435" i="3"/>
  <c r="BH435" i="3"/>
  <c r="BG435" i="3"/>
  <c r="BF435" i="3"/>
  <c r="T435" i="3"/>
  <c r="R435" i="3"/>
  <c r="P435" i="3"/>
  <c r="BK435" i="3"/>
  <c r="BK434" i="3"/>
  <c r="J434" i="3" s="1"/>
  <c r="J177" i="3" s="1"/>
  <c r="J435" i="3"/>
  <c r="BE435" i="3"/>
  <c r="BI433" i="3"/>
  <c r="BH433" i="3"/>
  <c r="BG433" i="3"/>
  <c r="BF433" i="3"/>
  <c r="T433" i="3"/>
  <c r="T432" i="3"/>
  <c r="R433" i="3"/>
  <c r="R432" i="3"/>
  <c r="P433" i="3"/>
  <c r="P432" i="3" s="1"/>
  <c r="BK433" i="3"/>
  <c r="BK432" i="3"/>
  <c r="J432" i="3" s="1"/>
  <c r="J176" i="3" s="1"/>
  <c r="J433" i="3"/>
  <c r="BE433" i="3"/>
  <c r="BI431" i="3"/>
  <c r="BH431" i="3"/>
  <c r="BG431" i="3"/>
  <c r="BF431" i="3"/>
  <c r="T431" i="3"/>
  <c r="T430" i="3"/>
  <c r="R431" i="3"/>
  <c r="R430" i="3" s="1"/>
  <c r="P431" i="3"/>
  <c r="P430" i="3" s="1"/>
  <c r="BK431" i="3"/>
  <c r="BK430" i="3" s="1"/>
  <c r="J430" i="3" s="1"/>
  <c r="J175" i="3" s="1"/>
  <c r="J431" i="3"/>
  <c r="BE431" i="3" s="1"/>
  <c r="BI429" i="3"/>
  <c r="BH429" i="3"/>
  <c r="BG429" i="3"/>
  <c r="BF429" i="3"/>
  <c r="T429" i="3"/>
  <c r="T428" i="3"/>
  <c r="R429" i="3"/>
  <c r="R428" i="3" s="1"/>
  <c r="P429" i="3"/>
  <c r="P428" i="3"/>
  <c r="BK429" i="3"/>
  <c r="BK428" i="3"/>
  <c r="J428" i="3" s="1"/>
  <c r="J174" i="3" s="1"/>
  <c r="J429" i="3"/>
  <c r="BE429" i="3"/>
  <c r="BI427" i="3"/>
  <c r="BH427" i="3"/>
  <c r="BG427" i="3"/>
  <c r="BF427" i="3"/>
  <c r="T427" i="3"/>
  <c r="T426" i="3"/>
  <c r="R427" i="3"/>
  <c r="R426" i="3"/>
  <c r="P427" i="3"/>
  <c r="P426" i="3" s="1"/>
  <c r="BK427" i="3"/>
  <c r="BK426" i="3"/>
  <c r="J426" i="3" s="1"/>
  <c r="J173" i="3" s="1"/>
  <c r="J427" i="3"/>
  <c r="BE427" i="3"/>
  <c r="BI425" i="3"/>
  <c r="BH425" i="3"/>
  <c r="BG425" i="3"/>
  <c r="BF425" i="3"/>
  <c r="T425" i="3"/>
  <c r="T424" i="3"/>
  <c r="R425" i="3"/>
  <c r="R424" i="3"/>
  <c r="P425" i="3"/>
  <c r="P424" i="3"/>
  <c r="BK425" i="3"/>
  <c r="BK424" i="3" s="1"/>
  <c r="J424" i="3" s="1"/>
  <c r="J172" i="3" s="1"/>
  <c r="J425" i="3"/>
  <c r="BE425" i="3"/>
  <c r="BI423" i="3"/>
  <c r="BH423" i="3"/>
  <c r="BG423" i="3"/>
  <c r="BF423" i="3"/>
  <c r="T423" i="3"/>
  <c r="R423" i="3"/>
  <c r="P423" i="3"/>
  <c r="BK423" i="3"/>
  <c r="J423" i="3"/>
  <c r="BE423" i="3"/>
  <c r="BI422" i="3"/>
  <c r="BH422" i="3"/>
  <c r="BG422" i="3"/>
  <c r="BF422" i="3"/>
  <c r="T422" i="3"/>
  <c r="R422" i="3"/>
  <c r="R421" i="3" s="1"/>
  <c r="P422" i="3"/>
  <c r="P421" i="3" s="1"/>
  <c r="BK422" i="3"/>
  <c r="J422" i="3"/>
  <c r="BE422" i="3" s="1"/>
  <c r="BI420" i="3"/>
  <c r="BH420" i="3"/>
  <c r="BG420" i="3"/>
  <c r="BF420" i="3"/>
  <c r="T420" i="3"/>
  <c r="R420" i="3"/>
  <c r="P420" i="3"/>
  <c r="BK420" i="3"/>
  <c r="J420" i="3"/>
  <c r="BE420" i="3"/>
  <c r="BI419" i="3"/>
  <c r="BH419" i="3"/>
  <c r="BG419" i="3"/>
  <c r="BF419" i="3"/>
  <c r="T419" i="3"/>
  <c r="R419" i="3"/>
  <c r="P419" i="3"/>
  <c r="BK419" i="3"/>
  <c r="J419" i="3"/>
  <c r="BE419" i="3" s="1"/>
  <c r="BI418" i="3"/>
  <c r="BH418" i="3"/>
  <c r="BG418" i="3"/>
  <c r="BF418" i="3"/>
  <c r="T418" i="3"/>
  <c r="R418" i="3"/>
  <c r="P418" i="3"/>
  <c r="BK418" i="3"/>
  <c r="J418" i="3"/>
  <c r="BE418" i="3" s="1"/>
  <c r="BI417" i="3"/>
  <c r="BH417" i="3"/>
  <c r="BG417" i="3"/>
  <c r="BF417" i="3"/>
  <c r="T417" i="3"/>
  <c r="R417" i="3"/>
  <c r="P417" i="3"/>
  <c r="BK417" i="3"/>
  <c r="BK416" i="3" s="1"/>
  <c r="J416" i="3" s="1"/>
  <c r="J170" i="3" s="1"/>
  <c r="J417" i="3"/>
  <c r="BE417" i="3" s="1"/>
  <c r="BI415" i="3"/>
  <c r="BH415" i="3"/>
  <c r="BG415" i="3"/>
  <c r="BF415" i="3"/>
  <c r="T415" i="3"/>
  <c r="T414" i="3" s="1"/>
  <c r="R415" i="3"/>
  <c r="R414" i="3" s="1"/>
  <c r="P415" i="3"/>
  <c r="P414" i="3"/>
  <c r="BK415" i="3"/>
  <c r="BK414" i="3" s="1"/>
  <c r="J414" i="3" s="1"/>
  <c r="J169" i="3" s="1"/>
  <c r="J415" i="3"/>
  <c r="BE415" i="3" s="1"/>
  <c r="BI413" i="3"/>
  <c r="BH413" i="3"/>
  <c r="BG413" i="3"/>
  <c r="BF413" i="3"/>
  <c r="T413" i="3"/>
  <c r="R413" i="3"/>
  <c r="P413" i="3"/>
  <c r="P410" i="3" s="1"/>
  <c r="BK413" i="3"/>
  <c r="J413" i="3"/>
  <c r="BE413" i="3" s="1"/>
  <c r="BI412" i="3"/>
  <c r="BH412" i="3"/>
  <c r="BG412" i="3"/>
  <c r="BF412" i="3"/>
  <c r="T412" i="3"/>
  <c r="T410" i="3" s="1"/>
  <c r="R412" i="3"/>
  <c r="P412" i="3"/>
  <c r="BK412" i="3"/>
  <c r="BK410" i="3" s="1"/>
  <c r="J410" i="3" s="1"/>
  <c r="J168" i="3" s="1"/>
  <c r="J412" i="3"/>
  <c r="BE412" i="3"/>
  <c r="BI411" i="3"/>
  <c r="BH411" i="3"/>
  <c r="BG411" i="3"/>
  <c r="BF411" i="3"/>
  <c r="T411" i="3"/>
  <c r="R411" i="3"/>
  <c r="P411" i="3"/>
  <c r="BK411" i="3"/>
  <c r="J411" i="3"/>
  <c r="BE411" i="3"/>
  <c r="BI409" i="3"/>
  <c r="BH409" i="3"/>
  <c r="BG409" i="3"/>
  <c r="BF409" i="3"/>
  <c r="T409" i="3"/>
  <c r="T408" i="3"/>
  <c r="R409" i="3"/>
  <c r="R408" i="3"/>
  <c r="P409" i="3"/>
  <c r="P408" i="3"/>
  <c r="BK409" i="3"/>
  <c r="BK408" i="3" s="1"/>
  <c r="J408" i="3" s="1"/>
  <c r="J167" i="3" s="1"/>
  <c r="J409" i="3"/>
  <c r="BE409" i="3"/>
  <c r="BI407" i="3"/>
  <c r="BH407" i="3"/>
  <c r="BG407" i="3"/>
  <c r="BF407" i="3"/>
  <c r="T407" i="3"/>
  <c r="T405" i="3" s="1"/>
  <c r="R407" i="3"/>
  <c r="P407" i="3"/>
  <c r="BK407" i="3"/>
  <c r="J407" i="3"/>
  <c r="BE407" i="3"/>
  <c r="BI406" i="3"/>
  <c r="BH406" i="3"/>
  <c r="BG406" i="3"/>
  <c r="BF406" i="3"/>
  <c r="T406" i="3"/>
  <c r="R406" i="3"/>
  <c r="R405" i="3"/>
  <c r="P406" i="3"/>
  <c r="P405" i="3"/>
  <c r="BK406" i="3"/>
  <c r="J406" i="3"/>
  <c r="BE406" i="3" s="1"/>
  <c r="BI404" i="3"/>
  <c r="BH404" i="3"/>
  <c r="BG404" i="3"/>
  <c r="BF404" i="3"/>
  <c r="T404" i="3"/>
  <c r="R404" i="3"/>
  <c r="P404" i="3"/>
  <c r="BK404" i="3"/>
  <c r="J404" i="3"/>
  <c r="BE404" i="3" s="1"/>
  <c r="BI403" i="3"/>
  <c r="BH403" i="3"/>
  <c r="BG403" i="3"/>
  <c r="BF403" i="3"/>
  <c r="T403" i="3"/>
  <c r="R403" i="3"/>
  <c r="P403" i="3"/>
  <c r="BK403" i="3"/>
  <c r="J403" i="3"/>
  <c r="BE403" i="3" s="1"/>
  <c r="BI402" i="3"/>
  <c r="BH402" i="3"/>
  <c r="BG402" i="3"/>
  <c r="BF402" i="3"/>
  <c r="T402" i="3"/>
  <c r="R402" i="3"/>
  <c r="P402" i="3"/>
  <c r="BK402" i="3"/>
  <c r="J402" i="3"/>
  <c r="BE402" i="3" s="1"/>
  <c r="BI401" i="3"/>
  <c r="BH401" i="3"/>
  <c r="BG401" i="3"/>
  <c r="BF401" i="3"/>
  <c r="T401" i="3"/>
  <c r="R401" i="3"/>
  <c r="P401" i="3"/>
  <c r="BK401" i="3"/>
  <c r="J401" i="3"/>
  <c r="BE401" i="3"/>
  <c r="BI399" i="3"/>
  <c r="BH399" i="3"/>
  <c r="BG399" i="3"/>
  <c r="BF399" i="3"/>
  <c r="T399" i="3"/>
  <c r="R399" i="3"/>
  <c r="P399" i="3"/>
  <c r="BK399" i="3"/>
  <c r="J399" i="3"/>
  <c r="BE399" i="3"/>
  <c r="BI398" i="3"/>
  <c r="BH398" i="3"/>
  <c r="BG398" i="3"/>
  <c r="BF398" i="3"/>
  <c r="T398" i="3"/>
  <c r="R398" i="3"/>
  <c r="R397" i="3" s="1"/>
  <c r="P398" i="3"/>
  <c r="P397" i="3" s="1"/>
  <c r="BK398" i="3"/>
  <c r="J398" i="3"/>
  <c r="BE398" i="3" s="1"/>
  <c r="BI396" i="3"/>
  <c r="BH396" i="3"/>
  <c r="BG396" i="3"/>
  <c r="BF396" i="3"/>
  <c r="T396" i="3"/>
  <c r="T395" i="3" s="1"/>
  <c r="R396" i="3"/>
  <c r="R395" i="3" s="1"/>
  <c r="P396" i="3"/>
  <c r="P395" i="3" s="1"/>
  <c r="BK396" i="3"/>
  <c r="BK395" i="3" s="1"/>
  <c r="J395" i="3" s="1"/>
  <c r="J163" i="3" s="1"/>
  <c r="J396" i="3"/>
  <c r="BE396" i="3" s="1"/>
  <c r="BI394" i="3"/>
  <c r="BH394" i="3"/>
  <c r="BG394" i="3"/>
  <c r="BF394" i="3"/>
  <c r="T394" i="3"/>
  <c r="T393" i="3" s="1"/>
  <c r="R394" i="3"/>
  <c r="R393" i="3"/>
  <c r="P394" i="3"/>
  <c r="P393" i="3"/>
  <c r="BK394" i="3"/>
  <c r="BK393" i="3"/>
  <c r="J393" i="3" s="1"/>
  <c r="J162" i="3" s="1"/>
  <c r="J394" i="3"/>
  <c r="BE394" i="3" s="1"/>
  <c r="BI392" i="3"/>
  <c r="BH392" i="3"/>
  <c r="BG392" i="3"/>
  <c r="BF392" i="3"/>
  <c r="T392" i="3"/>
  <c r="T391" i="3" s="1"/>
  <c r="R392" i="3"/>
  <c r="R391" i="3" s="1"/>
  <c r="P392" i="3"/>
  <c r="P391" i="3" s="1"/>
  <c r="BK392" i="3"/>
  <c r="BK391" i="3"/>
  <c r="J391" i="3" s="1"/>
  <c r="J161" i="3" s="1"/>
  <c r="J392" i="3"/>
  <c r="BE392" i="3" s="1"/>
  <c r="BI390" i="3"/>
  <c r="BH390" i="3"/>
  <c r="BG390" i="3"/>
  <c r="BF390" i="3"/>
  <c r="T390" i="3"/>
  <c r="T388" i="3" s="1"/>
  <c r="R390" i="3"/>
  <c r="P390" i="3"/>
  <c r="BK390" i="3"/>
  <c r="J390" i="3"/>
  <c r="BE390" i="3"/>
  <c r="BI389" i="3"/>
  <c r="BH389" i="3"/>
  <c r="BG389" i="3"/>
  <c r="BF389" i="3"/>
  <c r="T389" i="3"/>
  <c r="R389" i="3"/>
  <c r="P389" i="3"/>
  <c r="P388" i="3"/>
  <c r="BK389" i="3"/>
  <c r="J389" i="3"/>
  <c r="BE389" i="3"/>
  <c r="BI387" i="3"/>
  <c r="BH387" i="3"/>
  <c r="BG387" i="3"/>
  <c r="BF387" i="3"/>
  <c r="T387" i="3"/>
  <c r="T386" i="3" s="1"/>
  <c r="R387" i="3"/>
  <c r="R386" i="3" s="1"/>
  <c r="P387" i="3"/>
  <c r="P386" i="3" s="1"/>
  <c r="BK387" i="3"/>
  <c r="BK386" i="3" s="1"/>
  <c r="J386" i="3" s="1"/>
  <c r="J159" i="3" s="1"/>
  <c r="J387" i="3"/>
  <c r="BE387" i="3"/>
  <c r="BI385" i="3"/>
  <c r="BH385" i="3"/>
  <c r="BG385" i="3"/>
  <c r="BF385" i="3"/>
  <c r="T385" i="3"/>
  <c r="T384" i="3" s="1"/>
  <c r="R385" i="3"/>
  <c r="R384" i="3" s="1"/>
  <c r="P385" i="3"/>
  <c r="P384" i="3" s="1"/>
  <c r="BK385" i="3"/>
  <c r="BK384" i="3"/>
  <c r="J385" i="3"/>
  <c r="BE385" i="3"/>
  <c r="BI382" i="3"/>
  <c r="BH382" i="3"/>
  <c r="BG382" i="3"/>
  <c r="BF382" i="3"/>
  <c r="T382" i="3"/>
  <c r="T381" i="3" s="1"/>
  <c r="R382" i="3"/>
  <c r="R381" i="3" s="1"/>
  <c r="P382" i="3"/>
  <c r="P381" i="3" s="1"/>
  <c r="BK382" i="3"/>
  <c r="BK381" i="3"/>
  <c r="J381" i="3" s="1"/>
  <c r="J156" i="3" s="1"/>
  <c r="J382" i="3"/>
  <c r="BE382" i="3" s="1"/>
  <c r="BI380" i="3"/>
  <c r="BH380" i="3"/>
  <c r="BG380" i="3"/>
  <c r="BF380" i="3"/>
  <c r="T380" i="3"/>
  <c r="T377" i="3" s="1"/>
  <c r="R380" i="3"/>
  <c r="R377" i="3" s="1"/>
  <c r="P380" i="3"/>
  <c r="BK380" i="3"/>
  <c r="J380" i="3"/>
  <c r="BE380" i="3"/>
  <c r="BI379" i="3"/>
  <c r="BH379" i="3"/>
  <c r="BG379" i="3"/>
  <c r="BF379" i="3"/>
  <c r="T379" i="3"/>
  <c r="R379" i="3"/>
  <c r="P379" i="3"/>
  <c r="BK379" i="3"/>
  <c r="J379" i="3"/>
  <c r="BE379" i="3"/>
  <c r="BI378" i="3"/>
  <c r="BH378" i="3"/>
  <c r="BG378" i="3"/>
  <c r="BF378" i="3"/>
  <c r="T378" i="3"/>
  <c r="R378" i="3"/>
  <c r="P378" i="3"/>
  <c r="P377" i="3" s="1"/>
  <c r="BK378" i="3"/>
  <c r="J378" i="3"/>
  <c r="BE378" i="3" s="1"/>
  <c r="BI376" i="3"/>
  <c r="BH376" i="3"/>
  <c r="BG376" i="3"/>
  <c r="BF376" i="3"/>
  <c r="T376" i="3"/>
  <c r="T374" i="3" s="1"/>
  <c r="R376" i="3"/>
  <c r="R374" i="3" s="1"/>
  <c r="P376" i="3"/>
  <c r="P374" i="3" s="1"/>
  <c r="BK376" i="3"/>
  <c r="J376" i="3"/>
  <c r="BE376" i="3"/>
  <c r="BI375" i="3"/>
  <c r="BH375" i="3"/>
  <c r="BG375" i="3"/>
  <c r="BF375" i="3"/>
  <c r="T375" i="3"/>
  <c r="R375" i="3"/>
  <c r="P375" i="3"/>
  <c r="BK375" i="3"/>
  <c r="BK374" i="3" s="1"/>
  <c r="J374" i="3" s="1"/>
  <c r="J154" i="3" s="1"/>
  <c r="J375" i="3"/>
  <c r="BE375" i="3" s="1"/>
  <c r="BI373" i="3"/>
  <c r="BH373" i="3"/>
  <c r="BG373" i="3"/>
  <c r="BF373" i="3"/>
  <c r="T373" i="3"/>
  <c r="R373" i="3"/>
  <c r="P373" i="3"/>
  <c r="BK373" i="3"/>
  <c r="BK371" i="3" s="1"/>
  <c r="J371" i="3" s="1"/>
  <c r="J153" i="3" s="1"/>
  <c r="J373" i="3"/>
  <c r="BE373" i="3" s="1"/>
  <c r="BI372" i="3"/>
  <c r="BH372" i="3"/>
  <c r="BG372" i="3"/>
  <c r="BF372" i="3"/>
  <c r="T372" i="3"/>
  <c r="T371" i="3" s="1"/>
  <c r="R372" i="3"/>
  <c r="R371" i="3"/>
  <c r="P372" i="3"/>
  <c r="BK372" i="3"/>
  <c r="J372" i="3"/>
  <c r="BE372" i="3" s="1"/>
  <c r="BI370" i="3"/>
  <c r="BH370" i="3"/>
  <c r="BG370" i="3"/>
  <c r="BF370" i="3"/>
  <c r="T370" i="3"/>
  <c r="R370" i="3"/>
  <c r="P370" i="3"/>
  <c r="BK370" i="3"/>
  <c r="J370" i="3"/>
  <c r="BE370" i="3"/>
  <c r="BI369" i="3"/>
  <c r="BH369" i="3"/>
  <c r="BG369" i="3"/>
  <c r="BF369" i="3"/>
  <c r="T369" i="3"/>
  <c r="R369" i="3"/>
  <c r="P369" i="3"/>
  <c r="BK369" i="3"/>
  <c r="BK367" i="3" s="1"/>
  <c r="J367" i="3" s="1"/>
  <c r="J152" i="3" s="1"/>
  <c r="J369" i="3"/>
  <c r="BE369" i="3"/>
  <c r="BI368" i="3"/>
  <c r="BH368" i="3"/>
  <c r="BG368" i="3"/>
  <c r="BF368" i="3"/>
  <c r="T368" i="3"/>
  <c r="T367" i="3"/>
  <c r="R368" i="3"/>
  <c r="P368" i="3"/>
  <c r="P367" i="3" s="1"/>
  <c r="BK368" i="3"/>
  <c r="J368" i="3"/>
  <c r="BE368" i="3" s="1"/>
  <c r="BI366" i="3"/>
  <c r="BH366" i="3"/>
  <c r="BG366" i="3"/>
  <c r="BF366" i="3"/>
  <c r="T366" i="3"/>
  <c r="T365" i="3" s="1"/>
  <c r="R366" i="3"/>
  <c r="R365" i="3"/>
  <c r="P366" i="3"/>
  <c r="P365" i="3" s="1"/>
  <c r="BK366" i="3"/>
  <c r="BK365" i="3" s="1"/>
  <c r="J365" i="3" s="1"/>
  <c r="J151" i="3" s="1"/>
  <c r="J366" i="3"/>
  <c r="BE366" i="3" s="1"/>
  <c r="BI364" i="3"/>
  <c r="BH364" i="3"/>
  <c r="BG364" i="3"/>
  <c r="BF364" i="3"/>
  <c r="T364" i="3"/>
  <c r="T363" i="3" s="1"/>
  <c r="R364" i="3"/>
  <c r="R363" i="3" s="1"/>
  <c r="P364" i="3"/>
  <c r="P363" i="3"/>
  <c r="BK364" i="3"/>
  <c r="BK363" i="3" s="1"/>
  <c r="J363" i="3"/>
  <c r="J150" i="3" s="1"/>
  <c r="J364" i="3"/>
  <c r="BE364" i="3" s="1"/>
  <c r="BI362" i="3"/>
  <c r="BH362" i="3"/>
  <c r="BG362" i="3"/>
  <c r="BF362" i="3"/>
  <c r="T362" i="3"/>
  <c r="T361" i="3" s="1"/>
  <c r="R362" i="3"/>
  <c r="R361" i="3" s="1"/>
  <c r="P362" i="3"/>
  <c r="P361" i="3" s="1"/>
  <c r="BK362" i="3"/>
  <c r="BK361" i="3"/>
  <c r="J361" i="3"/>
  <c r="J149" i="3" s="1"/>
  <c r="J362" i="3"/>
  <c r="BE362" i="3" s="1"/>
  <c r="BI360" i="3"/>
  <c r="BH360" i="3"/>
  <c r="BG360" i="3"/>
  <c r="BF360" i="3"/>
  <c r="T360" i="3"/>
  <c r="T359" i="3"/>
  <c r="R360" i="3"/>
  <c r="R359" i="3" s="1"/>
  <c r="P360" i="3"/>
  <c r="P359" i="3" s="1"/>
  <c r="BK360" i="3"/>
  <c r="BK359" i="3" s="1"/>
  <c r="J359" i="3" s="1"/>
  <c r="J148" i="3" s="1"/>
  <c r="J360" i="3"/>
  <c r="BE360" i="3" s="1"/>
  <c r="BI358" i="3"/>
  <c r="BH358" i="3"/>
  <c r="BG358" i="3"/>
  <c r="BF358" i="3"/>
  <c r="T358" i="3"/>
  <c r="T356" i="3" s="1"/>
  <c r="R358" i="3"/>
  <c r="P358" i="3"/>
  <c r="BK358" i="3"/>
  <c r="J358" i="3"/>
  <c r="BE358" i="3" s="1"/>
  <c r="BI357" i="3"/>
  <c r="BH357" i="3"/>
  <c r="BG357" i="3"/>
  <c r="BF357" i="3"/>
  <c r="T357" i="3"/>
  <c r="R357" i="3"/>
  <c r="P357" i="3"/>
  <c r="P356" i="3" s="1"/>
  <c r="BK357" i="3"/>
  <c r="BK356" i="3" s="1"/>
  <c r="J356" i="3" s="1"/>
  <c r="J147" i="3" s="1"/>
  <c r="J357" i="3"/>
  <c r="BE357" i="3"/>
  <c r="BI355" i="3"/>
  <c r="BH355" i="3"/>
  <c r="BG355" i="3"/>
  <c r="BF355" i="3"/>
  <c r="T355" i="3"/>
  <c r="R355" i="3"/>
  <c r="P355" i="3"/>
  <c r="BK355" i="3"/>
  <c r="J355" i="3"/>
  <c r="BE355" i="3" s="1"/>
  <c r="BI354" i="3"/>
  <c r="BH354" i="3"/>
  <c r="BG354" i="3"/>
  <c r="BF354" i="3"/>
  <c r="T354" i="3"/>
  <c r="R354" i="3"/>
  <c r="P354" i="3"/>
  <c r="BK354" i="3"/>
  <c r="J354" i="3"/>
  <c r="BE354" i="3" s="1"/>
  <c r="BI353" i="3"/>
  <c r="BH353" i="3"/>
  <c r="BG353" i="3"/>
  <c r="BF353" i="3"/>
  <c r="T353" i="3"/>
  <c r="R353" i="3"/>
  <c r="P353" i="3"/>
  <c r="BK353" i="3"/>
  <c r="J353" i="3"/>
  <c r="BE353" i="3" s="1"/>
  <c r="BI352" i="3"/>
  <c r="BH352" i="3"/>
  <c r="BG352" i="3"/>
  <c r="BF352" i="3"/>
  <c r="T352" i="3"/>
  <c r="R352" i="3"/>
  <c r="P352" i="3"/>
  <c r="BK352" i="3"/>
  <c r="J352" i="3"/>
  <c r="BE352" i="3" s="1"/>
  <c r="BI351" i="3"/>
  <c r="BH351" i="3"/>
  <c r="BG351" i="3"/>
  <c r="BF351" i="3"/>
  <c r="T351" i="3"/>
  <c r="R351" i="3"/>
  <c r="P351" i="3"/>
  <c r="BK351" i="3"/>
  <c r="J351" i="3"/>
  <c r="BE351" i="3" s="1"/>
  <c r="BI349" i="3"/>
  <c r="BH349" i="3"/>
  <c r="BG349" i="3"/>
  <c r="BF349" i="3"/>
  <c r="T349" i="3"/>
  <c r="T348" i="3" s="1"/>
  <c r="R349" i="3"/>
  <c r="R348" i="3" s="1"/>
  <c r="P349" i="3"/>
  <c r="P348" i="3" s="1"/>
  <c r="BK349" i="3"/>
  <c r="BK348" i="3" s="1"/>
  <c r="J348" i="3" s="1"/>
  <c r="J145" i="3" s="1"/>
  <c r="J349" i="3"/>
  <c r="BE349" i="3" s="1"/>
  <c r="BI347" i="3"/>
  <c r="BH347" i="3"/>
  <c r="BG347" i="3"/>
  <c r="BF347" i="3"/>
  <c r="T347" i="3"/>
  <c r="R347" i="3"/>
  <c r="P347" i="3"/>
  <c r="BK347" i="3"/>
  <c r="J347" i="3"/>
  <c r="BE347" i="3" s="1"/>
  <c r="BI346" i="3"/>
  <c r="BH346" i="3"/>
  <c r="BG346" i="3"/>
  <c r="BF346" i="3"/>
  <c r="T346" i="3"/>
  <c r="T345" i="3" s="1"/>
  <c r="R346" i="3"/>
  <c r="R345" i="3"/>
  <c r="P346" i="3"/>
  <c r="P345" i="3" s="1"/>
  <c r="BK346" i="3"/>
  <c r="J346" i="3"/>
  <c r="BE346" i="3" s="1"/>
  <c r="BI344" i="3"/>
  <c r="BH344" i="3"/>
  <c r="BG344" i="3"/>
  <c r="BF344" i="3"/>
  <c r="T344" i="3"/>
  <c r="R344" i="3"/>
  <c r="P344" i="3"/>
  <c r="BK344" i="3"/>
  <c r="J344" i="3"/>
  <c r="BE344" i="3" s="1"/>
  <c r="BI343" i="3"/>
  <c r="BH343" i="3"/>
  <c r="BG343" i="3"/>
  <c r="BF343" i="3"/>
  <c r="T343" i="3"/>
  <c r="R343" i="3"/>
  <c r="P343" i="3"/>
  <c r="BK343" i="3"/>
  <c r="J343" i="3"/>
  <c r="BE343" i="3"/>
  <c r="BI342" i="3"/>
  <c r="BH342" i="3"/>
  <c r="BG342" i="3"/>
  <c r="BF342" i="3"/>
  <c r="T342" i="3"/>
  <c r="R342" i="3"/>
  <c r="P342" i="3"/>
  <c r="BK342" i="3"/>
  <c r="J342" i="3"/>
  <c r="BE342" i="3" s="1"/>
  <c r="BI341" i="3"/>
  <c r="BH341" i="3"/>
  <c r="BG341" i="3"/>
  <c r="BF341" i="3"/>
  <c r="T341" i="3"/>
  <c r="R341" i="3"/>
  <c r="P341" i="3"/>
  <c r="BK341" i="3"/>
  <c r="J341" i="3"/>
  <c r="BE341" i="3" s="1"/>
  <c r="BI340" i="3"/>
  <c r="BH340" i="3"/>
  <c r="BG340" i="3"/>
  <c r="BF340" i="3"/>
  <c r="T340" i="3"/>
  <c r="R340" i="3"/>
  <c r="P340" i="3"/>
  <c r="P339" i="3" s="1"/>
  <c r="BK340" i="3"/>
  <c r="J340" i="3"/>
  <c r="BE340" i="3" s="1"/>
  <c r="BI338" i="3"/>
  <c r="BH338" i="3"/>
  <c r="BG338" i="3"/>
  <c r="BF338" i="3"/>
  <c r="T338" i="3"/>
  <c r="T336" i="3" s="1"/>
  <c r="R338" i="3"/>
  <c r="P338" i="3"/>
  <c r="BK338" i="3"/>
  <c r="J338" i="3"/>
  <c r="BE338" i="3" s="1"/>
  <c r="BI337" i="3"/>
  <c r="BH337" i="3"/>
  <c r="BG337" i="3"/>
  <c r="BF337" i="3"/>
  <c r="T337" i="3"/>
  <c r="R337" i="3"/>
  <c r="R336" i="3" s="1"/>
  <c r="P337" i="3"/>
  <c r="P336" i="3" s="1"/>
  <c r="BK337" i="3"/>
  <c r="J337" i="3"/>
  <c r="BE337" i="3" s="1"/>
  <c r="BI335" i="3"/>
  <c r="BH335" i="3"/>
  <c r="BG335" i="3"/>
  <c r="BF335" i="3"/>
  <c r="T335" i="3"/>
  <c r="T334" i="3"/>
  <c r="R335" i="3"/>
  <c r="R334" i="3" s="1"/>
  <c r="P335" i="3"/>
  <c r="P334" i="3" s="1"/>
  <c r="BK335" i="3"/>
  <c r="BK334" i="3" s="1"/>
  <c r="J334" i="3" s="1"/>
  <c r="J141" i="3" s="1"/>
  <c r="J335" i="3"/>
  <c r="BE335" i="3"/>
  <c r="BI333" i="3"/>
  <c r="BH333" i="3"/>
  <c r="BG333" i="3"/>
  <c r="BF333" i="3"/>
  <c r="T333" i="3"/>
  <c r="T332" i="3" s="1"/>
  <c r="R333" i="3"/>
  <c r="R332" i="3"/>
  <c r="P333" i="3"/>
  <c r="P332" i="3" s="1"/>
  <c r="BK333" i="3"/>
  <c r="BK332" i="3" s="1"/>
  <c r="J332" i="3" s="1"/>
  <c r="J140" i="3" s="1"/>
  <c r="J333" i="3"/>
  <c r="BE333" i="3" s="1"/>
  <c r="BI331" i="3"/>
  <c r="BH331" i="3"/>
  <c r="BG331" i="3"/>
  <c r="BF331" i="3"/>
  <c r="T331" i="3"/>
  <c r="R331" i="3"/>
  <c r="P331" i="3"/>
  <c r="BK331" i="3"/>
  <c r="BK329" i="3" s="1"/>
  <c r="J329" i="3" s="1"/>
  <c r="J139" i="3" s="1"/>
  <c r="J331" i="3"/>
  <c r="BE331" i="3"/>
  <c r="BI330" i="3"/>
  <c r="BH330" i="3"/>
  <c r="BG330" i="3"/>
  <c r="BF330" i="3"/>
  <c r="T330" i="3"/>
  <c r="R330" i="3"/>
  <c r="R329" i="3" s="1"/>
  <c r="P330" i="3"/>
  <c r="BK330" i="3"/>
  <c r="J330" i="3"/>
  <c r="BE330" i="3" s="1"/>
  <c r="BI328" i="3"/>
  <c r="BH328" i="3"/>
  <c r="BG328" i="3"/>
  <c r="BF328" i="3"/>
  <c r="T328" i="3"/>
  <c r="T327" i="3"/>
  <c r="R328" i="3"/>
  <c r="R327" i="3"/>
  <c r="P328" i="3"/>
  <c r="P327" i="3"/>
  <c r="BK328" i="3"/>
  <c r="BK327" i="3" s="1"/>
  <c r="J327" i="3" s="1"/>
  <c r="J138" i="3" s="1"/>
  <c r="J328" i="3"/>
  <c r="BE328" i="3" s="1"/>
  <c r="BI326" i="3"/>
  <c r="BH326" i="3"/>
  <c r="BG326" i="3"/>
  <c r="BF326" i="3"/>
  <c r="T326" i="3"/>
  <c r="T325" i="3" s="1"/>
  <c r="R326" i="3"/>
  <c r="R325" i="3"/>
  <c r="P326" i="3"/>
  <c r="P325" i="3" s="1"/>
  <c r="BK326" i="3"/>
  <c r="BK325" i="3"/>
  <c r="J326" i="3"/>
  <c r="BE326" i="3"/>
  <c r="BI322" i="3"/>
  <c r="BH322" i="3"/>
  <c r="BG322" i="3"/>
  <c r="BF322" i="3"/>
  <c r="T322" i="3"/>
  <c r="R322" i="3"/>
  <c r="P322" i="3"/>
  <c r="BK322" i="3"/>
  <c r="J322" i="3"/>
  <c r="BE322" i="3" s="1"/>
  <c r="BI321" i="3"/>
  <c r="BH321" i="3"/>
  <c r="BG321" i="3"/>
  <c r="BF321" i="3"/>
  <c r="T321" i="3"/>
  <c r="R321" i="3"/>
  <c r="P321" i="3"/>
  <c r="BK321" i="3"/>
  <c r="J321" i="3"/>
  <c r="BE321" i="3"/>
  <c r="BI320" i="3"/>
  <c r="BH320" i="3"/>
  <c r="BG320" i="3"/>
  <c r="BF320" i="3"/>
  <c r="T320" i="3"/>
  <c r="R320" i="3"/>
  <c r="P320" i="3"/>
  <c r="BK320" i="3"/>
  <c r="J320" i="3"/>
  <c r="BE320" i="3" s="1"/>
  <c r="BI319" i="3"/>
  <c r="BH319" i="3"/>
  <c r="BG319" i="3"/>
  <c r="BF319" i="3"/>
  <c r="T319" i="3"/>
  <c r="R319" i="3"/>
  <c r="P319" i="3"/>
  <c r="BK319" i="3"/>
  <c r="J319" i="3"/>
  <c r="BE319" i="3"/>
  <c r="BI318" i="3"/>
  <c r="BH318" i="3"/>
  <c r="BG318" i="3"/>
  <c r="BF318" i="3"/>
  <c r="T318" i="3"/>
  <c r="R318" i="3"/>
  <c r="P318" i="3"/>
  <c r="BK318" i="3"/>
  <c r="BK316" i="3" s="1"/>
  <c r="J318" i="3"/>
  <c r="BE318" i="3" s="1"/>
  <c r="BI317" i="3"/>
  <c r="BH317" i="3"/>
  <c r="BG317" i="3"/>
  <c r="BF317" i="3"/>
  <c r="T317" i="3"/>
  <c r="R317" i="3"/>
  <c r="P317" i="3"/>
  <c r="BK317" i="3"/>
  <c r="J317" i="3"/>
  <c r="BE317" i="3" s="1"/>
  <c r="BI314" i="3"/>
  <c r="BH314" i="3"/>
  <c r="BG314" i="3"/>
  <c r="BF314" i="3"/>
  <c r="T314" i="3"/>
  <c r="T313" i="3" s="1"/>
  <c r="R314" i="3"/>
  <c r="R313" i="3" s="1"/>
  <c r="P314" i="3"/>
  <c r="P313" i="3" s="1"/>
  <c r="BK314" i="3"/>
  <c r="BK313" i="3" s="1"/>
  <c r="J313" i="3" s="1"/>
  <c r="J132" i="3" s="1"/>
  <c r="J314" i="3"/>
  <c r="BE314" i="3"/>
  <c r="BI312" i="3"/>
  <c r="BH312" i="3"/>
  <c r="BG312" i="3"/>
  <c r="BF312" i="3"/>
  <c r="T312" i="3"/>
  <c r="R312" i="3"/>
  <c r="P312" i="3"/>
  <c r="BK312" i="3"/>
  <c r="J312" i="3"/>
  <c r="BE312" i="3" s="1"/>
  <c r="BI311" i="3"/>
  <c r="BH311" i="3"/>
  <c r="BG311" i="3"/>
  <c r="BF311" i="3"/>
  <c r="T311" i="3"/>
  <c r="R311" i="3"/>
  <c r="P311" i="3"/>
  <c r="BK311" i="3"/>
  <c r="J311" i="3"/>
  <c r="BE311" i="3" s="1"/>
  <c r="BI310" i="3"/>
  <c r="BH310" i="3"/>
  <c r="BG310" i="3"/>
  <c r="BF310" i="3"/>
  <c r="T310" i="3"/>
  <c r="R310" i="3"/>
  <c r="P310" i="3"/>
  <c r="P309" i="3" s="1"/>
  <c r="BK310" i="3"/>
  <c r="J310" i="3"/>
  <c r="BE310" i="3" s="1"/>
  <c r="BI308" i="3"/>
  <c r="BH308" i="3"/>
  <c r="BG308" i="3"/>
  <c r="BF308" i="3"/>
  <c r="T308" i="3"/>
  <c r="T307" i="3" s="1"/>
  <c r="R308" i="3"/>
  <c r="R307" i="3" s="1"/>
  <c r="P308" i="3"/>
  <c r="P307" i="3" s="1"/>
  <c r="BK308" i="3"/>
  <c r="BK307" i="3" s="1"/>
  <c r="J307" i="3" s="1"/>
  <c r="J130" i="3" s="1"/>
  <c r="J308" i="3"/>
  <c r="BE308" i="3" s="1"/>
  <c r="BI306" i="3"/>
  <c r="BH306" i="3"/>
  <c r="BG306" i="3"/>
  <c r="BF306" i="3"/>
  <c r="T306" i="3"/>
  <c r="T305" i="3" s="1"/>
  <c r="R306" i="3"/>
  <c r="R305" i="3" s="1"/>
  <c r="P306" i="3"/>
  <c r="P305" i="3" s="1"/>
  <c r="BK306" i="3"/>
  <c r="BK305" i="3"/>
  <c r="J305" i="3" s="1"/>
  <c r="J129" i="3" s="1"/>
  <c r="J306" i="3"/>
  <c r="BE306" i="3" s="1"/>
  <c r="BI303" i="3"/>
  <c r="BH303" i="3"/>
  <c r="BG303" i="3"/>
  <c r="BF303" i="3"/>
  <c r="T303" i="3"/>
  <c r="T302" i="3" s="1"/>
  <c r="R303" i="3"/>
  <c r="R302" i="3" s="1"/>
  <c r="P303" i="3"/>
  <c r="P302" i="3" s="1"/>
  <c r="BK303" i="3"/>
  <c r="BK302" i="3" s="1"/>
  <c r="J302" i="3" s="1"/>
  <c r="J127" i="3" s="1"/>
  <c r="J303" i="3"/>
  <c r="BE303" i="3"/>
  <c r="BI301" i="3"/>
  <c r="BH301" i="3"/>
  <c r="BG301" i="3"/>
  <c r="BF301" i="3"/>
  <c r="T301" i="3"/>
  <c r="R301" i="3"/>
  <c r="P301" i="3"/>
  <c r="BK301" i="3"/>
  <c r="J301" i="3"/>
  <c r="BE301" i="3" s="1"/>
  <c r="BI300" i="3"/>
  <c r="BH300" i="3"/>
  <c r="BG300" i="3"/>
  <c r="BF300" i="3"/>
  <c r="T300" i="3"/>
  <c r="R300" i="3"/>
  <c r="P300" i="3"/>
  <c r="P299" i="3"/>
  <c r="BK300" i="3"/>
  <c r="J300" i="3"/>
  <c r="BE300" i="3" s="1"/>
  <c r="BI298" i="3"/>
  <c r="BH298" i="3"/>
  <c r="BG298" i="3"/>
  <c r="BF298" i="3"/>
  <c r="T298" i="3"/>
  <c r="R298" i="3"/>
  <c r="P298" i="3"/>
  <c r="BK298" i="3"/>
  <c r="J298" i="3"/>
  <c r="BE298" i="3" s="1"/>
  <c r="BI297" i="3"/>
  <c r="BH297" i="3"/>
  <c r="BG297" i="3"/>
  <c r="BF297" i="3"/>
  <c r="T297" i="3"/>
  <c r="R297" i="3"/>
  <c r="P297" i="3"/>
  <c r="BK297" i="3"/>
  <c r="J297" i="3"/>
  <c r="BE297" i="3" s="1"/>
  <c r="BI296" i="3"/>
  <c r="BH296" i="3"/>
  <c r="BG296" i="3"/>
  <c r="BF296" i="3"/>
  <c r="T296" i="3"/>
  <c r="R296" i="3"/>
  <c r="P296" i="3"/>
  <c r="BK296" i="3"/>
  <c r="J296" i="3"/>
  <c r="BE296" i="3"/>
  <c r="BI294" i="3"/>
  <c r="BH294" i="3"/>
  <c r="BG294" i="3"/>
  <c r="BF294" i="3"/>
  <c r="T294" i="3"/>
  <c r="T293" i="3" s="1"/>
  <c r="R294" i="3"/>
  <c r="R293" i="3" s="1"/>
  <c r="P294" i="3"/>
  <c r="P293" i="3" s="1"/>
  <c r="BK294" i="3"/>
  <c r="BK293" i="3" s="1"/>
  <c r="J293" i="3"/>
  <c r="J124" i="3" s="1"/>
  <c r="J294" i="3"/>
  <c r="BE294" i="3" s="1"/>
  <c r="BI292" i="3"/>
  <c r="BH292" i="3"/>
  <c r="BG292" i="3"/>
  <c r="BF292" i="3"/>
  <c r="T292" i="3"/>
  <c r="T291" i="3"/>
  <c r="R292" i="3"/>
  <c r="R291" i="3" s="1"/>
  <c r="P292" i="3"/>
  <c r="P291" i="3" s="1"/>
  <c r="BK292" i="3"/>
  <c r="BK291" i="3" s="1"/>
  <c r="J291" i="3" s="1"/>
  <c r="J123" i="3" s="1"/>
  <c r="J292" i="3"/>
  <c r="BE292" i="3" s="1"/>
  <c r="BI290" i="3"/>
  <c r="BH290" i="3"/>
  <c r="BG290" i="3"/>
  <c r="BF290" i="3"/>
  <c r="T290" i="3"/>
  <c r="T289" i="3"/>
  <c r="R290" i="3"/>
  <c r="R289" i="3" s="1"/>
  <c r="P290" i="3"/>
  <c r="P289" i="3" s="1"/>
  <c r="BK290" i="3"/>
  <c r="BK289" i="3" s="1"/>
  <c r="J289" i="3"/>
  <c r="J122" i="3" s="1"/>
  <c r="J290" i="3"/>
  <c r="BE290" i="3" s="1"/>
  <c r="BI288" i="3"/>
  <c r="BH288" i="3"/>
  <c r="BG288" i="3"/>
  <c r="BF288" i="3"/>
  <c r="T288" i="3"/>
  <c r="R288" i="3"/>
  <c r="P288" i="3"/>
  <c r="BK288" i="3"/>
  <c r="J288" i="3"/>
  <c r="BE288" i="3" s="1"/>
  <c r="BI287" i="3"/>
  <c r="BH287" i="3"/>
  <c r="BG287" i="3"/>
  <c r="BF287" i="3"/>
  <c r="T287" i="3"/>
  <c r="R287" i="3"/>
  <c r="P287" i="3"/>
  <c r="BK287" i="3"/>
  <c r="J287" i="3"/>
  <c r="BE287" i="3" s="1"/>
  <c r="BI286" i="3"/>
  <c r="BH286" i="3"/>
  <c r="BG286" i="3"/>
  <c r="BF286" i="3"/>
  <c r="T286" i="3"/>
  <c r="R286" i="3"/>
  <c r="P286" i="3"/>
  <c r="BK286" i="3"/>
  <c r="J286" i="3"/>
  <c r="BE286" i="3" s="1"/>
  <c r="BI285" i="3"/>
  <c r="BH285" i="3"/>
  <c r="BG285" i="3"/>
  <c r="BF285" i="3"/>
  <c r="T285" i="3"/>
  <c r="T284" i="3" s="1"/>
  <c r="R285" i="3"/>
  <c r="P285" i="3"/>
  <c r="BK285" i="3"/>
  <c r="J285" i="3"/>
  <c r="BE285" i="3"/>
  <c r="BI283" i="3"/>
  <c r="BH283" i="3"/>
  <c r="BG283" i="3"/>
  <c r="BF283" i="3"/>
  <c r="T283" i="3"/>
  <c r="T282" i="3" s="1"/>
  <c r="R283" i="3"/>
  <c r="R282" i="3"/>
  <c r="P283" i="3"/>
  <c r="P282" i="3" s="1"/>
  <c r="BK283" i="3"/>
  <c r="BK282" i="3"/>
  <c r="J282" i="3" s="1"/>
  <c r="J120" i="3" s="1"/>
  <c r="J283" i="3"/>
  <c r="BE283" i="3" s="1"/>
  <c r="BI281" i="3"/>
  <c r="BH281" i="3"/>
  <c r="BG281" i="3"/>
  <c r="BF281" i="3"/>
  <c r="T281" i="3"/>
  <c r="T280" i="3" s="1"/>
  <c r="R281" i="3"/>
  <c r="R280" i="3"/>
  <c r="P281" i="3"/>
  <c r="P280" i="3" s="1"/>
  <c r="BK281" i="3"/>
  <c r="BK280" i="3" s="1"/>
  <c r="J280" i="3" s="1"/>
  <c r="J119" i="3" s="1"/>
  <c r="J281" i="3"/>
  <c r="BE281" i="3"/>
  <c r="BI279" i="3"/>
  <c r="BH279" i="3"/>
  <c r="BG279" i="3"/>
  <c r="BF279" i="3"/>
  <c r="T279" i="3"/>
  <c r="T278" i="3" s="1"/>
  <c r="R279" i="3"/>
  <c r="R278" i="3"/>
  <c r="P279" i="3"/>
  <c r="P278" i="3" s="1"/>
  <c r="BK279" i="3"/>
  <c r="BK278" i="3"/>
  <c r="J278" i="3" s="1"/>
  <c r="J118" i="3" s="1"/>
  <c r="J279" i="3"/>
  <c r="BE279" i="3" s="1"/>
  <c r="BI277" i="3"/>
  <c r="BH277" i="3"/>
  <c r="BG277" i="3"/>
  <c r="BF277" i="3"/>
  <c r="T277" i="3"/>
  <c r="T275" i="3" s="1"/>
  <c r="R277" i="3"/>
  <c r="P277" i="3"/>
  <c r="BK277" i="3"/>
  <c r="J277" i="3"/>
  <c r="BE277" i="3" s="1"/>
  <c r="BI276" i="3"/>
  <c r="BH276" i="3"/>
  <c r="BG276" i="3"/>
  <c r="BF276" i="3"/>
  <c r="T276" i="3"/>
  <c r="R276" i="3"/>
  <c r="R275" i="3" s="1"/>
  <c r="P276" i="3"/>
  <c r="BK276" i="3"/>
  <c r="J276" i="3"/>
  <c r="BE276" i="3" s="1"/>
  <c r="BI274" i="3"/>
  <c r="BH274" i="3"/>
  <c r="BG274" i="3"/>
  <c r="BF274" i="3"/>
  <c r="T274" i="3"/>
  <c r="R274" i="3"/>
  <c r="P274" i="3"/>
  <c r="BK274" i="3"/>
  <c r="J274" i="3"/>
  <c r="BE274" i="3" s="1"/>
  <c r="BI273" i="3"/>
  <c r="BH273" i="3"/>
  <c r="BG273" i="3"/>
  <c r="BF273" i="3"/>
  <c r="T273" i="3"/>
  <c r="R273" i="3"/>
  <c r="P273" i="3"/>
  <c r="BK273" i="3"/>
  <c r="J273" i="3"/>
  <c r="BE273" i="3" s="1"/>
  <c r="BI272" i="3"/>
  <c r="BH272" i="3"/>
  <c r="BG272" i="3"/>
  <c r="BF272" i="3"/>
  <c r="T272" i="3"/>
  <c r="R272" i="3"/>
  <c r="P272" i="3"/>
  <c r="BK272" i="3"/>
  <c r="J272" i="3"/>
  <c r="BE272" i="3" s="1"/>
  <c r="BI270" i="3"/>
  <c r="BH270" i="3"/>
  <c r="BG270" i="3"/>
  <c r="BF270" i="3"/>
  <c r="T270" i="3"/>
  <c r="T269" i="3" s="1"/>
  <c r="R270" i="3"/>
  <c r="R269" i="3" s="1"/>
  <c r="P270" i="3"/>
  <c r="P269" i="3" s="1"/>
  <c r="BK270" i="3"/>
  <c r="BK269" i="3" s="1"/>
  <c r="J269" i="3" s="1"/>
  <c r="J115" i="3" s="1"/>
  <c r="J270" i="3"/>
  <c r="BE270" i="3" s="1"/>
  <c r="BI267" i="3"/>
  <c r="BH267" i="3"/>
  <c r="BG267" i="3"/>
  <c r="BF267" i="3"/>
  <c r="T267" i="3"/>
  <c r="T266" i="3" s="1"/>
  <c r="R267" i="3"/>
  <c r="R266" i="3" s="1"/>
  <c r="P267" i="3"/>
  <c r="P266" i="3" s="1"/>
  <c r="BK267" i="3"/>
  <c r="BK266" i="3" s="1"/>
  <c r="J266" i="3"/>
  <c r="J113" i="3" s="1"/>
  <c r="J267" i="3"/>
  <c r="BE267" i="3"/>
  <c r="BI265" i="3"/>
  <c r="BH265" i="3"/>
  <c r="BG265" i="3"/>
  <c r="BF265" i="3"/>
  <c r="T265" i="3"/>
  <c r="T264" i="3" s="1"/>
  <c r="R265" i="3"/>
  <c r="R264" i="3" s="1"/>
  <c r="P265" i="3"/>
  <c r="P264" i="3" s="1"/>
  <c r="BK265" i="3"/>
  <c r="BK264" i="3" s="1"/>
  <c r="J264" i="3" s="1"/>
  <c r="J112" i="3" s="1"/>
  <c r="J265" i="3"/>
  <c r="BE265" i="3" s="1"/>
  <c r="BI263" i="3"/>
  <c r="BH263" i="3"/>
  <c r="BG263" i="3"/>
  <c r="BF263" i="3"/>
  <c r="T263" i="3"/>
  <c r="R263" i="3"/>
  <c r="P263" i="3"/>
  <c r="BK263" i="3"/>
  <c r="J263" i="3"/>
  <c r="BE263" i="3" s="1"/>
  <c r="BI262" i="3"/>
  <c r="BH262" i="3"/>
  <c r="BG262" i="3"/>
  <c r="BF262" i="3"/>
  <c r="T262" i="3"/>
  <c r="R262" i="3"/>
  <c r="P262" i="3"/>
  <c r="BK262" i="3"/>
  <c r="J262" i="3"/>
  <c r="BE262" i="3" s="1"/>
  <c r="BI261" i="3"/>
  <c r="BH261" i="3"/>
  <c r="BG261" i="3"/>
  <c r="BF261" i="3"/>
  <c r="T261" i="3"/>
  <c r="R261" i="3"/>
  <c r="P261" i="3"/>
  <c r="BK261" i="3"/>
  <c r="J261" i="3"/>
  <c r="BE261" i="3" s="1"/>
  <c r="BI259" i="3"/>
  <c r="BH259" i="3"/>
  <c r="BG259" i="3"/>
  <c r="BF259" i="3"/>
  <c r="T259" i="3"/>
  <c r="T258" i="3" s="1"/>
  <c r="R259" i="3"/>
  <c r="R258" i="3" s="1"/>
  <c r="P259" i="3"/>
  <c r="P258" i="3" s="1"/>
  <c r="BK259" i="3"/>
  <c r="BK258" i="3"/>
  <c r="J258" i="3" s="1"/>
  <c r="J110" i="3" s="1"/>
  <c r="J259" i="3"/>
  <c r="BE259" i="3" s="1"/>
  <c r="BI257" i="3"/>
  <c r="BH257" i="3"/>
  <c r="BG257" i="3"/>
  <c r="BF257" i="3"/>
  <c r="T257" i="3"/>
  <c r="T256" i="3" s="1"/>
  <c r="R257" i="3"/>
  <c r="R256" i="3" s="1"/>
  <c r="P257" i="3"/>
  <c r="P256" i="3" s="1"/>
  <c r="BK257" i="3"/>
  <c r="BK256" i="3"/>
  <c r="J257" i="3"/>
  <c r="BE257" i="3"/>
  <c r="BI254" i="3"/>
  <c r="BH254" i="3"/>
  <c r="BG254" i="3"/>
  <c r="BF254" i="3"/>
  <c r="T254" i="3"/>
  <c r="R254" i="3"/>
  <c r="P254" i="3"/>
  <c r="BK254" i="3"/>
  <c r="J254" i="3"/>
  <c r="BE254" i="3"/>
  <c r="BI253" i="3"/>
  <c r="BH253" i="3"/>
  <c r="BG253" i="3"/>
  <c r="BF253" i="3"/>
  <c r="T253" i="3"/>
  <c r="T252" i="3" s="1"/>
  <c r="R253" i="3"/>
  <c r="R252" i="3" s="1"/>
  <c r="P253" i="3"/>
  <c r="BK253" i="3"/>
  <c r="J253" i="3"/>
  <c r="BE253" i="3"/>
  <c r="BI251" i="3"/>
  <c r="BH251" i="3"/>
  <c r="BG251" i="3"/>
  <c r="BF251" i="3"/>
  <c r="T251" i="3"/>
  <c r="T249" i="3" s="1"/>
  <c r="R251" i="3"/>
  <c r="P251" i="3"/>
  <c r="BK251" i="3"/>
  <c r="J251" i="3"/>
  <c r="BE251" i="3" s="1"/>
  <c r="BI250" i="3"/>
  <c r="BH250" i="3"/>
  <c r="BG250" i="3"/>
  <c r="BF250" i="3"/>
  <c r="T250" i="3"/>
  <c r="R250" i="3"/>
  <c r="R249" i="3" s="1"/>
  <c r="P250" i="3"/>
  <c r="P249" i="3"/>
  <c r="BK250" i="3"/>
  <c r="J250" i="3"/>
  <c r="BE250" i="3" s="1"/>
  <c r="BI248" i="3"/>
  <c r="BH248" i="3"/>
  <c r="BG248" i="3"/>
  <c r="BF248" i="3"/>
  <c r="T248" i="3"/>
  <c r="R248" i="3"/>
  <c r="P248" i="3"/>
  <c r="P245" i="3" s="1"/>
  <c r="BK248" i="3"/>
  <c r="J248" i="3"/>
  <c r="BE248" i="3" s="1"/>
  <c r="BI247" i="3"/>
  <c r="BH247" i="3"/>
  <c r="BG247" i="3"/>
  <c r="BF247" i="3"/>
  <c r="T247" i="3"/>
  <c r="R247" i="3"/>
  <c r="P247" i="3"/>
  <c r="BK247" i="3"/>
  <c r="J247" i="3"/>
  <c r="BE247" i="3" s="1"/>
  <c r="BI246" i="3"/>
  <c r="BH246" i="3"/>
  <c r="BG246" i="3"/>
  <c r="BF246" i="3"/>
  <c r="T246" i="3"/>
  <c r="R246" i="3"/>
  <c r="P246" i="3"/>
  <c r="BK246" i="3"/>
  <c r="J246" i="3"/>
  <c r="BE246" i="3" s="1"/>
  <c r="BI244" i="3"/>
  <c r="BH244" i="3"/>
  <c r="BG244" i="3"/>
  <c r="BF244" i="3"/>
  <c r="T244" i="3"/>
  <c r="T243" i="3"/>
  <c r="R244" i="3"/>
  <c r="R243" i="3" s="1"/>
  <c r="P244" i="3"/>
  <c r="P243" i="3"/>
  <c r="BK244" i="3"/>
  <c r="BK243" i="3" s="1"/>
  <c r="J243" i="3" s="1"/>
  <c r="J104" i="3" s="1"/>
  <c r="J244" i="3"/>
  <c r="BE244" i="3" s="1"/>
  <c r="BI242" i="3"/>
  <c r="BH242" i="3"/>
  <c r="BG242" i="3"/>
  <c r="BF242" i="3"/>
  <c r="T242" i="3"/>
  <c r="R242" i="3"/>
  <c r="P242" i="3"/>
  <c r="BK242" i="3"/>
  <c r="J242" i="3"/>
  <c r="BE242" i="3"/>
  <c r="BI241" i="3"/>
  <c r="BH241" i="3"/>
  <c r="BG241" i="3"/>
  <c r="BF241" i="3"/>
  <c r="T241" i="3"/>
  <c r="R241" i="3"/>
  <c r="R240" i="3" s="1"/>
  <c r="P241" i="3"/>
  <c r="BK241" i="3"/>
  <c r="BK240" i="3" s="1"/>
  <c r="J240" i="3" s="1"/>
  <c r="J103" i="3" s="1"/>
  <c r="J241" i="3"/>
  <c r="BE241" i="3" s="1"/>
  <c r="BI239" i="3"/>
  <c r="BH239" i="3"/>
  <c r="BG239" i="3"/>
  <c r="BF239" i="3"/>
  <c r="T239" i="3"/>
  <c r="R239" i="3"/>
  <c r="P239" i="3"/>
  <c r="BK239" i="3"/>
  <c r="J239" i="3"/>
  <c r="BE239" i="3" s="1"/>
  <c r="BI238" i="3"/>
  <c r="BH238" i="3"/>
  <c r="BG238" i="3"/>
  <c r="BF238" i="3"/>
  <c r="T238" i="3"/>
  <c r="T237" i="3"/>
  <c r="R238" i="3"/>
  <c r="R237" i="3" s="1"/>
  <c r="P238" i="3"/>
  <c r="P237" i="3" s="1"/>
  <c r="BK238" i="3"/>
  <c r="J238" i="3"/>
  <c r="BE238" i="3" s="1"/>
  <c r="BI236" i="3"/>
  <c r="BH236" i="3"/>
  <c r="BG236" i="3"/>
  <c r="BF236" i="3"/>
  <c r="T236" i="3"/>
  <c r="R236" i="3"/>
  <c r="P236" i="3"/>
  <c r="BK236" i="3"/>
  <c r="J236" i="3"/>
  <c r="BE236" i="3" s="1"/>
  <c r="BI235" i="3"/>
  <c r="BH235" i="3"/>
  <c r="BG235" i="3"/>
  <c r="BF235" i="3"/>
  <c r="T235" i="3"/>
  <c r="R235" i="3"/>
  <c r="P235" i="3"/>
  <c r="BK235" i="3"/>
  <c r="J235" i="3"/>
  <c r="BE235" i="3" s="1"/>
  <c r="BI234" i="3"/>
  <c r="BH234" i="3"/>
  <c r="BG234" i="3"/>
  <c r="BF234" i="3"/>
  <c r="T234" i="3"/>
  <c r="R234" i="3"/>
  <c r="P234" i="3"/>
  <c r="BK234" i="3"/>
  <c r="J234" i="3"/>
  <c r="BE234" i="3"/>
  <c r="BI232" i="3"/>
  <c r="BH232" i="3"/>
  <c r="BG232" i="3"/>
  <c r="BF232" i="3"/>
  <c r="T232" i="3"/>
  <c r="T231" i="3"/>
  <c r="R232" i="3"/>
  <c r="R231" i="3"/>
  <c r="P232" i="3"/>
  <c r="P231" i="3" s="1"/>
  <c r="BK232" i="3"/>
  <c r="BK231" i="3"/>
  <c r="J232" i="3"/>
  <c r="BE232" i="3"/>
  <c r="J225" i="3"/>
  <c r="F225" i="3"/>
  <c r="F223" i="3"/>
  <c r="E221" i="3"/>
  <c r="BI206" i="3"/>
  <c r="BH206" i="3"/>
  <c r="BG206" i="3"/>
  <c r="BF206" i="3"/>
  <c r="BI205" i="3"/>
  <c r="BH205" i="3"/>
  <c r="BG205" i="3"/>
  <c r="BF205" i="3"/>
  <c r="BE205" i="3"/>
  <c r="BI204" i="3"/>
  <c r="BH204" i="3"/>
  <c r="BG204" i="3"/>
  <c r="BF204" i="3"/>
  <c r="BE204" i="3"/>
  <c r="BI203" i="3"/>
  <c r="BH203" i="3"/>
  <c r="BG203" i="3"/>
  <c r="BF203" i="3"/>
  <c r="BE203" i="3"/>
  <c r="BI202" i="3"/>
  <c r="BH202" i="3"/>
  <c r="BG202" i="3"/>
  <c r="BF202" i="3"/>
  <c r="BE202" i="3"/>
  <c r="BI201" i="3"/>
  <c r="BH201" i="3"/>
  <c r="BG201" i="3"/>
  <c r="BF201" i="3"/>
  <c r="BE201" i="3"/>
  <c r="J93" i="3"/>
  <c r="F93" i="3"/>
  <c r="F91" i="3"/>
  <c r="E89" i="3"/>
  <c r="J26" i="3"/>
  <c r="E26" i="3"/>
  <c r="J25" i="3"/>
  <c r="J20" i="3"/>
  <c r="E20" i="3"/>
  <c r="F226" i="3" s="1"/>
  <c r="J19" i="3"/>
  <c r="J14" i="3"/>
  <c r="J223" i="3"/>
  <c r="J91" i="3"/>
  <c r="E7" i="3"/>
  <c r="J41" i="2"/>
  <c r="J40" i="2"/>
  <c r="AY96" i="1" s="1"/>
  <c r="J39" i="2"/>
  <c r="AX96" i="1"/>
  <c r="BI1368" i="2"/>
  <c r="BH1368" i="2"/>
  <c r="BG1368" i="2"/>
  <c r="BF1368" i="2"/>
  <c r="T1368" i="2"/>
  <c r="R1368" i="2"/>
  <c r="P1368" i="2"/>
  <c r="BK1368" i="2"/>
  <c r="J1368" i="2"/>
  <c r="BE1368" i="2" s="1"/>
  <c r="BI1365" i="2"/>
  <c r="BH1365" i="2"/>
  <c r="BG1365" i="2"/>
  <c r="BF1365" i="2"/>
  <c r="T1365" i="2"/>
  <c r="R1365" i="2"/>
  <c r="P1365" i="2"/>
  <c r="BK1365" i="2"/>
  <c r="J1365" i="2"/>
  <c r="BE1365" i="2" s="1"/>
  <c r="BI1362" i="2"/>
  <c r="BH1362" i="2"/>
  <c r="BG1362" i="2"/>
  <c r="BF1362" i="2"/>
  <c r="T1362" i="2"/>
  <c r="T1361" i="2" s="1"/>
  <c r="R1362" i="2"/>
  <c r="P1362" i="2"/>
  <c r="BK1362" i="2"/>
  <c r="J1362" i="2"/>
  <c r="BE1362" i="2" s="1"/>
  <c r="BI1358" i="2"/>
  <c r="BH1358" i="2"/>
  <c r="BG1358" i="2"/>
  <c r="BF1358" i="2"/>
  <c r="T1358" i="2"/>
  <c r="T1357" i="2" s="1"/>
  <c r="R1358" i="2"/>
  <c r="R1357" i="2"/>
  <c r="P1358" i="2"/>
  <c r="P1357" i="2" s="1"/>
  <c r="BK1358" i="2"/>
  <c r="BK1357" i="2" s="1"/>
  <c r="J1357" i="2" s="1"/>
  <c r="J134" i="2" s="1"/>
  <c r="J1358" i="2"/>
  <c r="BE1358" i="2"/>
  <c r="BI1354" i="2"/>
  <c r="BH1354" i="2"/>
  <c r="BG1354" i="2"/>
  <c r="BF1354" i="2"/>
  <c r="T1354" i="2"/>
  <c r="R1354" i="2"/>
  <c r="P1354" i="2"/>
  <c r="BK1354" i="2"/>
  <c r="J1354" i="2"/>
  <c r="BE1354" i="2" s="1"/>
  <c r="BI1351" i="2"/>
  <c r="BH1351" i="2"/>
  <c r="BG1351" i="2"/>
  <c r="BF1351" i="2"/>
  <c r="T1351" i="2"/>
  <c r="R1351" i="2"/>
  <c r="P1351" i="2"/>
  <c r="P1350" i="2" s="1"/>
  <c r="BK1351" i="2"/>
  <c r="J1351" i="2"/>
  <c r="BE1351" i="2" s="1"/>
  <c r="BI1344" i="2"/>
  <c r="BH1344" i="2"/>
  <c r="BG1344" i="2"/>
  <c r="BF1344" i="2"/>
  <c r="T1344" i="2"/>
  <c r="R1344" i="2"/>
  <c r="P1344" i="2"/>
  <c r="BK1344" i="2"/>
  <c r="J1344" i="2"/>
  <c r="BE1344" i="2"/>
  <c r="BI1340" i="2"/>
  <c r="BH1340" i="2"/>
  <c r="BG1340" i="2"/>
  <c r="BF1340" i="2"/>
  <c r="T1340" i="2"/>
  <c r="R1340" i="2"/>
  <c r="P1340" i="2"/>
  <c r="BK1340" i="2"/>
  <c r="J1340" i="2"/>
  <c r="BE1340" i="2" s="1"/>
  <c r="BI1337" i="2"/>
  <c r="BH1337" i="2"/>
  <c r="BG1337" i="2"/>
  <c r="BF1337" i="2"/>
  <c r="T1337" i="2"/>
  <c r="R1337" i="2"/>
  <c r="P1337" i="2"/>
  <c r="BK1337" i="2"/>
  <c r="J1337" i="2"/>
  <c r="BE1337" i="2" s="1"/>
  <c r="BI1334" i="2"/>
  <c r="BH1334" i="2"/>
  <c r="BG1334" i="2"/>
  <c r="BF1334" i="2"/>
  <c r="T1334" i="2"/>
  <c r="R1334" i="2"/>
  <c r="P1334" i="2"/>
  <c r="BK1334" i="2"/>
  <c r="J1334" i="2"/>
  <c r="BE1334" i="2" s="1"/>
  <c r="BI1330" i="2"/>
  <c r="BH1330" i="2"/>
  <c r="BG1330" i="2"/>
  <c r="BF1330" i="2"/>
  <c r="T1330" i="2"/>
  <c r="R1330" i="2"/>
  <c r="P1330" i="2"/>
  <c r="BK1330" i="2"/>
  <c r="J1330" i="2"/>
  <c r="BE1330" i="2" s="1"/>
  <c r="BI1327" i="2"/>
  <c r="BH1327" i="2"/>
  <c r="BG1327" i="2"/>
  <c r="BF1327" i="2"/>
  <c r="T1327" i="2"/>
  <c r="R1327" i="2"/>
  <c r="P1327" i="2"/>
  <c r="BK1327" i="2"/>
  <c r="J1327" i="2"/>
  <c r="BE1327" i="2" s="1"/>
  <c r="BI1324" i="2"/>
  <c r="BH1324" i="2"/>
  <c r="BG1324" i="2"/>
  <c r="BF1324" i="2"/>
  <c r="T1324" i="2"/>
  <c r="R1324" i="2"/>
  <c r="P1324" i="2"/>
  <c r="BK1324" i="2"/>
  <c r="J1324" i="2"/>
  <c r="BE1324" i="2" s="1"/>
  <c r="BI1321" i="2"/>
  <c r="BH1321" i="2"/>
  <c r="BG1321" i="2"/>
  <c r="BF1321" i="2"/>
  <c r="T1321" i="2"/>
  <c r="R1321" i="2"/>
  <c r="P1321" i="2"/>
  <c r="BK1321" i="2"/>
  <c r="J1321" i="2"/>
  <c r="BE1321" i="2" s="1"/>
  <c r="BI1318" i="2"/>
  <c r="BH1318" i="2"/>
  <c r="BG1318" i="2"/>
  <c r="BF1318" i="2"/>
  <c r="T1318" i="2"/>
  <c r="R1318" i="2"/>
  <c r="P1318" i="2"/>
  <c r="BK1318" i="2"/>
  <c r="J1318" i="2"/>
  <c r="BE1318" i="2"/>
  <c r="BI1315" i="2"/>
  <c r="BH1315" i="2"/>
  <c r="BG1315" i="2"/>
  <c r="BF1315" i="2"/>
  <c r="T1315" i="2"/>
  <c r="R1315" i="2"/>
  <c r="P1315" i="2"/>
  <c r="BK1315" i="2"/>
  <c r="J1315" i="2"/>
  <c r="BE1315" i="2"/>
  <c r="BI1311" i="2"/>
  <c r="BH1311" i="2"/>
  <c r="BG1311" i="2"/>
  <c r="BF1311" i="2"/>
  <c r="T1311" i="2"/>
  <c r="R1311" i="2"/>
  <c r="P1311" i="2"/>
  <c r="BK1311" i="2"/>
  <c r="J1311" i="2"/>
  <c r="BE1311" i="2" s="1"/>
  <c r="BI1308" i="2"/>
  <c r="BH1308" i="2"/>
  <c r="BG1308" i="2"/>
  <c r="BF1308" i="2"/>
  <c r="T1308" i="2"/>
  <c r="R1308" i="2"/>
  <c r="P1308" i="2"/>
  <c r="BK1308" i="2"/>
  <c r="J1308" i="2"/>
  <c r="BE1308" i="2"/>
  <c r="BI1304" i="2"/>
  <c r="BH1304" i="2"/>
  <c r="BG1304" i="2"/>
  <c r="BF1304" i="2"/>
  <c r="T1304" i="2"/>
  <c r="R1304" i="2"/>
  <c r="P1304" i="2"/>
  <c r="BK1304" i="2"/>
  <c r="J1304" i="2"/>
  <c r="BE1304" i="2" s="1"/>
  <c r="BI1300" i="2"/>
  <c r="BH1300" i="2"/>
  <c r="BG1300" i="2"/>
  <c r="BF1300" i="2"/>
  <c r="T1300" i="2"/>
  <c r="R1300" i="2"/>
  <c r="P1300" i="2"/>
  <c r="BK1300" i="2"/>
  <c r="J1300" i="2"/>
  <c r="BE1300" i="2" s="1"/>
  <c r="BI1297" i="2"/>
  <c r="BH1297" i="2"/>
  <c r="BG1297" i="2"/>
  <c r="BF1297" i="2"/>
  <c r="T1297" i="2"/>
  <c r="R1297" i="2"/>
  <c r="P1297" i="2"/>
  <c r="BK1297" i="2"/>
  <c r="J1297" i="2"/>
  <c r="BE1297" i="2" s="1"/>
  <c r="BI1294" i="2"/>
  <c r="BH1294" i="2"/>
  <c r="BG1294" i="2"/>
  <c r="BF1294" i="2"/>
  <c r="T1294" i="2"/>
  <c r="R1294" i="2"/>
  <c r="P1294" i="2"/>
  <c r="BK1294" i="2"/>
  <c r="J1294" i="2"/>
  <c r="BE1294" i="2"/>
  <c r="BI1291" i="2"/>
  <c r="BH1291" i="2"/>
  <c r="BG1291" i="2"/>
  <c r="BF1291" i="2"/>
  <c r="T1291" i="2"/>
  <c r="R1291" i="2"/>
  <c r="R1290" i="2" s="1"/>
  <c r="P1291" i="2"/>
  <c r="BK1291" i="2"/>
  <c r="J1291" i="2"/>
  <c r="BE1291" i="2" s="1"/>
  <c r="BI1287" i="2"/>
  <c r="BH1287" i="2"/>
  <c r="BG1287" i="2"/>
  <c r="BF1287" i="2"/>
  <c r="T1287" i="2"/>
  <c r="T1286" i="2" s="1"/>
  <c r="R1287" i="2"/>
  <c r="R1286" i="2"/>
  <c r="P1287" i="2"/>
  <c r="P1286" i="2" s="1"/>
  <c r="BK1287" i="2"/>
  <c r="BK1286" i="2" s="1"/>
  <c r="J1286" i="2" s="1"/>
  <c r="J130" i="2" s="1"/>
  <c r="J1287" i="2"/>
  <c r="BE1287" i="2"/>
  <c r="BI1283" i="2"/>
  <c r="BH1283" i="2"/>
  <c r="BG1283" i="2"/>
  <c r="BF1283" i="2"/>
  <c r="T1283" i="2"/>
  <c r="R1283" i="2"/>
  <c r="P1283" i="2"/>
  <c r="BK1283" i="2"/>
  <c r="J1283" i="2"/>
  <c r="BE1283" i="2" s="1"/>
  <c r="BI1280" i="2"/>
  <c r="BH1280" i="2"/>
  <c r="BG1280" i="2"/>
  <c r="BF1280" i="2"/>
  <c r="T1280" i="2"/>
  <c r="R1280" i="2"/>
  <c r="P1280" i="2"/>
  <c r="BK1280" i="2"/>
  <c r="J1280" i="2"/>
  <c r="BE1280" i="2"/>
  <c r="BI1277" i="2"/>
  <c r="BH1277" i="2"/>
  <c r="BG1277" i="2"/>
  <c r="BF1277" i="2"/>
  <c r="T1277" i="2"/>
  <c r="R1277" i="2"/>
  <c r="P1277" i="2"/>
  <c r="BK1277" i="2"/>
  <c r="J1277" i="2"/>
  <c r="BE1277" i="2" s="1"/>
  <c r="BI1272" i="2"/>
  <c r="BH1272" i="2"/>
  <c r="BG1272" i="2"/>
  <c r="BF1272" i="2"/>
  <c r="T1272" i="2"/>
  <c r="T1271" i="2" s="1"/>
  <c r="R1272" i="2"/>
  <c r="R1271" i="2" s="1"/>
  <c r="P1272" i="2"/>
  <c r="BK1272" i="2"/>
  <c r="J1272" i="2"/>
  <c r="BE1272" i="2" s="1"/>
  <c r="BI1270" i="2"/>
  <c r="BH1270" i="2"/>
  <c r="BG1270" i="2"/>
  <c r="BF1270" i="2"/>
  <c r="T1270" i="2"/>
  <c r="R1270" i="2"/>
  <c r="P1270" i="2"/>
  <c r="BK1270" i="2"/>
  <c r="J1270" i="2"/>
  <c r="BE1270" i="2"/>
  <c r="BI1266" i="2"/>
  <c r="BH1266" i="2"/>
  <c r="BG1266" i="2"/>
  <c r="BF1266" i="2"/>
  <c r="T1266" i="2"/>
  <c r="R1266" i="2"/>
  <c r="P1266" i="2"/>
  <c r="BK1266" i="2"/>
  <c r="J1266" i="2"/>
  <c r="BE1266" i="2" s="1"/>
  <c r="BI1261" i="2"/>
  <c r="BH1261" i="2"/>
  <c r="BG1261" i="2"/>
  <c r="BF1261" i="2"/>
  <c r="T1261" i="2"/>
  <c r="R1261" i="2"/>
  <c r="P1261" i="2"/>
  <c r="BK1261" i="2"/>
  <c r="J1261" i="2"/>
  <c r="BE1261" i="2"/>
  <c r="BI1257" i="2"/>
  <c r="BH1257" i="2"/>
  <c r="BG1257" i="2"/>
  <c r="BF1257" i="2"/>
  <c r="T1257" i="2"/>
  <c r="R1257" i="2"/>
  <c r="P1257" i="2"/>
  <c r="BK1257" i="2"/>
  <c r="J1257" i="2"/>
  <c r="BE1257" i="2" s="1"/>
  <c r="BI1254" i="2"/>
  <c r="BH1254" i="2"/>
  <c r="BG1254" i="2"/>
  <c r="BF1254" i="2"/>
  <c r="T1254" i="2"/>
  <c r="R1254" i="2"/>
  <c r="P1254" i="2"/>
  <c r="BK1254" i="2"/>
  <c r="J1254" i="2"/>
  <c r="BE1254" i="2" s="1"/>
  <c r="BI1251" i="2"/>
  <c r="BH1251" i="2"/>
  <c r="BG1251" i="2"/>
  <c r="BF1251" i="2"/>
  <c r="T1251" i="2"/>
  <c r="R1251" i="2"/>
  <c r="R1250" i="2"/>
  <c r="P1251" i="2"/>
  <c r="BK1251" i="2"/>
  <c r="BK1250" i="2" s="1"/>
  <c r="J1250" i="2" s="1"/>
  <c r="J128" i="2" s="1"/>
  <c r="J1251" i="2"/>
  <c r="BE1251" i="2"/>
  <c r="BI1247" i="2"/>
  <c r="BH1247" i="2"/>
  <c r="BG1247" i="2"/>
  <c r="BF1247" i="2"/>
  <c r="T1247" i="2"/>
  <c r="R1247" i="2"/>
  <c r="P1247" i="2"/>
  <c r="BK1247" i="2"/>
  <c r="J1247" i="2"/>
  <c r="BE1247" i="2" s="1"/>
  <c r="BI1244" i="2"/>
  <c r="BH1244" i="2"/>
  <c r="BG1244" i="2"/>
  <c r="BF1244" i="2"/>
  <c r="T1244" i="2"/>
  <c r="R1244" i="2"/>
  <c r="P1244" i="2"/>
  <c r="BK1244" i="2"/>
  <c r="J1244" i="2"/>
  <c r="BE1244" i="2" s="1"/>
  <c r="BI1240" i="2"/>
  <c r="BH1240" i="2"/>
  <c r="BG1240" i="2"/>
  <c r="BF1240" i="2"/>
  <c r="T1240" i="2"/>
  <c r="R1240" i="2"/>
  <c r="R1239" i="2"/>
  <c r="P1240" i="2"/>
  <c r="BK1240" i="2"/>
  <c r="J1240" i="2"/>
  <c r="BE1240" i="2" s="1"/>
  <c r="BI1238" i="2"/>
  <c r="BH1238" i="2"/>
  <c r="BG1238" i="2"/>
  <c r="BF1238" i="2"/>
  <c r="T1238" i="2"/>
  <c r="R1238" i="2"/>
  <c r="P1238" i="2"/>
  <c r="BK1238" i="2"/>
  <c r="J1238" i="2"/>
  <c r="BE1238" i="2" s="1"/>
  <c r="BI1235" i="2"/>
  <c r="BH1235" i="2"/>
  <c r="BG1235" i="2"/>
  <c r="BF1235" i="2"/>
  <c r="T1235" i="2"/>
  <c r="R1235" i="2"/>
  <c r="P1235" i="2"/>
  <c r="BK1235" i="2"/>
  <c r="J1235" i="2"/>
  <c r="BE1235" i="2"/>
  <c r="BI1232" i="2"/>
  <c r="BH1232" i="2"/>
  <c r="BG1232" i="2"/>
  <c r="BF1232" i="2"/>
  <c r="T1232" i="2"/>
  <c r="R1232" i="2"/>
  <c r="P1232" i="2"/>
  <c r="BK1232" i="2"/>
  <c r="J1232" i="2"/>
  <c r="BE1232" i="2" s="1"/>
  <c r="BI1229" i="2"/>
  <c r="BH1229" i="2"/>
  <c r="BG1229" i="2"/>
  <c r="BF1229" i="2"/>
  <c r="T1229" i="2"/>
  <c r="R1229" i="2"/>
  <c r="P1229" i="2"/>
  <c r="BK1229" i="2"/>
  <c r="J1229" i="2"/>
  <c r="BE1229" i="2" s="1"/>
  <c r="BI1226" i="2"/>
  <c r="BH1226" i="2"/>
  <c r="BG1226" i="2"/>
  <c r="BF1226" i="2"/>
  <c r="T1226" i="2"/>
  <c r="R1226" i="2"/>
  <c r="P1226" i="2"/>
  <c r="BK1226" i="2"/>
  <c r="J1226" i="2"/>
  <c r="BE1226" i="2" s="1"/>
  <c r="BI1222" i="2"/>
  <c r="BH1222" i="2"/>
  <c r="BG1222" i="2"/>
  <c r="BF1222" i="2"/>
  <c r="T1222" i="2"/>
  <c r="R1222" i="2"/>
  <c r="P1222" i="2"/>
  <c r="BK1222" i="2"/>
  <c r="J1222" i="2"/>
  <c r="BE1222" i="2"/>
  <c r="BI1218" i="2"/>
  <c r="BH1218" i="2"/>
  <c r="BG1218" i="2"/>
  <c r="BF1218" i="2"/>
  <c r="T1218" i="2"/>
  <c r="R1218" i="2"/>
  <c r="R1217" i="2" s="1"/>
  <c r="P1218" i="2"/>
  <c r="BK1218" i="2"/>
  <c r="J1218" i="2"/>
  <c r="BE1218" i="2" s="1"/>
  <c r="BI1216" i="2"/>
  <c r="BH1216" i="2"/>
  <c r="BG1216" i="2"/>
  <c r="BF1216" i="2"/>
  <c r="T1216" i="2"/>
  <c r="R1216" i="2"/>
  <c r="P1216" i="2"/>
  <c r="BK1216" i="2"/>
  <c r="J1216" i="2"/>
  <c r="BE1216" i="2" s="1"/>
  <c r="BI1213" i="2"/>
  <c r="BH1213" i="2"/>
  <c r="BG1213" i="2"/>
  <c r="BF1213" i="2"/>
  <c r="T1213" i="2"/>
  <c r="R1213" i="2"/>
  <c r="P1213" i="2"/>
  <c r="BK1213" i="2"/>
  <c r="J1213" i="2"/>
  <c r="BE1213" i="2" s="1"/>
  <c r="BI1210" i="2"/>
  <c r="BH1210" i="2"/>
  <c r="BG1210" i="2"/>
  <c r="BF1210" i="2"/>
  <c r="T1210" i="2"/>
  <c r="R1210" i="2"/>
  <c r="P1210" i="2"/>
  <c r="BK1210" i="2"/>
  <c r="J1210" i="2"/>
  <c r="BE1210" i="2" s="1"/>
  <c r="BI1207" i="2"/>
  <c r="BH1207" i="2"/>
  <c r="BG1207" i="2"/>
  <c r="BF1207" i="2"/>
  <c r="T1207" i="2"/>
  <c r="R1207" i="2"/>
  <c r="P1207" i="2"/>
  <c r="BK1207" i="2"/>
  <c r="J1207" i="2"/>
  <c r="BE1207" i="2" s="1"/>
  <c r="BI1204" i="2"/>
  <c r="BH1204" i="2"/>
  <c r="BG1204" i="2"/>
  <c r="BF1204" i="2"/>
  <c r="T1204" i="2"/>
  <c r="R1204" i="2"/>
  <c r="P1204" i="2"/>
  <c r="BK1204" i="2"/>
  <c r="J1204" i="2"/>
  <c r="BE1204" i="2" s="1"/>
  <c r="BI1200" i="2"/>
  <c r="BH1200" i="2"/>
  <c r="BG1200" i="2"/>
  <c r="BF1200" i="2"/>
  <c r="T1200" i="2"/>
  <c r="R1200" i="2"/>
  <c r="P1200" i="2"/>
  <c r="BK1200" i="2"/>
  <c r="J1200" i="2"/>
  <c r="BE1200" i="2"/>
  <c r="BI1196" i="2"/>
  <c r="BH1196" i="2"/>
  <c r="BG1196" i="2"/>
  <c r="BF1196" i="2"/>
  <c r="T1196" i="2"/>
  <c r="R1196" i="2"/>
  <c r="P1196" i="2"/>
  <c r="BK1196" i="2"/>
  <c r="J1196" i="2"/>
  <c r="BE1196" i="2" s="1"/>
  <c r="BI1191" i="2"/>
  <c r="BH1191" i="2"/>
  <c r="BG1191" i="2"/>
  <c r="BF1191" i="2"/>
  <c r="T1191" i="2"/>
  <c r="R1191" i="2"/>
  <c r="P1191" i="2"/>
  <c r="BK1191" i="2"/>
  <c r="J1191" i="2"/>
  <c r="BE1191" i="2"/>
  <c r="BI1188" i="2"/>
  <c r="BH1188" i="2"/>
  <c r="BG1188" i="2"/>
  <c r="BF1188" i="2"/>
  <c r="T1188" i="2"/>
  <c r="R1188" i="2"/>
  <c r="P1188" i="2"/>
  <c r="BK1188" i="2"/>
  <c r="J1188" i="2"/>
  <c r="BE1188" i="2" s="1"/>
  <c r="BI1180" i="2"/>
  <c r="BH1180" i="2"/>
  <c r="BG1180" i="2"/>
  <c r="BF1180" i="2"/>
  <c r="T1180" i="2"/>
  <c r="R1180" i="2"/>
  <c r="P1180" i="2"/>
  <c r="BK1180" i="2"/>
  <c r="J1180" i="2"/>
  <c r="BE1180" i="2"/>
  <c r="BI1178" i="2"/>
  <c r="BH1178" i="2"/>
  <c r="BG1178" i="2"/>
  <c r="BF1178" i="2"/>
  <c r="T1178" i="2"/>
  <c r="R1178" i="2"/>
  <c r="P1178" i="2"/>
  <c r="BK1178" i="2"/>
  <c r="J1178" i="2"/>
  <c r="BE1178" i="2"/>
  <c r="BI1175" i="2"/>
  <c r="BH1175" i="2"/>
  <c r="BG1175" i="2"/>
  <c r="BF1175" i="2"/>
  <c r="T1175" i="2"/>
  <c r="R1175" i="2"/>
  <c r="P1175" i="2"/>
  <c r="BK1175" i="2"/>
  <c r="J1175" i="2"/>
  <c r="BE1175" i="2" s="1"/>
  <c r="BI1171" i="2"/>
  <c r="BH1171" i="2"/>
  <c r="BG1171" i="2"/>
  <c r="BF1171" i="2"/>
  <c r="T1171" i="2"/>
  <c r="R1171" i="2"/>
  <c r="P1171" i="2"/>
  <c r="BK1171" i="2"/>
  <c r="J1171" i="2"/>
  <c r="BE1171" i="2"/>
  <c r="BI1168" i="2"/>
  <c r="BH1168" i="2"/>
  <c r="BG1168" i="2"/>
  <c r="BF1168" i="2"/>
  <c r="T1168" i="2"/>
  <c r="R1168" i="2"/>
  <c r="P1168" i="2"/>
  <c r="BK1168" i="2"/>
  <c r="J1168" i="2"/>
  <c r="BE1168" i="2" s="1"/>
  <c r="BI1165" i="2"/>
  <c r="BH1165" i="2"/>
  <c r="BG1165" i="2"/>
  <c r="BF1165" i="2"/>
  <c r="T1165" i="2"/>
  <c r="R1165" i="2"/>
  <c r="P1165" i="2"/>
  <c r="BK1165" i="2"/>
  <c r="J1165" i="2"/>
  <c r="BE1165" i="2"/>
  <c r="BI1161" i="2"/>
  <c r="BH1161" i="2"/>
  <c r="BG1161" i="2"/>
  <c r="BF1161" i="2"/>
  <c r="T1161" i="2"/>
  <c r="R1161" i="2"/>
  <c r="P1161" i="2"/>
  <c r="BK1161" i="2"/>
  <c r="J1161" i="2"/>
  <c r="BE1161" i="2" s="1"/>
  <c r="BI1157" i="2"/>
  <c r="BH1157" i="2"/>
  <c r="BG1157" i="2"/>
  <c r="BF1157" i="2"/>
  <c r="T1157" i="2"/>
  <c r="R1157" i="2"/>
  <c r="P1157" i="2"/>
  <c r="BK1157" i="2"/>
  <c r="J1157" i="2"/>
  <c r="BE1157" i="2"/>
  <c r="BI1153" i="2"/>
  <c r="BH1153" i="2"/>
  <c r="BG1153" i="2"/>
  <c r="BF1153" i="2"/>
  <c r="T1153" i="2"/>
  <c r="R1153" i="2"/>
  <c r="P1153" i="2"/>
  <c r="BK1153" i="2"/>
  <c r="J1153" i="2"/>
  <c r="BE1153" i="2" s="1"/>
  <c r="BI1148" i="2"/>
  <c r="BH1148" i="2"/>
  <c r="BG1148" i="2"/>
  <c r="BF1148" i="2"/>
  <c r="T1148" i="2"/>
  <c r="R1148" i="2"/>
  <c r="P1148" i="2"/>
  <c r="BK1148" i="2"/>
  <c r="J1148" i="2"/>
  <c r="BE1148" i="2"/>
  <c r="BI1145" i="2"/>
  <c r="BH1145" i="2"/>
  <c r="BG1145" i="2"/>
  <c r="BF1145" i="2"/>
  <c r="T1145" i="2"/>
  <c r="R1145" i="2"/>
  <c r="P1145" i="2"/>
  <c r="BK1145" i="2"/>
  <c r="J1145" i="2"/>
  <c r="BE1145" i="2" s="1"/>
  <c r="BI1140" i="2"/>
  <c r="BH1140" i="2"/>
  <c r="BG1140" i="2"/>
  <c r="BF1140" i="2"/>
  <c r="T1140" i="2"/>
  <c r="R1140" i="2"/>
  <c r="P1140" i="2"/>
  <c r="BK1140" i="2"/>
  <c r="J1140" i="2"/>
  <c r="BE1140" i="2" s="1"/>
  <c r="BI1135" i="2"/>
  <c r="BH1135" i="2"/>
  <c r="BG1135" i="2"/>
  <c r="BF1135" i="2"/>
  <c r="T1135" i="2"/>
  <c r="R1135" i="2"/>
  <c r="P1135" i="2"/>
  <c r="BK1135" i="2"/>
  <c r="J1135" i="2"/>
  <c r="BE1135" i="2" s="1"/>
  <c r="BI1130" i="2"/>
  <c r="BH1130" i="2"/>
  <c r="BG1130" i="2"/>
  <c r="BF1130" i="2"/>
  <c r="T1130" i="2"/>
  <c r="R1130" i="2"/>
  <c r="P1130" i="2"/>
  <c r="BK1130" i="2"/>
  <c r="J1130" i="2"/>
  <c r="BE1130" i="2" s="1"/>
  <c r="BI1128" i="2"/>
  <c r="BH1128" i="2"/>
  <c r="BG1128" i="2"/>
  <c r="BF1128" i="2"/>
  <c r="T1128" i="2"/>
  <c r="R1128" i="2"/>
  <c r="P1128" i="2"/>
  <c r="BK1128" i="2"/>
  <c r="J1128" i="2"/>
  <c r="BE1128" i="2"/>
  <c r="BI1125" i="2"/>
  <c r="BH1125" i="2"/>
  <c r="BG1125" i="2"/>
  <c r="BF1125" i="2"/>
  <c r="T1125" i="2"/>
  <c r="R1125" i="2"/>
  <c r="P1125" i="2"/>
  <c r="BK1125" i="2"/>
  <c r="J1125" i="2"/>
  <c r="BE1125" i="2" s="1"/>
  <c r="BI1120" i="2"/>
  <c r="BH1120" i="2"/>
  <c r="BG1120" i="2"/>
  <c r="BF1120" i="2"/>
  <c r="T1120" i="2"/>
  <c r="R1120" i="2"/>
  <c r="P1120" i="2"/>
  <c r="BK1120" i="2"/>
  <c r="J1120" i="2"/>
  <c r="BE1120" i="2" s="1"/>
  <c r="BI1117" i="2"/>
  <c r="BH1117" i="2"/>
  <c r="BG1117" i="2"/>
  <c r="BF1117" i="2"/>
  <c r="T1117" i="2"/>
  <c r="R1117" i="2"/>
  <c r="P1117" i="2"/>
  <c r="BK1117" i="2"/>
  <c r="J1117" i="2"/>
  <c r="BE1117" i="2" s="1"/>
  <c r="BI1114" i="2"/>
  <c r="BH1114" i="2"/>
  <c r="BG1114" i="2"/>
  <c r="BF1114" i="2"/>
  <c r="T1114" i="2"/>
  <c r="R1114" i="2"/>
  <c r="P1114" i="2"/>
  <c r="BK1114" i="2"/>
  <c r="J1114" i="2"/>
  <c r="BE1114" i="2" s="1"/>
  <c r="BI1111" i="2"/>
  <c r="BH1111" i="2"/>
  <c r="BG1111" i="2"/>
  <c r="BF1111" i="2"/>
  <c r="T1111" i="2"/>
  <c r="R1111" i="2"/>
  <c r="P1111" i="2"/>
  <c r="BK1111" i="2"/>
  <c r="J1111" i="2"/>
  <c r="BE1111" i="2" s="1"/>
  <c r="BI1107" i="2"/>
  <c r="BH1107" i="2"/>
  <c r="BG1107" i="2"/>
  <c r="BF1107" i="2"/>
  <c r="T1107" i="2"/>
  <c r="R1107" i="2"/>
  <c r="P1107" i="2"/>
  <c r="BK1107" i="2"/>
  <c r="J1107" i="2"/>
  <c r="BE1107" i="2" s="1"/>
  <c r="BI1103" i="2"/>
  <c r="BH1103" i="2"/>
  <c r="BG1103" i="2"/>
  <c r="BF1103" i="2"/>
  <c r="T1103" i="2"/>
  <c r="R1103" i="2"/>
  <c r="P1103" i="2"/>
  <c r="BK1103" i="2"/>
  <c r="J1103" i="2"/>
  <c r="BE1103" i="2" s="1"/>
  <c r="BI1099" i="2"/>
  <c r="BH1099" i="2"/>
  <c r="BG1099" i="2"/>
  <c r="BF1099" i="2"/>
  <c r="T1099" i="2"/>
  <c r="R1099" i="2"/>
  <c r="P1099" i="2"/>
  <c r="BK1099" i="2"/>
  <c r="J1099" i="2"/>
  <c r="BE1099" i="2"/>
  <c r="BI1095" i="2"/>
  <c r="BH1095" i="2"/>
  <c r="BG1095" i="2"/>
  <c r="BF1095" i="2"/>
  <c r="T1095" i="2"/>
  <c r="R1095" i="2"/>
  <c r="P1095" i="2"/>
  <c r="BK1095" i="2"/>
  <c r="J1095" i="2"/>
  <c r="BE1095" i="2" s="1"/>
  <c r="BI1091" i="2"/>
  <c r="BH1091" i="2"/>
  <c r="BG1091" i="2"/>
  <c r="BF1091" i="2"/>
  <c r="T1091" i="2"/>
  <c r="R1091" i="2"/>
  <c r="P1091" i="2"/>
  <c r="BK1091" i="2"/>
  <c r="J1091" i="2"/>
  <c r="BE1091" i="2"/>
  <c r="BI1086" i="2"/>
  <c r="BH1086" i="2"/>
  <c r="BG1086" i="2"/>
  <c r="BF1086" i="2"/>
  <c r="T1086" i="2"/>
  <c r="R1086" i="2"/>
  <c r="P1086" i="2"/>
  <c r="BK1086" i="2"/>
  <c r="J1086" i="2"/>
  <c r="BE1086" i="2" s="1"/>
  <c r="BI1082" i="2"/>
  <c r="BH1082" i="2"/>
  <c r="BG1082" i="2"/>
  <c r="BF1082" i="2"/>
  <c r="T1082" i="2"/>
  <c r="R1082" i="2"/>
  <c r="P1082" i="2"/>
  <c r="BK1082" i="2"/>
  <c r="J1082" i="2"/>
  <c r="BE1082" i="2"/>
  <c r="BI1078" i="2"/>
  <c r="BH1078" i="2"/>
  <c r="BG1078" i="2"/>
  <c r="BF1078" i="2"/>
  <c r="T1078" i="2"/>
  <c r="R1078" i="2"/>
  <c r="P1078" i="2"/>
  <c r="BK1078" i="2"/>
  <c r="J1078" i="2"/>
  <c r="BE1078" i="2" s="1"/>
  <c r="BI1074" i="2"/>
  <c r="BH1074" i="2"/>
  <c r="BG1074" i="2"/>
  <c r="BF1074" i="2"/>
  <c r="T1074" i="2"/>
  <c r="R1074" i="2"/>
  <c r="P1074" i="2"/>
  <c r="BK1074" i="2"/>
  <c r="J1074" i="2"/>
  <c r="BE1074" i="2"/>
  <c r="BI1071" i="2"/>
  <c r="BH1071" i="2"/>
  <c r="BG1071" i="2"/>
  <c r="BF1071" i="2"/>
  <c r="T1071" i="2"/>
  <c r="R1071" i="2"/>
  <c r="P1071" i="2"/>
  <c r="BK1071" i="2"/>
  <c r="J1071" i="2"/>
  <c r="BE1071" i="2" s="1"/>
  <c r="BI1067" i="2"/>
  <c r="BH1067" i="2"/>
  <c r="BG1067" i="2"/>
  <c r="BF1067" i="2"/>
  <c r="T1067" i="2"/>
  <c r="R1067" i="2"/>
  <c r="P1067" i="2"/>
  <c r="BK1067" i="2"/>
  <c r="J1067" i="2"/>
  <c r="BE1067" i="2"/>
  <c r="BI1064" i="2"/>
  <c r="BH1064" i="2"/>
  <c r="BG1064" i="2"/>
  <c r="BF1064" i="2"/>
  <c r="T1064" i="2"/>
  <c r="R1064" i="2"/>
  <c r="P1064" i="2"/>
  <c r="BK1064" i="2"/>
  <c r="J1064" i="2"/>
  <c r="BE1064" i="2" s="1"/>
  <c r="BI1060" i="2"/>
  <c r="BH1060" i="2"/>
  <c r="BG1060" i="2"/>
  <c r="BF1060" i="2"/>
  <c r="T1060" i="2"/>
  <c r="R1060" i="2"/>
  <c r="P1060" i="2"/>
  <c r="BK1060" i="2"/>
  <c r="J1060" i="2"/>
  <c r="BE1060" i="2" s="1"/>
  <c r="BI1056" i="2"/>
  <c r="BH1056" i="2"/>
  <c r="BG1056" i="2"/>
  <c r="BF1056" i="2"/>
  <c r="T1056" i="2"/>
  <c r="R1056" i="2"/>
  <c r="P1056" i="2"/>
  <c r="BK1056" i="2"/>
  <c r="J1056" i="2"/>
  <c r="BE1056" i="2" s="1"/>
  <c r="BI1053" i="2"/>
  <c r="BH1053" i="2"/>
  <c r="BG1053" i="2"/>
  <c r="BF1053" i="2"/>
  <c r="T1053" i="2"/>
  <c r="R1053" i="2"/>
  <c r="P1053" i="2"/>
  <c r="BK1053" i="2"/>
  <c r="J1053" i="2"/>
  <c r="BE1053" i="2"/>
  <c r="BI1049" i="2"/>
  <c r="BH1049" i="2"/>
  <c r="BG1049" i="2"/>
  <c r="BF1049" i="2"/>
  <c r="T1049" i="2"/>
  <c r="R1049" i="2"/>
  <c r="P1049" i="2"/>
  <c r="BK1049" i="2"/>
  <c r="J1049" i="2"/>
  <c r="BE1049" i="2" s="1"/>
  <c r="BI1046" i="2"/>
  <c r="BH1046" i="2"/>
  <c r="BG1046" i="2"/>
  <c r="BF1046" i="2"/>
  <c r="T1046" i="2"/>
  <c r="R1046" i="2"/>
  <c r="P1046" i="2"/>
  <c r="BK1046" i="2"/>
  <c r="J1046" i="2"/>
  <c r="BE1046" i="2"/>
  <c r="BI1042" i="2"/>
  <c r="BH1042" i="2"/>
  <c r="BG1042" i="2"/>
  <c r="BF1042" i="2"/>
  <c r="T1042" i="2"/>
  <c r="R1042" i="2"/>
  <c r="P1042" i="2"/>
  <c r="BK1042" i="2"/>
  <c r="J1042" i="2"/>
  <c r="BE1042" i="2"/>
  <c r="BI1039" i="2"/>
  <c r="BH1039" i="2"/>
  <c r="BG1039" i="2"/>
  <c r="BF1039" i="2"/>
  <c r="T1039" i="2"/>
  <c r="R1039" i="2"/>
  <c r="P1039" i="2"/>
  <c r="BK1039" i="2"/>
  <c r="J1039" i="2"/>
  <c r="BE1039" i="2" s="1"/>
  <c r="BI1036" i="2"/>
  <c r="BH1036" i="2"/>
  <c r="BG1036" i="2"/>
  <c r="BF1036" i="2"/>
  <c r="T1036" i="2"/>
  <c r="R1036" i="2"/>
  <c r="P1036" i="2"/>
  <c r="BK1036" i="2"/>
  <c r="J1036" i="2"/>
  <c r="BE1036" i="2"/>
  <c r="BI1033" i="2"/>
  <c r="BH1033" i="2"/>
  <c r="BG1033" i="2"/>
  <c r="BF1033" i="2"/>
  <c r="T1033" i="2"/>
  <c r="R1033" i="2"/>
  <c r="P1033" i="2"/>
  <c r="BK1033" i="2"/>
  <c r="J1033" i="2"/>
  <c r="BE1033" i="2" s="1"/>
  <c r="BI1029" i="2"/>
  <c r="BH1029" i="2"/>
  <c r="BG1029" i="2"/>
  <c r="BF1029" i="2"/>
  <c r="T1029" i="2"/>
  <c r="R1029" i="2"/>
  <c r="P1029" i="2"/>
  <c r="BK1029" i="2"/>
  <c r="J1029" i="2"/>
  <c r="BE1029" i="2"/>
  <c r="BI1026" i="2"/>
  <c r="BH1026" i="2"/>
  <c r="BG1026" i="2"/>
  <c r="BF1026" i="2"/>
  <c r="T1026" i="2"/>
  <c r="R1026" i="2"/>
  <c r="P1026" i="2"/>
  <c r="BK1026" i="2"/>
  <c r="J1026" i="2"/>
  <c r="BE1026" i="2" s="1"/>
  <c r="BI1023" i="2"/>
  <c r="BH1023" i="2"/>
  <c r="BG1023" i="2"/>
  <c r="BF1023" i="2"/>
  <c r="T1023" i="2"/>
  <c r="R1023" i="2"/>
  <c r="P1023" i="2"/>
  <c r="BK1023" i="2"/>
  <c r="J1023" i="2"/>
  <c r="BE1023" i="2"/>
  <c r="BI1020" i="2"/>
  <c r="BH1020" i="2"/>
  <c r="BG1020" i="2"/>
  <c r="BF1020" i="2"/>
  <c r="T1020" i="2"/>
  <c r="R1020" i="2"/>
  <c r="P1020" i="2"/>
  <c r="BK1020" i="2"/>
  <c r="J1020" i="2"/>
  <c r="BE1020" i="2" s="1"/>
  <c r="BI1017" i="2"/>
  <c r="BH1017" i="2"/>
  <c r="BG1017" i="2"/>
  <c r="BF1017" i="2"/>
  <c r="T1017" i="2"/>
  <c r="R1017" i="2"/>
  <c r="P1017" i="2"/>
  <c r="BK1017" i="2"/>
  <c r="J1017" i="2"/>
  <c r="BE1017" i="2"/>
  <c r="BI1014" i="2"/>
  <c r="BH1014" i="2"/>
  <c r="BG1014" i="2"/>
  <c r="BF1014" i="2"/>
  <c r="T1014" i="2"/>
  <c r="R1014" i="2"/>
  <c r="P1014" i="2"/>
  <c r="BK1014" i="2"/>
  <c r="J1014" i="2"/>
  <c r="BE1014" i="2" s="1"/>
  <c r="BI1011" i="2"/>
  <c r="BH1011" i="2"/>
  <c r="BG1011" i="2"/>
  <c r="BF1011" i="2"/>
  <c r="T1011" i="2"/>
  <c r="R1011" i="2"/>
  <c r="P1011" i="2"/>
  <c r="BK1011" i="2"/>
  <c r="J1011" i="2"/>
  <c r="BE1011" i="2" s="1"/>
  <c r="BI1008" i="2"/>
  <c r="BH1008" i="2"/>
  <c r="BG1008" i="2"/>
  <c r="BF1008" i="2"/>
  <c r="T1008" i="2"/>
  <c r="R1008" i="2"/>
  <c r="P1008" i="2"/>
  <c r="BK1008" i="2"/>
  <c r="J1008" i="2"/>
  <c r="BE1008" i="2" s="1"/>
  <c r="BI1005" i="2"/>
  <c r="BH1005" i="2"/>
  <c r="BG1005" i="2"/>
  <c r="BF1005" i="2"/>
  <c r="T1005" i="2"/>
  <c r="R1005" i="2"/>
  <c r="P1005" i="2"/>
  <c r="BK1005" i="2"/>
  <c r="J1005" i="2"/>
  <c r="BE1005" i="2"/>
  <c r="BI1001" i="2"/>
  <c r="BH1001" i="2"/>
  <c r="BG1001" i="2"/>
  <c r="BF1001" i="2"/>
  <c r="T1001" i="2"/>
  <c r="R1001" i="2"/>
  <c r="P1001" i="2"/>
  <c r="BK1001" i="2"/>
  <c r="J1001" i="2"/>
  <c r="BE1001" i="2" s="1"/>
  <c r="BI998" i="2"/>
  <c r="BH998" i="2"/>
  <c r="BG998" i="2"/>
  <c r="BF998" i="2"/>
  <c r="T998" i="2"/>
  <c r="R998" i="2"/>
  <c r="P998" i="2"/>
  <c r="BK998" i="2"/>
  <c r="J998" i="2"/>
  <c r="BE998" i="2" s="1"/>
  <c r="BI995" i="2"/>
  <c r="BH995" i="2"/>
  <c r="BG995" i="2"/>
  <c r="BF995" i="2"/>
  <c r="T995" i="2"/>
  <c r="R995" i="2"/>
  <c r="P995" i="2"/>
  <c r="BK995" i="2"/>
  <c r="J995" i="2"/>
  <c r="BE995" i="2" s="1"/>
  <c r="BI991" i="2"/>
  <c r="BH991" i="2"/>
  <c r="BG991" i="2"/>
  <c r="BF991" i="2"/>
  <c r="T991" i="2"/>
  <c r="R991" i="2"/>
  <c r="P991" i="2"/>
  <c r="BK991" i="2"/>
  <c r="J991" i="2"/>
  <c r="BE991" i="2"/>
  <c r="BI987" i="2"/>
  <c r="BH987" i="2"/>
  <c r="BG987" i="2"/>
  <c r="BF987" i="2"/>
  <c r="T987" i="2"/>
  <c r="R987" i="2"/>
  <c r="P987" i="2"/>
  <c r="BK987" i="2"/>
  <c r="J987" i="2"/>
  <c r="BE987" i="2" s="1"/>
  <c r="BI982" i="2"/>
  <c r="BH982" i="2"/>
  <c r="BG982" i="2"/>
  <c r="BF982" i="2"/>
  <c r="T982" i="2"/>
  <c r="R982" i="2"/>
  <c r="P982" i="2"/>
  <c r="BK982" i="2"/>
  <c r="J982" i="2"/>
  <c r="BE982" i="2"/>
  <c r="BI978" i="2"/>
  <c r="BH978" i="2"/>
  <c r="BG978" i="2"/>
  <c r="BF978" i="2"/>
  <c r="T978" i="2"/>
  <c r="R978" i="2"/>
  <c r="P978" i="2"/>
  <c r="BK978" i="2"/>
  <c r="J978" i="2"/>
  <c r="BE978" i="2" s="1"/>
  <c r="BI975" i="2"/>
  <c r="BH975" i="2"/>
  <c r="BG975" i="2"/>
  <c r="BF975" i="2"/>
  <c r="T975" i="2"/>
  <c r="R975" i="2"/>
  <c r="P975" i="2"/>
  <c r="BK975" i="2"/>
  <c r="J975" i="2"/>
  <c r="BE975" i="2"/>
  <c r="BI972" i="2"/>
  <c r="BH972" i="2"/>
  <c r="BG972" i="2"/>
  <c r="BF972" i="2"/>
  <c r="T972" i="2"/>
  <c r="R972" i="2"/>
  <c r="P972" i="2"/>
  <c r="BK972" i="2"/>
  <c r="J972" i="2"/>
  <c r="BE972" i="2"/>
  <c r="BI970" i="2"/>
  <c r="BH970" i="2"/>
  <c r="BG970" i="2"/>
  <c r="BF970" i="2"/>
  <c r="T970" i="2"/>
  <c r="R970" i="2"/>
  <c r="P970" i="2"/>
  <c r="BK970" i="2"/>
  <c r="J970" i="2"/>
  <c r="BE970" i="2" s="1"/>
  <c r="BI967" i="2"/>
  <c r="BH967" i="2"/>
  <c r="BG967" i="2"/>
  <c r="BF967" i="2"/>
  <c r="T967" i="2"/>
  <c r="R967" i="2"/>
  <c r="P967" i="2"/>
  <c r="BK967" i="2"/>
  <c r="J967" i="2"/>
  <c r="BE967" i="2"/>
  <c r="BI963" i="2"/>
  <c r="BH963" i="2"/>
  <c r="BG963" i="2"/>
  <c r="BF963" i="2"/>
  <c r="T963" i="2"/>
  <c r="R963" i="2"/>
  <c r="P963" i="2"/>
  <c r="BK963" i="2"/>
  <c r="J963" i="2"/>
  <c r="BE963" i="2" s="1"/>
  <c r="BI959" i="2"/>
  <c r="BH959" i="2"/>
  <c r="BG959" i="2"/>
  <c r="BF959" i="2"/>
  <c r="T959" i="2"/>
  <c r="R959" i="2"/>
  <c r="P959" i="2"/>
  <c r="BK959" i="2"/>
  <c r="J959" i="2"/>
  <c r="BE959" i="2"/>
  <c r="BI956" i="2"/>
  <c r="BH956" i="2"/>
  <c r="BG956" i="2"/>
  <c r="BF956" i="2"/>
  <c r="T956" i="2"/>
  <c r="R956" i="2"/>
  <c r="P956" i="2"/>
  <c r="BK956" i="2"/>
  <c r="J956" i="2"/>
  <c r="BE956" i="2" s="1"/>
  <c r="BI952" i="2"/>
  <c r="BH952" i="2"/>
  <c r="BG952" i="2"/>
  <c r="BF952" i="2"/>
  <c r="T952" i="2"/>
  <c r="R952" i="2"/>
  <c r="P952" i="2"/>
  <c r="BK952" i="2"/>
  <c r="J952" i="2"/>
  <c r="BE952" i="2"/>
  <c r="BI948" i="2"/>
  <c r="BH948" i="2"/>
  <c r="BG948" i="2"/>
  <c r="BF948" i="2"/>
  <c r="T948" i="2"/>
  <c r="R948" i="2"/>
  <c r="P948" i="2"/>
  <c r="BK948" i="2"/>
  <c r="J948" i="2"/>
  <c r="BE948" i="2" s="1"/>
  <c r="BI945" i="2"/>
  <c r="BH945" i="2"/>
  <c r="BG945" i="2"/>
  <c r="BF945" i="2"/>
  <c r="T945" i="2"/>
  <c r="R945" i="2"/>
  <c r="P945" i="2"/>
  <c r="BK945" i="2"/>
  <c r="J945" i="2"/>
  <c r="BE945" i="2"/>
  <c r="BI942" i="2"/>
  <c r="BH942" i="2"/>
  <c r="BG942" i="2"/>
  <c r="BF942" i="2"/>
  <c r="T942" i="2"/>
  <c r="R942" i="2"/>
  <c r="P942" i="2"/>
  <c r="BK942" i="2"/>
  <c r="J942" i="2"/>
  <c r="BE942" i="2" s="1"/>
  <c r="BI936" i="2"/>
  <c r="BH936" i="2"/>
  <c r="BG936" i="2"/>
  <c r="BF936" i="2"/>
  <c r="T936" i="2"/>
  <c r="R936" i="2"/>
  <c r="P936" i="2"/>
  <c r="P926" i="2" s="1"/>
  <c r="BK936" i="2"/>
  <c r="J936" i="2"/>
  <c r="BE936" i="2" s="1"/>
  <c r="BI932" i="2"/>
  <c r="BH932" i="2"/>
  <c r="BG932" i="2"/>
  <c r="BF932" i="2"/>
  <c r="T932" i="2"/>
  <c r="R932" i="2"/>
  <c r="P932" i="2"/>
  <c r="BK932" i="2"/>
  <c r="J932" i="2"/>
  <c r="BE932" i="2" s="1"/>
  <c r="BI927" i="2"/>
  <c r="BH927" i="2"/>
  <c r="BG927" i="2"/>
  <c r="BF927" i="2"/>
  <c r="T927" i="2"/>
  <c r="R927" i="2"/>
  <c r="P927" i="2"/>
  <c r="BK927" i="2"/>
  <c r="J927" i="2"/>
  <c r="BE927" i="2" s="1"/>
  <c r="BI925" i="2"/>
  <c r="BH925" i="2"/>
  <c r="BG925" i="2"/>
  <c r="BF925" i="2"/>
  <c r="T925" i="2"/>
  <c r="R925" i="2"/>
  <c r="P925" i="2"/>
  <c r="BK925" i="2"/>
  <c r="J925" i="2"/>
  <c r="BE925" i="2" s="1"/>
  <c r="BI921" i="2"/>
  <c r="BH921" i="2"/>
  <c r="BG921" i="2"/>
  <c r="BF921" i="2"/>
  <c r="T921" i="2"/>
  <c r="R921" i="2"/>
  <c r="P921" i="2"/>
  <c r="BK921" i="2"/>
  <c r="J921" i="2"/>
  <c r="BE921" i="2" s="1"/>
  <c r="BI917" i="2"/>
  <c r="BH917" i="2"/>
  <c r="BG917" i="2"/>
  <c r="BF917" i="2"/>
  <c r="T917" i="2"/>
  <c r="R917" i="2"/>
  <c r="P917" i="2"/>
  <c r="BK917" i="2"/>
  <c r="J917" i="2"/>
  <c r="BE917" i="2" s="1"/>
  <c r="BI907" i="2"/>
  <c r="BH907" i="2"/>
  <c r="BG907" i="2"/>
  <c r="BF907" i="2"/>
  <c r="T907" i="2"/>
  <c r="R907" i="2"/>
  <c r="P907" i="2"/>
  <c r="BK907" i="2"/>
  <c r="J907" i="2"/>
  <c r="BE907" i="2" s="1"/>
  <c r="BI904" i="2"/>
  <c r="BH904" i="2"/>
  <c r="BG904" i="2"/>
  <c r="BF904" i="2"/>
  <c r="T904" i="2"/>
  <c r="R904" i="2"/>
  <c r="P904" i="2"/>
  <c r="BK904" i="2"/>
  <c r="J904" i="2"/>
  <c r="BE904" i="2"/>
  <c r="BI897" i="2"/>
  <c r="BH897" i="2"/>
  <c r="BG897" i="2"/>
  <c r="BF897" i="2"/>
  <c r="T897" i="2"/>
  <c r="R897" i="2"/>
  <c r="P897" i="2"/>
  <c r="BK897" i="2"/>
  <c r="J897" i="2"/>
  <c r="BE897" i="2" s="1"/>
  <c r="BI891" i="2"/>
  <c r="BH891" i="2"/>
  <c r="BG891" i="2"/>
  <c r="BF891" i="2"/>
  <c r="T891" i="2"/>
  <c r="R891" i="2"/>
  <c r="P891" i="2"/>
  <c r="BK891" i="2"/>
  <c r="J891" i="2"/>
  <c r="BE891" i="2"/>
  <c r="BI887" i="2"/>
  <c r="BH887" i="2"/>
  <c r="BG887" i="2"/>
  <c r="BF887" i="2"/>
  <c r="T887" i="2"/>
  <c r="R887" i="2"/>
  <c r="P887" i="2"/>
  <c r="BK887" i="2"/>
  <c r="BK875" i="2" s="1"/>
  <c r="J875" i="2" s="1"/>
  <c r="J120" i="2" s="1"/>
  <c r="J887" i="2"/>
  <c r="BE887" i="2" s="1"/>
  <c r="BI883" i="2"/>
  <c r="BH883" i="2"/>
  <c r="BG883" i="2"/>
  <c r="BF883" i="2"/>
  <c r="T883" i="2"/>
  <c r="R883" i="2"/>
  <c r="P883" i="2"/>
  <c r="BK883" i="2"/>
  <c r="J883" i="2"/>
  <c r="BE883" i="2" s="1"/>
  <c r="BI876" i="2"/>
  <c r="BH876" i="2"/>
  <c r="BG876" i="2"/>
  <c r="BF876" i="2"/>
  <c r="T876" i="2"/>
  <c r="R876" i="2"/>
  <c r="P876" i="2"/>
  <c r="BK876" i="2"/>
  <c r="J876" i="2"/>
  <c r="BE876" i="2"/>
  <c r="BI874" i="2"/>
  <c r="BH874" i="2"/>
  <c r="BG874" i="2"/>
  <c r="BF874" i="2"/>
  <c r="T874" i="2"/>
  <c r="R874" i="2"/>
  <c r="P874" i="2"/>
  <c r="BK874" i="2"/>
  <c r="J874" i="2"/>
  <c r="BE874" i="2" s="1"/>
  <c r="BI870" i="2"/>
  <c r="BH870" i="2"/>
  <c r="BG870" i="2"/>
  <c r="BF870" i="2"/>
  <c r="T870" i="2"/>
  <c r="R870" i="2"/>
  <c r="P870" i="2"/>
  <c r="BK870" i="2"/>
  <c r="J870" i="2"/>
  <c r="BE870" i="2"/>
  <c r="BI866" i="2"/>
  <c r="BH866" i="2"/>
  <c r="BG866" i="2"/>
  <c r="BF866" i="2"/>
  <c r="T866" i="2"/>
  <c r="R866" i="2"/>
  <c r="P866" i="2"/>
  <c r="BK866" i="2"/>
  <c r="J866" i="2"/>
  <c r="BE866" i="2" s="1"/>
  <c r="BI862" i="2"/>
  <c r="BH862" i="2"/>
  <c r="BG862" i="2"/>
  <c r="BF862" i="2"/>
  <c r="T862" i="2"/>
  <c r="R862" i="2"/>
  <c r="P862" i="2"/>
  <c r="BK862" i="2"/>
  <c r="J862" i="2"/>
  <c r="BE862" i="2" s="1"/>
  <c r="BI858" i="2"/>
  <c r="BH858" i="2"/>
  <c r="BG858" i="2"/>
  <c r="BF858" i="2"/>
  <c r="T858" i="2"/>
  <c r="R858" i="2"/>
  <c r="P858" i="2"/>
  <c r="P843" i="2" s="1"/>
  <c r="BK858" i="2"/>
  <c r="J858" i="2"/>
  <c r="BE858" i="2" s="1"/>
  <c r="BI854" i="2"/>
  <c r="BH854" i="2"/>
  <c r="BG854" i="2"/>
  <c r="BF854" i="2"/>
  <c r="T854" i="2"/>
  <c r="R854" i="2"/>
  <c r="P854" i="2"/>
  <c r="BK854" i="2"/>
  <c r="J854" i="2"/>
  <c r="BE854" i="2"/>
  <c r="BI849" i="2"/>
  <c r="BH849" i="2"/>
  <c r="BG849" i="2"/>
  <c r="BF849" i="2"/>
  <c r="T849" i="2"/>
  <c r="R849" i="2"/>
  <c r="P849" i="2"/>
  <c r="BK849" i="2"/>
  <c r="J849" i="2"/>
  <c r="BE849" i="2" s="1"/>
  <c r="BI844" i="2"/>
  <c r="BH844" i="2"/>
  <c r="BG844" i="2"/>
  <c r="BF844" i="2"/>
  <c r="T844" i="2"/>
  <c r="R844" i="2"/>
  <c r="P844" i="2"/>
  <c r="BK844" i="2"/>
  <c r="J844" i="2"/>
  <c r="BE844" i="2" s="1"/>
  <c r="BI839" i="2"/>
  <c r="BH839" i="2"/>
  <c r="BG839" i="2"/>
  <c r="BF839" i="2"/>
  <c r="T839" i="2"/>
  <c r="R839" i="2"/>
  <c r="P839" i="2"/>
  <c r="BK839" i="2"/>
  <c r="BK833" i="2" s="1"/>
  <c r="J833" i="2" s="1"/>
  <c r="J118" i="2" s="1"/>
  <c r="J839" i="2"/>
  <c r="BE839" i="2" s="1"/>
  <c r="BI834" i="2"/>
  <c r="BH834" i="2"/>
  <c r="BG834" i="2"/>
  <c r="BF834" i="2"/>
  <c r="T834" i="2"/>
  <c r="T833" i="2" s="1"/>
  <c r="R834" i="2"/>
  <c r="R833" i="2" s="1"/>
  <c r="P834" i="2"/>
  <c r="BK834" i="2"/>
  <c r="J834" i="2"/>
  <c r="BE834" i="2" s="1"/>
  <c r="BI829" i="2"/>
  <c r="BH829" i="2"/>
  <c r="BG829" i="2"/>
  <c r="BF829" i="2"/>
  <c r="T829" i="2"/>
  <c r="R829" i="2"/>
  <c r="P829" i="2"/>
  <c r="BK829" i="2"/>
  <c r="J829" i="2"/>
  <c r="BE829" i="2" s="1"/>
  <c r="BI826" i="2"/>
  <c r="BH826" i="2"/>
  <c r="BG826" i="2"/>
  <c r="BF826" i="2"/>
  <c r="T826" i="2"/>
  <c r="R826" i="2"/>
  <c r="P826" i="2"/>
  <c r="BK826" i="2"/>
  <c r="J826" i="2"/>
  <c r="BE826" i="2"/>
  <c r="BI823" i="2"/>
  <c r="BH823" i="2"/>
  <c r="BG823" i="2"/>
  <c r="BF823" i="2"/>
  <c r="T823" i="2"/>
  <c r="R823" i="2"/>
  <c r="P823" i="2"/>
  <c r="BK823" i="2"/>
  <c r="J823" i="2"/>
  <c r="BE823" i="2" s="1"/>
  <c r="BI819" i="2"/>
  <c r="BH819" i="2"/>
  <c r="BG819" i="2"/>
  <c r="BF819" i="2"/>
  <c r="T819" i="2"/>
  <c r="R819" i="2"/>
  <c r="P819" i="2"/>
  <c r="BK819" i="2"/>
  <c r="J819" i="2"/>
  <c r="BE819" i="2"/>
  <c r="BI816" i="2"/>
  <c r="BH816" i="2"/>
  <c r="BG816" i="2"/>
  <c r="BF816" i="2"/>
  <c r="T816" i="2"/>
  <c r="R816" i="2"/>
  <c r="P816" i="2"/>
  <c r="BK816" i="2"/>
  <c r="J816" i="2"/>
  <c r="BE816" i="2" s="1"/>
  <c r="BI812" i="2"/>
  <c r="BH812" i="2"/>
  <c r="BG812" i="2"/>
  <c r="BF812" i="2"/>
  <c r="T812" i="2"/>
  <c r="R812" i="2"/>
  <c r="P812" i="2"/>
  <c r="BK812" i="2"/>
  <c r="J812" i="2"/>
  <c r="BE812" i="2" s="1"/>
  <c r="BI806" i="2"/>
  <c r="BH806" i="2"/>
  <c r="BG806" i="2"/>
  <c r="BF806" i="2"/>
  <c r="T806" i="2"/>
  <c r="R806" i="2"/>
  <c r="P806" i="2"/>
  <c r="BK806" i="2"/>
  <c r="J806" i="2"/>
  <c r="BE806" i="2" s="1"/>
  <c r="BI802" i="2"/>
  <c r="BH802" i="2"/>
  <c r="BG802" i="2"/>
  <c r="BF802" i="2"/>
  <c r="T802" i="2"/>
  <c r="R802" i="2"/>
  <c r="R801" i="2" s="1"/>
  <c r="P802" i="2"/>
  <c r="BK802" i="2"/>
  <c r="J802" i="2"/>
  <c r="BE802" i="2" s="1"/>
  <c r="BI797" i="2"/>
  <c r="BH797" i="2"/>
  <c r="BG797" i="2"/>
  <c r="BF797" i="2"/>
  <c r="T797" i="2"/>
  <c r="R797" i="2"/>
  <c r="P797" i="2"/>
  <c r="BK797" i="2"/>
  <c r="J797" i="2"/>
  <c r="BE797" i="2"/>
  <c r="BI792" i="2"/>
  <c r="BH792" i="2"/>
  <c r="BG792" i="2"/>
  <c r="BF792" i="2"/>
  <c r="T792" i="2"/>
  <c r="R792" i="2"/>
  <c r="P792" i="2"/>
  <c r="BK792" i="2"/>
  <c r="J792" i="2"/>
  <c r="BE792" i="2" s="1"/>
  <c r="BI781" i="2"/>
  <c r="BH781" i="2"/>
  <c r="BG781" i="2"/>
  <c r="BF781" i="2"/>
  <c r="T781" i="2"/>
  <c r="R781" i="2"/>
  <c r="P781" i="2"/>
  <c r="BK781" i="2"/>
  <c r="J781" i="2"/>
  <c r="BE781" i="2"/>
  <c r="BI770" i="2"/>
  <c r="BH770" i="2"/>
  <c r="BG770" i="2"/>
  <c r="BF770" i="2"/>
  <c r="T770" i="2"/>
  <c r="R770" i="2"/>
  <c r="P770" i="2"/>
  <c r="BK770" i="2"/>
  <c r="J770" i="2"/>
  <c r="BE770" i="2" s="1"/>
  <c r="BI766" i="2"/>
  <c r="BH766" i="2"/>
  <c r="BG766" i="2"/>
  <c r="BF766" i="2"/>
  <c r="T766" i="2"/>
  <c r="R766" i="2"/>
  <c r="P766" i="2"/>
  <c r="BK766" i="2"/>
  <c r="J766" i="2"/>
  <c r="BE766" i="2"/>
  <c r="BI762" i="2"/>
  <c r="BH762" i="2"/>
  <c r="BG762" i="2"/>
  <c r="BF762" i="2"/>
  <c r="T762" i="2"/>
  <c r="R762" i="2"/>
  <c r="P762" i="2"/>
  <c r="BK762" i="2"/>
  <c r="J762" i="2"/>
  <c r="BE762" i="2" s="1"/>
  <c r="BI749" i="2"/>
  <c r="BH749" i="2"/>
  <c r="BG749" i="2"/>
  <c r="BF749" i="2"/>
  <c r="T749" i="2"/>
  <c r="R749" i="2"/>
  <c r="P749" i="2"/>
  <c r="BK749" i="2"/>
  <c r="J749" i="2"/>
  <c r="BE749" i="2"/>
  <c r="BI746" i="2"/>
  <c r="BH746" i="2"/>
  <c r="BG746" i="2"/>
  <c r="BF746" i="2"/>
  <c r="T746" i="2"/>
  <c r="R746" i="2"/>
  <c r="P746" i="2"/>
  <c r="BK746" i="2"/>
  <c r="J746" i="2"/>
  <c r="BE746" i="2"/>
  <c r="BI742" i="2"/>
  <c r="BH742" i="2"/>
  <c r="BG742" i="2"/>
  <c r="BF742" i="2"/>
  <c r="T742" i="2"/>
  <c r="R742" i="2"/>
  <c r="P742" i="2"/>
  <c r="BK742" i="2"/>
  <c r="J742" i="2"/>
  <c r="BE742" i="2" s="1"/>
  <c r="BI736" i="2"/>
  <c r="BH736" i="2"/>
  <c r="BG736" i="2"/>
  <c r="BF736" i="2"/>
  <c r="T736" i="2"/>
  <c r="R736" i="2"/>
  <c r="P736" i="2"/>
  <c r="BK736" i="2"/>
  <c r="J736" i="2"/>
  <c r="BE736" i="2"/>
  <c r="BI726" i="2"/>
  <c r="BH726" i="2"/>
  <c r="BG726" i="2"/>
  <c r="BF726" i="2"/>
  <c r="T726" i="2"/>
  <c r="R726" i="2"/>
  <c r="P726" i="2"/>
  <c r="BK726" i="2"/>
  <c r="J726" i="2"/>
  <c r="BE726" i="2" s="1"/>
  <c r="BI721" i="2"/>
  <c r="BH721" i="2"/>
  <c r="BG721" i="2"/>
  <c r="BF721" i="2"/>
  <c r="T721" i="2"/>
  <c r="R721" i="2"/>
  <c r="P721" i="2"/>
  <c r="BK721" i="2"/>
  <c r="J721" i="2"/>
  <c r="BE721" i="2"/>
  <c r="BI718" i="2"/>
  <c r="BH718" i="2"/>
  <c r="BG718" i="2"/>
  <c r="BF718" i="2"/>
  <c r="T718" i="2"/>
  <c r="R718" i="2"/>
  <c r="P718" i="2"/>
  <c r="BK718" i="2"/>
  <c r="J718" i="2"/>
  <c r="BE718" i="2" s="1"/>
  <c r="BI709" i="2"/>
  <c r="BH709" i="2"/>
  <c r="BG709" i="2"/>
  <c r="BF709" i="2"/>
  <c r="T709" i="2"/>
  <c r="R709" i="2"/>
  <c r="P709" i="2"/>
  <c r="BK709" i="2"/>
  <c r="J709" i="2"/>
  <c r="BE709" i="2" s="1"/>
  <c r="BI661" i="2"/>
  <c r="BH661" i="2"/>
  <c r="BG661" i="2"/>
  <c r="BF661" i="2"/>
  <c r="T661" i="2"/>
  <c r="R661" i="2"/>
  <c r="P661" i="2"/>
  <c r="BK661" i="2"/>
  <c r="J661" i="2"/>
  <c r="BE661" i="2" s="1"/>
  <c r="BI658" i="2"/>
  <c r="BH658" i="2"/>
  <c r="BG658" i="2"/>
  <c r="BF658" i="2"/>
  <c r="T658" i="2"/>
  <c r="R658" i="2"/>
  <c r="P658" i="2"/>
  <c r="BK658" i="2"/>
  <c r="J658" i="2"/>
  <c r="BE658" i="2"/>
  <c r="BI655" i="2"/>
  <c r="BH655" i="2"/>
  <c r="BG655" i="2"/>
  <c r="BF655" i="2"/>
  <c r="T655" i="2"/>
  <c r="R655" i="2"/>
  <c r="P655" i="2"/>
  <c r="BK655" i="2"/>
  <c r="J655" i="2"/>
  <c r="BE655" i="2" s="1"/>
  <c r="BI652" i="2"/>
  <c r="BH652" i="2"/>
  <c r="BG652" i="2"/>
  <c r="BF652" i="2"/>
  <c r="T652" i="2"/>
  <c r="R652" i="2"/>
  <c r="P652" i="2"/>
  <c r="BK652" i="2"/>
  <c r="J652" i="2"/>
  <c r="BE652" i="2"/>
  <c r="BI647" i="2"/>
  <c r="BH647" i="2"/>
  <c r="BG647" i="2"/>
  <c r="BF647" i="2"/>
  <c r="T647" i="2"/>
  <c r="R647" i="2"/>
  <c r="P647" i="2"/>
  <c r="BK647" i="2"/>
  <c r="J647" i="2"/>
  <c r="BE647" i="2" s="1"/>
  <c r="BI642" i="2"/>
  <c r="BH642" i="2"/>
  <c r="BG642" i="2"/>
  <c r="BF642" i="2"/>
  <c r="T642" i="2"/>
  <c r="R642" i="2"/>
  <c r="P642" i="2"/>
  <c r="BK642" i="2"/>
  <c r="J642" i="2"/>
  <c r="BE642" i="2" s="1"/>
  <c r="BI636" i="2"/>
  <c r="BH636" i="2"/>
  <c r="BG636" i="2"/>
  <c r="BF636" i="2"/>
  <c r="T636" i="2"/>
  <c r="R636" i="2"/>
  <c r="P636" i="2"/>
  <c r="BK636" i="2"/>
  <c r="J636" i="2"/>
  <c r="BE636" i="2" s="1"/>
  <c r="BI629" i="2"/>
  <c r="BH629" i="2"/>
  <c r="BG629" i="2"/>
  <c r="BF629" i="2"/>
  <c r="T629" i="2"/>
  <c r="R629" i="2"/>
  <c r="P629" i="2"/>
  <c r="BK629" i="2"/>
  <c r="J629" i="2"/>
  <c r="BE629" i="2"/>
  <c r="BI625" i="2"/>
  <c r="BH625" i="2"/>
  <c r="BG625" i="2"/>
  <c r="BF625" i="2"/>
  <c r="T625" i="2"/>
  <c r="R625" i="2"/>
  <c r="P625" i="2"/>
  <c r="BK625" i="2"/>
  <c r="J625" i="2"/>
  <c r="BE625" i="2" s="1"/>
  <c r="BI619" i="2"/>
  <c r="BH619" i="2"/>
  <c r="BG619" i="2"/>
  <c r="BF619" i="2"/>
  <c r="T619" i="2"/>
  <c r="R619" i="2"/>
  <c r="P619" i="2"/>
  <c r="BK619" i="2"/>
  <c r="J619" i="2"/>
  <c r="BE619" i="2"/>
  <c r="BI614" i="2"/>
  <c r="BH614" i="2"/>
  <c r="BG614" i="2"/>
  <c r="BF614" i="2"/>
  <c r="T614" i="2"/>
  <c r="R614" i="2"/>
  <c r="P614" i="2"/>
  <c r="BK614" i="2"/>
  <c r="BK610" i="2" s="1"/>
  <c r="J610" i="2" s="1"/>
  <c r="J114" i="2" s="1"/>
  <c r="J614" i="2"/>
  <c r="BE614" i="2" s="1"/>
  <c r="BI611" i="2"/>
  <c r="BH611" i="2"/>
  <c r="BG611" i="2"/>
  <c r="BF611" i="2"/>
  <c r="T611" i="2"/>
  <c r="T610" i="2" s="1"/>
  <c r="R611" i="2"/>
  <c r="R610" i="2" s="1"/>
  <c r="P611" i="2"/>
  <c r="BK611" i="2"/>
  <c r="J611" i="2"/>
  <c r="BE611" i="2"/>
  <c r="BI607" i="2"/>
  <c r="BH607" i="2"/>
  <c r="BG607" i="2"/>
  <c r="BF607" i="2"/>
  <c r="T607" i="2"/>
  <c r="T606" i="2" s="1"/>
  <c r="R607" i="2"/>
  <c r="R606" i="2" s="1"/>
  <c r="P607" i="2"/>
  <c r="P606" i="2" s="1"/>
  <c r="BK607" i="2"/>
  <c r="BK606" i="2"/>
  <c r="J606" i="2" s="1"/>
  <c r="J113" i="2" s="1"/>
  <c r="J607" i="2"/>
  <c r="BE607" i="2"/>
  <c r="BI603" i="2"/>
  <c r="BH603" i="2"/>
  <c r="BG603" i="2"/>
  <c r="BF603" i="2"/>
  <c r="T603" i="2"/>
  <c r="R603" i="2"/>
  <c r="P603" i="2"/>
  <c r="BK603" i="2"/>
  <c r="J603" i="2"/>
  <c r="BE603" i="2" s="1"/>
  <c r="BI600" i="2"/>
  <c r="BH600" i="2"/>
  <c r="BG600" i="2"/>
  <c r="BF600" i="2"/>
  <c r="T600" i="2"/>
  <c r="R600" i="2"/>
  <c r="P600" i="2"/>
  <c r="BK600" i="2"/>
  <c r="J600" i="2"/>
  <c r="BE600" i="2"/>
  <c r="BI597" i="2"/>
  <c r="BH597" i="2"/>
  <c r="BG597" i="2"/>
  <c r="BF597" i="2"/>
  <c r="T597" i="2"/>
  <c r="R597" i="2"/>
  <c r="P597" i="2"/>
  <c r="BK597" i="2"/>
  <c r="J597" i="2"/>
  <c r="BE597" i="2" s="1"/>
  <c r="BI594" i="2"/>
  <c r="BH594" i="2"/>
  <c r="BG594" i="2"/>
  <c r="BF594" i="2"/>
  <c r="T594" i="2"/>
  <c r="T593" i="2" s="1"/>
  <c r="R594" i="2"/>
  <c r="P594" i="2"/>
  <c r="P593" i="2"/>
  <c r="BK594" i="2"/>
  <c r="BK593" i="2" s="1"/>
  <c r="J593" i="2" s="1"/>
  <c r="J112" i="2" s="1"/>
  <c r="J594" i="2"/>
  <c r="BE594" i="2" s="1"/>
  <c r="BI589" i="2"/>
  <c r="BH589" i="2"/>
  <c r="BG589" i="2"/>
  <c r="BF589" i="2"/>
  <c r="T589" i="2"/>
  <c r="R589" i="2"/>
  <c r="P589" i="2"/>
  <c r="BK589" i="2"/>
  <c r="J589" i="2"/>
  <c r="BE589" i="2"/>
  <c r="BI586" i="2"/>
  <c r="BH586" i="2"/>
  <c r="BG586" i="2"/>
  <c r="BF586" i="2"/>
  <c r="T586" i="2"/>
  <c r="R586" i="2"/>
  <c r="P586" i="2"/>
  <c r="BK586" i="2"/>
  <c r="J586" i="2"/>
  <c r="BE586" i="2" s="1"/>
  <c r="BI582" i="2"/>
  <c r="BH582" i="2"/>
  <c r="BG582" i="2"/>
  <c r="BF582" i="2"/>
  <c r="T582" i="2"/>
  <c r="R582" i="2"/>
  <c r="P582" i="2"/>
  <c r="BK582" i="2"/>
  <c r="J582" i="2"/>
  <c r="BE582" i="2"/>
  <c r="BI579" i="2"/>
  <c r="BH579" i="2"/>
  <c r="BG579" i="2"/>
  <c r="BF579" i="2"/>
  <c r="T579" i="2"/>
  <c r="R579" i="2"/>
  <c r="P579" i="2"/>
  <c r="BK579" i="2"/>
  <c r="J579" i="2"/>
  <c r="BE579" i="2" s="1"/>
  <c r="BI572" i="2"/>
  <c r="BH572" i="2"/>
  <c r="BG572" i="2"/>
  <c r="BF572" i="2"/>
  <c r="T572" i="2"/>
  <c r="R572" i="2"/>
  <c r="P572" i="2"/>
  <c r="BK572" i="2"/>
  <c r="J572" i="2"/>
  <c r="BE572" i="2" s="1"/>
  <c r="BI569" i="2"/>
  <c r="BH569" i="2"/>
  <c r="BG569" i="2"/>
  <c r="BF569" i="2"/>
  <c r="T569" i="2"/>
  <c r="R569" i="2"/>
  <c r="P569" i="2"/>
  <c r="BK569" i="2"/>
  <c r="J569" i="2"/>
  <c r="BE569" i="2" s="1"/>
  <c r="BI562" i="2"/>
  <c r="BH562" i="2"/>
  <c r="BG562" i="2"/>
  <c r="BF562" i="2"/>
  <c r="T562" i="2"/>
  <c r="R562" i="2"/>
  <c r="P562" i="2"/>
  <c r="BK562" i="2"/>
  <c r="J562" i="2"/>
  <c r="BE562" i="2" s="1"/>
  <c r="BI559" i="2"/>
  <c r="BH559" i="2"/>
  <c r="BG559" i="2"/>
  <c r="BF559" i="2"/>
  <c r="T559" i="2"/>
  <c r="R559" i="2"/>
  <c r="P559" i="2"/>
  <c r="BK559" i="2"/>
  <c r="J559" i="2"/>
  <c r="BE559" i="2" s="1"/>
  <c r="BI553" i="2"/>
  <c r="BH553" i="2"/>
  <c r="BG553" i="2"/>
  <c r="BF553" i="2"/>
  <c r="T553" i="2"/>
  <c r="R553" i="2"/>
  <c r="P553" i="2"/>
  <c r="BK553" i="2"/>
  <c r="J553" i="2"/>
  <c r="BE553" i="2"/>
  <c r="BI547" i="2"/>
  <c r="BH547" i="2"/>
  <c r="BG547" i="2"/>
  <c r="BF547" i="2"/>
  <c r="T547" i="2"/>
  <c r="R547" i="2"/>
  <c r="P547" i="2"/>
  <c r="BK547" i="2"/>
  <c r="J547" i="2"/>
  <c r="BE547" i="2" s="1"/>
  <c r="BI541" i="2"/>
  <c r="BH541" i="2"/>
  <c r="BG541" i="2"/>
  <c r="BF541" i="2"/>
  <c r="T541" i="2"/>
  <c r="R541" i="2"/>
  <c r="P541" i="2"/>
  <c r="BK541" i="2"/>
  <c r="J541" i="2"/>
  <c r="BE541" i="2" s="1"/>
  <c r="BI527" i="2"/>
  <c r="BH527" i="2"/>
  <c r="BG527" i="2"/>
  <c r="BF527" i="2"/>
  <c r="T527" i="2"/>
  <c r="R527" i="2"/>
  <c r="P527" i="2"/>
  <c r="BK527" i="2"/>
  <c r="J527" i="2"/>
  <c r="BE527" i="2" s="1"/>
  <c r="BI524" i="2"/>
  <c r="BH524" i="2"/>
  <c r="BG524" i="2"/>
  <c r="BF524" i="2"/>
  <c r="T524" i="2"/>
  <c r="R524" i="2"/>
  <c r="P524" i="2"/>
  <c r="BK524" i="2"/>
  <c r="J524" i="2"/>
  <c r="BE524" i="2" s="1"/>
  <c r="BI521" i="2"/>
  <c r="BH521" i="2"/>
  <c r="BG521" i="2"/>
  <c r="BF521" i="2"/>
  <c r="T521" i="2"/>
  <c r="R521" i="2"/>
  <c r="P521" i="2"/>
  <c r="BK521" i="2"/>
  <c r="J521" i="2"/>
  <c r="BE521" i="2" s="1"/>
  <c r="BI518" i="2"/>
  <c r="BH518" i="2"/>
  <c r="BG518" i="2"/>
  <c r="BF518" i="2"/>
  <c r="T518" i="2"/>
  <c r="R518" i="2"/>
  <c r="P518" i="2"/>
  <c r="BK518" i="2"/>
  <c r="J518" i="2"/>
  <c r="BE518" i="2" s="1"/>
  <c r="BI515" i="2"/>
  <c r="BH515" i="2"/>
  <c r="BG515" i="2"/>
  <c r="BF515" i="2"/>
  <c r="T515" i="2"/>
  <c r="R515" i="2"/>
  <c r="P515" i="2"/>
  <c r="BK515" i="2"/>
  <c r="J515" i="2"/>
  <c r="BE515" i="2" s="1"/>
  <c r="BI512" i="2"/>
  <c r="BH512" i="2"/>
  <c r="BG512" i="2"/>
  <c r="BF512" i="2"/>
  <c r="T512" i="2"/>
  <c r="R512" i="2"/>
  <c r="P512" i="2"/>
  <c r="BK512" i="2"/>
  <c r="J512" i="2"/>
  <c r="BE512" i="2" s="1"/>
  <c r="BI508" i="2"/>
  <c r="BH508" i="2"/>
  <c r="BG508" i="2"/>
  <c r="BF508" i="2"/>
  <c r="T508" i="2"/>
  <c r="R508" i="2"/>
  <c r="P508" i="2"/>
  <c r="BK508" i="2"/>
  <c r="J508" i="2"/>
  <c r="BE508" i="2" s="1"/>
  <c r="BI504" i="2"/>
  <c r="BH504" i="2"/>
  <c r="BG504" i="2"/>
  <c r="BF504" i="2"/>
  <c r="T504" i="2"/>
  <c r="R504" i="2"/>
  <c r="P504" i="2"/>
  <c r="BK504" i="2"/>
  <c r="J504" i="2"/>
  <c r="BE504" i="2"/>
  <c r="BI501" i="2"/>
  <c r="BH501" i="2"/>
  <c r="BG501" i="2"/>
  <c r="BF501" i="2"/>
  <c r="T501" i="2"/>
  <c r="R501" i="2"/>
  <c r="P501" i="2"/>
  <c r="BK501" i="2"/>
  <c r="J501" i="2"/>
  <c r="BE501" i="2" s="1"/>
  <c r="BI498" i="2"/>
  <c r="BH498" i="2"/>
  <c r="BG498" i="2"/>
  <c r="BF498" i="2"/>
  <c r="T498" i="2"/>
  <c r="R498" i="2"/>
  <c r="P498" i="2"/>
  <c r="BK498" i="2"/>
  <c r="J498" i="2"/>
  <c r="BE498" i="2" s="1"/>
  <c r="BI492" i="2"/>
  <c r="BH492" i="2"/>
  <c r="BG492" i="2"/>
  <c r="BF492" i="2"/>
  <c r="T492" i="2"/>
  <c r="R492" i="2"/>
  <c r="P492" i="2"/>
  <c r="BK492" i="2"/>
  <c r="J492" i="2"/>
  <c r="BE492" i="2" s="1"/>
  <c r="BI489" i="2"/>
  <c r="BH489" i="2"/>
  <c r="BG489" i="2"/>
  <c r="BF489" i="2"/>
  <c r="T489" i="2"/>
  <c r="R489" i="2"/>
  <c r="P489" i="2"/>
  <c r="BK489" i="2"/>
  <c r="J489" i="2"/>
  <c r="BE489" i="2" s="1"/>
  <c r="BI484" i="2"/>
  <c r="BH484" i="2"/>
  <c r="BG484" i="2"/>
  <c r="BF484" i="2"/>
  <c r="T484" i="2"/>
  <c r="R484" i="2"/>
  <c r="P484" i="2"/>
  <c r="BK484" i="2"/>
  <c r="J484" i="2"/>
  <c r="BE484" i="2" s="1"/>
  <c r="BI481" i="2"/>
  <c r="BH481" i="2"/>
  <c r="BG481" i="2"/>
  <c r="BF481" i="2"/>
  <c r="T481" i="2"/>
  <c r="R481" i="2"/>
  <c r="P481" i="2"/>
  <c r="BK481" i="2"/>
  <c r="J481" i="2"/>
  <c r="BE481" i="2" s="1"/>
  <c r="BI476" i="2"/>
  <c r="BH476" i="2"/>
  <c r="BG476" i="2"/>
  <c r="BF476" i="2"/>
  <c r="T476" i="2"/>
  <c r="R476" i="2"/>
  <c r="P476" i="2"/>
  <c r="BK476" i="2"/>
  <c r="J476" i="2"/>
  <c r="BE476" i="2"/>
  <c r="BI471" i="2"/>
  <c r="BH471" i="2"/>
  <c r="BG471" i="2"/>
  <c r="BF471" i="2"/>
  <c r="T471" i="2"/>
  <c r="R471" i="2"/>
  <c r="P471" i="2"/>
  <c r="BK471" i="2"/>
  <c r="J471" i="2"/>
  <c r="BE471" i="2" s="1"/>
  <c r="BI468" i="2"/>
  <c r="BH468" i="2"/>
  <c r="BG468" i="2"/>
  <c r="BF468" i="2"/>
  <c r="T468" i="2"/>
  <c r="R468" i="2"/>
  <c r="P468" i="2"/>
  <c r="BK468" i="2"/>
  <c r="J468" i="2"/>
  <c r="BE468" i="2" s="1"/>
  <c r="BI465" i="2"/>
  <c r="BH465" i="2"/>
  <c r="BG465" i="2"/>
  <c r="BF465" i="2"/>
  <c r="T465" i="2"/>
  <c r="R465" i="2"/>
  <c r="P465" i="2"/>
  <c r="BK465" i="2"/>
  <c r="J465" i="2"/>
  <c r="BE465" i="2" s="1"/>
  <c r="BI462" i="2"/>
  <c r="BH462" i="2"/>
  <c r="BG462" i="2"/>
  <c r="BF462" i="2"/>
  <c r="T462" i="2"/>
  <c r="R462" i="2"/>
  <c r="P462" i="2"/>
  <c r="BK462" i="2"/>
  <c r="J462" i="2"/>
  <c r="BE462" i="2" s="1"/>
  <c r="BI458" i="2"/>
  <c r="BH458" i="2"/>
  <c r="BG458" i="2"/>
  <c r="BF458" i="2"/>
  <c r="T458" i="2"/>
  <c r="R458" i="2"/>
  <c r="P458" i="2"/>
  <c r="P423" i="2" s="1"/>
  <c r="BK458" i="2"/>
  <c r="J458" i="2"/>
  <c r="BE458" i="2" s="1"/>
  <c r="BI454" i="2"/>
  <c r="BH454" i="2"/>
  <c r="BG454" i="2"/>
  <c r="BF454" i="2"/>
  <c r="T454" i="2"/>
  <c r="R454" i="2"/>
  <c r="P454" i="2"/>
  <c r="BK454" i="2"/>
  <c r="J454" i="2"/>
  <c r="BE454" i="2"/>
  <c r="BI448" i="2"/>
  <c r="BH448" i="2"/>
  <c r="BG448" i="2"/>
  <c r="BF448" i="2"/>
  <c r="T448" i="2"/>
  <c r="R448" i="2"/>
  <c r="P448" i="2"/>
  <c r="BK448" i="2"/>
  <c r="J448" i="2"/>
  <c r="BE448" i="2" s="1"/>
  <c r="BI442" i="2"/>
  <c r="BH442" i="2"/>
  <c r="BG442" i="2"/>
  <c r="BF442" i="2"/>
  <c r="T442" i="2"/>
  <c r="R442" i="2"/>
  <c r="P442" i="2"/>
  <c r="BK442" i="2"/>
  <c r="J442" i="2"/>
  <c r="BE442" i="2" s="1"/>
  <c r="BI432" i="2"/>
  <c r="BH432" i="2"/>
  <c r="BG432" i="2"/>
  <c r="BF432" i="2"/>
  <c r="T432" i="2"/>
  <c r="R432" i="2"/>
  <c r="P432" i="2"/>
  <c r="BK432" i="2"/>
  <c r="J432" i="2"/>
  <c r="BE432" i="2" s="1"/>
  <c r="BI424" i="2"/>
  <c r="BH424" i="2"/>
  <c r="BG424" i="2"/>
  <c r="BF424" i="2"/>
  <c r="T424" i="2"/>
  <c r="R424" i="2"/>
  <c r="P424" i="2"/>
  <c r="BK424" i="2"/>
  <c r="J424" i="2"/>
  <c r="BE424" i="2" s="1"/>
  <c r="BI420" i="2"/>
  <c r="BH420" i="2"/>
  <c r="BG420" i="2"/>
  <c r="BF420" i="2"/>
  <c r="T420" i="2"/>
  <c r="R420" i="2"/>
  <c r="P420" i="2"/>
  <c r="BK420" i="2"/>
  <c r="J420" i="2"/>
  <c r="BE420" i="2" s="1"/>
  <c r="BI417" i="2"/>
  <c r="BH417" i="2"/>
  <c r="BG417" i="2"/>
  <c r="BF417" i="2"/>
  <c r="T417" i="2"/>
  <c r="R417" i="2"/>
  <c r="R410" i="2" s="1"/>
  <c r="P417" i="2"/>
  <c r="BK417" i="2"/>
  <c r="J417" i="2"/>
  <c r="BE417" i="2" s="1"/>
  <c r="BI414" i="2"/>
  <c r="BH414" i="2"/>
  <c r="BG414" i="2"/>
  <c r="BF414" i="2"/>
  <c r="T414" i="2"/>
  <c r="R414" i="2"/>
  <c r="P414" i="2"/>
  <c r="BK414" i="2"/>
  <c r="J414" i="2"/>
  <c r="BE414" i="2" s="1"/>
  <c r="BI411" i="2"/>
  <c r="BH411" i="2"/>
  <c r="BG411" i="2"/>
  <c r="BF411" i="2"/>
  <c r="T411" i="2"/>
  <c r="R411" i="2"/>
  <c r="P411" i="2"/>
  <c r="BK411" i="2"/>
  <c r="BK410" i="2"/>
  <c r="J410" i="2"/>
  <c r="J109" i="2" s="1"/>
  <c r="J411" i="2"/>
  <c r="BE411" i="2" s="1"/>
  <c r="BI407" i="2"/>
  <c r="BH407" i="2"/>
  <c r="BG407" i="2"/>
  <c r="BF407" i="2"/>
  <c r="T407" i="2"/>
  <c r="R407" i="2"/>
  <c r="P407" i="2"/>
  <c r="BK407" i="2"/>
  <c r="J407" i="2"/>
  <c r="BE407" i="2" s="1"/>
  <c r="BI404" i="2"/>
  <c r="BH404" i="2"/>
  <c r="BG404" i="2"/>
  <c r="BF404" i="2"/>
  <c r="T404" i="2"/>
  <c r="R404" i="2"/>
  <c r="P404" i="2"/>
  <c r="BK404" i="2"/>
  <c r="J404" i="2"/>
  <c r="BE404" i="2" s="1"/>
  <c r="BI401" i="2"/>
  <c r="BH401" i="2"/>
  <c r="BG401" i="2"/>
  <c r="BF401" i="2"/>
  <c r="T401" i="2"/>
  <c r="R401" i="2"/>
  <c r="P401" i="2"/>
  <c r="BK401" i="2"/>
  <c r="J401" i="2"/>
  <c r="BE401" i="2" s="1"/>
  <c r="BI398" i="2"/>
  <c r="BH398" i="2"/>
  <c r="BG398" i="2"/>
  <c r="BF398" i="2"/>
  <c r="T398" i="2"/>
  <c r="R398" i="2"/>
  <c r="P398" i="2"/>
  <c r="BK398" i="2"/>
  <c r="J398" i="2"/>
  <c r="BE398" i="2" s="1"/>
  <c r="BI395" i="2"/>
  <c r="BH395" i="2"/>
  <c r="BG395" i="2"/>
  <c r="BF395" i="2"/>
  <c r="T395" i="2"/>
  <c r="R395" i="2"/>
  <c r="P395" i="2"/>
  <c r="BK395" i="2"/>
  <c r="J395" i="2"/>
  <c r="BE395" i="2" s="1"/>
  <c r="BI391" i="2"/>
  <c r="BH391" i="2"/>
  <c r="BG391" i="2"/>
  <c r="BF391" i="2"/>
  <c r="T391" i="2"/>
  <c r="R391" i="2"/>
  <c r="P391" i="2"/>
  <c r="BK391" i="2"/>
  <c r="J391" i="2"/>
  <c r="BE391" i="2" s="1"/>
  <c r="BI387" i="2"/>
  <c r="BH387" i="2"/>
  <c r="BG387" i="2"/>
  <c r="BF387" i="2"/>
  <c r="T387" i="2"/>
  <c r="R387" i="2"/>
  <c r="P387" i="2"/>
  <c r="BK387" i="2"/>
  <c r="J387" i="2"/>
  <c r="BE387" i="2" s="1"/>
  <c r="BI384" i="2"/>
  <c r="BH384" i="2"/>
  <c r="BG384" i="2"/>
  <c r="BF384" i="2"/>
  <c r="T384" i="2"/>
  <c r="R384" i="2"/>
  <c r="P384" i="2"/>
  <c r="BK384" i="2"/>
  <c r="J384" i="2"/>
  <c r="BE384" i="2" s="1"/>
  <c r="BI381" i="2"/>
  <c r="BH381" i="2"/>
  <c r="BG381" i="2"/>
  <c r="BF381" i="2"/>
  <c r="T381" i="2"/>
  <c r="R381" i="2"/>
  <c r="P381" i="2"/>
  <c r="BK381" i="2"/>
  <c r="J381" i="2"/>
  <c r="BE381" i="2" s="1"/>
  <c r="BI376" i="2"/>
  <c r="BH376" i="2"/>
  <c r="BG376" i="2"/>
  <c r="BF376" i="2"/>
  <c r="T376" i="2"/>
  <c r="R376" i="2"/>
  <c r="P376" i="2"/>
  <c r="BK376" i="2"/>
  <c r="J376" i="2"/>
  <c r="BE376" i="2" s="1"/>
  <c r="BI372" i="2"/>
  <c r="BH372" i="2"/>
  <c r="BG372" i="2"/>
  <c r="BF372" i="2"/>
  <c r="T372" i="2"/>
  <c r="R372" i="2"/>
  <c r="P372" i="2"/>
  <c r="BK372" i="2"/>
  <c r="J372" i="2"/>
  <c r="BE372" i="2" s="1"/>
  <c r="BI368" i="2"/>
  <c r="BH368" i="2"/>
  <c r="BG368" i="2"/>
  <c r="BF368" i="2"/>
  <c r="T368" i="2"/>
  <c r="R368" i="2"/>
  <c r="P368" i="2"/>
  <c r="BK368" i="2"/>
  <c r="J368" i="2"/>
  <c r="BE368" i="2" s="1"/>
  <c r="BI362" i="2"/>
  <c r="BH362" i="2"/>
  <c r="BG362" i="2"/>
  <c r="BF362" i="2"/>
  <c r="T362" i="2"/>
  <c r="R362" i="2"/>
  <c r="P362" i="2"/>
  <c r="BK362" i="2"/>
  <c r="J362" i="2"/>
  <c r="BE362" i="2" s="1"/>
  <c r="BI356" i="2"/>
  <c r="BH356" i="2"/>
  <c r="BG356" i="2"/>
  <c r="BF356" i="2"/>
  <c r="T356" i="2"/>
  <c r="R356" i="2"/>
  <c r="P356" i="2"/>
  <c r="BK356" i="2"/>
  <c r="J356" i="2"/>
  <c r="BE356" i="2"/>
  <c r="BI350" i="2"/>
  <c r="BH350" i="2"/>
  <c r="BG350" i="2"/>
  <c r="BF350" i="2"/>
  <c r="T350" i="2"/>
  <c r="R350" i="2"/>
  <c r="P350" i="2"/>
  <c r="BK350" i="2"/>
  <c r="J350" i="2"/>
  <c r="BE350" i="2" s="1"/>
  <c r="BI347" i="2"/>
  <c r="BH347" i="2"/>
  <c r="BG347" i="2"/>
  <c r="BF347" i="2"/>
  <c r="T347" i="2"/>
  <c r="R347" i="2"/>
  <c r="P347" i="2"/>
  <c r="BK347" i="2"/>
  <c r="J347" i="2"/>
  <c r="BE347" i="2"/>
  <c r="BI340" i="2"/>
  <c r="BH340" i="2"/>
  <c r="BG340" i="2"/>
  <c r="BF340" i="2"/>
  <c r="T340" i="2"/>
  <c r="R340" i="2"/>
  <c r="P340" i="2"/>
  <c r="BK340" i="2"/>
  <c r="J340" i="2"/>
  <c r="BE340" i="2" s="1"/>
  <c r="BI337" i="2"/>
  <c r="BH337" i="2"/>
  <c r="BG337" i="2"/>
  <c r="BF337" i="2"/>
  <c r="T337" i="2"/>
  <c r="R337" i="2"/>
  <c r="P337" i="2"/>
  <c r="BK337" i="2"/>
  <c r="J337" i="2"/>
  <c r="BE337" i="2" s="1"/>
  <c r="BI334" i="2"/>
  <c r="BH334" i="2"/>
  <c r="BG334" i="2"/>
  <c r="BF334" i="2"/>
  <c r="T334" i="2"/>
  <c r="R334" i="2"/>
  <c r="P334" i="2"/>
  <c r="BK334" i="2"/>
  <c r="J334" i="2"/>
  <c r="BE334" i="2" s="1"/>
  <c r="BI331" i="2"/>
  <c r="BH331" i="2"/>
  <c r="BG331" i="2"/>
  <c r="BF331" i="2"/>
  <c r="T331" i="2"/>
  <c r="R331" i="2"/>
  <c r="P331" i="2"/>
  <c r="BK331" i="2"/>
  <c r="J331" i="2"/>
  <c r="BE331" i="2" s="1"/>
  <c r="BI327" i="2"/>
  <c r="BH327" i="2"/>
  <c r="BG327" i="2"/>
  <c r="BF327" i="2"/>
  <c r="T327" i="2"/>
  <c r="R327" i="2"/>
  <c r="P327" i="2"/>
  <c r="BK327" i="2"/>
  <c r="J327" i="2"/>
  <c r="BE327" i="2" s="1"/>
  <c r="BI323" i="2"/>
  <c r="BH323" i="2"/>
  <c r="BG323" i="2"/>
  <c r="BF323" i="2"/>
  <c r="T323" i="2"/>
  <c r="R323" i="2"/>
  <c r="P323" i="2"/>
  <c r="BK323" i="2"/>
  <c r="J323" i="2"/>
  <c r="BE323" i="2"/>
  <c r="BI319" i="2"/>
  <c r="BH319" i="2"/>
  <c r="BG319" i="2"/>
  <c r="BF319" i="2"/>
  <c r="T319" i="2"/>
  <c r="R319" i="2"/>
  <c r="P319" i="2"/>
  <c r="BK319" i="2"/>
  <c r="J319" i="2"/>
  <c r="BE319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 s="1"/>
  <c r="BI284" i="2"/>
  <c r="BH284" i="2"/>
  <c r="BG284" i="2"/>
  <c r="BF284" i="2"/>
  <c r="T284" i="2"/>
  <c r="R284" i="2"/>
  <c r="P284" i="2"/>
  <c r="BK284" i="2"/>
  <c r="J284" i="2"/>
  <c r="BE284" i="2" s="1"/>
  <c r="BI280" i="2"/>
  <c r="BH280" i="2"/>
  <c r="BG280" i="2"/>
  <c r="BF280" i="2"/>
  <c r="T280" i="2"/>
  <c r="R280" i="2"/>
  <c r="P280" i="2"/>
  <c r="BK280" i="2"/>
  <c r="J280" i="2"/>
  <c r="BE280" i="2" s="1"/>
  <c r="BI275" i="2"/>
  <c r="BH275" i="2"/>
  <c r="BG275" i="2"/>
  <c r="BF275" i="2"/>
  <c r="T275" i="2"/>
  <c r="R275" i="2"/>
  <c r="P275" i="2"/>
  <c r="BK275" i="2"/>
  <c r="J275" i="2"/>
  <c r="BE275" i="2" s="1"/>
  <c r="BI272" i="2"/>
  <c r="BH272" i="2"/>
  <c r="BG272" i="2"/>
  <c r="BF272" i="2"/>
  <c r="T272" i="2"/>
  <c r="R272" i="2"/>
  <c r="P272" i="2"/>
  <c r="BK272" i="2"/>
  <c r="J272" i="2"/>
  <c r="BE272" i="2" s="1"/>
  <c r="BI269" i="2"/>
  <c r="BH269" i="2"/>
  <c r="BG269" i="2"/>
  <c r="BF269" i="2"/>
  <c r="T269" i="2"/>
  <c r="R269" i="2"/>
  <c r="P269" i="2"/>
  <c r="BK269" i="2"/>
  <c r="J269" i="2"/>
  <c r="BE269" i="2" s="1"/>
  <c r="BI264" i="2"/>
  <c r="BH264" i="2"/>
  <c r="BG264" i="2"/>
  <c r="BF264" i="2"/>
  <c r="T264" i="2"/>
  <c r="R264" i="2"/>
  <c r="P264" i="2"/>
  <c r="BK264" i="2"/>
  <c r="J264" i="2"/>
  <c r="BE264" i="2" s="1"/>
  <c r="BI260" i="2"/>
  <c r="BH260" i="2"/>
  <c r="BG260" i="2"/>
  <c r="BF260" i="2"/>
  <c r="T260" i="2"/>
  <c r="R260" i="2"/>
  <c r="P260" i="2"/>
  <c r="BK260" i="2"/>
  <c r="J260" i="2"/>
  <c r="BE260" i="2" s="1"/>
  <c r="BI257" i="2"/>
  <c r="BH257" i="2"/>
  <c r="BG257" i="2"/>
  <c r="BF257" i="2"/>
  <c r="T257" i="2"/>
  <c r="R257" i="2"/>
  <c r="P257" i="2"/>
  <c r="BK257" i="2"/>
  <c r="J257" i="2"/>
  <c r="BE257" i="2"/>
  <c r="BI251" i="2"/>
  <c r="BH251" i="2"/>
  <c r="BG251" i="2"/>
  <c r="BF251" i="2"/>
  <c r="T251" i="2"/>
  <c r="R251" i="2"/>
  <c r="P251" i="2"/>
  <c r="BK251" i="2"/>
  <c r="J251" i="2"/>
  <c r="BE251" i="2" s="1"/>
  <c r="BI243" i="2"/>
  <c r="BH243" i="2"/>
  <c r="BG243" i="2"/>
  <c r="BF243" i="2"/>
  <c r="T243" i="2"/>
  <c r="R243" i="2"/>
  <c r="P243" i="2"/>
  <c r="P242" i="2" s="1"/>
  <c r="BK243" i="2"/>
  <c r="J243" i="2"/>
  <c r="BE243" i="2" s="1"/>
  <c r="BI237" i="2"/>
  <c r="BH237" i="2"/>
  <c r="BG237" i="2"/>
  <c r="BF237" i="2"/>
  <c r="T237" i="2"/>
  <c r="R237" i="2"/>
  <c r="P237" i="2"/>
  <c r="BK237" i="2"/>
  <c r="J237" i="2"/>
  <c r="BE237" i="2"/>
  <c r="BI234" i="2"/>
  <c r="BH234" i="2"/>
  <c r="BG234" i="2"/>
  <c r="BF234" i="2"/>
  <c r="T234" i="2"/>
  <c r="R234" i="2"/>
  <c r="P234" i="2"/>
  <c r="BK234" i="2"/>
  <c r="J234" i="2"/>
  <c r="BE234" i="2" s="1"/>
  <c r="BI228" i="2"/>
  <c r="BH228" i="2"/>
  <c r="BG228" i="2"/>
  <c r="BF228" i="2"/>
  <c r="T228" i="2"/>
  <c r="R228" i="2"/>
  <c r="P228" i="2"/>
  <c r="BK228" i="2"/>
  <c r="J228" i="2"/>
  <c r="BE228" i="2" s="1"/>
  <c r="BI223" i="2"/>
  <c r="BH223" i="2"/>
  <c r="BG223" i="2"/>
  <c r="BF223" i="2"/>
  <c r="T223" i="2"/>
  <c r="T222" i="2" s="1"/>
  <c r="R223" i="2"/>
  <c r="P223" i="2"/>
  <c r="BK223" i="2"/>
  <c r="J223" i="2"/>
  <c r="BE223" i="2" s="1"/>
  <c r="BI219" i="2"/>
  <c r="BH219" i="2"/>
  <c r="BG219" i="2"/>
  <c r="BF219" i="2"/>
  <c r="T219" i="2"/>
  <c r="T218" i="2" s="1"/>
  <c r="R219" i="2"/>
  <c r="R218" i="2"/>
  <c r="P219" i="2"/>
  <c r="P218" i="2" s="1"/>
  <c r="BK219" i="2"/>
  <c r="BK218" i="2" s="1"/>
  <c r="J218" i="2"/>
  <c r="J105" i="2" s="1"/>
  <c r="J219" i="2"/>
  <c r="BE219" i="2"/>
  <c r="BI214" i="2"/>
  <c r="BH214" i="2"/>
  <c r="BG214" i="2"/>
  <c r="BF214" i="2"/>
  <c r="T214" i="2"/>
  <c r="R214" i="2"/>
  <c r="P214" i="2"/>
  <c r="BK214" i="2"/>
  <c r="J214" i="2"/>
  <c r="BE214" i="2" s="1"/>
  <c r="BI209" i="2"/>
  <c r="BH209" i="2"/>
  <c r="BG209" i="2"/>
  <c r="BF209" i="2"/>
  <c r="T209" i="2"/>
  <c r="T208" i="2" s="1"/>
  <c r="R209" i="2"/>
  <c r="P209" i="2"/>
  <c r="P208" i="2" s="1"/>
  <c r="BK209" i="2"/>
  <c r="J209" i="2"/>
  <c r="BE209" i="2" s="1"/>
  <c r="BI205" i="2"/>
  <c r="BH205" i="2"/>
  <c r="BG205" i="2"/>
  <c r="BF205" i="2"/>
  <c r="T205" i="2"/>
  <c r="R205" i="2"/>
  <c r="P205" i="2"/>
  <c r="BK205" i="2"/>
  <c r="J205" i="2"/>
  <c r="BE205" i="2" s="1"/>
  <c r="BI200" i="2"/>
  <c r="BH200" i="2"/>
  <c r="BG200" i="2"/>
  <c r="BF200" i="2"/>
  <c r="T200" i="2"/>
  <c r="R200" i="2"/>
  <c r="R199" i="2" s="1"/>
  <c r="P200" i="2"/>
  <c r="BK200" i="2"/>
  <c r="J200" i="2"/>
  <c r="BE200" i="2"/>
  <c r="BI196" i="2"/>
  <c r="BH196" i="2"/>
  <c r="BG196" i="2"/>
  <c r="BF196" i="2"/>
  <c r="T196" i="2"/>
  <c r="R196" i="2"/>
  <c r="P196" i="2"/>
  <c r="BK196" i="2"/>
  <c r="J196" i="2"/>
  <c r="BE196" i="2" s="1"/>
  <c r="BI187" i="2"/>
  <c r="BH187" i="2"/>
  <c r="BG187" i="2"/>
  <c r="BF187" i="2"/>
  <c r="T187" i="2"/>
  <c r="T186" i="2"/>
  <c r="R187" i="2"/>
  <c r="R186" i="2" s="1"/>
  <c r="P187" i="2"/>
  <c r="BK187" i="2"/>
  <c r="J187" i="2"/>
  <c r="BE187" i="2"/>
  <c r="BI183" i="2"/>
  <c r="BH183" i="2"/>
  <c r="BG183" i="2"/>
  <c r="BF183" i="2"/>
  <c r="T183" i="2"/>
  <c r="T182" i="2" s="1"/>
  <c r="R183" i="2"/>
  <c r="R182" i="2" s="1"/>
  <c r="P183" i="2"/>
  <c r="P182" i="2"/>
  <c r="BK183" i="2"/>
  <c r="BK182" i="2" s="1"/>
  <c r="J182" i="2" s="1"/>
  <c r="J101" i="2" s="1"/>
  <c r="J183" i="2"/>
  <c r="BE183" i="2"/>
  <c r="BI179" i="2"/>
  <c r="BH179" i="2"/>
  <c r="BG179" i="2"/>
  <c r="BF179" i="2"/>
  <c r="T179" i="2"/>
  <c r="R179" i="2"/>
  <c r="P179" i="2"/>
  <c r="BK179" i="2"/>
  <c r="J179" i="2"/>
  <c r="BE179" i="2" s="1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R169" i="2" s="1"/>
  <c r="P170" i="2"/>
  <c r="P169" i="2" s="1"/>
  <c r="BK170" i="2"/>
  <c r="J170" i="2"/>
  <c r="BE170" i="2"/>
  <c r="J163" i="2"/>
  <c r="F163" i="2"/>
  <c r="F161" i="2"/>
  <c r="E159" i="2"/>
  <c r="BI144" i="2"/>
  <c r="BH144" i="2"/>
  <c r="BG144" i="2"/>
  <c r="BF144" i="2"/>
  <c r="BI143" i="2"/>
  <c r="BH143" i="2"/>
  <c r="BG143" i="2"/>
  <c r="BF143" i="2"/>
  <c r="BE143" i="2"/>
  <c r="BI142" i="2"/>
  <c r="BH142" i="2"/>
  <c r="BG142" i="2"/>
  <c r="BF142" i="2"/>
  <c r="BE142" i="2"/>
  <c r="BI141" i="2"/>
  <c r="BH141" i="2"/>
  <c r="BG141" i="2"/>
  <c r="BF141" i="2"/>
  <c r="BE141" i="2"/>
  <c r="BI140" i="2"/>
  <c r="BH140" i="2"/>
  <c r="BG140" i="2"/>
  <c r="BF140" i="2"/>
  <c r="BE140" i="2"/>
  <c r="BI139" i="2"/>
  <c r="BH139" i="2"/>
  <c r="BG139" i="2"/>
  <c r="BF139" i="2"/>
  <c r="BE139" i="2"/>
  <c r="J93" i="2"/>
  <c r="F93" i="2"/>
  <c r="F91" i="2"/>
  <c r="E89" i="2"/>
  <c r="J26" i="2"/>
  <c r="E26" i="2"/>
  <c r="J164" i="2" s="1"/>
  <c r="J25" i="2"/>
  <c r="J20" i="2"/>
  <c r="E20" i="2"/>
  <c r="F94" i="2" s="1"/>
  <c r="J19" i="2"/>
  <c r="J14" i="2"/>
  <c r="J91" i="2" s="1"/>
  <c r="E7" i="2"/>
  <c r="E155" i="2" s="1"/>
  <c r="AS95" i="1"/>
  <c r="AS94" i="1" s="1"/>
  <c r="L90" i="1"/>
  <c r="AM90" i="1"/>
  <c r="AM89" i="1"/>
  <c r="L89" i="1"/>
  <c r="AM87" i="1"/>
  <c r="L87" i="1"/>
  <c r="L85" i="1"/>
  <c r="L84" i="1"/>
  <c r="T1129" i="2" l="1"/>
  <c r="F41" i="2"/>
  <c r="BD96" i="1" s="1"/>
  <c r="F38" i="3"/>
  <c r="BA97" i="1" s="1"/>
  <c r="P304" i="3"/>
  <c r="T457" i="3"/>
  <c r="T456" i="3" s="1"/>
  <c r="P456" i="3"/>
  <c r="J316" i="3"/>
  <c r="J134" i="3" s="1"/>
  <c r="BK315" i="3"/>
  <c r="J315" i="3" s="1"/>
  <c r="J133" i="3" s="1"/>
  <c r="J94" i="2"/>
  <c r="P1045" i="2"/>
  <c r="T248" i="4"/>
  <c r="P283" i="2"/>
  <c r="J161" i="2"/>
  <c r="T875" i="2"/>
  <c r="BK1239" i="2"/>
  <c r="J1239" i="2" s="1"/>
  <c r="J127" i="2" s="1"/>
  <c r="BK1314" i="2"/>
  <c r="J1314" i="2" s="1"/>
  <c r="J132" i="2" s="1"/>
  <c r="BK252" i="3"/>
  <c r="J252" i="3" s="1"/>
  <c r="J107" i="3" s="1"/>
  <c r="F39" i="2"/>
  <c r="BB96" i="1" s="1"/>
  <c r="R350" i="3"/>
  <c r="R222" i="2"/>
  <c r="BK388" i="3"/>
  <c r="J388" i="3" s="1"/>
  <c r="J160" i="3" s="1"/>
  <c r="T467" i="3"/>
  <c r="F164" i="2"/>
  <c r="J38" i="2"/>
  <c r="AW96" i="1" s="1"/>
  <c r="BK169" i="2"/>
  <c r="J169" i="2" s="1"/>
  <c r="J100" i="2" s="1"/>
  <c r="BK186" i="2"/>
  <c r="J186" i="2" s="1"/>
  <c r="J102" i="2" s="1"/>
  <c r="R208" i="2"/>
  <c r="P475" i="2"/>
  <c r="R926" i="2"/>
  <c r="P1129" i="2"/>
  <c r="R230" i="3"/>
  <c r="T240" i="3"/>
  <c r="T230" i="3" s="1"/>
  <c r="R309" i="3"/>
  <c r="R304" i="3" s="1"/>
  <c r="T329" i="3"/>
  <c r="R443" i="3"/>
  <c r="BK248" i="4"/>
  <c r="J248" i="4" s="1"/>
  <c r="J105" i="4" s="1"/>
  <c r="T268" i="5"/>
  <c r="J131" i="10"/>
  <c r="J89" i="10"/>
  <c r="J36" i="11"/>
  <c r="AW105" i="1" s="1"/>
  <c r="F40" i="3"/>
  <c r="BC97" i="1" s="1"/>
  <c r="T245" i="3"/>
  <c r="R295" i="3"/>
  <c r="P295" i="3"/>
  <c r="T309" i="3"/>
  <c r="T304" i="3" s="1"/>
  <c r="P268" i="5"/>
  <c r="R177" i="9"/>
  <c r="R139" i="9" s="1"/>
  <c r="R138" i="9" s="1"/>
  <c r="P186" i="2"/>
  <c r="T283" i="2"/>
  <c r="R475" i="2"/>
  <c r="R593" i="2"/>
  <c r="P801" i="2"/>
  <c r="R875" i="2"/>
  <c r="T926" i="2"/>
  <c r="T971" i="2"/>
  <c r="BK971" i="2"/>
  <c r="J971" i="2" s="1"/>
  <c r="J122" i="2" s="1"/>
  <c r="BK1217" i="2"/>
  <c r="J1217" i="2" s="1"/>
  <c r="J126" i="2" s="1"/>
  <c r="R1350" i="2"/>
  <c r="BK260" i="3"/>
  <c r="J260" i="3" s="1"/>
  <c r="J111" i="3" s="1"/>
  <c r="P271" i="3"/>
  <c r="BK299" i="3"/>
  <c r="J299" i="3" s="1"/>
  <c r="J126" i="3" s="1"/>
  <c r="R316" i="3"/>
  <c r="R315" i="3" s="1"/>
  <c r="BK339" i="3"/>
  <c r="J339" i="3" s="1"/>
  <c r="J143" i="3" s="1"/>
  <c r="BK345" i="3"/>
  <c r="J345" i="3" s="1"/>
  <c r="J144" i="3" s="1"/>
  <c r="R400" i="3"/>
  <c r="R416" i="3"/>
  <c r="BK437" i="3"/>
  <c r="J437" i="3" s="1"/>
  <c r="J178" i="3" s="1"/>
  <c r="BK448" i="3"/>
  <c r="J448" i="3" s="1"/>
  <c r="J180" i="3" s="1"/>
  <c r="BK451" i="3"/>
  <c r="J451" i="3" s="1"/>
  <c r="J181" i="3" s="1"/>
  <c r="J94" i="5"/>
  <c r="J133" i="5"/>
  <c r="F39" i="5"/>
  <c r="BB99" i="1" s="1"/>
  <c r="T384" i="5"/>
  <c r="R340" i="6"/>
  <c r="T133" i="8"/>
  <c r="T132" i="8" s="1"/>
  <c r="P133" i="8"/>
  <c r="R284" i="12"/>
  <c r="BK199" i="2"/>
  <c r="J199" i="2" s="1"/>
  <c r="J103" i="2" s="1"/>
  <c r="P745" i="2"/>
  <c r="T801" i="2"/>
  <c r="R971" i="2"/>
  <c r="BK1361" i="2"/>
  <c r="J1361" i="2" s="1"/>
  <c r="J135" i="2" s="1"/>
  <c r="R233" i="3"/>
  <c r="T295" i="3"/>
  <c r="BK377" i="3"/>
  <c r="J377" i="3" s="1"/>
  <c r="J155" i="3" s="1"/>
  <c r="R388" i="3"/>
  <c r="BK397" i="3"/>
  <c r="J397" i="3" s="1"/>
  <c r="J164" i="3" s="1"/>
  <c r="T400" i="3"/>
  <c r="P400" i="3"/>
  <c r="BK405" i="3"/>
  <c r="J405" i="3" s="1"/>
  <c r="J166" i="3" s="1"/>
  <c r="BK421" i="3"/>
  <c r="J421" i="3" s="1"/>
  <c r="J171" i="3" s="1"/>
  <c r="BK358" i="4"/>
  <c r="J358" i="4" s="1"/>
  <c r="J106" i="4" s="1"/>
  <c r="E85" i="5"/>
  <c r="E124" i="5"/>
  <c r="R481" i="5"/>
  <c r="E124" i="6"/>
  <c r="E85" i="6"/>
  <c r="T242" i="2"/>
  <c r="T423" i="2"/>
  <c r="BK1129" i="2"/>
  <c r="J1129" i="2" s="1"/>
  <c r="J124" i="2" s="1"/>
  <c r="P1271" i="2"/>
  <c r="BK1290" i="2"/>
  <c r="J1290" i="2" s="1"/>
  <c r="J131" i="2" s="1"/>
  <c r="T1350" i="2"/>
  <c r="R1361" i="2"/>
  <c r="F94" i="3"/>
  <c r="F41" i="3"/>
  <c r="BD97" i="1" s="1"/>
  <c r="BK309" i="3"/>
  <c r="J309" i="3" s="1"/>
  <c r="J131" i="3" s="1"/>
  <c r="BK336" i="3"/>
  <c r="J336" i="3" s="1"/>
  <c r="J142" i="3" s="1"/>
  <c r="BK350" i="3"/>
  <c r="J350" i="3" s="1"/>
  <c r="J146" i="3" s="1"/>
  <c r="R356" i="3"/>
  <c r="R324" i="3" s="1"/>
  <c r="T397" i="3"/>
  <c r="T383" i="3" s="1"/>
  <c r="T421" i="3"/>
  <c r="BK443" i="3"/>
  <c r="J443" i="3" s="1"/>
  <c r="J179" i="3" s="1"/>
  <c r="BK467" i="3"/>
  <c r="J467" i="3" s="1"/>
  <c r="J189" i="3" s="1"/>
  <c r="R161" i="4"/>
  <c r="T187" i="4"/>
  <c r="P187" i="4"/>
  <c r="BK212" i="5"/>
  <c r="J212" i="5" s="1"/>
  <c r="J100" i="5" s="1"/>
  <c r="BK745" i="2"/>
  <c r="J745" i="2" s="1"/>
  <c r="J116" i="2" s="1"/>
  <c r="P833" i="2"/>
  <c r="T1179" i="2"/>
  <c r="P1179" i="2"/>
  <c r="T233" i="3"/>
  <c r="P233" i="3"/>
  <c r="T260" i="3"/>
  <c r="T255" i="3" s="1"/>
  <c r="T271" i="3"/>
  <c r="T268" i="3" s="1"/>
  <c r="R299" i="3"/>
  <c r="R339" i="3"/>
  <c r="T350" i="3"/>
  <c r="P350" i="3"/>
  <c r="R367" i="3"/>
  <c r="T416" i="3"/>
  <c r="P416" i="3"/>
  <c r="T443" i="3"/>
  <c r="R448" i="3"/>
  <c r="R383" i="3" s="1"/>
  <c r="P248" i="4"/>
  <c r="F37" i="13"/>
  <c r="BB107" i="1" s="1"/>
  <c r="T199" i="2"/>
  <c r="BK222" i="2"/>
  <c r="J222" i="2" s="1"/>
  <c r="J106" i="2" s="1"/>
  <c r="R242" i="2"/>
  <c r="BK475" i="2"/>
  <c r="J475" i="2" s="1"/>
  <c r="J111" i="2" s="1"/>
  <c r="T618" i="2"/>
  <c r="P618" i="2"/>
  <c r="R745" i="2"/>
  <c r="T843" i="2"/>
  <c r="T1045" i="2"/>
  <c r="R1314" i="2"/>
  <c r="R245" i="3"/>
  <c r="R260" i="3"/>
  <c r="R255" i="3" s="1"/>
  <c r="P275" i="3"/>
  <c r="BK295" i="3"/>
  <c r="J295" i="3" s="1"/>
  <c r="J125" i="3" s="1"/>
  <c r="T299" i="3"/>
  <c r="BK400" i="3"/>
  <c r="J400" i="3" s="1"/>
  <c r="J165" i="3" s="1"/>
  <c r="R410" i="3"/>
  <c r="R437" i="3"/>
  <c r="R482" i="3"/>
  <c r="J94" i="4"/>
  <c r="J138" i="4"/>
  <c r="R187" i="4"/>
  <c r="R248" i="4"/>
  <c r="R322" i="5"/>
  <c r="F39" i="10"/>
  <c r="BD104" i="1" s="1"/>
  <c r="BK474" i="3"/>
  <c r="J474" i="3" s="1"/>
  <c r="J190" i="3" s="1"/>
  <c r="BK161" i="4"/>
  <c r="J161" i="4" s="1"/>
  <c r="J101" i="4" s="1"/>
  <c r="BK268" i="5"/>
  <c r="J268" i="5" s="1"/>
  <c r="J101" i="5" s="1"/>
  <c r="J130" i="6"/>
  <c r="F38" i="7"/>
  <c r="BA101" i="1" s="1"/>
  <c r="BK157" i="7"/>
  <c r="J157" i="7" s="1"/>
  <c r="J101" i="7" s="1"/>
  <c r="T172" i="7"/>
  <c r="T177" i="7"/>
  <c r="F39" i="8"/>
  <c r="BB102" i="1" s="1"/>
  <c r="R135" i="11"/>
  <c r="R134" i="11" s="1"/>
  <c r="F39" i="12"/>
  <c r="BD106" i="1" s="1"/>
  <c r="R267" i="12"/>
  <c r="R133" i="12" s="1"/>
  <c r="F36" i="13"/>
  <c r="BA107" i="1" s="1"/>
  <c r="R128" i="13"/>
  <c r="R127" i="13" s="1"/>
  <c r="BK142" i="4"/>
  <c r="F39" i="6"/>
  <c r="BB100" i="1" s="1"/>
  <c r="BK190" i="6"/>
  <c r="J190" i="6" s="1"/>
  <c r="J100" i="6" s="1"/>
  <c r="J38" i="7"/>
  <c r="AW101" i="1" s="1"/>
  <c r="R157" i="7"/>
  <c r="R177" i="7"/>
  <c r="BK133" i="8"/>
  <c r="J133" i="8" s="1"/>
  <c r="J99" i="8" s="1"/>
  <c r="J89" i="9"/>
  <c r="F92" i="10"/>
  <c r="F36" i="11"/>
  <c r="BA105" i="1" s="1"/>
  <c r="F41" i="5"/>
  <c r="BD99" i="1" s="1"/>
  <c r="BK384" i="5"/>
  <c r="J384" i="5" s="1"/>
  <c r="J103" i="5" s="1"/>
  <c r="F40" i="6"/>
  <c r="BC100" i="1" s="1"/>
  <c r="R190" i="6"/>
  <c r="R161" i="7"/>
  <c r="F38" i="10"/>
  <c r="BC104" i="1" s="1"/>
  <c r="E85" i="11"/>
  <c r="J92" i="11"/>
  <c r="BK187" i="4"/>
  <c r="J187" i="4" s="1"/>
  <c r="J104" i="4" s="1"/>
  <c r="BK422" i="4"/>
  <c r="J422" i="4" s="1"/>
  <c r="J107" i="4" s="1"/>
  <c r="R212" i="5"/>
  <c r="BK340" i="6"/>
  <c r="J340" i="6" s="1"/>
  <c r="J101" i="6" s="1"/>
  <c r="J38" i="8"/>
  <c r="AW102" i="1" s="1"/>
  <c r="T182" i="11"/>
  <c r="F38" i="12"/>
  <c r="BC106" i="1" s="1"/>
  <c r="J92" i="13"/>
  <c r="J36" i="13"/>
  <c r="AW107" i="1" s="1"/>
  <c r="F38" i="5"/>
  <c r="BA99" i="1" s="1"/>
  <c r="R268" i="5"/>
  <c r="F39" i="7"/>
  <c r="BB101" i="1" s="1"/>
  <c r="R194" i="11"/>
  <c r="T134" i="12"/>
  <c r="P134" i="12"/>
  <c r="T284" i="12"/>
  <c r="J121" i="13"/>
  <c r="BK179" i="4"/>
  <c r="J179" i="4" s="1"/>
  <c r="J103" i="4" s="1"/>
  <c r="BK137" i="5"/>
  <c r="J137" i="5" s="1"/>
  <c r="J99" i="5" s="1"/>
  <c r="T481" i="5"/>
  <c r="T136" i="5" s="1"/>
  <c r="P481" i="5"/>
  <c r="T199" i="7"/>
  <c r="T177" i="9"/>
  <c r="T139" i="9" s="1"/>
  <c r="T138" i="9" s="1"/>
  <c r="BK177" i="9"/>
  <c r="J177" i="9" s="1"/>
  <c r="J107" i="9" s="1"/>
  <c r="T151" i="10"/>
  <c r="T138" i="10" s="1"/>
  <c r="T137" i="10" s="1"/>
  <c r="P151" i="10"/>
  <c r="P138" i="10" s="1"/>
  <c r="P137" i="10" s="1"/>
  <c r="AU104" i="1" s="1"/>
  <c r="BK223" i="12"/>
  <c r="J223" i="12" s="1"/>
  <c r="J99" i="12" s="1"/>
  <c r="BK477" i="3"/>
  <c r="J477" i="3" s="1"/>
  <c r="J191" i="3" s="1"/>
  <c r="R384" i="5"/>
  <c r="T137" i="6"/>
  <c r="R172" i="7"/>
  <c r="R182" i="7"/>
  <c r="R199" i="7"/>
  <c r="F38" i="8"/>
  <c r="BA102" i="1" s="1"/>
  <c r="F38" i="11"/>
  <c r="BC105" i="1" s="1"/>
  <c r="BK135" i="11"/>
  <c r="J135" i="11" s="1"/>
  <c r="J97" i="11" s="1"/>
  <c r="T194" i="11"/>
  <c r="BK267" i="12"/>
  <c r="J267" i="12" s="1"/>
  <c r="J101" i="12" s="1"/>
  <c r="BK128" i="13"/>
  <c r="J384" i="3"/>
  <c r="J158" i="3" s="1"/>
  <c r="P199" i="2"/>
  <c r="BK242" i="2"/>
  <c r="J242" i="2" s="1"/>
  <c r="J107" i="2" s="1"/>
  <c r="R283" i="2"/>
  <c r="E217" i="3"/>
  <c r="E85" i="3"/>
  <c r="R618" i="2"/>
  <c r="BK801" i="2"/>
  <c r="J801" i="2" s="1"/>
  <c r="J117" i="2" s="1"/>
  <c r="P875" i="2"/>
  <c r="BK926" i="2"/>
  <c r="J926" i="2" s="1"/>
  <c r="J121" i="2" s="1"/>
  <c r="P971" i="2"/>
  <c r="R1179" i="2"/>
  <c r="BK1271" i="2"/>
  <c r="J1271" i="2" s="1"/>
  <c r="J129" i="2" s="1"/>
  <c r="BK249" i="3"/>
  <c r="J249" i="3" s="1"/>
  <c r="J106" i="3" s="1"/>
  <c r="BK304" i="3"/>
  <c r="J304" i="3" s="1"/>
  <c r="J128" i="3" s="1"/>
  <c r="T316" i="3"/>
  <c r="T315" i="3" s="1"/>
  <c r="P316" i="3"/>
  <c r="P315" i="3" s="1"/>
  <c r="T339" i="3"/>
  <c r="T324" i="3" s="1"/>
  <c r="J38" i="4"/>
  <c r="AW98" i="1" s="1"/>
  <c r="F38" i="4"/>
  <c r="BA98" i="1" s="1"/>
  <c r="J38" i="5"/>
  <c r="AW99" i="1" s="1"/>
  <c r="E85" i="2"/>
  <c r="F38" i="2"/>
  <c r="BA96" i="1" s="1"/>
  <c r="F40" i="2"/>
  <c r="BC96" i="1" s="1"/>
  <c r="T169" i="2"/>
  <c r="BK208" i="2"/>
  <c r="J208" i="2" s="1"/>
  <c r="J104" i="2" s="1"/>
  <c r="BK283" i="2"/>
  <c r="J283" i="2" s="1"/>
  <c r="J108" i="2" s="1"/>
  <c r="T410" i="2"/>
  <c r="R423" i="2"/>
  <c r="P610" i="2"/>
  <c r="BK618" i="2"/>
  <c r="J618" i="2" s="1"/>
  <c r="J115" i="2" s="1"/>
  <c r="R843" i="2"/>
  <c r="R1045" i="2"/>
  <c r="BK1179" i="2"/>
  <c r="J1179" i="2" s="1"/>
  <c r="J125" i="2" s="1"/>
  <c r="T1217" i="2"/>
  <c r="P1239" i="2"/>
  <c r="T1250" i="2"/>
  <c r="T1290" i="2"/>
  <c r="P1314" i="2"/>
  <c r="BK1350" i="2"/>
  <c r="J1350" i="2" s="1"/>
  <c r="J133" i="2" s="1"/>
  <c r="J226" i="3"/>
  <c r="J94" i="3"/>
  <c r="BK233" i="3"/>
  <c r="J233" i="3" s="1"/>
  <c r="J101" i="3" s="1"/>
  <c r="P240" i="3"/>
  <c r="BK245" i="3"/>
  <c r="J245" i="3" s="1"/>
  <c r="J105" i="3" s="1"/>
  <c r="P252" i="3"/>
  <c r="J256" i="3"/>
  <c r="J109" i="3" s="1"/>
  <c r="BK255" i="3"/>
  <c r="J255" i="3" s="1"/>
  <c r="J108" i="3" s="1"/>
  <c r="BK284" i="3"/>
  <c r="J284" i="3" s="1"/>
  <c r="J121" i="3" s="1"/>
  <c r="R284" i="3"/>
  <c r="P329" i="3"/>
  <c r="P371" i="3"/>
  <c r="J130" i="5"/>
  <c r="J91" i="5"/>
  <c r="P136" i="5"/>
  <c r="AU99" i="1" s="1"/>
  <c r="P222" i="2"/>
  <c r="T1239" i="2"/>
  <c r="T1314" i="2"/>
  <c r="P1361" i="2"/>
  <c r="J38" i="3"/>
  <c r="AW97" i="1" s="1"/>
  <c r="J231" i="3"/>
  <c r="J100" i="3" s="1"/>
  <c r="BK237" i="3"/>
  <c r="J237" i="3" s="1"/>
  <c r="J102" i="3" s="1"/>
  <c r="P260" i="3"/>
  <c r="P255" i="3" s="1"/>
  <c r="R271" i="3"/>
  <c r="P410" i="2"/>
  <c r="BK423" i="2"/>
  <c r="J423" i="2" s="1"/>
  <c r="J110" i="2" s="1"/>
  <c r="T475" i="2"/>
  <c r="T745" i="2"/>
  <c r="BK843" i="2"/>
  <c r="J843" i="2" s="1"/>
  <c r="J119" i="2" s="1"/>
  <c r="BK1045" i="2"/>
  <c r="J1045" i="2" s="1"/>
  <c r="J123" i="2" s="1"/>
  <c r="R1129" i="2"/>
  <c r="P1217" i="2"/>
  <c r="P1250" i="2"/>
  <c r="P1290" i="2"/>
  <c r="F39" i="3"/>
  <c r="BB97" i="1" s="1"/>
  <c r="P284" i="3"/>
  <c r="R462" i="3"/>
  <c r="J142" i="4"/>
  <c r="J99" i="4" s="1"/>
  <c r="BK141" i="4"/>
  <c r="J141" i="4" s="1"/>
  <c r="J98" i="4" s="1"/>
  <c r="BK271" i="3"/>
  <c r="J271" i="3" s="1"/>
  <c r="J116" i="3" s="1"/>
  <c r="BK275" i="3"/>
  <c r="J275" i="3" s="1"/>
  <c r="J117" i="3" s="1"/>
  <c r="J325" i="3"/>
  <c r="J137" i="3" s="1"/>
  <c r="P383" i="3"/>
  <c r="T462" i="3"/>
  <c r="F40" i="4"/>
  <c r="BC98" i="1" s="1"/>
  <c r="P462" i="3"/>
  <c r="R142" i="4"/>
  <c r="F39" i="4"/>
  <c r="BB98" i="1" s="1"/>
  <c r="F41" i="4"/>
  <c r="BD98" i="1" s="1"/>
  <c r="P141" i="4"/>
  <c r="AU98" i="1" s="1"/>
  <c r="T141" i="4"/>
  <c r="BK457" i="3"/>
  <c r="R457" i="3"/>
  <c r="R456" i="3" s="1"/>
  <c r="R137" i="5"/>
  <c r="J92" i="9"/>
  <c r="J135" i="9"/>
  <c r="J139" i="10"/>
  <c r="J98" i="10" s="1"/>
  <c r="J89" i="11"/>
  <c r="J128" i="11"/>
  <c r="F38" i="6"/>
  <c r="BA100" i="1" s="1"/>
  <c r="R137" i="6"/>
  <c r="P149" i="7"/>
  <c r="T149" i="7"/>
  <c r="BK149" i="7"/>
  <c r="P157" i="7"/>
  <c r="T161" i="7"/>
  <c r="P177" i="7"/>
  <c r="BK182" i="7"/>
  <c r="J182" i="7" s="1"/>
  <c r="J107" i="7" s="1"/>
  <c r="T185" i="7"/>
  <c r="F135" i="9"/>
  <c r="F92" i="9"/>
  <c r="J140" i="9"/>
  <c r="J98" i="9" s="1"/>
  <c r="J36" i="10"/>
  <c r="AW104" i="1" s="1"/>
  <c r="F36" i="10"/>
  <c r="BA104" i="1" s="1"/>
  <c r="P137" i="6"/>
  <c r="P136" i="6" s="1"/>
  <c r="AU100" i="1" s="1"/>
  <c r="T340" i="6"/>
  <c r="F144" i="7"/>
  <c r="F41" i="7"/>
  <c r="BD101" i="1" s="1"/>
  <c r="P161" i="7"/>
  <c r="BK172" i="7"/>
  <c r="J172" i="7" s="1"/>
  <c r="J103" i="7" s="1"/>
  <c r="P185" i="7"/>
  <c r="J36" i="9"/>
  <c r="AW103" i="1" s="1"/>
  <c r="F39" i="9"/>
  <c r="BD103" i="1" s="1"/>
  <c r="F38" i="9"/>
  <c r="BC103" i="1" s="1"/>
  <c r="R151" i="10"/>
  <c r="R138" i="10" s="1"/>
  <c r="R137" i="10" s="1"/>
  <c r="F133" i="6"/>
  <c r="F41" i="6"/>
  <c r="BD100" i="1" s="1"/>
  <c r="T190" i="6"/>
  <c r="T136" i="6" s="1"/>
  <c r="P340" i="6"/>
  <c r="J141" i="7"/>
  <c r="F40" i="7"/>
  <c r="BC101" i="1" s="1"/>
  <c r="R149" i="7"/>
  <c r="F37" i="11"/>
  <c r="BB105" i="1" s="1"/>
  <c r="F41" i="8"/>
  <c r="BD102" i="1" s="1"/>
  <c r="J91" i="8"/>
  <c r="F94" i="8"/>
  <c r="P132" i="8"/>
  <c r="AU102" i="1" s="1"/>
  <c r="F36" i="9"/>
  <c r="BA103" i="1" s="1"/>
  <c r="F37" i="9"/>
  <c r="BB103" i="1" s="1"/>
  <c r="BK150" i="9"/>
  <c r="J150" i="9" s="1"/>
  <c r="J101" i="9" s="1"/>
  <c r="P177" i="9"/>
  <c r="P139" i="9" s="1"/>
  <c r="P138" i="9" s="1"/>
  <c r="AU103" i="1" s="1"/>
  <c r="E127" i="10"/>
  <c r="E85" i="10"/>
  <c r="J134" i="10"/>
  <c r="J92" i="10"/>
  <c r="BK151" i="10"/>
  <c r="J151" i="10" s="1"/>
  <c r="J101" i="10" s="1"/>
  <c r="F39" i="11"/>
  <c r="BD105" i="1" s="1"/>
  <c r="P135" i="11"/>
  <c r="T135" i="11"/>
  <c r="E128" i="9"/>
  <c r="F37" i="10"/>
  <c r="BB104" i="1" s="1"/>
  <c r="F131" i="11"/>
  <c r="P168" i="11"/>
  <c r="T185" i="11"/>
  <c r="E123" i="12"/>
  <c r="E85" i="12"/>
  <c r="T223" i="12"/>
  <c r="P223" i="12"/>
  <c r="P284" i="12"/>
  <c r="J128" i="13"/>
  <c r="J97" i="13" s="1"/>
  <c r="BK127" i="13"/>
  <c r="J127" i="13" s="1"/>
  <c r="J96" i="13" s="1"/>
  <c r="P185" i="11"/>
  <c r="J36" i="12"/>
  <c r="AW106" i="1" s="1"/>
  <c r="F36" i="12"/>
  <c r="BA106" i="1" s="1"/>
  <c r="T210" i="12"/>
  <c r="T254" i="12"/>
  <c r="T267" i="12"/>
  <c r="P267" i="12"/>
  <c r="P128" i="13"/>
  <c r="P127" i="13" s="1"/>
  <c r="AU107" i="1" s="1"/>
  <c r="T128" i="13"/>
  <c r="T127" i="13" s="1"/>
  <c r="J130" i="12"/>
  <c r="J92" i="12"/>
  <c r="F37" i="12"/>
  <c r="BB106" i="1" s="1"/>
  <c r="P210" i="12"/>
  <c r="P254" i="12"/>
  <c r="F38" i="13"/>
  <c r="BC107" i="1" s="1"/>
  <c r="J89" i="12"/>
  <c r="F92" i="12"/>
  <c r="R148" i="7" l="1"/>
  <c r="R147" i="7" s="1"/>
  <c r="BD95" i="1"/>
  <c r="BD94" i="1" s="1"/>
  <c r="W33" i="1" s="1"/>
  <c r="BK324" i="3"/>
  <c r="BB95" i="1"/>
  <c r="AX95" i="1" s="1"/>
  <c r="P230" i="3"/>
  <c r="BK136" i="5"/>
  <c r="J136" i="5" s="1"/>
  <c r="J98" i="5" s="1"/>
  <c r="BK383" i="3"/>
  <c r="J383" i="3" s="1"/>
  <c r="J157" i="3" s="1"/>
  <c r="T148" i="7"/>
  <c r="T147" i="7" s="1"/>
  <c r="P324" i="3"/>
  <c r="P323" i="3" s="1"/>
  <c r="T323" i="3"/>
  <c r="T229" i="3" s="1"/>
  <c r="T133" i="12"/>
  <c r="BK134" i="11"/>
  <c r="J134" i="11" s="1"/>
  <c r="J96" i="11" s="1"/>
  <c r="BK132" i="8"/>
  <c r="J132" i="8" s="1"/>
  <c r="J98" i="8" s="1"/>
  <c r="R136" i="5"/>
  <c r="R141" i="4"/>
  <c r="P168" i="2"/>
  <c r="P167" i="2" s="1"/>
  <c r="AU96" i="1" s="1"/>
  <c r="P268" i="3"/>
  <c r="P229" i="3" s="1"/>
  <c r="AU97" i="1" s="1"/>
  <c r="BK133" i="12"/>
  <c r="J133" i="12" s="1"/>
  <c r="J96" i="12" s="1"/>
  <c r="J30" i="12" s="1"/>
  <c r="R136" i="6"/>
  <c r="BK462" i="3"/>
  <c r="J462" i="3" s="1"/>
  <c r="J186" i="3" s="1"/>
  <c r="BK136" i="6"/>
  <c r="J136" i="6" s="1"/>
  <c r="J98" i="6" s="1"/>
  <c r="R168" i="2"/>
  <c r="R167" i="2" s="1"/>
  <c r="R229" i="3"/>
  <c r="R268" i="3"/>
  <c r="T168" i="2"/>
  <c r="T167" i="2" s="1"/>
  <c r="J149" i="7"/>
  <c r="J100" i="7" s="1"/>
  <c r="BK148" i="7"/>
  <c r="BC95" i="1"/>
  <c r="BK168" i="2"/>
  <c r="J30" i="13"/>
  <c r="T134" i="11"/>
  <c r="J32" i="6"/>
  <c r="BK139" i="9"/>
  <c r="J32" i="8"/>
  <c r="BK138" i="10"/>
  <c r="R323" i="3"/>
  <c r="BA95" i="1"/>
  <c r="J32" i="5"/>
  <c r="J30" i="11"/>
  <c r="P133" i="12"/>
  <c r="AU106" i="1" s="1"/>
  <c r="P134" i="11"/>
  <c r="AU105" i="1" s="1"/>
  <c r="P148" i="7"/>
  <c r="P147" i="7" s="1"/>
  <c r="AU101" i="1" s="1"/>
  <c r="BK456" i="3"/>
  <c r="J456" i="3" s="1"/>
  <c r="J183" i="3" s="1"/>
  <c r="J457" i="3"/>
  <c r="J184" i="3" s="1"/>
  <c r="BK323" i="3"/>
  <c r="J323" i="3" s="1"/>
  <c r="J135" i="3" s="1"/>
  <c r="J324" i="3"/>
  <c r="J136" i="3" s="1"/>
  <c r="J32" i="4"/>
  <c r="BK268" i="3"/>
  <c r="J268" i="3" s="1"/>
  <c r="J114" i="3" s="1"/>
  <c r="BK230" i="3"/>
  <c r="BB94" i="1" l="1"/>
  <c r="AX94" i="1" s="1"/>
  <c r="AU95" i="1"/>
  <c r="AU94" i="1" s="1"/>
  <c r="BK137" i="10"/>
  <c r="J137" i="10" s="1"/>
  <c r="J96" i="10" s="1"/>
  <c r="J138" i="10"/>
  <c r="J97" i="10" s="1"/>
  <c r="BK229" i="3"/>
  <c r="J229" i="3" s="1"/>
  <c r="J98" i="3" s="1"/>
  <c r="J230" i="3"/>
  <c r="J99" i="3" s="1"/>
  <c r="J113" i="5"/>
  <c r="J109" i="8"/>
  <c r="J113" i="6"/>
  <c r="J168" i="2"/>
  <c r="J99" i="2" s="1"/>
  <c r="BK167" i="2"/>
  <c r="J167" i="2" s="1"/>
  <c r="J98" i="2" s="1"/>
  <c r="J112" i="12"/>
  <c r="BA94" i="1"/>
  <c r="AW95" i="1"/>
  <c r="BK138" i="9"/>
  <c r="J138" i="9" s="1"/>
  <c r="J96" i="9" s="1"/>
  <c r="J139" i="9"/>
  <c r="J97" i="9" s="1"/>
  <c r="J106" i="13"/>
  <c r="AY95" i="1"/>
  <c r="BC94" i="1"/>
  <c r="J118" i="4"/>
  <c r="J113" i="11"/>
  <c r="J148" i="7"/>
  <c r="J99" i="7" s="1"/>
  <c r="BK147" i="7"/>
  <c r="J147" i="7" s="1"/>
  <c r="J98" i="7" s="1"/>
  <c r="W31" i="1" l="1"/>
  <c r="AY94" i="1"/>
  <c r="W32" i="1"/>
  <c r="J32" i="2"/>
  <c r="J107" i="11"/>
  <c r="BE113" i="11"/>
  <c r="J30" i="9"/>
  <c r="BE112" i="12"/>
  <c r="J106" i="12"/>
  <c r="J103" i="8"/>
  <c r="BE109" i="8"/>
  <c r="J32" i="3"/>
  <c r="J32" i="7"/>
  <c r="J112" i="4"/>
  <c r="BE118" i="4"/>
  <c r="J100" i="13"/>
  <c r="BE106" i="13"/>
  <c r="AW94" i="1"/>
  <c r="AK30" i="1" s="1"/>
  <c r="W30" i="1"/>
  <c r="J107" i="6"/>
  <c r="BE113" i="6"/>
  <c r="J107" i="5"/>
  <c r="BE113" i="5"/>
  <c r="J30" i="10"/>
  <c r="J116" i="10" l="1"/>
  <c r="F37" i="6"/>
  <c r="AZ100" i="1" s="1"/>
  <c r="J37" i="6"/>
  <c r="AV100" i="1" s="1"/>
  <c r="AT100" i="1" s="1"/>
  <c r="F35" i="13"/>
  <c r="AZ107" i="1" s="1"/>
  <c r="J35" i="13"/>
  <c r="AV107" i="1" s="1"/>
  <c r="AT107" i="1" s="1"/>
  <c r="J124" i="7"/>
  <c r="J37" i="8"/>
  <c r="AV102" i="1" s="1"/>
  <c r="AT102" i="1" s="1"/>
  <c r="F37" i="8"/>
  <c r="AZ102" i="1" s="1"/>
  <c r="J144" i="2"/>
  <c r="J33" i="6"/>
  <c r="J34" i="6" s="1"/>
  <c r="J115" i="6"/>
  <c r="J31" i="13"/>
  <c r="J32" i="13" s="1"/>
  <c r="J108" i="13"/>
  <c r="J33" i="8"/>
  <c r="J34" i="8" s="1"/>
  <c r="J111" i="8"/>
  <c r="J117" i="9"/>
  <c r="F37" i="5"/>
  <c r="AZ99" i="1" s="1"/>
  <c r="J37" i="5"/>
  <c r="AV99" i="1" s="1"/>
  <c r="AT99" i="1" s="1"/>
  <c r="J37" i="4"/>
  <c r="AV98" i="1" s="1"/>
  <c r="AT98" i="1" s="1"/>
  <c r="F37" i="4"/>
  <c r="AZ98" i="1" s="1"/>
  <c r="J206" i="3"/>
  <c r="J31" i="12"/>
  <c r="J32" i="12" s="1"/>
  <c r="J114" i="12"/>
  <c r="J35" i="11"/>
  <c r="AV105" i="1" s="1"/>
  <c r="AT105" i="1" s="1"/>
  <c r="F35" i="11"/>
  <c r="AZ105" i="1" s="1"/>
  <c r="J33" i="5"/>
  <c r="J34" i="5" s="1"/>
  <c r="J115" i="5"/>
  <c r="J33" i="4"/>
  <c r="J34" i="4" s="1"/>
  <c r="J120" i="4"/>
  <c r="F35" i="12"/>
  <c r="AZ106" i="1" s="1"/>
  <c r="J35" i="12"/>
  <c r="AV106" i="1" s="1"/>
  <c r="AT106" i="1" s="1"/>
  <c r="J31" i="11"/>
  <c r="J32" i="11" s="1"/>
  <c r="J115" i="11"/>
  <c r="J43" i="5" l="1"/>
  <c r="AG99" i="1"/>
  <c r="AN99" i="1" s="1"/>
  <c r="J41" i="12"/>
  <c r="AG106" i="1"/>
  <c r="AN106" i="1" s="1"/>
  <c r="J111" i="9"/>
  <c r="BE117" i="9"/>
  <c r="AG107" i="1"/>
  <c r="AN107" i="1" s="1"/>
  <c r="J41" i="13"/>
  <c r="BE144" i="2"/>
  <c r="J138" i="2"/>
  <c r="J118" i="7"/>
  <c r="BE124" i="7"/>
  <c r="BE206" i="3"/>
  <c r="J200" i="3"/>
  <c r="BE116" i="10"/>
  <c r="J110" i="10"/>
  <c r="AG105" i="1"/>
  <c r="AN105" i="1" s="1"/>
  <c r="J41" i="11"/>
  <c r="J43" i="4"/>
  <c r="AG98" i="1"/>
  <c r="AN98" i="1" s="1"/>
  <c r="AG102" i="1"/>
  <c r="AN102" i="1" s="1"/>
  <c r="J43" i="8"/>
  <c r="AG100" i="1"/>
  <c r="AN100" i="1" s="1"/>
  <c r="J43" i="6"/>
  <c r="J31" i="10" l="1"/>
  <c r="J32" i="10" s="1"/>
  <c r="J118" i="10"/>
  <c r="J37" i="7"/>
  <c r="AV101" i="1" s="1"/>
  <c r="AT101" i="1" s="1"/>
  <c r="F37" i="7"/>
  <c r="AZ101" i="1" s="1"/>
  <c r="F35" i="10"/>
  <c r="AZ104" i="1" s="1"/>
  <c r="J35" i="10"/>
  <c r="AV104" i="1" s="1"/>
  <c r="AT104" i="1" s="1"/>
  <c r="J33" i="7"/>
  <c r="J34" i="7" s="1"/>
  <c r="J126" i="7"/>
  <c r="J33" i="3"/>
  <c r="J34" i="3" s="1"/>
  <c r="J208" i="3"/>
  <c r="J33" i="2"/>
  <c r="J34" i="2" s="1"/>
  <c r="J146" i="2"/>
  <c r="F35" i="9"/>
  <c r="AZ103" i="1" s="1"/>
  <c r="J35" i="9"/>
  <c r="AV103" i="1" s="1"/>
  <c r="AT103" i="1" s="1"/>
  <c r="F37" i="3"/>
  <c r="AZ97" i="1" s="1"/>
  <c r="J37" i="3"/>
  <c r="AV97" i="1" s="1"/>
  <c r="AT97" i="1" s="1"/>
  <c r="J37" i="2"/>
  <c r="AV96" i="1" s="1"/>
  <c r="AT96" i="1" s="1"/>
  <c r="F37" i="2"/>
  <c r="AZ96" i="1" s="1"/>
  <c r="AZ95" i="1" s="1"/>
  <c r="J31" i="9"/>
  <c r="J32" i="9" s="1"/>
  <c r="J119" i="9"/>
  <c r="J41" i="9" l="1"/>
  <c r="AG103" i="1"/>
  <c r="AN103" i="1" s="1"/>
  <c r="J43" i="2"/>
  <c r="AG96" i="1"/>
  <c r="AG101" i="1"/>
  <c r="AN101" i="1" s="1"/>
  <c r="J43" i="7"/>
  <c r="AV95" i="1"/>
  <c r="AT95" i="1" s="1"/>
  <c r="AZ94" i="1"/>
  <c r="J43" i="3"/>
  <c r="AG97" i="1"/>
  <c r="AN97" i="1" s="1"/>
  <c r="J41" i="10"/>
  <c r="AG104" i="1"/>
  <c r="AN104" i="1" s="1"/>
  <c r="W29" i="1" l="1"/>
  <c r="AV94" i="1"/>
  <c r="AG95" i="1"/>
  <c r="AN96" i="1"/>
  <c r="AN95" i="1" l="1"/>
  <c r="AG94" i="1"/>
  <c r="AT94" i="1"/>
  <c r="AK29" i="1"/>
  <c r="AK26" i="1" l="1"/>
  <c r="AK35" i="1" s="1"/>
  <c r="AN94" i="1"/>
</calcChain>
</file>

<file path=xl/sharedStrings.xml><?xml version="1.0" encoding="utf-8"?>
<sst xmlns="http://schemas.openxmlformats.org/spreadsheetml/2006/main" count="34734" uniqueCount="3730">
  <si>
    <t>Export Komplet</t>
  </si>
  <si>
    <t/>
  </si>
  <si>
    <t>2.0</t>
  </si>
  <si>
    <t>ZAMOK</t>
  </si>
  <si>
    <t>False</t>
  </si>
  <si>
    <t>{abce3dd1-374d-4f30-a61e-ee4d370c9414}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</si>
  <si>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</si>
  <si>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</si>
  <si>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</si>
  <si>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</si>
  <si>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</si>
  <si>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</si>
  <si>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</si>
  <si>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201911</t>
  </si>
  <si>
    <t>Stavba:</t>
  </si>
  <si>
    <t>Bytový dům Zahájská</t>
  </si>
  <si>
    <t>KSO:</t>
  </si>
  <si>
    <t>CC-CZ:</t>
  </si>
  <si>
    <t>Místo:</t>
  </si>
  <si>
    <t>Litomyšl</t>
  </si>
  <si>
    <t>Datum:</t>
  </si>
  <si>
    <t>25. 11. 2019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</si>
  <si>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</si>
  <si>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</si>
  <si>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</si>
  <si>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</si>
  <si>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</si>
  <si>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</si>
  <si>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</si>
  <si>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>15036499</t>
  </si>
  <si>
    <t>KIP s.r.o. Litomyšl</t>
  </si>
  <si>
    <t>CZ15036499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</si>
  <si>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</si>
  <si>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</si>
  <si>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</si>
  <si>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</si>
  <si>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</si>
  <si>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</si>
  <si>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</si>
  <si>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</si>
  <si>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</si>
  <si>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</si>
  <si>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</si>
  <si>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</si>
  <si>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</si>
  <si>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</si>
  <si>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</si>
  <si>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</si>
  <si>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</si>
  <si>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</si>
  <si>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</si>
  <si>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</si>
  <si>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</si>
  <si>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</si>
  <si>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</si>
  <si>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</si>
  <si>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</si>
  <si>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</si>
  <si>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</si>
  <si>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</si>
  <si>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</si>
  <si>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</si>
  <si>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</si>
  <si>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</si>
  <si>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</si>
  <si>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</si>
  <si>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</si>
  <si>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</si>
  <si>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</si>
  <si>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</si>
  <si>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</si>
  <si>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</si>
  <si>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</si>
  <si>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</si>
  <si>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</si>
  <si>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</si>
  <si>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</si>
  <si>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</si>
  <si>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</si>
  <si>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</si>
  <si>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1D</t>
  </si>
  <si>
    <t>SO 01 BUDOVA</t>
  </si>
  <si>
    <t>STA</t>
  </si>
  <si>
    <t>1</t>
  </si>
  <si>
    <t>{2dcbcc4f-e248-4896-ac2d-3c2833ada6d6}</t>
  </si>
  <si>
    <t>2</t>
  </si>
  <si>
    <t>/</t>
  </si>
  <si>
    <t>1D.1.1</t>
  </si>
  <si>
    <t>ARCHITEKTONICKO-STAVEBNÍ ŘEŠENÍ</t>
  </si>
  <si>
    <t>Soupis</t>
  </si>
  <si>
    <t>{c2e5d1e0-b935-498a-8511-76693222358a}</t>
  </si>
  <si>
    <t>1D.1.4</t>
  </si>
  <si>
    <t>ELEKTROINSTALACE - SILNOPROUDÉ ROZVODY</t>
  </si>
  <si>
    <t>{fcf5c115-e87a-4772-b5da-a663422039aa}</t>
  </si>
  <si>
    <t>1D.1.5</t>
  </si>
  <si>
    <t>ZDRAVOTECHNICKÉ INSTALACE</t>
  </si>
  <si>
    <t>{c9e2669d-154f-4020-bd0d-9e6ca539a16d}</t>
  </si>
  <si>
    <t>1D.1.6</t>
  </si>
  <si>
    <t>ZAŘÍZENÍ PRO VYTÁPĚNÍ STAVEB</t>
  </si>
  <si>
    <t>{643d30c5-485e-41ab-92cc-078acc22fc56}</t>
  </si>
  <si>
    <t>1D.1.7</t>
  </si>
  <si>
    <t>VZDUCHOTECHNIKA</t>
  </si>
  <si>
    <t>{e6671b20-d18a-45b7-ad87-cb3683b31014}</t>
  </si>
  <si>
    <t>1D.1.8</t>
  </si>
  <si>
    <t>ELEKTROINSTALACE - SLABOPROUDÉ ROZVODY</t>
  </si>
  <si>
    <t>{5d6062d1-c4f1-4792-8369-341477d771fc}</t>
  </si>
  <si>
    <t>1D.1.9</t>
  </si>
  <si>
    <t>VNITŘNÍ ROZVOD PLYNU</t>
  </si>
  <si>
    <t>{7ebc028c-690e-42b3-a28f-3f446847ae4f}</t>
  </si>
  <si>
    <t>2D</t>
  </si>
  <si>
    <t>SO 02 VENKOVNÍ KANALIZACE</t>
  </si>
  <si>
    <t>{96ce6ba1-37e8-48d3-b6c8-8ce7820dcf22}</t>
  </si>
  <si>
    <t>3D</t>
  </si>
  <si>
    <t>SO 03 VODOVOD</t>
  </si>
  <si>
    <t>{87dd05c5-b4b9-4edf-ae4e-2fad5a4d6a1f}</t>
  </si>
  <si>
    <t>5D</t>
  </si>
  <si>
    <t>SO 05 PŘÍPOJKA NTL</t>
  </si>
  <si>
    <t>{c16c05dd-d220-4e32-b16f-2ae7b3683a45}</t>
  </si>
  <si>
    <t>6D</t>
  </si>
  <si>
    <t>SO 06 ZPEVNĚNÉ PLOCHY</t>
  </si>
  <si>
    <t>{c6d35da6-b903-4682-96ca-38d65f5d2e8e}</t>
  </si>
  <si>
    <t>ORN</t>
  </si>
  <si>
    <t>OSTATNÍ ROZPOČTOVÉ NÁKLADY</t>
  </si>
  <si>
    <t>{2213047c-bb19-4bce-b5da-85ff9f1b333a}</t>
  </si>
  <si>
    <t>KRYCÍ LIST SOUPISU PRACÍ</t>
  </si>
  <si>
    <t>Objekt:</t>
  </si>
  <si>
    <t>1D - SO 01 BUDOVA</t>
  </si>
  <si>
    <t>Soupis:</t>
  </si>
  <si>
    <t>1D.1.1 - ARCHITEKTONICKO-STAVEBNÍ ŘEŠENÍ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</si>
  <si>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</si>
  <si>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</si>
  <si>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</si>
  <si>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</si>
  <si>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</si>
  <si>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</si>
  <si>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</si>
  <si>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Budova</t>
  </si>
  <si>
    <t xml:space="preserve">    11 - Přípravné a přidružené práce</t>
  </si>
  <si>
    <t xml:space="preserve">    12 - Odkopávky a prokopávky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</si>
  <si>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</si>
  <si>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</si>
  <si>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</si>
  <si>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19 - Hloubení pro podzemní stěny, ražení a hloubení důlní</t>
  </si>
  <si>
    <t xml:space="preserve">    22 - Piloty</t>
  </si>
  <si>
    <t xml:space="preserve">    27 - Základy</t>
  </si>
  <si>
    <t xml:space="preserve">    31 - Zdi podpěrné a volné</t>
  </si>
  <si>
    <t xml:space="preserve">    33 - Sloupy a pilíře, stožáry a rámové stojky</t>
  </si>
  <si>
    <t xml:space="preserve">    34 - Stěny a příčky</t>
  </si>
  <si>
    <t xml:space="preserve">    41 - Stropy a stropní konstrukce (pro pozemní stavby)</t>
  </si>
  <si>
    <t xml:space="preserve">    43 - Schodiště</t>
  </si>
  <si>
    <t xml:space="preserve">    56 - Podkladní vrstvy komunikací a zpevněných ploch</t>
  </si>
  <si>
    <t xml:space="preserve">    59 - Dlažby a předlažby pozemních komunikací a zpevněných ploch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</si>
  <si>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</si>
  <si>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</si>
  <si>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</si>
  <si>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64 - Výplně otvorů</t>
  </si>
  <si>
    <t xml:space="preserve">    711 - Izolace proti vodě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</si>
  <si>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</si>
  <si>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</si>
  <si>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</si>
  <si>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</si>
  <si>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doplňkové stavební (zámečnické)</t>
  </si>
  <si>
    <t xml:space="preserve">    771 - Podlahy z dlaždic</t>
  </si>
  <si>
    <t xml:space="preserve">    775 - Podlahy vlysové a parketové</t>
  </si>
  <si>
    <t xml:space="preserve">    776 - Podlahy povlakové</t>
  </si>
  <si>
    <t xml:space="preserve">    781 - Obklady (keramické)</t>
  </si>
  <si>
    <t xml:space="preserve">    783 - Nátěry</t>
  </si>
  <si>
    <t xml:space="preserve">    784 - Malby</t>
  </si>
  <si>
    <t xml:space="preserve">    94 - Lešení a stavební výtahy</t>
  </si>
  <si>
    <t xml:space="preserve">    95 - Různé dokončovací konstrukce a práce na pozemních stavbách</t>
  </si>
  <si>
    <t xml:space="preserve">    96 - Bourání konstrukcí</t>
  </si>
  <si>
    <t xml:space="preserve">    H01 - Budovy občanské výstavby</t>
  </si>
  <si>
    <t xml:space="preserve">    S - Přesuny sutí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</si>
  <si>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</si>
  <si>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</si>
  <si>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</si>
  <si>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</si>
  <si>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</si>
  <si>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</si>
  <si>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</si>
  <si>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</si>
  <si>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</si>
  <si>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</si>
  <si>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</si>
  <si>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</si>
  <si>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</si>
  <si>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</si>
  <si>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</si>
  <si>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</si>
  <si>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</si>
  <si>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</si>
  <si>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</si>
  <si>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</si>
  <si>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</si>
  <si>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</si>
  <si>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</si>
  <si>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</si>
  <si>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Budova</t>
  </si>
  <si>
    <t>ROZPOCET</t>
  </si>
  <si>
    <t>11</t>
  </si>
  <si>
    <t>Přípravné a přidružené práce</t>
  </si>
  <si>
    <t>K</t>
  </si>
  <si>
    <t>112101121R00</t>
  </si>
  <si>
    <t>Kácení stromů jehličnatých o průměru kmene 10-30cm</t>
  </si>
  <si>
    <t>kus</t>
  </si>
  <si>
    <t>4</t>
  </si>
  <si>
    <t>VV</t>
  </si>
  <si>
    <t>"odstranění 4 tůjí v místě nového parkoviště" 4</t>
  </si>
  <si>
    <t>Součet</t>
  </si>
  <si>
    <t>112201101R00</t>
  </si>
  <si>
    <t>Odstranění pařezů pod úrovní, o průměru 10 - 30 cm</t>
  </si>
  <si>
    <t>3</t>
  </si>
  <si>
    <t>110000001</t>
  </si>
  <si>
    <t>Geodetické vytyčení  stavby+lavičky</t>
  </si>
  <si>
    <t>soubor</t>
  </si>
  <si>
    <t>6</t>
  </si>
  <si>
    <t>110000009</t>
  </si>
  <si>
    <t>Vytyčení podzemních sítí</t>
  </si>
  <si>
    <t>8</t>
  </si>
  <si>
    <t>12</t>
  </si>
  <si>
    <t>Odkopávky a prokopávky</t>
  </si>
  <si>
    <t>5</t>
  </si>
  <si>
    <t>122201101R00</t>
  </si>
  <si>
    <t>Odkopávky nezapažené v hor. 3 do 100 m3</t>
  </si>
  <si>
    <t>m3</t>
  </si>
  <si>
    <t>10</t>
  </si>
  <si>
    <t>"odkopávky stáv, terénu, přibližný odhad" 6,0*1,5/2*13,0</t>
  </si>
  <si>
    <t>13</t>
  </si>
  <si>
    <t>Hloubené vykopávky</t>
  </si>
  <si>
    <t>132201110R00</t>
  </si>
  <si>
    <t>Hloubení rýh š.do 60 cm v hor.3 do 50 m3, STROJNĚ</t>
  </si>
  <si>
    <t>Položka obsahuje hloubení rýh traktorbagrem, naložení výkopku na dopravní prostředek pro svislé, nebo vodorovné přemístění, popř. přemístění výkopku</t>
  </si>
  <si>
    <t>"výkopy základů, D,1,1,2"</t>
  </si>
  <si>
    <t xml:space="preserve"> 0,8*0,45*12,0</t>
  </si>
  <si>
    <t>0,8*0,5*(11,9+5,66+5,75+0,25+0,25+4,69+3,0+4,3+0,25*2)</t>
  </si>
  <si>
    <t>0,8*0,4*(5,4*2+2,6+6,5+5,4+1,55)</t>
  </si>
  <si>
    <t>0,6*0,3*2,6</t>
  </si>
  <si>
    <t>"základ pod komín" 1,0*0,6*0,8</t>
  </si>
  <si>
    <t>7</t>
  </si>
  <si>
    <t>132201210R00</t>
  </si>
  <si>
    <t>Hloubení rýh š.do 200 cm hor.3 do 50 m3,STROJNĚ</t>
  </si>
  <si>
    <t>14</t>
  </si>
  <si>
    <t>"výkop základů pro opěrnou zeď, v,č, - statická část" 0,9*0,9*9,0+0,9*0,6*5,0</t>
  </si>
  <si>
    <t>16</t>
  </si>
  <si>
    <t>Přemístění výkopku</t>
  </si>
  <si>
    <t>162601102R00</t>
  </si>
  <si>
    <t>Vodorovné přemístění výkopku z hor.1-4 do 5000 m</t>
  </si>
  <si>
    <t>58,5+25,9</t>
  </si>
  <si>
    <t>"materiál z pilot " 47,65</t>
  </si>
  <si>
    <t>"výkop pro opěrnou zeď" 9,99</t>
  </si>
  <si>
    <t>9</t>
  </si>
  <si>
    <t>167101101R00</t>
  </si>
  <si>
    <t>Nakládání výkopku z hor.1-4 v množství do 100 m3</t>
  </si>
  <si>
    <t>18</t>
  </si>
  <si>
    <t>58.5</t>
  </si>
  <si>
    <t>17</t>
  </si>
  <si>
    <t>Konstrukce ze zemin</t>
  </si>
  <si>
    <t>174101101R00</t>
  </si>
  <si>
    <t>Zásyp jam, rýh, šachet se zhutněním</t>
  </si>
  <si>
    <t>20</t>
  </si>
  <si>
    <t>"násyp pod podkladním betonu, D,1,1,2" 0,2*(5,2*6,5+4,0*5,4+1,55*2,5*2+5,4*4,55+4,0*5,4)</t>
  </si>
  <si>
    <t>0,2*(3,6*2,6+1,1*2,6)</t>
  </si>
  <si>
    <t>"dosypání okolo objektu, a k opěrné zdi" 7,0*4,0*1,5+7,0*3/2*1,5+1,0*6,0*1,5</t>
  </si>
  <si>
    <t>58344155</t>
  </si>
  <si>
    <t>Štěrkodrtě frakce 0-22 B</t>
  </si>
  <si>
    <t>T</t>
  </si>
  <si>
    <t>22</t>
  </si>
  <si>
    <t>91,05*1,8</t>
  </si>
  <si>
    <t>"ztratné 5%" 8,438</t>
  </si>
  <si>
    <t>19</t>
  </si>
  <si>
    <t>Hloubení pro podzemní stěny, ražení a hloubení důlní</t>
  </si>
  <si>
    <t>199000002R00</t>
  </si>
  <si>
    <t>Poplatek za skládku horniny 1- 4</t>
  </si>
  <si>
    <t>24</t>
  </si>
  <si>
    <t>58,5+29,38+47,65+9,99</t>
  </si>
  <si>
    <t>Piloty</t>
  </si>
  <si>
    <t>224383111R00</t>
  </si>
  <si>
    <t>Zřízení pilot,vytaž.pažnic, z ŽB do 10 m, D 650 mm</t>
  </si>
  <si>
    <t>m</t>
  </si>
  <si>
    <t>26</t>
  </si>
  <si>
    <t>"piloty, v,č, statická část"</t>
  </si>
  <si>
    <t>224321412R00</t>
  </si>
  <si>
    <t>Výplň pilot z ŽB C 25/30 XD2 se susp.</t>
  </si>
  <si>
    <t>28</t>
  </si>
  <si>
    <t>"piloty, v,č, - statická část"</t>
  </si>
  <si>
    <t>"P1" 0,3*0,3*3,14*(8,0*8+7,0*2+6,0*2+5,0+4,0)</t>
  </si>
  <si>
    <t>" P2" 0,45*0,45*3,14*5,8*4</t>
  </si>
  <si>
    <t>"P3" 0,3*0,3*3,14*5,8*3</t>
  </si>
  <si>
    <t>224383112R00</t>
  </si>
  <si>
    <t>Zřízení pilot,vytaž.pažnic, z ŽB do 10 m, D 1250mm</t>
  </si>
  <si>
    <t>30</t>
  </si>
  <si>
    <t>"pilota P2, v,č, - statická část" 4*5,8</t>
  </si>
  <si>
    <t>224361114R00</t>
  </si>
  <si>
    <t>Výztuž pilot betonovaných do země z oceli 10505</t>
  </si>
  <si>
    <t>t</t>
  </si>
  <si>
    <t>32</t>
  </si>
  <si>
    <t>"P1" 103,7*(8+2+2+2)*0,001</t>
  </si>
  <si>
    <t>"P2" 0,272*4</t>
  </si>
  <si>
    <t>"P3" 0,196*3</t>
  </si>
  <si>
    <t>27</t>
  </si>
  <si>
    <t>Základy</t>
  </si>
  <si>
    <t>274321411R00</t>
  </si>
  <si>
    <t>Železobeton základových pasů C 25/30</t>
  </si>
  <si>
    <t>34</t>
  </si>
  <si>
    <t>Položka obsahuje náklady na dodávku a uložení betonu do připravené konstrukce</t>
  </si>
  <si>
    <t>"D,1,1,2" 0,9*0,45*12,0*1,08</t>
  </si>
  <si>
    <t>0,9*0,5*(11,9+5,66+5,75+0,25+0,25+4,69+3,0+4,3+0,25*2)*1,08</t>
  </si>
  <si>
    <t>0,9*0,4*(5,4*2+2,6+6,5+5,4+1,55)*1,08</t>
  </si>
  <si>
    <t>0,6*0,3*2,6*1,05</t>
  </si>
  <si>
    <t>"základ pod komín" 1,0*0,6*0,9</t>
  </si>
  <si>
    <t>274351215R00</t>
  </si>
  <si>
    <t>Bednění stěn základových pasů - zřízení</t>
  </si>
  <si>
    <t>m2</t>
  </si>
  <si>
    <t>36</t>
  </si>
  <si>
    <t>"D,1,1,2" 0,2*(12,8*2+12,0+12,6)</t>
  </si>
  <si>
    <t>0,2*(5,3+11,9+4,3+5,3+2,2+1,5+4,35+1,55+2,4+1,55+1,55+1,55+2,5*2+2,4)</t>
  </si>
  <si>
    <t>0,2*(5,4+4,55+1,45+5,4+4,0+9,95+2,6*4+3,6*2+1,1*2)</t>
  </si>
  <si>
    <t>"opěrná zeď - základy, v,č, - statická část" 0,3*14,0*2</t>
  </si>
  <si>
    <t>274351216R00</t>
  </si>
  <si>
    <t>Bednění stěn základových pasů - odstranění</t>
  </si>
  <si>
    <t>38</t>
  </si>
  <si>
    <t>38.72</t>
  </si>
  <si>
    <t>274361821R00</t>
  </si>
  <si>
    <t>Výztuž základových pasů z betonářské oceli 10 505</t>
  </si>
  <si>
    <t>40</t>
  </si>
  <si>
    <t>V položce jsou zakalkulovány náklady na dodání nastříhané a naohýbané výztuže, podložek, distančních vložek, drátu, skob apod., dále náklady na ulož</t>
  </si>
  <si>
    <t>"v,č, - statická část" 2,0158</t>
  </si>
  <si>
    <t>273313511R00</t>
  </si>
  <si>
    <t>Beton základových desek prostý C 12/15</t>
  </si>
  <si>
    <t>42</t>
  </si>
  <si>
    <t>"podkladní beton - deska" (12,95*12,1+12,95*0,6/2)*0,15*1,08</t>
  </si>
  <si>
    <t>"pod příčkami" 0,15*0,25*(4,6+2,8*3+3,9+2,5*2+4,0+1,4*2+2,2+0,9*2+0,2+0,9+0,3)*1,08</t>
  </si>
  <si>
    <t>273354111R00</t>
  </si>
  <si>
    <t>Bednění základových desek zřízení</t>
  </si>
  <si>
    <t>44</t>
  </si>
  <si>
    <t>"bednění boku desky" 0,3*(12,95+12,7+12,1+12,95)</t>
  </si>
  <si>
    <t>23</t>
  </si>
  <si>
    <t>273354211R00</t>
  </si>
  <si>
    <t>Bednění základových desek odstranění</t>
  </si>
  <si>
    <t>46</t>
  </si>
  <si>
    <t>15.21</t>
  </si>
  <si>
    <t>273361921RT3</t>
  </si>
  <si>
    <t>Výztuž základových desek ze svařovaných sítí</t>
  </si>
  <si>
    <t>48</t>
  </si>
  <si>
    <t>průměr drátu  5,0, oka 150/150 mm</t>
  </si>
  <si>
    <t>V položce jsou zakalkulovány náklady na dodání plošně rovných sítí, jejich uložení a případné stříhání a její vyvázání nebo přivaření bodovými svary</t>
  </si>
  <si>
    <t>"podkladní beton - deska, D,1,1,2" (12,95*12,1+12,95*0,6/2)*1,1*0,003</t>
  </si>
  <si>
    <t>25</t>
  </si>
  <si>
    <t>274324118R00</t>
  </si>
  <si>
    <t>Železobeton zákl. pasů z betonu C 30/37 XC4 XF1</t>
  </si>
  <si>
    <t>50</t>
  </si>
  <si>
    <t>"beton základů opěrné zdi, v,č, - statická část" (1,2*0,9*9,0+1,2*0,6*5,0)*1,05</t>
  </si>
  <si>
    <t>31</t>
  </si>
  <si>
    <t>Zdi podpěrné a volné</t>
  </si>
  <si>
    <t>311237482R00</t>
  </si>
  <si>
    <t>Zdivo z keramických tvárnic, brouš.P10, tl. 44 cm, lepidlo</t>
  </si>
  <si>
    <t>52</t>
  </si>
  <si>
    <t>V položkách zdiva jsou zakalkulovány i náklady na: a) očištění podkladu pro zdivo, položení podkladního maltového lože s použitím nivelačního přístr</t>
  </si>
  <si>
    <t>"D,1,1,3 - 7"</t>
  </si>
  <si>
    <t>"1,np" 3,0*(12,8+12,9+5,7+2,95+3,1+1,575*2+11,65)</t>
  </si>
  <si>
    <t>"odpočet otvorů" -(5,0*2,0+0,5*2,0+1,075*2,55+1,0*2,0+1,0*2,55+1,5*0,75+2,5*0,75*2)</t>
  </si>
  <si>
    <t>-(1,1*2,1+1,6*0,75)</t>
  </si>
  <si>
    <t>"odpočet překladů a věnce" -0,25*(12,9+12,8+5,7+2,5+3,3+1,575*2+3,0*2+3,0)</t>
  </si>
  <si>
    <t>"2,np"2,75*(12,8+12,9+11,1+11,8)</t>
  </si>
  <si>
    <t>"odpočet otvorů" -(1,5*1,5+1,5*1,5+1,0*2,4+1,5*1,5*2+1,0*2,4+1,0*2,4+1,5*1,5+2,7*0,75)</t>
  </si>
  <si>
    <t>-(1,5*1,5+1,0*2,4)</t>
  </si>
  <si>
    <t>"odpočet věnců a překladů" -0,25*(1,75+3,0+3,0+1,75+3,0*2+3,0+12,8+12,9)</t>
  </si>
  <si>
    <t>"3,np"</t>
  </si>
  <si>
    <t>2,75*(12,8+12,9+11,1+11,8)</t>
  </si>
  <si>
    <t>"4,np" 2,75*(12,052+7,7*2)+1,5*(12,6+4,2*2)+1,25*4,2/2*2+1,25*3,0*2</t>
  </si>
  <si>
    <t>"štíty" 8,5*1,0/2*2</t>
  </si>
  <si>
    <t>"odpočet otvorů" -(2,0*1,5*2+1,0*1,5+1,0*2,25+1,0*1,5+1,0*2,25+2,5*1,5*2)</t>
  </si>
  <si>
    <t>-0,25*(2,5*4+3,0*2)</t>
  </si>
  <si>
    <t>311237445R00</t>
  </si>
  <si>
    <t>Zdivo z keramických tvárnic broušených P15, tl. 30 cm, lepidlo</t>
  </si>
  <si>
    <t>54</t>
  </si>
  <si>
    <t>311238134R00</t>
  </si>
  <si>
    <t>Zdivo z keramických tvárnic  AKU,  P15 na MC 10, tl.300 mm</t>
  </si>
  <si>
    <t>56</t>
  </si>
  <si>
    <t>V položkách zdiva jsou zakalkulovány i náklady na: a) očištění podkladu pro zdivo, navlhčení podkladu vodou, založení zdí, navlhčení tvárnic, nataže</t>
  </si>
  <si>
    <t>"D,1,1,4 - 7"</t>
  </si>
  <si>
    <t>"2,np" 2,75*(6,55+2,7+5,35*2)</t>
  </si>
  <si>
    <t>"odpočet otvorů, překladů a věnců"</t>
  </si>
  <si>
    <t>-0,25*(6,55+5,35*2+1,75*2)-(1,0*2,15*2)</t>
  </si>
  <si>
    <t xml:space="preserve"> 2,75*(6,55+2,7+5,35*2)</t>
  </si>
  <si>
    <t>"4,np"3,0*(5,45+2,7+2,3*2)+1,5*4,15*2+1,5*4,15/2*2</t>
  </si>
  <si>
    <t>-(1,0*2,15*2)-0,25*(1,75*2)</t>
  </si>
  <si>
    <t>29</t>
  </si>
  <si>
    <t>314268145R00</t>
  </si>
  <si>
    <t>Komín třísložkový z keramických tvárnic dvouprůduch., pata, DN 20 cm</t>
  </si>
  <si>
    <t>58</t>
  </si>
  <si>
    <t xml:space="preserve">Položka je určena pro dvouprůduchový komín. Položka obsahuje zřízení soklu z komínových tvárnic vylitých betonem ze suché směsi, osazení komínových </t>
  </si>
  <si>
    <t>314268245R00</t>
  </si>
  <si>
    <t>Komín třísložkový z keramických tvárnic dvouprůduch., střed, DN 20 cm</t>
  </si>
  <si>
    <t>60</t>
  </si>
  <si>
    <t xml:space="preserve">Položka je určena pro dvouprůduchový komín. Položka obsahuje náklady na osazení šamotových komínových vložek na spárovací hmotu, osazení izolačních </t>
  </si>
  <si>
    <t>"D,1,1,14" 13,6-2,25</t>
  </si>
  <si>
    <t>314268325R00</t>
  </si>
  <si>
    <t>Komín.hlava -prstenec,2.průd.,DN 200 mm</t>
  </si>
  <si>
    <t>62</t>
  </si>
  <si>
    <t>oložka je určena pro dvouprůduchový komín. Montáž komínových vložek, tepelné izolace, osazení prstenců (12 ks / 1m) do maltového lože, vnější úprava</t>
  </si>
  <si>
    <t>314268521R00</t>
  </si>
  <si>
    <t>Komín dvouprůd., krycí deska základní</t>
  </si>
  <si>
    <t>64</t>
  </si>
  <si>
    <t>33</t>
  </si>
  <si>
    <t>314268718R00</t>
  </si>
  <si>
    <t>Komín - komínový límec litinový, DN 200 mm</t>
  </si>
  <si>
    <t>66</t>
  </si>
  <si>
    <t>314268911R00</t>
  </si>
  <si>
    <t>Komín  - sada výztuže hlavy</t>
  </si>
  <si>
    <t>68</t>
  </si>
  <si>
    <t>35</t>
  </si>
  <si>
    <t>317167213R00</t>
  </si>
  <si>
    <t>Překlad  vysoký, nosný 23,8/7/175 cm</t>
  </si>
  <si>
    <t>70</t>
  </si>
  <si>
    <t>V položkách překladů jsou zakalkulovány náklady na očištění podkladu pod překladem, navlhčení podkladu vodou, rozprostření malty pod ložnou plochou,</t>
  </si>
  <si>
    <t>"1,np" 4+3</t>
  </si>
  <si>
    <t>"2,np" 8</t>
  </si>
  <si>
    <t>"3,np" 8</t>
  </si>
  <si>
    <t>"4,np" 8</t>
  </si>
  <si>
    <t>317167210R00</t>
  </si>
  <si>
    <t>Překlad  vysoký, nosný 23,8/7/100 cm</t>
  </si>
  <si>
    <t>72</t>
  </si>
  <si>
    <t>"1,np" 2</t>
  </si>
  <si>
    <t>37</t>
  </si>
  <si>
    <t>317167218R00</t>
  </si>
  <si>
    <t>Překlad  vysoký, nosný 23,8/7/300 cm</t>
  </si>
  <si>
    <t>74</t>
  </si>
  <si>
    <t>"1,np" 8</t>
  </si>
  <si>
    <t>"2,np" 16</t>
  </si>
  <si>
    <t>"3,np" 16</t>
  </si>
  <si>
    <t>317167132R00</t>
  </si>
  <si>
    <t>Překlad  plochý 14,5/7,1/125 cm</t>
  </si>
  <si>
    <t>76</t>
  </si>
  <si>
    <t>"1,np"4</t>
  </si>
  <si>
    <t>"2,np"4</t>
  </si>
  <si>
    <t>"3,np" 4</t>
  </si>
  <si>
    <t>"4,np" 4</t>
  </si>
  <si>
    <t>39</t>
  </si>
  <si>
    <t>317167122R00</t>
  </si>
  <si>
    <t>Překlad  plochý 11,5/7,1/125 cm</t>
  </si>
  <si>
    <t>78</t>
  </si>
  <si>
    <t>"1,np" 6</t>
  </si>
  <si>
    <t>"2,np" 4</t>
  </si>
  <si>
    <t>317167214R00</t>
  </si>
  <si>
    <t>Překlad  vysoký, nosný 23,8/7/200 cm</t>
  </si>
  <si>
    <t>80</t>
  </si>
  <si>
    <t>41</t>
  </si>
  <si>
    <t>317167219R00</t>
  </si>
  <si>
    <t>Překlad  vysoký, nosný 23,8/7/325 cm</t>
  </si>
  <si>
    <t>82</t>
  </si>
  <si>
    <t>84</t>
  </si>
  <si>
    <t>"2,np" 2</t>
  </si>
  <si>
    <t>"3,np" 2</t>
  </si>
  <si>
    <t>"4,np" 2</t>
  </si>
  <si>
    <t>43</t>
  </si>
  <si>
    <t>317167216R00</t>
  </si>
  <si>
    <t>Překlad  vysoký, nosný 23,8/7/250 cm</t>
  </si>
  <si>
    <t>86</t>
  </si>
  <si>
    <t>"4,np" 16</t>
  </si>
  <si>
    <t>311419111R00</t>
  </si>
  <si>
    <t>Izolace perimetr. deskami tl. 5 cm, stěrka, síť</t>
  </si>
  <si>
    <t>88</t>
  </si>
  <si>
    <t>"západní fasáda a část jižní" 0,5*(6,5+12,9)</t>
  </si>
  <si>
    <t>45</t>
  </si>
  <si>
    <t>317998120R00</t>
  </si>
  <si>
    <t>Izolace mezi překlady polystyren tl. 150 mm</t>
  </si>
  <si>
    <t>90</t>
  </si>
  <si>
    <t>Izolace tepelná z pěnového polystyrenu tl. 100 mm, na výšku 24 cm, vkládaná mezi překlady</t>
  </si>
  <si>
    <t>3,0*2+2,5*4+1,0+3,0*8+2,0*4+3,25*2+2,0+3,0*2+1,75+1,0</t>
  </si>
  <si>
    <t>316381116R00</t>
  </si>
  <si>
    <t>Komínové krycí desky s přesahem tl. 80 - 100 mm</t>
  </si>
  <si>
    <t>92</t>
  </si>
  <si>
    <t>"ukončení šachet" 1,0*0,6*2</t>
  </si>
  <si>
    <t>"mezipatro nad stropem 4,np" 0,45*0,4*2</t>
  </si>
  <si>
    <t>47</t>
  </si>
  <si>
    <t>311321412R00</t>
  </si>
  <si>
    <t>Železobeton nadzákladových zdí C 30/37</t>
  </si>
  <si>
    <t>94</t>
  </si>
  <si>
    <t>"opěrná zeď, v,č, - statická část" (1,1*0,4*9,0+1,05*0,4*5,0+0,3*0,7*9,0)*1,05</t>
  </si>
  <si>
    <t>311351805R00</t>
  </si>
  <si>
    <t>Bednění nadzákl.zdí pohled.hl.oboustranné-zřízení</t>
  </si>
  <si>
    <t>96</t>
  </si>
  <si>
    <t>"opěrná zed, v,č, - statická část" 1,1*9,0*2+1,05*5,0*2+0,3*9,0*2+0,3*9,0</t>
  </si>
  <si>
    <t>49</t>
  </si>
  <si>
    <t>311351806R00</t>
  </si>
  <si>
    <t>Bednění nadzákladových zdí oboustranné-odstranění</t>
  </si>
  <si>
    <t>98</t>
  </si>
  <si>
    <t>38.4</t>
  </si>
  <si>
    <t>311361821R00</t>
  </si>
  <si>
    <t>Výztuž nadzákladových zdí z betonářské ocelí 10505</t>
  </si>
  <si>
    <t>100</t>
  </si>
  <si>
    <t>"výztuž opěrné zdi, v,č, - statická část" 1,396</t>
  </si>
  <si>
    <t>51</t>
  </si>
  <si>
    <t>310238211R00</t>
  </si>
  <si>
    <t>Zazdívka otvorů plochy do 1 m2 cihlami na MVC</t>
  </si>
  <si>
    <t>102</t>
  </si>
  <si>
    <t>"podezdění elektro rozvaděčů" 0,8*0,25*0,7</t>
  </si>
  <si>
    <t>Sloupy a pilíře, stožáry a rámové stojky</t>
  </si>
  <si>
    <t>332351101R00</t>
  </si>
  <si>
    <t>Bednění sloupů oblých - zřízení</t>
  </si>
  <si>
    <t>104</t>
  </si>
  <si>
    <t>"bednění sloupu, D,1,1,3" 2,8*2*3,14*0,15</t>
  </si>
  <si>
    <t>53</t>
  </si>
  <si>
    <t>332351102R00</t>
  </si>
  <si>
    <t>Bednění sloupů oblých - odstranění</t>
  </si>
  <si>
    <t>106</t>
  </si>
  <si>
    <t>2.64</t>
  </si>
  <si>
    <t>332361821R00</t>
  </si>
  <si>
    <t>Výztuž sloupů oblých z betonářské oceli 10505</t>
  </si>
  <si>
    <t>108</t>
  </si>
  <si>
    <t>0.115</t>
  </si>
  <si>
    <t>55</t>
  </si>
  <si>
    <t>330311811R00</t>
  </si>
  <si>
    <t>Beton sloupů a pilířů prostý C 25/30</t>
  </si>
  <si>
    <t>110</t>
  </si>
  <si>
    <t>"sloup 1,np, D,1,1,3" 0,15*0,15*3,14*2,8</t>
  </si>
  <si>
    <t>Stěny a příčky</t>
  </si>
  <si>
    <t>342247542R00</t>
  </si>
  <si>
    <t>Příčky z cihel  broušených, lepidlo, tl.14 cm</t>
  </si>
  <si>
    <t>112</t>
  </si>
  <si>
    <t>"D,1,1,3 - 7,  1,np" 3,0*(4,6+2,8+2,8+1,4)-(0,8*1,97*4)-2,5*0,25</t>
  </si>
  <si>
    <t>"2,np" 2,75*(4,0+3,5+2,0+0,7)-(0,8*1,97*2)</t>
  </si>
  <si>
    <t>2,75*(3,5+2,1+0,7+4,25)-(0,8*1,97*2)</t>
  </si>
  <si>
    <t>"3,np" 2,75*(4,0+3,5+2,0+0,7)-0,8*1,97*2+2,75*(3,5+2,1+0,7+4,25)-0,8*1,97*2</t>
  </si>
  <si>
    <t>"4,np" 3,0*(4,0+3,5+2,0+0,7+3,5+2,1+0,7+4,2)-(0,8*1,97*4)</t>
  </si>
  <si>
    <t>57</t>
  </si>
  <si>
    <t>342247522R00</t>
  </si>
  <si>
    <t>Příčky z cihel  broušených, lepidlo, tl. 8 cm</t>
  </si>
  <si>
    <t>114</t>
  </si>
  <si>
    <t>" D,1,1,3-7,1,np" 2,75*(2,8+2,5*2+4,0+3,9)-(0,8*1,97*4)</t>
  </si>
  <si>
    <t>3,0*(1,4*2+2,2)-(0,7*1,97*2)</t>
  </si>
  <si>
    <t>"2,np"2,75*(2,3+0,6+0,25+0,8+1,0)-(0,7*1,97*2)+1,6*2,75</t>
  </si>
  <si>
    <t>2,75*(1,0+1,56+2,3+0,6+0,8+0,25)-(0,7*1,97*2)</t>
  </si>
  <si>
    <t>"3,np" (2,75*(2,3+0,6+0,8+0,25+1,0+1,6)-(0,7*1,97*2))*2</t>
  </si>
  <si>
    <t>"4,np" (3,0*(2,3+0,6+0,8+0,25+1,0)-(0,7*1,97*2))*2</t>
  </si>
  <si>
    <t>"nadezdění šachet" (1,75*(0,7*2+0,25*2))*2</t>
  </si>
  <si>
    <t>342265132RT5</t>
  </si>
  <si>
    <t>Úprava podkroví sádrokarton. na ocel. rošt vodor.</t>
  </si>
  <si>
    <t>116</t>
  </si>
  <si>
    <t>desky standard tl. 12,5 mm, bez izolace</t>
  </si>
  <si>
    <t>Položka je určena pro úpravu podkroví sádrokartonem na plochách vodorovných, na ocelový rošt, bez tepelné izolace, s parotěsnou zábranou, z desek tl</t>
  </si>
  <si>
    <t>"4,np obytné místnosti"  5,78+24,77+12,6*1,1+2,0*1,0/2*2+5,78+25,1+13,56*1,1+2,0*1,0/2*2</t>
  </si>
  <si>
    <t>"1,np - truhlík pod stropem" 1,0*(1,4+2,55+0,15+2,8+4,1)+0,2*2*(2,55+2,8+4,1)</t>
  </si>
  <si>
    <t>59</t>
  </si>
  <si>
    <t>342265132RT7</t>
  </si>
  <si>
    <t>118</t>
  </si>
  <si>
    <t>desky standard impreg. tl. 12,5 mm, bez izolace</t>
  </si>
  <si>
    <t>"4,np WC a koupelny" 4,82+1,4+1,4+4,44</t>
  </si>
  <si>
    <t>"3,np" 1,4+4,82+1,4+4,44</t>
  </si>
  <si>
    <t>"2,np" 1,4+4,82+1,4+4,44</t>
  </si>
  <si>
    <t>342265998RT2</t>
  </si>
  <si>
    <t>Příplatek k úpravě podkroví za plochu do 10 m2</t>
  </si>
  <si>
    <t>120</t>
  </si>
  <si>
    <t>pro plochy 2 - 5 m2</t>
  </si>
  <si>
    <t>36.18</t>
  </si>
  <si>
    <t>61</t>
  </si>
  <si>
    <t>347051222R00</t>
  </si>
  <si>
    <t>Stěna šachty tl.75 mm,2xCW,2xopl.,deska RF 12,5 mm</t>
  </si>
  <si>
    <t>122</t>
  </si>
  <si>
    <t>"předstěna  závěsných WC" 1,0*2,7*7</t>
  </si>
  <si>
    <t>"obezdění komínového tělesa" 2,7*(0,4+0,8)*3+0,4*2,75</t>
  </si>
  <si>
    <t>346244351R00</t>
  </si>
  <si>
    <t>Obezdívka koupelnových van tl. 6,5 cm</t>
  </si>
  <si>
    <t>124</t>
  </si>
  <si>
    <t>(0,6*2+1,95*2)*6</t>
  </si>
  <si>
    <t>63</t>
  </si>
  <si>
    <t>346244811R00</t>
  </si>
  <si>
    <t>Přizdívky izol. z cihel dl.29 cm, MC 10, tl. 65 mm</t>
  </si>
  <si>
    <t>126</t>
  </si>
  <si>
    <t>"viz výpočet svislé izolace" 35,86</t>
  </si>
  <si>
    <t>346245999R00</t>
  </si>
  <si>
    <t>Příplatek za ochranu izolace maltou min. MC 10</t>
  </si>
  <si>
    <t>128</t>
  </si>
  <si>
    <t>35.86</t>
  </si>
  <si>
    <t>65</t>
  </si>
  <si>
    <t>342263515RS1</t>
  </si>
  <si>
    <t>Revizní dvířka  do SDK příček, 500x500 mm</t>
  </si>
  <si>
    <t>130</t>
  </si>
  <si>
    <t xml:space="preserve"> požární odolnost EW 30</t>
  </si>
  <si>
    <t>"PSV - D11 - D13" 6+2+7</t>
  </si>
  <si>
    <t>Stropy a stropní konstrukce (pro pozemní stavby)</t>
  </si>
  <si>
    <t>411125001R00</t>
  </si>
  <si>
    <t>Montáž stropních panelů ze ŽB hmotnosti do 1,5 t</t>
  </si>
  <si>
    <t>132</t>
  </si>
  <si>
    <t>"v,č, D,1,1,8-10, 1,np" 11</t>
  </si>
  <si>
    <t>"3,np" 11</t>
  </si>
  <si>
    <t>67</t>
  </si>
  <si>
    <t>59300021</t>
  </si>
  <si>
    <t>Prefa stříška nad zadní vchod s ISO nosníkem 2,7x1,0</t>
  </si>
  <si>
    <t>ks</t>
  </si>
  <si>
    <t>134</t>
  </si>
  <si>
    <t>"výpis prefa konstrukcí, v,č, D,1,1,8-10" 1</t>
  </si>
  <si>
    <t>411125002R00</t>
  </si>
  <si>
    <t>Montáž stropních panelů ze ŽB hmotnosti do 3 t</t>
  </si>
  <si>
    <t>136</t>
  </si>
  <si>
    <t>"1,np" 11</t>
  </si>
  <si>
    <t>"2,np" 10</t>
  </si>
  <si>
    <t>"3,np" 7</t>
  </si>
  <si>
    <t>69</t>
  </si>
  <si>
    <t>59347090</t>
  </si>
  <si>
    <t>Deska stropní filigran F-L/B/6 vyzt. do 12 kg</t>
  </si>
  <si>
    <t>138</t>
  </si>
  <si>
    <t>4,35*1,75+4,0*1,75+4,35*1,75+4,0*1,75</t>
  </si>
  <si>
    <t>593467591</t>
  </si>
  <si>
    <t>Panel stropní předpjatý H 200 mm</t>
  </si>
  <si>
    <t>140</t>
  </si>
  <si>
    <t>"v,č, D,1,1,8-10" 5,65+5,7+5,75+5,8+5,85+4,65+4,45+4,5+4,55+4,25*3+5,45+5,75*3+2,7+2,75*2</t>
  </si>
  <si>
    <t>"2,np" 5,6+5,65+5,75+5,8+5,85+4,65+4,45+4,5+4,55+4,25*3+5,45+5,75*4+5,2</t>
  </si>
  <si>
    <t>"3,np" 5,7+5,75+5,8+5,85+4,65+4,45+4,5+4,55+4,25*4+5,45+5,75*3+5,2+5,75</t>
  </si>
  <si>
    <t>5,6+4,6+4,65+4,25</t>
  </si>
  <si>
    <t>71</t>
  </si>
  <si>
    <t>59300019</t>
  </si>
  <si>
    <t>Prefabrikovaný balkon s ISO nosníkem 3,9x1,28x0,15</t>
  </si>
  <si>
    <t>142</t>
  </si>
  <si>
    <t>413941123R00</t>
  </si>
  <si>
    <t>Osazení válcovaných nosníků ve stropech č. 14 - 22</t>
  </si>
  <si>
    <t>144</t>
  </si>
  <si>
    <t>"v,č, D,1,1,8-10" 18,8*(5,8*3+5,7*3)/1000</t>
  </si>
  <si>
    <t>73</t>
  </si>
  <si>
    <t>13482710</t>
  </si>
  <si>
    <t>Tyč průřezu IPE 180, hrubé, jakost oceli 11375</t>
  </si>
  <si>
    <t>146</t>
  </si>
  <si>
    <t>0.65</t>
  </si>
  <si>
    <t>"ztratné 5%" 0,0325</t>
  </si>
  <si>
    <t>13480915</t>
  </si>
  <si>
    <t>Tyč průřezu I 200, hrubé, jakost oceli 11375</t>
  </si>
  <si>
    <t>148</t>
  </si>
  <si>
    <t>1,7*3*26,2*0,001</t>
  </si>
  <si>
    <t>"ztratné 5%" 0,0065</t>
  </si>
  <si>
    <t>75</t>
  </si>
  <si>
    <t>411354171R00</t>
  </si>
  <si>
    <t>Podpěrná konstr. stropů do 5 kPa - zřízení</t>
  </si>
  <si>
    <t>150</t>
  </si>
  <si>
    <t>"pod filigrány" 29,23</t>
  </si>
  <si>
    <t>411354172R00</t>
  </si>
  <si>
    <t>Podpěrná konstr. stropů do 5 kPa - odstranění</t>
  </si>
  <si>
    <t>152</t>
  </si>
  <si>
    <t>29.23</t>
  </si>
  <si>
    <t>77</t>
  </si>
  <si>
    <t>411321315R00</t>
  </si>
  <si>
    <t>Stropy deskové ze železobetonu C 20/25</t>
  </si>
  <si>
    <t>154</t>
  </si>
  <si>
    <t>"nad filigrány" 29,23*0,14*1,05</t>
  </si>
  <si>
    <t>411121121R00</t>
  </si>
  <si>
    <t>Osaz.stropních panelů š. do 120, dl. do 380 cm</t>
  </si>
  <si>
    <t>156</t>
  </si>
  <si>
    <t>"panely nad schodištěm" 8</t>
  </si>
  <si>
    <t>79</t>
  </si>
  <si>
    <t>59300020</t>
  </si>
  <si>
    <t>Porobetonový prefabrikovaný vyztužený panel 300/625/150</t>
  </si>
  <si>
    <t>158</t>
  </si>
  <si>
    <t>417321315R00</t>
  </si>
  <si>
    <t>Ztužující pásy a věnce z betonu železového C 20/25</t>
  </si>
  <si>
    <t>160</t>
  </si>
  <si>
    <t>"D,1,1,8 - 10 a 7"</t>
  </si>
  <si>
    <t>"1,np" 0,25*0,25*(12,54+12,54)+0,3*0,25*(4,6+2,7+5,35*2+1,55*2+3,3)</t>
  </si>
  <si>
    <t>"2,np a 3,np" 0,25*0,25*(12,56*2)*2+(0,3*0,25*(6,5+2,7+5,35*2))*2</t>
  </si>
  <si>
    <t>"4,np" 0,25*0,25*(11,15+11,8+11,7*2*1,1)+0,3*0,25*(5,45+2,7+5,35*2*1,1)</t>
  </si>
  <si>
    <t>"dobetonávka okolo panelů, D,1,1,8-10"</t>
  </si>
  <si>
    <t>"1,np" 0,2*0,3*11,1+0,2*0,12*12,56*2+0,2*0,24*11,8+0,3*0,2*1,75*2+0,2*0,3*2,7</t>
  </si>
  <si>
    <t>0,2*0,175*3,6*2+0,3*0,2*3,05+1,55*0,175*0,2*2</t>
  </si>
  <si>
    <t>"2,np" 0,2*0,25*(11,1+11,7)+0,2*0,12*12,56*2+0,3*0,2*1,75*2+0,3*0,2*2,7+0,2*0,15*3,5*2</t>
  </si>
  <si>
    <t>0,05*0,2*6,5</t>
  </si>
  <si>
    <t xml:space="preserve"> 0,2*0,25*(11,1+11,7)+0,2*0,12*12,56*2+0,3*0,2*1,75*2+0,3*0,2*2,7+0,2*0,15*3,5*2</t>
  </si>
  <si>
    <t>81</t>
  </si>
  <si>
    <t>417361821R00</t>
  </si>
  <si>
    <t>Výztuž ztužujících pásů a věnců z oceli 10505</t>
  </si>
  <si>
    <t>162</t>
  </si>
  <si>
    <t>"1,np včetně výztuže průvlaku" 0,774</t>
  </si>
  <si>
    <t>"2,np" 0,55</t>
  </si>
  <si>
    <t>"3,np"0,55</t>
  </si>
  <si>
    <t>"4,np" 0,36</t>
  </si>
  <si>
    <t>936457112R00</t>
  </si>
  <si>
    <t>Zálivka dutin betonem objemu do 0,25 m3</t>
  </si>
  <si>
    <t>164</t>
  </si>
  <si>
    <t>"zálivkový beton mezi panely, D,1,1,8-10" 0,009*(5,65+5,71+5,82+5,88+4,65+4,4+4,46+4,52+4,57)*2</t>
  </si>
  <si>
    <t>0,009*(5,75+5,2*4+4,25*3)*2</t>
  </si>
  <si>
    <t>0,009*(5,65+5,71+5,77+5,82+5,55+5,88+4,65+4,4+4,46+4,52+4,57+4,25*3+5,5*5+2,75*2)</t>
  </si>
  <si>
    <t>"zabetonování šachet" 0,3*1,0*0,2*6</t>
  </si>
  <si>
    <t>83</t>
  </si>
  <si>
    <t>417351111R00</t>
  </si>
  <si>
    <t>Bednění ztužujících věnců, obě strany - zřízení</t>
  </si>
  <si>
    <t>166</t>
  </si>
  <si>
    <t>"vnitřní nosné zdi, D,1,1,3 - 6"</t>
  </si>
  <si>
    <t>"1,np" 1,575*2+2,7+4,6+2,7+5,35*2</t>
  </si>
  <si>
    <t>"2,np a 3,np"(6,55+5,35*2+2,7)*2</t>
  </si>
  <si>
    <t>"4,np" 5,45+5,35*2+2,7</t>
  </si>
  <si>
    <t>417351113R00</t>
  </si>
  <si>
    <t>Bednění ztužujících věnců, obě strany - odstranění</t>
  </si>
  <si>
    <t>168</t>
  </si>
  <si>
    <t>82.6</t>
  </si>
  <si>
    <t>85</t>
  </si>
  <si>
    <t>417351115R00</t>
  </si>
  <si>
    <t>Bednění ztužujících pásů a věnců - zřízení</t>
  </si>
  <si>
    <t>170</t>
  </si>
  <si>
    <t>"bednění vnitřních stran vnějších zdí, D,1,1,3 - 6"</t>
  </si>
  <si>
    <t>"1,np" 0,3*11,9*2</t>
  </si>
  <si>
    <t>"2,np" 0,3*11,9*2</t>
  </si>
  <si>
    <t>"3,np" 0,3*11,9*2</t>
  </si>
  <si>
    <t>"bednění v úrovni stropu na schodišti" 0,3*3,7*6+0,3*2,7*3</t>
  </si>
  <si>
    <t>417351116R00</t>
  </si>
  <si>
    <t>Bednění ztužujících pásů a věnců - odstranění</t>
  </si>
  <si>
    <t>172</t>
  </si>
  <si>
    <t>30.51</t>
  </si>
  <si>
    <t>87</t>
  </si>
  <si>
    <t>417351215RT2</t>
  </si>
  <si>
    <t>Bednění věnců věncovkou  bez izolantu</t>
  </si>
  <si>
    <t>174</t>
  </si>
  <si>
    <t>"vnější strany vnějších stěn, D,1,1,3 - 6"</t>
  </si>
  <si>
    <t>"1,np" 12,8*2+0,45+3,7+0,65+12,8*2</t>
  </si>
  <si>
    <t>"2,np" 12,0+12,8*2+0,45+3,7+0,65+12,8*2</t>
  </si>
  <si>
    <t>"3,np" 12,0+12,8*2+0,45+3,7+0,65+12,8*2</t>
  </si>
  <si>
    <t>"4,np" 12,052+12,8*2+12,6</t>
  </si>
  <si>
    <t>413321315R00</t>
  </si>
  <si>
    <t>Nosníky z betonu železového C 20/25</t>
  </si>
  <si>
    <t>176</t>
  </si>
  <si>
    <t>"průvlak 1,np , d,1,1,3 a 7" 0,4*0,3*11,0</t>
  </si>
  <si>
    <t>89</t>
  </si>
  <si>
    <t>413351101R00</t>
  </si>
  <si>
    <t>Bednění nosníků š.do 600 mm, v.do 600 mm - zřízení</t>
  </si>
  <si>
    <t>178</t>
  </si>
  <si>
    <t>Tři strany - dno a boční stěny. Položka je určena pro nosníky stěnové, volné trámy, průvlaky, rámové příčle, ztužidla, konzoly, vodorovná táhla, tyč</t>
  </si>
  <si>
    <t>"nosník průvlak nad 1,np, D,1,1,3 a 7" 11,0</t>
  </si>
  <si>
    <t>413351103R00</t>
  </si>
  <si>
    <t>Bednění nosníků š.do 600, v.do 600 mm - odstranění</t>
  </si>
  <si>
    <t>180</t>
  </si>
  <si>
    <t>91</t>
  </si>
  <si>
    <t>411361921RT8</t>
  </si>
  <si>
    <t>Výztuž stropů svařovanou sítí z drátů tažených</t>
  </si>
  <si>
    <t>182</t>
  </si>
  <si>
    <t>průměr drátu  8,0, oka 100/100 mm</t>
  </si>
  <si>
    <t>0.35</t>
  </si>
  <si>
    <t>Schodiště</t>
  </si>
  <si>
    <t>435121111R00</t>
  </si>
  <si>
    <t>Montáž schodišťových ramen s podestou do 3 t</t>
  </si>
  <si>
    <t>184</t>
  </si>
  <si>
    <t>"D,1,1,7" 6</t>
  </si>
  <si>
    <t>93</t>
  </si>
  <si>
    <t>59300014</t>
  </si>
  <si>
    <t>Schodišťové zalomené rameno  - zakáz. výroba</t>
  </si>
  <si>
    <t>186</t>
  </si>
  <si>
    <t>59300013</t>
  </si>
  <si>
    <t>Podestový panel  - zakáz. výroba</t>
  </si>
  <si>
    <t>188</t>
  </si>
  <si>
    <t>95</t>
  </si>
  <si>
    <t>431121001R00</t>
  </si>
  <si>
    <t>Montáž podestových panelů hmotnosti do 3 t</t>
  </si>
  <si>
    <t>190</t>
  </si>
  <si>
    <t>"D,1,1,7" 3</t>
  </si>
  <si>
    <t>Podkladní vrstvy komunikací a zpevněných ploch</t>
  </si>
  <si>
    <t>564861111R00</t>
  </si>
  <si>
    <t>Podklad ze štěrkodrti po zhutnění tloušťky 20 cm</t>
  </si>
  <si>
    <t>192</t>
  </si>
  <si>
    <t>"m,č, 101 , v,č, D,1,1,3" 5,08</t>
  </si>
  <si>
    <t>Dlažby a předlažby pozemních komunikací a zpevněných ploch</t>
  </si>
  <si>
    <t>97</t>
  </si>
  <si>
    <t>596215021R00</t>
  </si>
  <si>
    <t>Kladení zámkové dlažby tl. 6 cm do drtě tl. 4 cm</t>
  </si>
  <si>
    <t>194</t>
  </si>
  <si>
    <t>"m,č, 101, v,č, D,1,1,3" 5,08</t>
  </si>
  <si>
    <t>58300003</t>
  </si>
  <si>
    <t>Dlažba zámková tl. 60 mm</t>
  </si>
  <si>
    <t>196</t>
  </si>
  <si>
    <t>5.08</t>
  </si>
  <si>
    <t>"ztratné 5%" 0,254</t>
  </si>
  <si>
    <t>Úprava povrchů vnitřní</t>
  </si>
  <si>
    <t>99</t>
  </si>
  <si>
    <t>601013191R00</t>
  </si>
  <si>
    <t>Podkladní nátěr stropů pod  omítky</t>
  </si>
  <si>
    <t>198</t>
  </si>
  <si>
    <t>"v,č, D,1,1,3-5, 1,np" 55,92+12,55+8,08+4,34+4,06+3,0+3,13+3,13+4,8+5,46</t>
  </si>
  <si>
    <t>"2,np" 5,78+30,83+13,56+5,78+30,68+12,6</t>
  </si>
  <si>
    <t>"3,np" 5,78+30,83+13,56+5,78+30,68+12,6</t>
  </si>
  <si>
    <t>"nad schodištěm" 2,7*(1,9+3,4)</t>
  </si>
  <si>
    <t>601012142RT1</t>
  </si>
  <si>
    <t>Omítka stropů štuková  ručně</t>
  </si>
  <si>
    <t>200</t>
  </si>
  <si>
    <t>tloušťka vrstvy 2 mm</t>
  </si>
  <si>
    <t>"výměra shodná s penetrací" 302,93+14,31</t>
  </si>
  <si>
    <t>101</t>
  </si>
  <si>
    <t>611481211RT2</t>
  </si>
  <si>
    <t>Montáž výztužné sítě (perlinky) do stěrky-stropy</t>
  </si>
  <si>
    <t>202</t>
  </si>
  <si>
    <t>včetně výztužné sítě a stěrkového tmelu</t>
  </si>
  <si>
    <t>" překrytí spár perlikou, šířka pruhu 330 mm"</t>
  </si>
  <si>
    <t>"2,np" (5,78+30,83+13,56+5,78+30,68+12,6)/3*1,05</t>
  </si>
  <si>
    <t>"3,np" (5,78+30,83+13,56+5,78+30,68+12,6)/3*1,05</t>
  </si>
  <si>
    <t>"nad schodištěm" 14,31</t>
  </si>
  <si>
    <t>611456113R00</t>
  </si>
  <si>
    <t>Vyrovnání podhledů z prefa dílců šířky do 120 cm</t>
  </si>
  <si>
    <t>204</t>
  </si>
  <si>
    <t>"Varovnání stropních panelů - různé prohnutí, cca 50 % plochy"</t>
  </si>
  <si>
    <t>"1,np" (55,92+12,55+8,08+4,34+4,06+3,0+3,13+3,13+4,8+5,46)/2</t>
  </si>
  <si>
    <t>"2,np" (5,78+30,83+13,56+5,78+30,68+12,6)/2</t>
  </si>
  <si>
    <t>"3,np" (5,78+30,83+13,56+5,78+30,68+12,6)/2</t>
  </si>
  <si>
    <t>103</t>
  </si>
  <si>
    <t>622311132RV1</t>
  </si>
  <si>
    <t>Zateplovací systém  EPS  tl.100 mm</t>
  </si>
  <si>
    <t>206</t>
  </si>
  <si>
    <t>zakončený stěrkou s výztužnou tkaninou</t>
  </si>
  <si>
    <t xml:space="preserve">oložka obsahuje: nanesení lepicího tmelu na izolační desky, nalepení desek, zajištění talířovými hmoždinkami (6 ks/m2), přebroušení desek, natažení </t>
  </si>
  <si>
    <t>"Podhledy v místnostech 107 - 113"4,34+4,06+3,0+3,13*2+4,8+5,46</t>
  </si>
  <si>
    <t>622311732RV1</t>
  </si>
  <si>
    <t>Zatepl.syst.  miner.desky tl. 100 mm</t>
  </si>
  <si>
    <t>208</t>
  </si>
  <si>
    <t>Položka obsahuje: nanesení lepicího tmelu na izolační desky, nalepení desek, zajištění talířovými hmoždinkami (6 ks/m2), natažení stěrky, vtlačení v</t>
  </si>
  <si>
    <t>"zateplení podhledu v m,č, 105 - 106" 12,55+8,08</t>
  </si>
  <si>
    <t>105</t>
  </si>
  <si>
    <t>611446117R00</t>
  </si>
  <si>
    <t>Sádrový film 2 mm nosníků a průvlaků</t>
  </si>
  <si>
    <t>210</t>
  </si>
  <si>
    <t>" úprava schodišťových ramen a podest" 1,3*2,7*3+1,2*2,7*3+3,25*1,2*6+0,25*3,25*6</t>
  </si>
  <si>
    <t>611403399R00</t>
  </si>
  <si>
    <t>Hrubá výplň rýh jakékoli šířky maltou ve stropech</t>
  </si>
  <si>
    <t>212</t>
  </si>
  <si>
    <t>"cca" 15,0</t>
  </si>
  <si>
    <t>107</t>
  </si>
  <si>
    <t>612401964R00</t>
  </si>
  <si>
    <t>Příplatek za práci v omez. prostoru, omítka štukov</t>
  </si>
  <si>
    <t>214</t>
  </si>
  <si>
    <t>"pod schodištěm" 5</t>
  </si>
  <si>
    <t>612421637R00</t>
  </si>
  <si>
    <t>Omítka vnitřní zdiva, MVC, štuková</t>
  </si>
  <si>
    <t>216</t>
  </si>
  <si>
    <t>"v,č, D,1,1,3-7, mč, 102" 2,9*(5,3+6,2+0,85*2+0,45+5,3+4,378+7,55+1,5+4,35)</t>
  </si>
  <si>
    <t>-(5,0*2,2+0,5*2,0+1,075*2,55+0,7*1,97+2,5*0,75)</t>
  </si>
  <si>
    <t>"103" 2,9*(1,4*2+1,1*2)-0,7*1,97*2</t>
  </si>
  <si>
    <t>"104" 2,9*(0,9*2+1,4*2)-0,7*1,97</t>
  </si>
  <si>
    <t>"105" 2,9*(2,55*2+4,6*2)-(1,0*2,0+1,0*2,55+1,0*1,97+0,8*1,97)</t>
  </si>
  <si>
    <t>"106" 2,9*(2,8*2+3,2*2)-(1,5*0,75+0,8*1,97)</t>
  </si>
  <si>
    <t>"107" 2,9*(2,8+1,55*2)+2,65*2,8-0,8*1,97</t>
  </si>
  <si>
    <t>"108" 2,9*1,55*2+2,65*2,8*2-0,8*1,97</t>
  </si>
  <si>
    <t>"109" 2,9*1,2*2+2,65*2,5*2-0,8*1,97</t>
  </si>
  <si>
    <t>"110" 2,65*(2,5*2+1,25)+2,9*1,25-0,8*1,97</t>
  </si>
  <si>
    <t>"111" 2,65*(1,25+2,5*2)+2,9*1,25-0,8*1,97</t>
  </si>
  <si>
    <t>"112" 2,9*(1,2*2+4,0)+2,65*4,0-(0,8*1,97+2,5*0,75)</t>
  </si>
  <si>
    <t>"113" 2,9*(3,9+1,4)+2,65*(3,9+1,4)-0,8*1,97*5</t>
  </si>
  <si>
    <t>"114 celé schodiště" 11,8*(2,7+1,9*2)+10,7*(2,7+3,2*2)+1,1*3,2/2*2</t>
  </si>
  <si>
    <t>-(0,3*(1,2*2+2,7)*6+1,0*1,97+1,6*0,75+1,1*2,1+0,8*1,97*2+2,7*0,75+0,8*1,97*2+2,7*0,75)</t>
  </si>
  <si>
    <t>-(0,8*1,97*2)</t>
  </si>
  <si>
    <t>"202" 2,7*(1,85*2+0,6*2+3,05*2)-(0,8*1,97*3+0,7*1,97*2)</t>
  </si>
  <si>
    <t>"203" 2,7*(1,0+1,4*2)-0,7*1,97</t>
  </si>
  <si>
    <t>"204" 2,7*(5,4+5,3+3,2+1,57+0,1+1,58+2,85+2,1+0,75+3,5)-(1,5*1,5+1,0*2,4+1,5*1,5+0,8*1,97)</t>
  </si>
  <si>
    <t>"205" 2,7*(2,3*2+2,3*2)-0,7*1,97</t>
  </si>
  <si>
    <t>"206" 2,7*(4,378+4,2+3,15*2)-(0,8*1,97+1,0*2,4+1,5*1,5)</t>
  </si>
  <si>
    <t>"208" 2,7*(1,85*2+3,05*2+0,6*2)-(0,8*1,97*2+0,7*1,97*2)</t>
  </si>
  <si>
    <t>"209" 2,7*(1,0+1,4*2)-0,7*1,97</t>
  </si>
  <si>
    <t>"210"2,7*(5,4*2+0,75*2+5,5*2+1,6*2)-(1,5*1,5+1,0*2,4+1,5*1,5+0,8*1,97)</t>
  </si>
  <si>
    <t>"211" 2,7*(2,05*2+2,3*2)-0,7*1,97</t>
  </si>
  <si>
    <t>"212" 2,7*(4,0*2+3,15*2)-(0,8*1,97+1,0*2,4+1,5*1,5)</t>
  </si>
  <si>
    <t>"302" 2,7*(1,85*2+0,6*2+3,05*2)-(0,8*1,97*3+0,7*1,97*2)</t>
  </si>
  <si>
    <t>"303" 2,7*(1,0+1,4*2)-0,7*1,97</t>
  </si>
  <si>
    <t>"304" 2,7*(5,4+5,3+3,2+1,57+0,1+1,58+2,85+2,1+0,75+3,5)-(1,5*1,5+1,0*2,4+1,5*1,5+0,8*1,97)</t>
  </si>
  <si>
    <t>"305" 2,7*(2,3*2+2,3*2)-0,7*1,97</t>
  </si>
  <si>
    <t>"306" 2,7*(4,378+4,2+3,15*2)-(0,8*1,97+1,0*2,4+1,5*1,5)</t>
  </si>
  <si>
    <t>"308" 2,7*(1,85*2+3,05*2+0,6*2)-(0,8*1,97*2+0,7*1,97*2)</t>
  </si>
  <si>
    <t>"309" 2,7*(1,0+1,4*2)-0,7*1,97</t>
  </si>
  <si>
    <t>"310"2,7*(5,4*2+0,75*2+5,5*2+1,6*2)-(1,5*1,5+1,0*2,4+1,5*1,5+0,8*1,97)</t>
  </si>
  <si>
    <t>"311" 2,7*(2,05*2+2,3*2)-0,7*1,97</t>
  </si>
  <si>
    <t>"312" 2,7*(4,0*2+3,15*2)-(0,8*1,97+1,0*2,4+1,5*1,5)</t>
  </si>
  <si>
    <t>"402" 2,8*(1,85*2+0,6*2+3,05*2)-(0,8*1,97*3+0,7*1,97*2)</t>
  </si>
  <si>
    <t>"403" 2,8*(1,0+1,4*2)-0,7*1,97</t>
  </si>
  <si>
    <t>"404" 2,8*(4,3*2+0,75*2+5,6*2)-(1,0*1,5+1,0*2,25+2,0*1,5+0,8*1,97)</t>
  </si>
  <si>
    <t>"405" 2,8*(2,3*2+2,2*2)-0,7*1,97</t>
  </si>
  <si>
    <t>"406" 2,8*(4,378+4,2+3,15*2)-(0,8*1,97+2,5*1,5+1,0*3,1/2*2)</t>
  </si>
  <si>
    <t>"408" 2,8*(1,85*2+0,6*2+3,05*2)-(0,8*1,97*3+0,7*1,97*2)</t>
  </si>
  <si>
    <t>"409" 2,8*(1,0+1,4*2)-0,7*1,97</t>
  </si>
  <si>
    <t>"410" 2,8*(4,3*2+0,75*2+5,6*2)-(1,0*1,5+1,0*2,25+2,0*1,5+0,8*1,97)</t>
  </si>
  <si>
    <t>"411" 2,8*(2,3*2+2,2*2)-0,7*1,97</t>
  </si>
  <si>
    <t>"412" 2,8*(4,378+4,2+3,15*2)-(0,8*1,97+2,5*1,5+1,0*3,1/2*2)</t>
  </si>
  <si>
    <t>109</t>
  </si>
  <si>
    <t>612425931R00</t>
  </si>
  <si>
    <t>Omítka vápenná vnitřního ostění - štuková</t>
  </si>
  <si>
    <t>218</t>
  </si>
  <si>
    <t>Včetně úpravy pod parapet</t>
  </si>
  <si>
    <t>"1,np" 0,25*(5,0*2+2,0+0,55+2,55+0,5*2+1,075+2,5*2+0,75*2)</t>
  </si>
  <si>
    <t>0,25*(2,0+1,0+2,0+0,55+2,55+1,5*2+0,75*2+2,5*2+0,75*2+1,6*2+0,75+1,1+2,1+1,35)</t>
  </si>
  <si>
    <t>"2,np"0,25*(1,5*4+2,5+1,5*2+2,4+0,9+1,5*4+2,5+2,4*2+1,5+2,5+2,4*2+1,5+2,7*2+0,75*2)</t>
  </si>
  <si>
    <t>0,25*(2,5+2,4*2+1,5)</t>
  </si>
  <si>
    <t>"3,np"0,25*(1,5*4+2,5+2,4*2+1,5+2,4*2+2,5+1,5+1,5*4+2,5+1,5+2,4*2+2,7*2+0,75*2+2,4*2+2,5+1,5)</t>
  </si>
  <si>
    <t>"4,np" 0,25*(2,0*2+1,5*2+2,0+2,25*2+1,0+2,0+1,0+2,25*2+2,0*2+1,5*2+2,5*4+1,5*4)</t>
  </si>
  <si>
    <t>612403399R00</t>
  </si>
  <si>
    <t>Hrubá výplň rýh ve stěnách maltou</t>
  </si>
  <si>
    <t>220</t>
  </si>
  <si>
    <t>"cca" 35,0</t>
  </si>
  <si>
    <t>111</t>
  </si>
  <si>
    <t>610991111R00</t>
  </si>
  <si>
    <t>Zakrývání výplní vnitřních otvorů</t>
  </si>
  <si>
    <t>222</t>
  </si>
  <si>
    <t>2,5*1,5*2+2,0*1,5*2+1,0*1,5*2+1,0*2,25*2+1,5*1,5*2+1,5*1,5*2+1,0*2,4*2</t>
  </si>
  <si>
    <t>1,5*1,5*2+1,0*2,4*2+2,7*0,75+1,5*1,5*4+1,5*1,5*2+1,0*2,4*4+1,5*0,75+2,5*0,75*2</t>
  </si>
  <si>
    <t>5,0*2,0+0,5*2,0+1,075*2,55+1,0*2,0+1,0*2,55+1,1*2,1+1,6*0,75</t>
  </si>
  <si>
    <t>613473115R00</t>
  </si>
  <si>
    <t>Příplatek za zabudované rohovníky</t>
  </si>
  <si>
    <t>224</t>
  </si>
  <si>
    <t>"1,np okolo oken" 5,0+2,0+2,55+0,5+1,075+2,55*2+2,0+1,5+0,75*2+2,5*2+0,75*4+2,7+1,35</t>
  </si>
  <si>
    <t>"rohy zdí" 2,8+2,8+2,1+1,2+2,8*2+2,8+2,8+2,8</t>
  </si>
  <si>
    <t>"2,np okolo oken" 1,5*3+2,5+2,4*2+2,5+2,4*2+1,5*3+2,5+2,4*2+2,7+0,75*2+2,5+2,4*2</t>
  </si>
  <si>
    <t>"rohy zdí" 2,7*11+1,0*2+2,1*4</t>
  </si>
  <si>
    <t>"3,np okolo oken" 1,5*3+2,5+2,4*2+2,5+2,4*2+1,5*3+2,5+2,4*2+2,7+0,75*2+2,5+2,4*2</t>
  </si>
  <si>
    <t>"4,np okolo oken" 2,0*4+1,5*4+2,25*4+2,5*2+1,5*4</t>
  </si>
  <si>
    <t>"rohy zdí" 2,8*6+1,0*2+2,1*4</t>
  </si>
  <si>
    <t>113</t>
  </si>
  <si>
    <t>612000002</t>
  </si>
  <si>
    <t>Montáž APU profilů</t>
  </si>
  <si>
    <t>226</t>
  </si>
  <si>
    <t>28350146</t>
  </si>
  <si>
    <t>Profil okenní a dveřní připojovací 6 mm l=1400mm</t>
  </si>
  <si>
    <t>228</t>
  </si>
  <si>
    <t>Úprava povrchů vnější</t>
  </si>
  <si>
    <t>115</t>
  </si>
  <si>
    <t>623422141R00</t>
  </si>
  <si>
    <t>Omítka vnější sloupů, s pl.oblými štuková slož. 2</t>
  </si>
  <si>
    <t>230</t>
  </si>
  <si>
    <t>"pilíř u vchodu" 2*3,14*0,15*2,0</t>
  </si>
  <si>
    <t>622421210R00</t>
  </si>
  <si>
    <t>Omítka vnější tepelně izolační  tl. 3 cm</t>
  </si>
  <si>
    <t>232</t>
  </si>
  <si>
    <t xml:space="preserve">Položka je určena pro tepelně izolační omítku vhodnou pro tepelnou izolaci odvodového zdiva budov. V položce jsou zakalkulovány náklady na rohové a </t>
  </si>
  <si>
    <t>"fasáda jižní" 9,1*12,0</t>
  </si>
  <si>
    <t>-(5,0*2,0+0,5*2,0+1,075*2,55+1,0*2,0+1,0*2,55+1,5*0,75+1,5*1,5*2+1,5*1,5*2+1,0*2,4*2+1,5*1,5*2)</t>
  </si>
  <si>
    <t>-(1,0*2,4*2+1,5*1,5*2)</t>
  </si>
  <si>
    <t>"ostění včetně úpravy parapetu" 0,13*(2,0+5,0+0,45+1,575+2,55+0,55+2,0+2,55*2+1,5*2+0,75*2+5,0+0,5)</t>
  </si>
  <si>
    <t>0,13*(1,5*4+2,5*2+2,4*2+2,5*2+2,4*2+1,5*4)*2</t>
  </si>
  <si>
    <t>"fasáda severní" 9,47*12,6</t>
  </si>
  <si>
    <t>-(1,1*2,1+1,6*0,75+2,5*0,75*2+1,0*2,4*4+1,5*1,5*4+2,7*0,75*2+0,6*2,5*2)</t>
  </si>
  <si>
    <t>0,13*(2,5*4+0,75*4+2,7+2,1*2+(2,5*2+2,4*2)*4+2,7*4+0,75*4+2,5*2+0,6*4)</t>
  </si>
  <si>
    <t>"fasáda východní" (9,1-1,5)*12,8+(1,5-0,25)*12,8/2+(13,0-9,1)*11,7-(1,0*5,5/2+2,3*6,2/2)</t>
  </si>
  <si>
    <t>"fasáda západní" 9,65*12,95+2,9*11,8-(1,0*5,5/2+2,3*6,2/2)</t>
  </si>
  <si>
    <t>117</t>
  </si>
  <si>
    <t>622421121R00</t>
  </si>
  <si>
    <t>Omítka vnější stěn, MVC, hrubá zatřená</t>
  </si>
  <si>
    <t>234</t>
  </si>
  <si>
    <t>"omítka pod dřevěným obkladem" 2,75*12,052-(2,0*1,5*2+1,0*1,5*2+1,0*2,25*2)</t>
  </si>
  <si>
    <t>0,13*(2,0*4+1,5*4+2,0*2+2,0*2+2,25*4)</t>
  </si>
  <si>
    <t>622471317RU4</t>
  </si>
  <si>
    <t>Nátěr nebo nástřik stěn vnějších, složitost 1 - 2</t>
  </si>
  <si>
    <t>236</t>
  </si>
  <si>
    <t>461,39-76,94+3,11+1,88</t>
  </si>
  <si>
    <t>119</t>
  </si>
  <si>
    <t>622481211RT7</t>
  </si>
  <si>
    <t>Montáž výztužné sítě (perlinky) do stěrky-stěny</t>
  </si>
  <si>
    <t>238</t>
  </si>
  <si>
    <t>"proti prasklinám, jen plocha"</t>
  </si>
  <si>
    <t>622432112R00</t>
  </si>
  <si>
    <t>Omítka stěn dekorativ.  střednězrnná</t>
  </si>
  <si>
    <t>240</t>
  </si>
  <si>
    <t>"fasáda východní" 12,8*0,85+0,6*1,0*2</t>
  </si>
  <si>
    <t>"fasáda západní" 1,2*12,95+0,6*2,0*2</t>
  </si>
  <si>
    <t>"fasáda severní" 1,2*(4,75+5,15)-2,5*0,75*2+0,13*(0,75*4+2,5*2)</t>
  </si>
  <si>
    <t>1,6*1,2+1,2*0,13</t>
  </si>
  <si>
    <t>"podhled nad zadním vchodem" 2,7*0,9+0,15*(2,7+0,9*2)</t>
  </si>
  <si>
    <t>"fasáda jižní" 2,25*12,0+0,8*12,0/2+2,55*(1,95*2+2,4)</t>
  </si>
  <si>
    <t>-(5,0*2,0+0,5*2,0+1,075*2,55+1,0*2,0+1,0*2,55+1,5*0,75+0,3*2,0)</t>
  </si>
  <si>
    <t>0,13*(5,0+2,0+0,5+1,075+2,55+0,55+2,0+2,55*2+1,5+0,75*2)</t>
  </si>
  <si>
    <t>2*3,14*0,15*2,0</t>
  </si>
  <si>
    <t>121</t>
  </si>
  <si>
    <t>622312734RT1</t>
  </si>
  <si>
    <t>Zatepl.syst., min.desky, tl.140 mm</t>
  </si>
  <si>
    <t>242</t>
  </si>
  <si>
    <t>s omítkou  silikonovou 3,1 kg/m2</t>
  </si>
  <si>
    <t>"podhled v m,č, 101" 2,4*1,95+0,2*(2,4*2)</t>
  </si>
  <si>
    <t>"průvlak" 0,4*11,0</t>
  </si>
  <si>
    <t>620991121R00</t>
  </si>
  <si>
    <t>Zakrývání výplní vnějších otvorů z lešení</t>
  </si>
  <si>
    <t>244</t>
  </si>
  <si>
    <t>Zakrývání výplní vnějších otvorů s rámy a zárubněmi, zábradlí, předmětů, oplechování apod., která se zřizují ještě před úpravami povrchu, před jejic</t>
  </si>
  <si>
    <t>95.9</t>
  </si>
  <si>
    <t>Podlahy a podlahové konstrukce</t>
  </si>
  <si>
    <t>123</t>
  </si>
  <si>
    <t>632451022R00</t>
  </si>
  <si>
    <t>Vyrovnávací potěr MC 15, v pásu, tl. 30 mm</t>
  </si>
  <si>
    <t>246</t>
  </si>
  <si>
    <t>"parapet balkonových dveří" 1,0*0,25*10</t>
  </si>
  <si>
    <t>"ukončení štítů" 0,44*12,8*1,15+0,44*12,95*1,15</t>
  </si>
  <si>
    <t>632441421R00</t>
  </si>
  <si>
    <t>Samonivelační potěr na bázi cementu  tl. 30 mm</t>
  </si>
  <si>
    <t>248</t>
  </si>
  <si>
    <t>" v,č, D,1,1,3-6, 1,np" 55,92+1,54+1,13+12,55+8,08+4,34+4,06+3,0+3,13*2+4,8+5,46+14,91</t>
  </si>
  <si>
    <t>"2,np" 5,78+1,4+30,83+4,82+13,56+5,78+1,4+30,68+4,44+12,6+2,7*1,45</t>
  </si>
  <si>
    <t>"3,np" 5,78+1,4+30,83+4,82+13,56+5,78+1,4+30,68+4,44+12,6+2,7*1,45</t>
  </si>
  <si>
    <t>"4,np" 5,78+1,4+25,1+4,82+13,56+5,78+1,4+24,77+4,44+12,6</t>
  </si>
  <si>
    <t>125</t>
  </si>
  <si>
    <t>632441422R00</t>
  </si>
  <si>
    <t>Samonivelační potěr na bázi cementu - příplatek za kd 5 mm</t>
  </si>
  <si>
    <t>250</t>
  </si>
  <si>
    <t>"1,np" 122,05*6</t>
  </si>
  <si>
    <t>"2, - 4,np" 115,21*4*2+99,65*4</t>
  </si>
  <si>
    <t>632441491R00</t>
  </si>
  <si>
    <t>Broušení potěrů</t>
  </si>
  <si>
    <t>252</t>
  </si>
  <si>
    <t>452.12</t>
  </si>
  <si>
    <t>127</t>
  </si>
  <si>
    <t>713191100RT9</t>
  </si>
  <si>
    <t>Položení separační fólie</t>
  </si>
  <si>
    <t>254</t>
  </si>
  <si>
    <t>včetně dodávky fólie PE</t>
  </si>
  <si>
    <t>452,12*1,15</t>
  </si>
  <si>
    <t>631312511R00</t>
  </si>
  <si>
    <t>Mazanina betonová tl. 5 - 8 cm C 12/15</t>
  </si>
  <si>
    <t>256</t>
  </si>
  <si>
    <t>"balkon ve 4,np" 1,1*12,052*0,06</t>
  </si>
  <si>
    <t>129</t>
  </si>
  <si>
    <t>631319171R00</t>
  </si>
  <si>
    <t>Příplatek za stržení povrchu mazaniny tl. 8 cm</t>
  </si>
  <si>
    <t>258</t>
  </si>
  <si>
    <t>0.8</t>
  </si>
  <si>
    <t>631361921RT2</t>
  </si>
  <si>
    <t>Výztuž mazanin svařovanou sítí z drátů tažených</t>
  </si>
  <si>
    <t>260</t>
  </si>
  <si>
    <t>průměr drátu  5,0, oka 100/100 mm</t>
  </si>
  <si>
    <t>1,1*12,092*1,1*0,0031</t>
  </si>
  <si>
    <t>Výplně otvorů</t>
  </si>
  <si>
    <t>131</t>
  </si>
  <si>
    <t>648991113RT3</t>
  </si>
  <si>
    <t>Osazení parapet.desek plast. a lamin. š.nad 20cm</t>
  </si>
  <si>
    <t>262</t>
  </si>
  <si>
    <t>včetně dodávky plastové parapetní desky š. 300 mm</t>
  </si>
  <si>
    <t>5,0+0,5+1,5+2,5+2,5+1,6+1,5+1,5+1,0+2,5+1,5+2,5+2,5+2,7+1,5+2,5+2,5+1,5+2,5+2,5+2,7</t>
  </si>
  <si>
    <t>2,0+2,0+2,0+2,0+2,5+2,5</t>
  </si>
  <si>
    <t>642942111RT4</t>
  </si>
  <si>
    <t>264</t>
  </si>
  <si>
    <t>včetně dodávky zárubně  80 x 197 x 11 cm</t>
  </si>
  <si>
    <t>"PSV - D09 a D10" 6</t>
  </si>
  <si>
    <t>711</t>
  </si>
  <si>
    <t>Izolace proti vodě</t>
  </si>
  <si>
    <t>133</t>
  </si>
  <si>
    <t>711111001RZ1</t>
  </si>
  <si>
    <t>Izolace proti vlhkosti vodor. nátěr ALP za studena</t>
  </si>
  <si>
    <t>266</t>
  </si>
  <si>
    <t>1x nátěr - včetně dodávky penetračního laku ALP</t>
  </si>
  <si>
    <t>",v,č, D,1,1,2 a 7, vodorovná izolace" 12,9*12,1+0,6*12,9/2</t>
  </si>
  <si>
    <t>"balkon" 1,1*12,1</t>
  </si>
  <si>
    <t>711112001RZ1</t>
  </si>
  <si>
    <t>Izolace proti vlhkosti svis. nátěr ALP, za studena</t>
  </si>
  <si>
    <t>268</t>
  </si>
  <si>
    <t>1x nátěr - včetně dodávky asfaltového laku</t>
  </si>
  <si>
    <t>"izolační přizdívka" 4,5*0,45/2+0,45*12,8+1,1*12,8/2+1,75*12,6</t>
  </si>
  <si>
    <t>"balkon" 0,25*12,1</t>
  </si>
  <si>
    <t>135</t>
  </si>
  <si>
    <t>711141559RT1</t>
  </si>
  <si>
    <t>Izolace proti vlhk. vodorovná pásy přitavením</t>
  </si>
  <si>
    <t>270</t>
  </si>
  <si>
    <t>1 vrstva - materiál ve specifikaci</t>
  </si>
  <si>
    <t>159.96</t>
  </si>
  <si>
    <t>62852265</t>
  </si>
  <si>
    <t>Pás modifikovaný asfalt  special mineral</t>
  </si>
  <si>
    <t>272</t>
  </si>
  <si>
    <t>173,27+38,89</t>
  </si>
  <si>
    <t>"ztratné 12%" 28,2792</t>
  </si>
  <si>
    <t>137</t>
  </si>
  <si>
    <t>711142559RT1</t>
  </si>
  <si>
    <t>Izolace proti vlhkosti svislá pásy přitavením</t>
  </si>
  <si>
    <t>274</t>
  </si>
  <si>
    <t>711212001R00</t>
  </si>
  <si>
    <t>Nátěr hydroizolační těsnicí hmotou</t>
  </si>
  <si>
    <t>276</t>
  </si>
  <si>
    <t>"koupelny" (4,82+4,44)*3+(1,95+0,8*2)*2,0*6+(1,25*2+1,6)*0,2*6</t>
  </si>
  <si>
    <t>"balkon" 1,1*12,052+0,15*(1,1*2+12,052*2)</t>
  </si>
  <si>
    <t>139</t>
  </si>
  <si>
    <t>711212601R00</t>
  </si>
  <si>
    <t>Těsnicí pás do spoje podlaha - stěna</t>
  </si>
  <si>
    <t>278</t>
  </si>
  <si>
    <t>"koupelny" (2,3*2+2,05*2-0,7+2,0*2)*6</t>
  </si>
  <si>
    <t>"balkon" 12,1</t>
  </si>
  <si>
    <t>998711103R00</t>
  </si>
  <si>
    <t>Přesun hmot pro izolace proti vodě, výšky do 60 m</t>
  </si>
  <si>
    <t>280</t>
  </si>
  <si>
    <t>713</t>
  </si>
  <si>
    <t>Izolace tepelné</t>
  </si>
  <si>
    <t>141</t>
  </si>
  <si>
    <t>713121111RT1</t>
  </si>
  <si>
    <t>Izolace tepelná podlah na sucho, jednovrstvá</t>
  </si>
  <si>
    <t>282</t>
  </si>
  <si>
    <t>materiál ve specifikaci</t>
  </si>
  <si>
    <t>"podlahy v 2, - 4, np"</t>
  </si>
  <si>
    <t>"2,np a 3,np" (5,78+1,4+30,83+4,82+13,56+5,78+1,4+30,68+4,44+12,6+1,4*2,7)*2</t>
  </si>
  <si>
    <t>"4,np" 5,78+1,4+25,1+4,82+13,56+5,78+1,4+24,77+4,44+12,6+1,4*2,7</t>
  </si>
  <si>
    <t>28376539</t>
  </si>
  <si>
    <t>Deska izol PIR/PUR - miner. rouno 1250x625x120 mm ozub</t>
  </si>
  <si>
    <t>284</t>
  </si>
  <si>
    <t>"ztratné 5%" 0,6655</t>
  </si>
  <si>
    <t>143</t>
  </si>
  <si>
    <t>713121121RT1</t>
  </si>
  <si>
    <t>Izolace tepelná podlah na sucho, dvouvrstvá</t>
  </si>
  <si>
    <t>286</t>
  </si>
  <si>
    <t>"podlahy v 1,np" 55,92+1,54+1,13+12,55+8,08+4,34+4,06+3,0+3,13*2+4,8+5,46+14,91</t>
  </si>
  <si>
    <t>28375767</t>
  </si>
  <si>
    <t>Deska polystyrén samozhášivý EPS 100 Z</t>
  </si>
  <si>
    <t>288</t>
  </si>
  <si>
    <t>"2,np a 3,np" ((5,78+1,4+30,83+4,82+13,56+5,78+1,4+30,68+4,44+12,6+1,4*2,7)*2)*0,04</t>
  </si>
  <si>
    <t>"4,np" (5,78+1,4+25,1+4,82+13,56+5,78+1,4+24,77+4,44+12,6+1,4*2,7)*0,04</t>
  </si>
  <si>
    <t>"1,np" 122,05*0,12</t>
  </si>
  <si>
    <t>"ztratné 5%" 1,4</t>
  </si>
  <si>
    <t>145</t>
  </si>
  <si>
    <t>713131130R00</t>
  </si>
  <si>
    <t>Izolace tepelná stěn vložením do konstrukce</t>
  </si>
  <si>
    <t>290</t>
  </si>
  <si>
    <t>"izolace věnců a obezdění okolo stropů"</t>
  </si>
  <si>
    <t>"1,np" (12,8*2+0,45+3,7+0,65)*0,2+12,8*2*0,25</t>
  </si>
  <si>
    <t>"2,np"(12,0+12,8*2+0,45+3,7+0,65)*0,2+12,8*2*0,25</t>
  </si>
  <si>
    <t>"3,np" (12,0+12,8*2+0,45+3,7+0,65)*0,2+12,8*2*0,25</t>
  </si>
  <si>
    <t>"4,np" (12,052+12,8*2+12,6)*0,25</t>
  </si>
  <si>
    <t>28375841</t>
  </si>
  <si>
    <t>Deska z lehč. polystyrénu 1000x500x120 mm EPS 70 Z</t>
  </si>
  <si>
    <t>292</t>
  </si>
  <si>
    <t>55*2</t>
  </si>
  <si>
    <t>147</t>
  </si>
  <si>
    <t>713121118RU1</t>
  </si>
  <si>
    <t>Tepelná izolace - pásek podél stěn</t>
  </si>
  <si>
    <t>294</t>
  </si>
  <si>
    <t>včetně dodávky  pásku 15x100x1000 mm</t>
  </si>
  <si>
    <t>"1,np - komeční provoz a technická místnost" 5,3+4,35+1,5+2,2+5,35+4,378+11,95</t>
  </si>
  <si>
    <t>1,4*4+1,0*4+2,8*2+3,2*2</t>
  </si>
  <si>
    <t>"2,np a 3,np" (1,45*2+2,7+1,0+1,4*2+3,05*2+1,85*2+2,3*2+2,05*2+5,4*2)*2</t>
  </si>
  <si>
    <t>(5,4+1,6*2+5,5*2+0,75*2+4,0*2+3,15*2)*2</t>
  </si>
  <si>
    <t>(5,4*2+0,75*2+5,55*2+1,6*2+3,05*2+1,85*2+2,3*2+2,05*2+1,0+1,4*2+4,25*2+3,15*2)*2</t>
  </si>
  <si>
    <t>"4,np" 1,45*2+2,7+3,05*4+1,85*4+2,3*4+2,05*4+5,05*4+5,5*4+4,0*4+3,15*4</t>
  </si>
  <si>
    <t>1,0*2+1,4*4</t>
  </si>
  <si>
    <t>713111121RT2</t>
  </si>
  <si>
    <t>Izolace tepelné stropů rovných spodem, drátem</t>
  </si>
  <si>
    <t>296</t>
  </si>
  <si>
    <t>2 vrstvy - materiál ve specifikaci</t>
  </si>
  <si>
    <t>"zateplení stropu nad 4,np" 11,425*(7,5+4,7)</t>
  </si>
  <si>
    <t>149</t>
  </si>
  <si>
    <t>63151375.A</t>
  </si>
  <si>
    <t>Deska z minerální plsti  tl. 1200x600x120 mm</t>
  </si>
  <si>
    <t>298</t>
  </si>
  <si>
    <t>139,39*2</t>
  </si>
  <si>
    <t>"ztratné 5%" 13,939</t>
  </si>
  <si>
    <t>998713103R00</t>
  </si>
  <si>
    <t>Přesun hmot pro izolace tepelné, výšky do 24 m</t>
  </si>
  <si>
    <t>300</t>
  </si>
  <si>
    <t>762</t>
  </si>
  <si>
    <t>Konstrukce tesařské</t>
  </si>
  <si>
    <t>151</t>
  </si>
  <si>
    <t>762341210RT2</t>
  </si>
  <si>
    <t>Montáž bednění střech rovných, prkna hrubá na sraz</t>
  </si>
  <si>
    <t>306</t>
  </si>
  <si>
    <t>včetně dodávky řeziva, prkna tl. 24 mm</t>
  </si>
  <si>
    <t>"D,1,1,12-13" 12,326*(6,075+6,936)</t>
  </si>
  <si>
    <t>"boky vikýřů" 1,0*3,2/2*4</t>
  </si>
  <si>
    <t>762332120R00</t>
  </si>
  <si>
    <t>Montáž vázaných krovů pravidelných do 224 cm2</t>
  </si>
  <si>
    <t>308</t>
  </si>
  <si>
    <t>"D,1,1,12" 6,0*2+1,5+4,5+1,3+6,5*2+5,0*2+3,5+3,5*2+1,2*6+1,0*4+0,5*4+6,5*12+7,5*9</t>
  </si>
  <si>
    <t>4,5*4+3,5*4+4,5+2,5+7,5*18</t>
  </si>
  <si>
    <t>153</t>
  </si>
  <si>
    <t>60596002</t>
  </si>
  <si>
    <t>Řezivo - fošny, hranoly</t>
  </si>
  <si>
    <t>310</t>
  </si>
  <si>
    <t>" D,1,1,12" 0,14*0,1*6,0*2+0,14*0,14*(1,5+4,5+1,3)+0,06*0,16*(6,5*2+5,0*2+3,5)</t>
  </si>
  <si>
    <t>0,1*0,16*(3,5*2+1,2*6+6,5*12+7,5*9+4,5*4+3,5*4+4,0+2,5)</t>
  </si>
  <si>
    <t>0,1*0,1*(1,0*4+0,5*4)+0,08*0,16*7,5*18</t>
  </si>
  <si>
    <t>"ztratné 12%" 0,7428</t>
  </si>
  <si>
    <t>762083120R00</t>
  </si>
  <si>
    <t>Profilování zhlaví trámů do 160 cm2</t>
  </si>
  <si>
    <t>312</t>
  </si>
  <si>
    <t>12+9+8+2+18</t>
  </si>
  <si>
    <t>155</t>
  </si>
  <si>
    <t>762084211R00</t>
  </si>
  <si>
    <t>Příplatek pro bednění a laťování ve výšce 4 - 12 m</t>
  </si>
  <si>
    <t>314</t>
  </si>
  <si>
    <t>166.77</t>
  </si>
  <si>
    <t>762342204RT4</t>
  </si>
  <si>
    <t>Montáž laťování střech, svislé, vzdálenost 100 cm</t>
  </si>
  <si>
    <t>316</t>
  </si>
  <si>
    <t>včetně dodávky řeziva, latě 4/6 cm</t>
  </si>
  <si>
    <t>" plocha střechy, viz bednění" 160,37</t>
  </si>
  <si>
    <t>157</t>
  </si>
  <si>
    <t>762313112R00</t>
  </si>
  <si>
    <t>Montáž svorníků, šroubů délky 300 mm</t>
  </si>
  <si>
    <t>318</t>
  </si>
  <si>
    <t>včetně spojov. materiálu - celozav. tyče pr. 12, podložek a matek</t>
  </si>
  <si>
    <t>762395000R00</t>
  </si>
  <si>
    <t>Spojovací a ochranné prostředky pro střechy</t>
  </si>
  <si>
    <t>320</t>
  </si>
  <si>
    <t>6,19+166,77*0,024+0,04*0,06*(6,5*12+7,5*9+4,5*4+3,5*4+4,0+2,5)</t>
  </si>
  <si>
    <t>159</t>
  </si>
  <si>
    <t>762341610RT2</t>
  </si>
  <si>
    <t>Bednění okapových říms z prken hrubých</t>
  </si>
  <si>
    <t>322</t>
  </si>
  <si>
    <t>včetně dodávky řeziva prkna tl. 24 mm</t>
  </si>
  <si>
    <t>"odvětrání hřebene" (0,15*2+0,16*2)*10,2</t>
  </si>
  <si>
    <t>762311103R00</t>
  </si>
  <si>
    <t>Montáž kotevních želez, příložek, patek, táhel</t>
  </si>
  <si>
    <t>324</t>
  </si>
  <si>
    <t>Příčníky - odvětrání hřebene, držáky fošen - detail A - odvětrání hřebene</t>
  </si>
  <si>
    <t>161</t>
  </si>
  <si>
    <t>762911121R00</t>
  </si>
  <si>
    <t>Impregnace řeziva tlakovakuová</t>
  </si>
  <si>
    <t>326</t>
  </si>
  <si>
    <t>10,63+0,04*0,06*65</t>
  </si>
  <si>
    <t>998762103R00</t>
  </si>
  <si>
    <t>Přesun hmot pro tesařské konstrukce, výšky do 24 m</t>
  </si>
  <si>
    <t>328</t>
  </si>
  <si>
    <t>764</t>
  </si>
  <si>
    <t>Konstrukce klempířské</t>
  </si>
  <si>
    <t>163</t>
  </si>
  <si>
    <t>764251403R00</t>
  </si>
  <si>
    <t>Žlaby z Ti Zn plechu, podok. čtyřhranné, rš 330 mm</t>
  </si>
  <si>
    <t>330</t>
  </si>
  <si>
    <t>"výpis PSV K/6"19</t>
  </si>
  <si>
    <t>764259432R00</t>
  </si>
  <si>
    <t>Kotlík čtyřhran. pro žlaby Ti Zn 200 x 300 x 400mm</t>
  </si>
  <si>
    <t>332</t>
  </si>
  <si>
    <t>"výpis PSV K/4 a K/11"5</t>
  </si>
  <si>
    <t>165</t>
  </si>
  <si>
    <t>764291430R00</t>
  </si>
  <si>
    <t>Závětrná lišta z Ti Zn plechu, rš 400 mm</t>
  </si>
  <si>
    <t>334</t>
  </si>
  <si>
    <t>"lemování štítů" 6,75*2+6,94*2</t>
  </si>
  <si>
    <t>"čela vikýřů" 3,1*1,1*2</t>
  </si>
  <si>
    <t>764510430RT2</t>
  </si>
  <si>
    <t>Oplechování parapetů včetně rohů Ti Zn, rš 200 mm</t>
  </si>
  <si>
    <t>336</t>
  </si>
  <si>
    <t xml:space="preserve">nalepení </t>
  </si>
  <si>
    <t>"výpis PSV" 1,55+2,55+1,65+2,55+1,55*2+1,05*2+1,55*2+1,05*2+1,55*2+1,55*2</t>
  </si>
  <si>
    <t>1,55*2+1,05*2+2,75*2+1,05*2+1,55*2+2,05+1,05+1,05+1,05+1,05+2,05+2,55+2,55</t>
  </si>
  <si>
    <t>167</t>
  </si>
  <si>
    <t>764510450RT2</t>
  </si>
  <si>
    <t>Oplechování parapetů včetně rohů Ti Zn, rš 330 mm</t>
  </si>
  <si>
    <t>338</t>
  </si>
  <si>
    <t>"1,np" 5,55+0,9+1,05</t>
  </si>
  <si>
    <t>764530410RT2</t>
  </si>
  <si>
    <t>Oplechování zdí z Ti Zn plechu, rš 250 mm</t>
  </si>
  <si>
    <t>340</t>
  </si>
  <si>
    <t>"vrchy balkonu, PSV K/3" 10,4</t>
  </si>
  <si>
    <t>169</t>
  </si>
  <si>
    <t>764551402R00</t>
  </si>
  <si>
    <t>Odpadní trouby Ti Zn plech, čtyřhranné, str.100 mm</t>
  </si>
  <si>
    <t>342</t>
  </si>
  <si>
    <t>"PSV K/5" 50</t>
  </si>
  <si>
    <t>764251401R00</t>
  </si>
  <si>
    <t>Žlaby z Ti Zn plechu, podok. čtyřhranné, rš 250 mm</t>
  </si>
  <si>
    <t>344</t>
  </si>
  <si>
    <t>"výpis PSV, K/10" 12</t>
  </si>
  <si>
    <t>171</t>
  </si>
  <si>
    <t>764211441R00</t>
  </si>
  <si>
    <t>Krytina hladká z Ti Zn, svitky š. 670 mm, do 30°</t>
  </si>
  <si>
    <t>346</t>
  </si>
  <si>
    <t>"D1,1,13" 160,37</t>
  </si>
  <si>
    <t>"oplechování stříšky nad zadním vstupem, D,1,1,7" 2,7*0,9*1,05</t>
  </si>
  <si>
    <t>764211497R00</t>
  </si>
  <si>
    <t>Montáž - úžlabí v krytině Ti Zn</t>
  </si>
  <si>
    <t>348</t>
  </si>
  <si>
    <t>" PSV K/8" 6,8</t>
  </si>
  <si>
    <t>173</t>
  </si>
  <si>
    <t>764211495R00</t>
  </si>
  <si>
    <t>Montáž - zhotovení okapů Ti Zn</t>
  </si>
  <si>
    <t>350</t>
  </si>
  <si>
    <t>12,0+12,6-6,0+3,0*4</t>
  </si>
  <si>
    <t>764239430R00</t>
  </si>
  <si>
    <t>Lemování z Ti Zn komínů, hladká krytina, v ploše</t>
  </si>
  <si>
    <t>352</t>
  </si>
  <si>
    <t>"komín a šachty" 0,6*(1,0*4+0,8*4+1,2*2+0,5*2)</t>
  </si>
  <si>
    <t>175</t>
  </si>
  <si>
    <t>764242420R00</t>
  </si>
  <si>
    <t>Lemování trub z Ti Zn, hladká krytina, D do 100 mm</t>
  </si>
  <si>
    <t>354</t>
  </si>
  <si>
    <t>764242440R00</t>
  </si>
  <si>
    <t>Lemování trub z Ti Zn, hladká krytina, D do 200 mm</t>
  </si>
  <si>
    <t>356</t>
  </si>
  <si>
    <t>177</t>
  </si>
  <si>
    <t>764291440R00</t>
  </si>
  <si>
    <t>Závětrná lišta z Ti Zn plechu, rš 500 mm</t>
  </si>
  <si>
    <t>358</t>
  </si>
  <si>
    <t>"Výpis PSV - K/12 a K/13" 19,0+19,0</t>
  </si>
  <si>
    <t>764292611R00</t>
  </si>
  <si>
    <t>Oplechování hřebene , s odvětráním</t>
  </si>
  <si>
    <t>360</t>
  </si>
  <si>
    <t>"K/7" 10,2</t>
  </si>
  <si>
    <t>179</t>
  </si>
  <si>
    <t>764296430R00</t>
  </si>
  <si>
    <t>Připojovací lišta z pl. Ti-Zn dilatační, rš 120 mm</t>
  </si>
  <si>
    <t>362</t>
  </si>
  <si>
    <t>"lemování komínu a šachet" 0,8*2+0,5*2+1,0*4+0,6*2</t>
  </si>
  <si>
    <t>764267402R00</t>
  </si>
  <si>
    <t>Oplechování vikýře Ti Zn plochy do 6 m2, přes 45°</t>
  </si>
  <si>
    <t>364</t>
  </si>
  <si>
    <t>"boky" 3,1*1,0/2*4</t>
  </si>
  <si>
    <t>"čela" 0,35*(2,5*4+2,2*4)</t>
  </si>
  <si>
    <t>181</t>
  </si>
  <si>
    <t>764248492R00</t>
  </si>
  <si>
    <t>Montáž zachytače sněhu z Ti Zn tyčového</t>
  </si>
  <si>
    <t>366</t>
  </si>
  <si>
    <t>12,0*3+3,5+1,4+1,1</t>
  </si>
  <si>
    <t>76000010</t>
  </si>
  <si>
    <t>Zachytávač sněhu 2 trubkový, TiZn</t>
  </si>
  <si>
    <t>368</t>
  </si>
  <si>
    <t>183</t>
  </si>
  <si>
    <t>764223430R00</t>
  </si>
  <si>
    <t>Oplechování okapů Ti Zn,živičná krytina, rš 330 mm</t>
  </si>
  <si>
    <t>370</t>
  </si>
  <si>
    <t>"balkon" 1,1*2+12,0</t>
  </si>
  <si>
    <t>998764103R00</t>
  </si>
  <si>
    <t>Přesun hmot pro klempířské konstr., výšky do 24 m</t>
  </si>
  <si>
    <t>372</t>
  </si>
  <si>
    <t>4.34</t>
  </si>
  <si>
    <t>766</t>
  </si>
  <si>
    <t>Konstrukce truhlářské</t>
  </si>
  <si>
    <t>185</t>
  </si>
  <si>
    <t>766492100R00</t>
  </si>
  <si>
    <t>Montáž obložení ostění</t>
  </si>
  <si>
    <t>374</t>
  </si>
  <si>
    <t>"ostění oken a dveří 4,np" 0,2*(2,0*4+2,25*4+1,5*4)</t>
  </si>
  <si>
    <t>60500008</t>
  </si>
  <si>
    <t>Prkno - tepelně zpracované dřevo, profil A , 24 x 140 mm</t>
  </si>
  <si>
    <t>376</t>
  </si>
  <si>
    <t>"ostění" 4,6</t>
  </si>
  <si>
    <t>"ztratné 15%" 0,69</t>
  </si>
  <si>
    <t>187</t>
  </si>
  <si>
    <t>766412122R00</t>
  </si>
  <si>
    <t>Obložení stěn nad 1 m2 palubkami MD, š. do 8 cm</t>
  </si>
  <si>
    <t>378</t>
  </si>
  <si>
    <t>"v,č, D,1,1,6 a 7, obložení 4,np" 2,8*12,052-(2,0*1,5*2+1,0*1,5*2+1,0*2,25*2)</t>
  </si>
  <si>
    <t>311424270000</t>
  </si>
  <si>
    <t>Vrut ocelový 4 x 50 mm nerez</t>
  </si>
  <si>
    <t>380</t>
  </si>
  <si>
    <t>40*(20,25+4,6)</t>
  </si>
  <si>
    <t>"ztratné 5%" 49,7</t>
  </si>
  <si>
    <t>189</t>
  </si>
  <si>
    <t>60500010</t>
  </si>
  <si>
    <t>Palubka obkladová fasádní tl. 19 mm - tepelně zpracované dřevo</t>
  </si>
  <si>
    <t>382</t>
  </si>
  <si>
    <t>20.25</t>
  </si>
  <si>
    <t>"ztratné 15%" 3,0375</t>
  </si>
  <si>
    <t>766417111R00</t>
  </si>
  <si>
    <t>Podkladový rošt pod obložení stěn</t>
  </si>
  <si>
    <t>384</t>
  </si>
  <si>
    <t>20,25*3</t>
  </si>
  <si>
    <t>191</t>
  </si>
  <si>
    <t>60510013</t>
  </si>
  <si>
    <t>Lať střešní profil smrkový 50/80 mm  dl = 3 - 5 m</t>
  </si>
  <si>
    <t>386</t>
  </si>
  <si>
    <t>60.75</t>
  </si>
  <si>
    <t>"ztratné 10%" 6,075</t>
  </si>
  <si>
    <t>766699732R00</t>
  </si>
  <si>
    <t>Překrytí spár lištou z tvrdého dřeva, rohové</t>
  </si>
  <si>
    <t>388</t>
  </si>
  <si>
    <t>2,8*2</t>
  </si>
  <si>
    <t>193</t>
  </si>
  <si>
    <t>60500009</t>
  </si>
  <si>
    <t>Hranolek 70/70 mm , nebo ukončovací lišta - tepelně zpracované dřevo</t>
  </si>
  <si>
    <t>390</t>
  </si>
  <si>
    <t>"ztratné 15%" 0,84</t>
  </si>
  <si>
    <t>766000022</t>
  </si>
  <si>
    <t>D+M - Hliníkové vstupní dveře,</t>
  </si>
  <si>
    <t>392</t>
  </si>
  <si>
    <t>Včetně montáže, dopravy a zapěnění</t>
  </si>
  <si>
    <t>"PSV 1 a 2" 1,0*2,0+1,0*2,55+1,075*2,55+0,5*2,0</t>
  </si>
  <si>
    <t>195</t>
  </si>
  <si>
    <t>766000011</t>
  </si>
  <si>
    <t>Hliníkova stěna pevná</t>
  </si>
  <si>
    <t>394</t>
  </si>
  <si>
    <t>D+M</t>
  </si>
  <si>
    <t>"PSV č, 3" 2,0*5,0</t>
  </si>
  <si>
    <t>766000078</t>
  </si>
  <si>
    <t>Platové okno D+M</t>
  </si>
  <si>
    <t>396</t>
  </si>
  <si>
    <t>Včetně dopravy a zapěnění</t>
  </si>
  <si>
    <t>"PSV - 4 - 18"  0,75*2,5*2+0,75*1,5+1,6*0,75+1,5*1,5*4+1,5*1,5*2+2,4*1,0*8</t>
  </si>
  <si>
    <t>1,5*1,5*4+2,7*0,75*2+1,5*1,5*2+2,0*1,5*2+1,0*2,25*2+1,0*1,5*2+2,5*1,5*2</t>
  </si>
  <si>
    <t>197</t>
  </si>
  <si>
    <t>766000086</t>
  </si>
  <si>
    <t>Vchodové dveře plastové</t>
  </si>
  <si>
    <t>398</t>
  </si>
  <si>
    <t>"PSV č, 7" 1,1*2,1</t>
  </si>
  <si>
    <t>766000034</t>
  </si>
  <si>
    <t>Vnitřní hliníkové dveře EI(30) C</t>
  </si>
  <si>
    <t>400</t>
  </si>
  <si>
    <t>"PSV - D01" 1</t>
  </si>
  <si>
    <t>199</t>
  </si>
  <si>
    <t>766000049</t>
  </si>
  <si>
    <t>Vnitřní obložkové dveře s EI(30)-C</t>
  </si>
  <si>
    <t>402</t>
  </si>
  <si>
    <t>"PSV - D02" 4</t>
  </si>
  <si>
    <t>766000003</t>
  </si>
  <si>
    <t>Dveře vnitřní obložkové</t>
  </si>
  <si>
    <t>404</t>
  </si>
  <si>
    <t>201</t>
  </si>
  <si>
    <t>766000013</t>
  </si>
  <si>
    <t>Vchodové dveře protipožární</t>
  </si>
  <si>
    <t>406</t>
  </si>
  <si>
    <t>766000074</t>
  </si>
  <si>
    <t>D+M kuchyňské linky</t>
  </si>
  <si>
    <t>408</t>
  </si>
  <si>
    <t>"PSV KL/1 a KL/2" 4,8*6</t>
  </si>
  <si>
    <t>203</t>
  </si>
  <si>
    <t>766695232R00</t>
  </si>
  <si>
    <t>Montáž prahů dveří dvoukřídlových š. do 10 cm</t>
  </si>
  <si>
    <t>410</t>
  </si>
  <si>
    <t>61187156</t>
  </si>
  <si>
    <t>Prah dubový délka 80 cm šířka 10 cm tl. 2 cm</t>
  </si>
  <si>
    <t>412</t>
  </si>
  <si>
    <t>205</t>
  </si>
  <si>
    <t>766601216R00</t>
  </si>
  <si>
    <t>Těsnění oken.spáry, ostění, PT-Z folie + PP páska</t>
  </si>
  <si>
    <t>414</t>
  </si>
  <si>
    <t>"pásky okolo oken, dle PSV"2,0+2,55*2+1,575+2,55*2+5,0+2,0*2+2,5*2+0,75*4+1,5+0,75*2</t>
  </si>
  <si>
    <t>2,7+2,1*2+1,5*3*4+1,5*3+2+1,0*4+2,4*8+1,0*4+2,4*8+1,5*3*4+2,7*2+0,75*4+1,5*3*2+2,0*2+1,5*4</t>
  </si>
  <si>
    <t>2,0*2+2,25*4+2,5*2+1,5*4</t>
  </si>
  <si>
    <t>766601229R00</t>
  </si>
  <si>
    <t>Těsnění oken.spáry,parapet,PT folie+PP folie+páska</t>
  </si>
  <si>
    <t>416</t>
  </si>
  <si>
    <t>"výpis PSV" 5,0+2,5*2+1,5+1,6+1,5*4+1,5*2+1,0*8+1,5*4+2,7*2+1,5*2+2,0*2+2,0*2+2,5*2</t>
  </si>
  <si>
    <t>207</t>
  </si>
  <si>
    <t>998766103R00</t>
  </si>
  <si>
    <t>Přesun hmot pro truhlářské konstr., výšky do 24 m</t>
  </si>
  <si>
    <t>418</t>
  </si>
  <si>
    <t>767</t>
  </si>
  <si>
    <t>Konstrukce doplňkové stavební (zámečnické)</t>
  </si>
  <si>
    <t>767995104R00</t>
  </si>
  <si>
    <t>Výroba a montáž kov. atypických konstr. do 50 kg</t>
  </si>
  <si>
    <t>kg</t>
  </si>
  <si>
    <t>420</t>
  </si>
  <si>
    <t>"PSV Z/1 - Z/5" 27,0*4+27,0*3,7*4+2,7*27*6+0,3*27*5+1,5*27,0</t>
  </si>
  <si>
    <t>209</t>
  </si>
  <si>
    <t>13227800</t>
  </si>
  <si>
    <t>Tyč ocelová plochá jakost 11375  50x 5 mm</t>
  </si>
  <si>
    <t>422</t>
  </si>
  <si>
    <t>"PSV Z/1 - Z/5" (24,0*4+24,0*3,7*4+2,7*24*6+0,3*24*5+1,5*24,0)*0,001</t>
  </si>
  <si>
    <t>(24,0*12,0+2,0*24*2)*0,001</t>
  </si>
  <si>
    <t>"ztratné 10%" 0,129</t>
  </si>
  <si>
    <t>14312734</t>
  </si>
  <si>
    <t>Trubka podélně svařovaná hladká 11373  48x3,0 mm</t>
  </si>
  <si>
    <t>424</t>
  </si>
  <si>
    <t>"PSV Z/1 - Z/5" 1,0*4+1,0*3,7*4+2,7*1,0*6+0,3*1,0*5+1,5*1,0</t>
  </si>
  <si>
    <t>1,0*12,0+2,0*1,0*2</t>
  </si>
  <si>
    <t>"ztratné 10%" 5,4</t>
  </si>
  <si>
    <t>211</t>
  </si>
  <si>
    <t>767000043</t>
  </si>
  <si>
    <t>Žárové zinkování</t>
  </si>
  <si>
    <t>426</t>
  </si>
  <si>
    <t>"Zinkování zábradlí" 1420+197</t>
  </si>
  <si>
    <t>767995105R00</t>
  </si>
  <si>
    <t>Výroba a montáž kov. atypických konstr. do 100 kg</t>
  </si>
  <si>
    <t>428</t>
  </si>
  <si>
    <t>Výroba vaznic krovu - svařování  UPE profilů, přivaření pásovic k přichycení trámů</t>
  </si>
  <si>
    <t>"U1 - U4" 5,9*4*17,0+(4,6*2+3,0*2+4,4*2)*14,5</t>
  </si>
  <si>
    <t>"pásovice 5/50" 0,15*1,96*24</t>
  </si>
  <si>
    <t>213</t>
  </si>
  <si>
    <t>13383425</t>
  </si>
  <si>
    <t>Tyč průřezu UPE 140, střední, jakost oceli 11375</t>
  </si>
  <si>
    <t>430</t>
  </si>
  <si>
    <t>14,5*(4,6*2+3,0*2+4,4*2)*0,001</t>
  </si>
  <si>
    <t>"ztratné 5%" 0,0175</t>
  </si>
  <si>
    <t>13383430</t>
  </si>
  <si>
    <t>Tyč průřezu UPE 160, střední, jakost oceli 11375</t>
  </si>
  <si>
    <t>432</t>
  </si>
  <si>
    <t>17*5,9*4*0,001</t>
  </si>
  <si>
    <t>"ztratné 5%" 0,02</t>
  </si>
  <si>
    <t>215</t>
  </si>
  <si>
    <t>434</t>
  </si>
  <si>
    <t>0,15*1,96*24*0,001</t>
  </si>
  <si>
    <t>"ztratné 10%" 0,001</t>
  </si>
  <si>
    <t>767811100R00</t>
  </si>
  <si>
    <t>Montáž větracích mřížek</t>
  </si>
  <si>
    <t>436</t>
  </si>
  <si>
    <t>217</t>
  </si>
  <si>
    <t>42973068</t>
  </si>
  <si>
    <t>Mřížka stěnová vel. 600x300, hliníková včetně rámu</t>
  </si>
  <si>
    <t>438</t>
  </si>
  <si>
    <t>767000044</t>
  </si>
  <si>
    <t>Sestava 8 poštovních schránek</t>
  </si>
  <si>
    <t>440</t>
  </si>
  <si>
    <t>"Výpis PSV - Sch" 1</t>
  </si>
  <si>
    <t>219</t>
  </si>
  <si>
    <t>767914830R00</t>
  </si>
  <si>
    <t>Demontáž oplocení rámového H do 2 m</t>
  </si>
  <si>
    <t>442</t>
  </si>
  <si>
    <t>"demontáž oplocení v místě nového parkoviště" 10</t>
  </si>
  <si>
    <t>998767103R00</t>
  </si>
  <si>
    <t>Přesun hmot pro zámečnické konstr., výšky do 24 m</t>
  </si>
  <si>
    <t>444</t>
  </si>
  <si>
    <t>771</t>
  </si>
  <si>
    <t>Podlahy z dlaždic</t>
  </si>
  <si>
    <t>221</t>
  </si>
  <si>
    <t>771471014R00</t>
  </si>
  <si>
    <t>Obklad soklíků keram.rovných do MC,20x10, H 10 cm</t>
  </si>
  <si>
    <t>446</t>
  </si>
  <si>
    <t>"1,np" 5,4+11,95+4,38+5,35+2,2-0,7+1,5+4,35-1,075+2,55*2+4,6*2-1,0-0,8-1,0</t>
  </si>
  <si>
    <t>2,8*2+3,2*2-0,8+2,8*4+1,55*4-0,8*2+2,5*6+1,25*6-0,8*3</t>
  </si>
  <si>
    <t>4,0*2+1,2*2-0,8+3,6*2+1,4*2-0,8*5+5,0*2+2,7*2-1,0</t>
  </si>
  <si>
    <t>"2,np - 4,np"(2,7+1,45*2-0,8*2)*3</t>
  </si>
  <si>
    <t>(1,85*2+0,6*2+3,05*2-0,8*3-0,7*2)*6+(1,2*2+2,7)*3</t>
  </si>
  <si>
    <t>"balkon" 12,0</t>
  </si>
  <si>
    <t>771471034R00</t>
  </si>
  <si>
    <t>Obklad soklíků keram.stupňov.do MC,20x10 H 10 cm</t>
  </si>
  <si>
    <t>448</t>
  </si>
  <si>
    <t>"schodiště"  (0,4*9+0,17*10)*6</t>
  </si>
  <si>
    <t>223</t>
  </si>
  <si>
    <t>771575109R00</t>
  </si>
  <si>
    <t>Montáž podlah keram.,hladké, tmel, 30x30 cm</t>
  </si>
  <si>
    <t>450</t>
  </si>
  <si>
    <t>"1,np" 55,92+1,54+1,13+12,55+8,08+4,34+4,06+3,0+3,13*2+4,8+5,46+14,91</t>
  </si>
  <si>
    <t>"2,np - 4,np" (1,2*2,7+1,45*2,7+5,78+1,4+4,82+5,78+1,4+4,44)*3</t>
  </si>
  <si>
    <t>"balkon" 1,1*12,0</t>
  </si>
  <si>
    <t>59770102</t>
  </si>
  <si>
    <t>Dlaždice - dle výběru investora</t>
  </si>
  <si>
    <t>452</t>
  </si>
  <si>
    <t>227,58+(31,8+204,46)*0,1</t>
  </si>
  <si>
    <t>"ztratné 8%" 21,612</t>
  </si>
  <si>
    <t>225</t>
  </si>
  <si>
    <t>771577111RS7</t>
  </si>
  <si>
    <t>Hrana schodů z hliníkového profilu</t>
  </si>
  <si>
    <t>454</t>
  </si>
  <si>
    <t>ZB, pro tl.dlaždic 10mm, krytí hrany dlažby svislé</t>
  </si>
  <si>
    <t>1,2*60</t>
  </si>
  <si>
    <t>771578011R00</t>
  </si>
  <si>
    <t>Spára podlaha - stěna, silikonem</t>
  </si>
  <si>
    <t>456</t>
  </si>
  <si>
    <t>"koupelny" (2,05*2+2,3*2-0,7)*6</t>
  </si>
  <si>
    <t>227</t>
  </si>
  <si>
    <t>771579790R00</t>
  </si>
  <si>
    <t>Příplatek za diagonální kladení</t>
  </si>
  <si>
    <t>458</t>
  </si>
  <si>
    <t>214.38</t>
  </si>
  <si>
    <t>771577843R00</t>
  </si>
  <si>
    <t>Podlahový profil dilatační  výšky 10 mm</t>
  </si>
  <si>
    <t>460</t>
  </si>
  <si>
    <t>"1,np - komerční provoz" 4,2</t>
  </si>
  <si>
    <t>229</t>
  </si>
  <si>
    <t>771577961R00</t>
  </si>
  <si>
    <t>Ukončovací profil h =  10mm, s okapničkou pod dlažbu - balkon</t>
  </si>
  <si>
    <t>462</t>
  </si>
  <si>
    <t>998771103R00</t>
  </si>
  <si>
    <t>Přesun hmot pro podlahy z dlaždic, výšky do 24 m</t>
  </si>
  <si>
    <t>464</t>
  </si>
  <si>
    <t>775</t>
  </si>
  <si>
    <t>Podlahy vlysové a parketové</t>
  </si>
  <si>
    <t>231</t>
  </si>
  <si>
    <t>775413021R00</t>
  </si>
  <si>
    <t>Montáž podlahové lišty připevněné vruty, výš. 6 cm</t>
  </si>
  <si>
    <t>466</t>
  </si>
  <si>
    <t>"v,č, D,1,1,4-6, 2,np a 3,np" (5,4*2+0,75*2+5,5*2+1,6*2-0,8+4,0*2+3,15*2-0,8)*4</t>
  </si>
  <si>
    <t>"4,np" (4,3*2+0,75*2+5,5*2-0,8+4,0*2+3,15*2-0,8)*2</t>
  </si>
  <si>
    <t>34572180</t>
  </si>
  <si>
    <t>Lišta soklová mdf s folií</t>
  </si>
  <si>
    <t>468</t>
  </si>
  <si>
    <t>224.4</t>
  </si>
  <si>
    <t>"ztratné 8%" 17,952</t>
  </si>
  <si>
    <t>233</t>
  </si>
  <si>
    <t>775541412R00</t>
  </si>
  <si>
    <t>Podlaha laminátová tl. 8 mm, zámkový spoj</t>
  </si>
  <si>
    <t>470</t>
  </si>
  <si>
    <t>"v,č, D,1,1,4-6, 2,np - 4,np" 25,1+13,56+24,77+12,6+30,83*2+13,56*2+30,68*2+12,6*2</t>
  </si>
  <si>
    <t>775542011R00</t>
  </si>
  <si>
    <t>Fólie PE pod lamelové podlahy</t>
  </si>
  <si>
    <t>472</t>
  </si>
  <si>
    <t>251,37*1,1</t>
  </si>
  <si>
    <t>235</t>
  </si>
  <si>
    <t>775542022R00</t>
  </si>
  <si>
    <t>Podložka Mirelon 3 mm pod lamelové podlahy</t>
  </si>
  <si>
    <t>474</t>
  </si>
  <si>
    <t>251.37</t>
  </si>
  <si>
    <t>775981112R00</t>
  </si>
  <si>
    <t>Lišta hliníková přechodová, stejná výška krytin</t>
  </si>
  <si>
    <t>476</t>
  </si>
  <si>
    <t>0,8*2*6</t>
  </si>
  <si>
    <t>237</t>
  </si>
  <si>
    <t>998775103R00</t>
  </si>
  <si>
    <t>Přesun hmot pro podlahy vlysové, výšky do 24 m</t>
  </si>
  <si>
    <t>478</t>
  </si>
  <si>
    <t>776</t>
  </si>
  <si>
    <t>Podlahy povlakové</t>
  </si>
  <si>
    <t>776972127R00</t>
  </si>
  <si>
    <t>Rohož z Al profilů  standard tl. 27 mm</t>
  </si>
  <si>
    <t>480</t>
  </si>
  <si>
    <t>"PSV R/1" 2,0*1,0</t>
  </si>
  <si>
    <t>"R/3" 1,0*0,5</t>
  </si>
  <si>
    <t>239</t>
  </si>
  <si>
    <t>776973416R00</t>
  </si>
  <si>
    <t>Rohož plastová  tl. 16 mm</t>
  </si>
  <si>
    <t>482</t>
  </si>
  <si>
    <t>"PSV R/2" 2,0*1,0</t>
  </si>
  <si>
    <t>776976101R00</t>
  </si>
  <si>
    <t>Rám pro zapuštění z Al profilů L</t>
  </si>
  <si>
    <t>484</t>
  </si>
  <si>
    <t>2,0*4+1,0*2+1,0*2+0,5*2</t>
  </si>
  <si>
    <t>781</t>
  </si>
  <si>
    <t>Obklady (keramické)</t>
  </si>
  <si>
    <t>241</t>
  </si>
  <si>
    <t>781101111R00</t>
  </si>
  <si>
    <t>Vyrovnání podkladu maltou ze SMS tl. do 7 mm</t>
  </si>
  <si>
    <t>486</t>
  </si>
  <si>
    <t>164.07</t>
  </si>
  <si>
    <t>781101210R00</t>
  </si>
  <si>
    <t>Penetrace podkladu pod obklady</t>
  </si>
  <si>
    <t>488</t>
  </si>
  <si>
    <t>243</t>
  </si>
  <si>
    <t>781111121R00</t>
  </si>
  <si>
    <t>Montáž lišt rohových, vanových a dilatačních</t>
  </si>
  <si>
    <t>490</t>
  </si>
  <si>
    <t>Včetně plastové lišty</t>
  </si>
  <si>
    <t>2,0*6+1,4*2,5+1,2+0,9*2+1,4*12+1,0*6+0,2*6</t>
  </si>
  <si>
    <t>781415016R00</t>
  </si>
  <si>
    <t>Montáž obkladů stěn, porovin.,tmel, nad 20x25 cm</t>
  </si>
  <si>
    <t>492</t>
  </si>
  <si>
    <t>"v,č, D,1,1,3-6, 1,np" 1,5*(0,9*2+1,2*2+1,4*4)-0,7*1,5*3</t>
  </si>
  <si>
    <t>"2,np - 4,np" (1,5*(1,4*2+1,0*2)-0,7*1,5+2,0*(2,3*2+2,05*2)-0,7*2,0)*6</t>
  </si>
  <si>
    <t>0,6*(0,75+2,0+2,1+0,6)*6</t>
  </si>
  <si>
    <t>245</t>
  </si>
  <si>
    <t>59781561</t>
  </si>
  <si>
    <t>Obklad - dle výběru investora</t>
  </si>
  <si>
    <t>494</t>
  </si>
  <si>
    <t>"ztratné 8%" 13,1256</t>
  </si>
  <si>
    <t>998781103R00</t>
  </si>
  <si>
    <t>Přesun hmot pro obklady keramické, výšky do 24 m</t>
  </si>
  <si>
    <t>496</t>
  </si>
  <si>
    <t>783</t>
  </si>
  <si>
    <t>Nátěry</t>
  </si>
  <si>
    <t>247</t>
  </si>
  <si>
    <t>783225600R00</t>
  </si>
  <si>
    <t>Nátěr syntetický kovových konstrukcí 2x email</t>
  </si>
  <si>
    <t>498</t>
  </si>
  <si>
    <t>"nátěr ocel, nosníků vazby" (0,16*2+0,13*2)*5,9*4+(0,14*2+0,12*2)*(4,6+3,0+4,4)</t>
  </si>
  <si>
    <t>"pásovice" 0,15*0,05*24</t>
  </si>
  <si>
    <t>"nátěr zárubní" 0,17*(2,0*2+0,8)*6</t>
  </si>
  <si>
    <t>783226100R00</t>
  </si>
  <si>
    <t>Nátěr syntetický kovových konstrukcí základní</t>
  </si>
  <si>
    <t>500</t>
  </si>
  <si>
    <t>"nosníky vazby, nátěr zárubní" 25,01</t>
  </si>
  <si>
    <t>249</t>
  </si>
  <si>
    <t>783626020R00</t>
  </si>
  <si>
    <t>Nátěr syntetický truhlářských výrobků 2x lakování</t>
  </si>
  <si>
    <t>502</t>
  </si>
  <si>
    <t>"prahy" (0,8*0,1*2+0,02*(0,8*2+0,1*2))*6</t>
  </si>
  <si>
    <t>783903811R00</t>
  </si>
  <si>
    <t>Odmaštění chemickými rozpouštědly</t>
  </si>
  <si>
    <t>504</t>
  </si>
  <si>
    <t>25.01</t>
  </si>
  <si>
    <t>784</t>
  </si>
  <si>
    <t>Malby</t>
  </si>
  <si>
    <t>251</t>
  </si>
  <si>
    <t>784442001R00</t>
  </si>
  <si>
    <t>Malba disperzní interiérová , výška do 3,8 m</t>
  </si>
  <si>
    <t>506</t>
  </si>
  <si>
    <t>48,53+20,63+27,92+317,24+108,99+36,18+29,72+1360,05+51,13-164,07</t>
  </si>
  <si>
    <t>Lešení a stavební výtahy</t>
  </si>
  <si>
    <t>941941051R00</t>
  </si>
  <si>
    <t>Montáž lešení leh.řad.s podlahami,š.1,5 m, H 10 m</t>
  </si>
  <si>
    <t>508</t>
  </si>
  <si>
    <t>"fasáda, D,1,1,3 a D,1,1,7"12,3*10,0+12,9*10,0+16,0*13,0+16,1*14,0</t>
  </si>
  <si>
    <t>253</t>
  </si>
  <si>
    <t>941941391R00</t>
  </si>
  <si>
    <t>Příplatek za každý měsíc použití lešení k pol.1051</t>
  </si>
  <si>
    <t>510</t>
  </si>
  <si>
    <t>685,4*2,5</t>
  </si>
  <si>
    <t>941941851R00</t>
  </si>
  <si>
    <t>Demontáž lešení leh.řad.s podlahami,š.1,5 m,H 10 m</t>
  </si>
  <si>
    <t>512</t>
  </si>
  <si>
    <t>685.4</t>
  </si>
  <si>
    <t>255</t>
  </si>
  <si>
    <t>941955002R00</t>
  </si>
  <si>
    <t>Lešení lehké pomocné, výška podlahy do 1,9 m</t>
  </si>
  <si>
    <t>514</t>
  </si>
  <si>
    <t>"při zdění, D,1,1,3 - 7" 1,5*(11,9*4+2,0*6)*4</t>
  </si>
  <si>
    <t>"při stavbě komínu" 1,5*2,0*4</t>
  </si>
  <si>
    <t>941955001R00</t>
  </si>
  <si>
    <t>Lešení lehké pomocné, výška podlahy do 1,2 m</t>
  </si>
  <si>
    <t>516</t>
  </si>
  <si>
    <t>"montáž SDK, D,1,1,3 - 7" 13,64+5,78+1,4+25,1+13,56+4,82+5,78+1,4+24,77+4,44+12,6</t>
  </si>
  <si>
    <t>1,44*2+4,82*2+1,4*2+4,44*2+1,54+1,13+1,0*4,0</t>
  </si>
  <si>
    <t>257</t>
  </si>
  <si>
    <t>762991111R00</t>
  </si>
  <si>
    <t>Montáž a demontáž stavebního vrátku</t>
  </si>
  <si>
    <t>518</t>
  </si>
  <si>
    <t>762991121R00</t>
  </si>
  <si>
    <t>Pronájem lanového stavebního vrátku</t>
  </si>
  <si>
    <t>den</t>
  </si>
  <si>
    <t>520</t>
  </si>
  <si>
    <t>365</t>
  </si>
  <si>
    <t>Různé dokončovací konstrukce a práce na pozemních stavbách</t>
  </si>
  <si>
    <t>259</t>
  </si>
  <si>
    <t>953946111R00</t>
  </si>
  <si>
    <t>Osazení ventilačních mřížek</t>
  </si>
  <si>
    <t>522</t>
  </si>
  <si>
    <t>" Mřížky ve dveřích" 28</t>
  </si>
  <si>
    <t>42972800</t>
  </si>
  <si>
    <t>Mřížka čtyřhranná vel. 125x125</t>
  </si>
  <si>
    <t>524</t>
  </si>
  <si>
    <t>261</t>
  </si>
  <si>
    <t>28614060</t>
  </si>
  <si>
    <t>Chránička plynová PEHD d 110 x 10,0 x 6000 mm</t>
  </si>
  <si>
    <t>526</t>
  </si>
  <si>
    <t>0.5</t>
  </si>
  <si>
    <t>3457114705</t>
  </si>
  <si>
    <t>Trubka kabelová chránička  09110</t>
  </si>
  <si>
    <t>528</t>
  </si>
  <si>
    <t>263</t>
  </si>
  <si>
    <t>953981204R00</t>
  </si>
  <si>
    <t>530</t>
  </si>
  <si>
    <t>"kotvení pozednic" 18</t>
  </si>
  <si>
    <t>953981201R00</t>
  </si>
  <si>
    <t>532</t>
  </si>
  <si>
    <t>"kotvení zábradlí" 60*2</t>
  </si>
  <si>
    <t>265</t>
  </si>
  <si>
    <t>953000052</t>
  </si>
  <si>
    <t>Montáž hasících přístrojů</t>
  </si>
  <si>
    <t>534</t>
  </si>
  <si>
    <t>44984122</t>
  </si>
  <si>
    <t>Přístroj hasicí práškový</t>
  </si>
  <si>
    <t>536</t>
  </si>
  <si>
    <t>267</t>
  </si>
  <si>
    <t>953000053</t>
  </si>
  <si>
    <t>Orientační cedulky - exit, nouzový východ, únikový východ, uzávěry......</t>
  </si>
  <si>
    <t>538</t>
  </si>
  <si>
    <t>D + M</t>
  </si>
  <si>
    <t>"cca" 40</t>
  </si>
  <si>
    <t>952901111R00</t>
  </si>
  <si>
    <t>Vyčištění budov o výšce podlaží do 4 m</t>
  </si>
  <si>
    <t>540</t>
  </si>
  <si>
    <t>Položka je určena pro vyčištění budov bytové nebo občanské výstavby - zametení a umytí podlah, dlažeb, obkladů, schodů v místnostech, chodbách a sch</t>
  </si>
  <si>
    <t>"1 - 4,np, D,1,1,3 - 6" 5,08+55,92+1,54+1,13+12,55+8,08+4,34+4,06+3,0+3,13*2+4,8+5,46+14,91</t>
  </si>
  <si>
    <t>(5,78+1,4+30,83+4,82+13,56+5,41+5,41)*4+13,64+5,78+1,4+25,1+4,82+13,56+7,49+5,78</t>
  </si>
  <si>
    <t>1,4+24,77+4,44+12,6+7,69</t>
  </si>
  <si>
    <t>Bourání konstrukcí</t>
  </si>
  <si>
    <t>269</t>
  </si>
  <si>
    <t>962022491R00</t>
  </si>
  <si>
    <t>Bourání zdiva nadzákladového kamenného na MC</t>
  </si>
  <si>
    <t>542</t>
  </si>
  <si>
    <t>"bourání stáv, kamenné zdi, v,č, 2 - situace" 0,8*1,9*(8,0+3,4+8,0+6,0)</t>
  </si>
  <si>
    <t>961021311R00</t>
  </si>
  <si>
    <t>Bourání základů ze zdiva kamenného</t>
  </si>
  <si>
    <t>544</t>
  </si>
  <si>
    <t>"bourání základů pod opěrnou stáv, zfí" 0,9*0,6*25,4</t>
  </si>
  <si>
    <t>H01</t>
  </si>
  <si>
    <t>Budovy občanské výstavby</t>
  </si>
  <si>
    <t>271</t>
  </si>
  <si>
    <t>998011003R00</t>
  </si>
  <si>
    <t>Přesun hmot pro budovy zděné výšky do 24 m</t>
  </si>
  <si>
    <t>546</t>
  </si>
  <si>
    <t>989.33</t>
  </si>
  <si>
    <t>S</t>
  </si>
  <si>
    <t>Přesuny sutí</t>
  </si>
  <si>
    <t>979082317R00</t>
  </si>
  <si>
    <t>Vodorovná doprava suti a hmot po suchu do 5000 m</t>
  </si>
  <si>
    <t>550</t>
  </si>
  <si>
    <t>130.83</t>
  </si>
  <si>
    <t>273</t>
  </si>
  <si>
    <t>979087112R00</t>
  </si>
  <si>
    <t>Nakládání suti na dopravní prostředky</t>
  </si>
  <si>
    <t>552</t>
  </si>
  <si>
    <t>979990001R00</t>
  </si>
  <si>
    <t>Poplatek za skládku stavební suti</t>
  </si>
  <si>
    <t>554</t>
  </si>
  <si>
    <t>1D.1.4 - ELEKTROINSTALACE - SILNOPROUDÉ ROZVODY</t>
  </si>
  <si>
    <t>921.01 - Specifikace dodávky  RE vč. montáže</t>
  </si>
  <si>
    <t xml:space="preserve">    21.01-M - ROZVODNICE OCELOPLECHOVÁ</t>
  </si>
  <si>
    <t xml:space="preserve">    21.02-M - DOPLŇKY KONSTRUKCI</t>
  </si>
  <si>
    <t xml:space="preserve">    21.03-M - PŘÍPOJNICE CU</t>
  </si>
  <si>
    <t xml:space="preserve">    21.04-M - ZÁSUVKA VESTAVNÁ</t>
  </si>
  <si>
    <t xml:space="preserve">    21.05-M - PROUDOVÝ CHRÁNIČ 4POLOVÝ</t>
  </si>
  <si>
    <t xml:space="preserve">    21.06-M - JISTIČ 1 POLOVÝ</t>
  </si>
  <si>
    <t xml:space="preserve">    21.07-M - JISTIČ 3 POLOVÝ</t>
  </si>
  <si>
    <t xml:space="preserve">    21.08-M - ŘADOVÁ SVORKOVNICE</t>
  </si>
  <si>
    <t>921.02 - Specifikace dodávky  RB vč. montáže - 6ks</t>
  </si>
  <si>
    <t xml:space="preserve">    21.09-M - PLASTOVÁ ROZVODNICE POD OMÍTKU</t>
  </si>
  <si>
    <t xml:space="preserve">    21.10-M - PROUDOVÝ CHRÁNIČ 4 POLOVÝ</t>
  </si>
  <si>
    <t xml:space="preserve">    21.11-M - JISTIČ 1-POLOVÝ</t>
  </si>
  <si>
    <t xml:space="preserve">    21.12-M - JISTIČ 3-POLOVÝ</t>
  </si>
  <si>
    <t xml:space="preserve">    21.13-M - ROZVADĚČOVÝ VYPÍNAČ</t>
  </si>
  <si>
    <t>921.03 - Specifikace dodávky  RK vč. montáže</t>
  </si>
  <si>
    <t xml:space="preserve">    21.14-M - ROZVODNICE NA POVRCH IP43</t>
  </si>
  <si>
    <t xml:space="preserve">    21.15-M - DOPLřKY KONSTRUKCI</t>
  </si>
  <si>
    <t xml:space="preserve">    21.16-M - VÝVODKA PLASTOVÁ</t>
  </si>
  <si>
    <t xml:space="preserve">    21.17-M - ZÁSUVKA VESTAVNÁ</t>
  </si>
  <si>
    <t xml:space="preserve">    21.19-M - PROUDOVÝ CHRÁNIČ 2 POLOVÝ</t>
  </si>
  <si>
    <t xml:space="preserve">    21.20-M - JISTIČ 1 POLOVÝ</t>
  </si>
  <si>
    <t xml:space="preserve">    21.21-M - JISTIČ 1 POLOVÝ</t>
  </si>
  <si>
    <t xml:space="preserve">    21.22-M - POMOCNÉ RELÉ VČ.PATICE</t>
  </si>
  <si>
    <t xml:space="preserve">    21.23-M - ŘADOVÁ SVORKOVNICE</t>
  </si>
  <si>
    <t xml:space="preserve">    21.24-M - ROZVADĚČOVÝ VYPÍNAČ</t>
  </si>
  <si>
    <t xml:space="preserve">    21.25-M - DETEKTOR ÚNIKU ZEMNÍHO PLYNU</t>
  </si>
  <si>
    <t xml:space="preserve">    21.25a-M - PŘEPĚŤOVÁ OCHRANA B+C</t>
  </si>
  <si>
    <t>921.04 - Specifikace dodávky  RS01 vč. montáže</t>
  </si>
  <si>
    <t xml:space="preserve">    21.26-M - PLASTOVÁ ROZVODNICE POD OMÍTKU</t>
  </si>
  <si>
    <t xml:space="preserve">    21.27-M - PROUDOVÝ CHRÁNIČ 4 POLOVÝ</t>
  </si>
  <si>
    <t xml:space="preserve">    21.28-M - JISTIČ  1-POLOVÝ CHARAKT."B"</t>
  </si>
  <si>
    <t xml:space="preserve">    21.29-M - ROZVADĚČOVÝ VYPÍNAČ</t>
  </si>
  <si>
    <t>921.05 - Dodávky</t>
  </si>
  <si>
    <t xml:space="preserve">    21.30-M - REGULÁTOR TLAKU VLNOVCOVÝ</t>
  </si>
  <si>
    <t>921.06 - Elektromontáže</t>
  </si>
  <si>
    <t xml:space="preserve">    921.06.01 - ELEKTROINSTALACE BYTY</t>
  </si>
  <si>
    <t xml:space="preserve">      21.32-M - KRABICE PŘÍSTROJOVÁ POD OMÍTKU</t>
  </si>
  <si>
    <t xml:space="preserve">      21.33-M - KRABICE ODBOČNÁ POD OMÍTKU BEZ SVORKOVNICE</t>
  </si>
  <si>
    <t xml:space="preserve">      21.35-M - OSAZENÍ HMOŽDINKY DO CIHLOVÉHO ZDIVA</t>
  </si>
  <si>
    <t xml:space="preserve">      21.36-M - KABEL SILOVÝ,IZOLACE PVC BEZ VODIČE PE</t>
  </si>
  <si>
    <t xml:space="preserve">      21.37-M - KABEL SILOVÝ,IZOLACE PVC S VODIČEM PE</t>
  </si>
  <si>
    <t xml:space="preserve">      21.38-M - UKONČENÍ KABELŮ DO</t>
  </si>
  <si>
    <t xml:space="preserve">      21.39-M - UKONČENÍ VODIČŮ NA SVORKOVNICI</t>
  </si>
  <si>
    <t xml:space="preserve">      21.43-M - SPORÁKOVA PŘÍPOJKA  3-PÓLOVÁ ZAPUŠTĚNÁ</t>
  </si>
  <si>
    <t xml:space="preserve">      21.45-M - MONTÁŽ ROZVODNIC</t>
  </si>
  <si>
    <t xml:space="preserve">      21.46-M - SVÍTIDLO VČETNĚ ZDROJŮ</t>
  </si>
  <si>
    <t xml:space="preserve">      21.47-M - VODIČ PRO POSPOJOVÁNÍ</t>
  </si>
  <si>
    <t xml:space="preserve">      21.48-M - SVORKA UZEMŇOVACÍ</t>
  </si>
  <si>
    <t xml:space="preserve">      21.49-M - HODINOVE ZUCTOVACI SAZBY</t>
  </si>
  <si>
    <t xml:space="preserve">      21.50-M - PROVEDENI REVIZNICH ZKOUSEK DLE CSN 331500</t>
  </si>
  <si>
    <t xml:space="preserve">    921.06.02 - ELEKTROINSTALACE SPOLEČNÉ PROSTORY</t>
  </si>
  <si>
    <t xml:space="preserve">      21.51-M - DK-KABEL. KRAB. ROZVODKY IP 65, KABEL. VSTUPY S PŘEDLISY PRO METRI. VÝVODKY, ŠEDÁ, RAL 7035, TERMOPL</t>
  </si>
  <si>
    <t xml:space="preserve">      21.52-M - KRABICE PŘÍSTROJOVÁ POD OMÍTKU</t>
  </si>
  <si>
    <t xml:space="preserve">      21.53-M - KRABICE ODBOČNÁ POD OMÍTKU BEZ SVORKOVNICE</t>
  </si>
  <si>
    <t xml:space="preserve">      21.55-M - OSAZENÍ HMOŽDINKY DO CIHLOVÉHO ZDIVA</t>
  </si>
  <si>
    <t xml:space="preserve">      21.56-M - KABELOVÝ ŽLAB MERKUR VČ. DÍLŮ A PŘÍSLUŠENSTVÍ, ŽÁROVÝ ZINEK</t>
  </si>
  <si>
    <t xml:space="preserve">      21.57-M - KABEL SILOVÝ,IZOLACE PVC BEZ VODIČE PE</t>
  </si>
  <si>
    <t xml:space="preserve">      21.58-M - KABEL SILOVÝ,IZOLACE PVC S VODIČEM PE</t>
  </si>
  <si>
    <t xml:space="preserve">      21.59-M - KABEL STÍNĚNÝ, 250V</t>
  </si>
  <si>
    <t xml:space="preserve">      21.60-M - KABEL SILOVÝ,IZOLACE PVC</t>
  </si>
  <si>
    <t xml:space="preserve">      21.61-M - UKONČENÍ KABELŮ DO</t>
  </si>
  <si>
    <t xml:space="preserve">      21.62-M - UKONČENÍ VODIČŮ NA SVORKOVNICI</t>
  </si>
  <si>
    <t xml:space="preserve">      21.69-M - MONTÁŽ ROZVODNIC</t>
  </si>
  <si>
    <t xml:space="preserve">      21.70-M - POJISTKOVÁ PATRONA PN</t>
  </si>
  <si>
    <t xml:space="preserve">      21.71-M - SVÍTIDLO VČETNĚ ZDROJŮ</t>
  </si>
  <si>
    <t xml:space="preserve">      21.72-M - VODIČ PRO POSPOJOVÁNÍ</t>
  </si>
  <si>
    <t xml:space="preserve">      21.73-M - SVORKA UZEMŇOVACÍ</t>
  </si>
  <si>
    <t xml:space="preserve">      21.74-M - HODINOVE ZUCTOVACI SAZBY</t>
  </si>
  <si>
    <t xml:space="preserve">      21.75-M - PROVEDENI REVIZNICH ZKOUSEK DLE CSN 331500</t>
  </si>
  <si>
    <t xml:space="preserve">    921.06.03 - BLESKOSVOD,UZEMNĚNÍ</t>
  </si>
  <si>
    <t xml:space="preserve">      21.76-M - DRÁT UZEMŇOVACÍ</t>
  </si>
  <si>
    <t xml:space="preserve">      21.77-M - OCELOVÝ PÁSEK POZINKOVANÝ</t>
  </si>
  <si>
    <t xml:space="preserve">    921.06.04 - BLESKOSVOD</t>
  </si>
  <si>
    <t xml:space="preserve">      21.78-M - PODPĚRA VEDENÍ</t>
  </si>
  <si>
    <t xml:space="preserve">      21.79-M - PODPĚRA VEDENÍ</t>
  </si>
  <si>
    <t xml:space="preserve">      21.80-M - SVORKA HROMOSVODNÍ, UZEMŇOVACÍ</t>
  </si>
  <si>
    <t xml:space="preserve">      21.81-M - OCHRANNÝ ÚHELNÍK A DRŽÁK</t>
  </si>
  <si>
    <t xml:space="preserve">      21.82-M - JÍMACÍ TYČ</t>
  </si>
  <si>
    <t xml:space="preserve">      21.83-M - DRŽÁK JÍMACÍ TYČE</t>
  </si>
  <si>
    <t xml:space="preserve">      21.84-M - OCHRANNÁ STŘÍŠKA</t>
  </si>
  <si>
    <t xml:space="preserve">      21.85-M - MONTÁŽNÍ PRÁCE</t>
  </si>
  <si>
    <t xml:space="preserve">      21.86-M - REVIZNÍ ZKOUŠKY DLE ČSN</t>
  </si>
  <si>
    <t xml:space="preserve">      21.87-M - PODRUŽNÝ MATERIÁL</t>
  </si>
  <si>
    <t>M - M</t>
  </si>
  <si>
    <t>921.01</t>
  </si>
  <si>
    <t>Specifikace dodávky  RE vč. montáže</t>
  </si>
  <si>
    <t>21.01-M</t>
  </si>
  <si>
    <t>ROZVODNICE OCELOPLECHOVÁ</t>
  </si>
  <si>
    <t>Pol1</t>
  </si>
  <si>
    <t>800x1500x200mm</t>
  </si>
  <si>
    <t>21.02-M</t>
  </si>
  <si>
    <t>DOPLŇKY KONSTRUKCI</t>
  </si>
  <si>
    <t>Pol2</t>
  </si>
  <si>
    <t>ZÁKRYT Z PLECHU</t>
  </si>
  <si>
    <t>Pol3</t>
  </si>
  <si>
    <t>POPISNÝ ŠTÍTEK</t>
  </si>
  <si>
    <t>Pol4</t>
  </si>
  <si>
    <t>PROPOJENÍ OBVODŮ</t>
  </si>
  <si>
    <t>21.03-M</t>
  </si>
  <si>
    <t>PŘÍPOJNICE CU</t>
  </si>
  <si>
    <t>Pol5</t>
  </si>
  <si>
    <t>Cu 20x3</t>
  </si>
  <si>
    <t>Pol6</t>
  </si>
  <si>
    <t>Cu 20x5</t>
  </si>
  <si>
    <t>21.04-M</t>
  </si>
  <si>
    <t>ZÁSUVKA VESTAVNÁ</t>
  </si>
  <si>
    <t>Pol7</t>
  </si>
  <si>
    <t>5517-2790 2p+z</t>
  </si>
  <si>
    <t>Pol8</t>
  </si>
  <si>
    <t>IEG3253 32A,400V,3p+N+z</t>
  </si>
  <si>
    <t>21.05-M</t>
  </si>
  <si>
    <t>PROUDOVÝ CHRÁNIČ 4POLOVÝ</t>
  </si>
  <si>
    <t>Pol9</t>
  </si>
  <si>
    <t>FI25-4p/0.03 typ468,30mA</t>
  </si>
  <si>
    <t>21.06-M</t>
  </si>
  <si>
    <t>JISTIČ 1 POLOVÝ</t>
  </si>
  <si>
    <t>Pol10</t>
  </si>
  <si>
    <t>LPN4B/1 4A</t>
  </si>
  <si>
    <t>Pol11</t>
  </si>
  <si>
    <t>LPN10B/1 10A</t>
  </si>
  <si>
    <t>Pol12</t>
  </si>
  <si>
    <t>LPN16B/1 16A</t>
  </si>
  <si>
    <t>21.07-M</t>
  </si>
  <si>
    <t>JISTIČ 3 POLOVÝ</t>
  </si>
  <si>
    <t>Pol13</t>
  </si>
  <si>
    <t>LPN20B/3 20A</t>
  </si>
  <si>
    <t>Pol14</t>
  </si>
  <si>
    <t>LPN25B/3 25A</t>
  </si>
  <si>
    <t>21.08-M</t>
  </si>
  <si>
    <t>ŘADOVÁ SVORKOVNICE</t>
  </si>
  <si>
    <t>Pol15</t>
  </si>
  <si>
    <t>RVA6</t>
  </si>
  <si>
    <t>Pol16</t>
  </si>
  <si>
    <t>IMPULSNÍ RELÉ</t>
  </si>
  <si>
    <t>921.02</t>
  </si>
  <si>
    <t>Specifikace dodávky  RB vč. montáže - 6ks</t>
  </si>
  <si>
    <t>21.09-M</t>
  </si>
  <si>
    <t>PLASTOVÁ ROZVODNICE POD OMÍTKU</t>
  </si>
  <si>
    <t>Pol17</t>
  </si>
  <si>
    <t>3x12 MODULŮ VČ.PŘÍSLUŠENSTVÍ</t>
  </si>
  <si>
    <t>21.10-M</t>
  </si>
  <si>
    <t>PROUDOVÝ CHRÁNIČ 4 POLOVÝ</t>
  </si>
  <si>
    <t>21.11-M</t>
  </si>
  <si>
    <t>JISTIČ 1-POLOVÝ</t>
  </si>
  <si>
    <t>Pol18</t>
  </si>
  <si>
    <t>LPN6B/1 6A</t>
  </si>
  <si>
    <t>21.12-M</t>
  </si>
  <si>
    <t>JISTIČ 3-POLOVÝ</t>
  </si>
  <si>
    <t>Pol19</t>
  </si>
  <si>
    <t>LPN16B/3 16A</t>
  </si>
  <si>
    <t>21.13-M</t>
  </si>
  <si>
    <t>ROZVADĚČOVÝ VYPÍNAČ</t>
  </si>
  <si>
    <t>Pol20</t>
  </si>
  <si>
    <t>ASN32/3 32A,trojpolový</t>
  </si>
  <si>
    <t>921.03</t>
  </si>
  <si>
    <t>Specifikace dodávky  RK vč. montáže</t>
  </si>
  <si>
    <t>21.14-M</t>
  </si>
  <si>
    <t>ROZVODNICE NA POVRCH IP43</t>
  </si>
  <si>
    <t>Pol21</t>
  </si>
  <si>
    <t>600x600x200 mm</t>
  </si>
  <si>
    <t>21.15-M</t>
  </si>
  <si>
    <t>DOPLřKY KONSTRUKCI</t>
  </si>
  <si>
    <t>21.16-M</t>
  </si>
  <si>
    <t>VÝVODKA PLASTOVÁ</t>
  </si>
  <si>
    <t>Pol22</t>
  </si>
  <si>
    <t>Pg13.5</t>
  </si>
  <si>
    <t>Pol23</t>
  </si>
  <si>
    <t>Pg29</t>
  </si>
  <si>
    <t>21.17-M</t>
  </si>
  <si>
    <t>21.18-M</t>
  </si>
  <si>
    <t>POJISTKA PŘÍSTROJOVÁ REMOS</t>
  </si>
  <si>
    <t>Pol24</t>
  </si>
  <si>
    <t>Trub.poj.0.10A</t>
  </si>
  <si>
    <t>21.19-M</t>
  </si>
  <si>
    <t>PROUDOVÝ CHRÁNIČ 2 POLOVÝ</t>
  </si>
  <si>
    <t>Pol25</t>
  </si>
  <si>
    <t>FI25-2p/0.03 typ268,30mA</t>
  </si>
  <si>
    <t>21.20-M</t>
  </si>
  <si>
    <t>Pol26</t>
  </si>
  <si>
    <t>POMOCNÝ´ KONTAKT  1/1</t>
  </si>
  <si>
    <t>Pol27</t>
  </si>
  <si>
    <t>NAPĚŤOVÁ CÍVKA 230V</t>
  </si>
  <si>
    <t>21.21-M</t>
  </si>
  <si>
    <t>Pol28</t>
  </si>
  <si>
    <t>LPN4C/1 4A</t>
  </si>
  <si>
    <t>21.22-M</t>
  </si>
  <si>
    <t>POMOCNÉ RELÉ VČ.PATICE</t>
  </si>
  <si>
    <t>Pol29</t>
  </si>
  <si>
    <t>RXM4AB1P7 ,c.230V,10A</t>
  </si>
  <si>
    <t>21.23-M</t>
  </si>
  <si>
    <t>21.24-M</t>
  </si>
  <si>
    <t>Pol30</t>
  </si>
  <si>
    <t>ASN32/1 32A,jednopolový</t>
  </si>
  <si>
    <t>Pol31</t>
  </si>
  <si>
    <t>PORUCHOVÁ  SIGNALIZACE 230V,8 VSTUPŮ</t>
  </si>
  <si>
    <t>Pol32</t>
  </si>
  <si>
    <t>TELEFONNÍ KOMUNIKÁTOR,3 ČÍSLA</t>
  </si>
  <si>
    <t>21.25-M</t>
  </si>
  <si>
    <t>DETEKTOR ÚNIKU ZEMNÍHO PLYNU</t>
  </si>
  <si>
    <t>Pol33</t>
  </si>
  <si>
    <t>NZ-DIN - Napájecí zdroj</t>
  </si>
  <si>
    <t>Pol34</t>
  </si>
  <si>
    <t>DETEKTOR ZEM.PLYNU</t>
  </si>
  <si>
    <t>21.25a-M</t>
  </si>
  <si>
    <t>PŘEPĚŤOVÁ OCHRANA B+C</t>
  </si>
  <si>
    <t>Pol34a</t>
  </si>
  <si>
    <t>D+M PŘEPĚŤOVÁ OCHRANA RS 01, RB1-RB6</t>
  </si>
  <si>
    <t>-1281561682</t>
  </si>
  <si>
    <t>921.04</t>
  </si>
  <si>
    <t>Specifikace dodávky  RS01 vč. montáže</t>
  </si>
  <si>
    <t>21.26-M</t>
  </si>
  <si>
    <t>21.27-M</t>
  </si>
  <si>
    <t>21.28-M</t>
  </si>
  <si>
    <t>JISTIČ  1-POLOVÝ CHARAKT."B"</t>
  </si>
  <si>
    <t>21.29-M</t>
  </si>
  <si>
    <t>921.05</t>
  </si>
  <si>
    <t>Dodávky</t>
  </si>
  <si>
    <t>21.30-M</t>
  </si>
  <si>
    <t>REGULÁTOR TLAKU VLNOVCOVÝ</t>
  </si>
  <si>
    <t>Pol35</t>
  </si>
  <si>
    <t>0.2- 4 BAR/SP9-SP12/</t>
  </si>
  <si>
    <t>Pol36</t>
  </si>
  <si>
    <t>EL.ZVONEK  230V</t>
  </si>
  <si>
    <t>Pol37</t>
  </si>
  <si>
    <t>Specifikace dodÁvky  RS01</t>
  </si>
  <si>
    <t>Pol38</t>
  </si>
  <si>
    <t>Specifikace dodávky  RE</t>
  </si>
  <si>
    <t>Pol39</t>
  </si>
  <si>
    <t>Specifikace dodávky  RB</t>
  </si>
  <si>
    <t>Pol40</t>
  </si>
  <si>
    <t>Specifikace dodávky  RK</t>
  </si>
  <si>
    <t>921.06</t>
  </si>
  <si>
    <t>Elektromontáže</t>
  </si>
  <si>
    <t>921.06.01</t>
  </si>
  <si>
    <t>ELEKTROINSTALACE BYTY</t>
  </si>
  <si>
    <t>21.31-M</t>
  </si>
  <si>
    <t>Pol41</t>
  </si>
  <si>
    <t>21.32-M</t>
  </si>
  <si>
    <t>KRABICE PŘÍSTROJOVÁ POD OMÍTKU</t>
  </si>
  <si>
    <t>Pol42</t>
  </si>
  <si>
    <t>KP67x67 71x71x42</t>
  </si>
  <si>
    <t>21.33-M</t>
  </si>
  <si>
    <t>KRABICE ODBOČNÁ POD OMÍTKU BEZ SVORKOVNICE</t>
  </si>
  <si>
    <t>Pol43</t>
  </si>
  <si>
    <t>KU68-1902 73x42</t>
  </si>
  <si>
    <t>Pol44</t>
  </si>
  <si>
    <t>KOM97 103x50</t>
  </si>
  <si>
    <t>21.34-M</t>
  </si>
  <si>
    <t>Pol45</t>
  </si>
  <si>
    <t>273-105 5x1-2,5mm2</t>
  </si>
  <si>
    <t>21.35-M</t>
  </si>
  <si>
    <t>OSAZENÍ HMOŽDINKY DO CIHLOVÉHO ZDIVA</t>
  </si>
  <si>
    <t>Pol46</t>
  </si>
  <si>
    <t>HM8</t>
  </si>
  <si>
    <t>21.36-M</t>
  </si>
  <si>
    <t>KABEL SILOVÝ,IZOLACE PVC BEZ VODIČE PE</t>
  </si>
  <si>
    <t>Pol47</t>
  </si>
  <si>
    <t>CYKY-O 2x1.5 mm2 , pod omítkou</t>
  </si>
  <si>
    <t>Pol48</t>
  </si>
  <si>
    <t>CYKY-O 3x1.5 mm2 , pod omítkou</t>
  </si>
  <si>
    <t>21.37-M</t>
  </si>
  <si>
    <t>KABEL SILOVÝ,IZOLACE PVC S VODIČEM PE</t>
  </si>
  <si>
    <t>Pol49</t>
  </si>
  <si>
    <t>CYKY-J 3x1.5 mm2 , pod omítkou</t>
  </si>
  <si>
    <t>Pol50</t>
  </si>
  <si>
    <t>CYKY-J 3x2.5 mm2 , pod omítkou</t>
  </si>
  <si>
    <t>Pol51</t>
  </si>
  <si>
    <t>CYKY-J 5x1.5 mm2 , pod omítkou</t>
  </si>
  <si>
    <t>Pol52</t>
  </si>
  <si>
    <t>CYKY-J 5x2.5 mm2 , pod omítkou</t>
  </si>
  <si>
    <t>Pol53</t>
  </si>
  <si>
    <t>CYKY-J 5x6 mm2 , pod omítkou</t>
  </si>
  <si>
    <t>21.38-M</t>
  </si>
  <si>
    <t>UKONČENÍ KABELŮ DO</t>
  </si>
  <si>
    <t>Pol54</t>
  </si>
  <si>
    <t>5x4 mm2</t>
  </si>
  <si>
    <t>Pol55</t>
  </si>
  <si>
    <t>5x10 mm2</t>
  </si>
  <si>
    <t>21.39-M</t>
  </si>
  <si>
    <t>UKONČENÍ VODIČŮ NA SVORKOVNICI</t>
  </si>
  <si>
    <t>Pol56</t>
  </si>
  <si>
    <t>do 16 mm2</t>
  </si>
  <si>
    <t>21.40-M</t>
  </si>
  <si>
    <t>Pol57</t>
  </si>
  <si>
    <t>3558-A01340 1-pól.vyp.(1)</t>
  </si>
  <si>
    <t>Pol58</t>
  </si>
  <si>
    <t>3558-A05340 sériov.přep.(5)</t>
  </si>
  <si>
    <t>Pol59</t>
  </si>
  <si>
    <t>3558-A06340 střídav.přep.(6)</t>
  </si>
  <si>
    <t>Pol60</t>
  </si>
  <si>
    <t>3558-A07340 kříž.přep.(7)</t>
  </si>
  <si>
    <t>Pol61</t>
  </si>
  <si>
    <t>3558-A91342 tlačítko(1/0)</t>
  </si>
  <si>
    <t>21.41-M</t>
  </si>
  <si>
    <t>Pol62</t>
  </si>
  <si>
    <t>3558A-A651 B 1 páčka</t>
  </si>
  <si>
    <t>Pol63</t>
  </si>
  <si>
    <t>3558A-A652 B 2 páčky</t>
  </si>
  <si>
    <t>21.42-M</t>
  </si>
  <si>
    <t>Pol64</t>
  </si>
  <si>
    <t>3901A-B10 B jednoduchý-SESTAVY BUDOU UPŘESNĚNY V PRŮBĚHU REALIZACE</t>
  </si>
  <si>
    <t>21.43-M</t>
  </si>
  <si>
    <t>SPORÁKOVA PŘÍPOJKA  3-PÓLOVÁ ZAPUŠTĚNÁ</t>
  </si>
  <si>
    <t>Pol65</t>
  </si>
  <si>
    <t>3425A-0344 B</t>
  </si>
  <si>
    <t>21.44-M</t>
  </si>
  <si>
    <t>Pol66</t>
  </si>
  <si>
    <t>5519A-A02357 B 2p+PE</t>
  </si>
  <si>
    <t>21.45-M</t>
  </si>
  <si>
    <t>MONTÁŽ ROZVODNIC</t>
  </si>
  <si>
    <t>Pol67</t>
  </si>
  <si>
    <t>do  20 kg</t>
  </si>
  <si>
    <t>21.46-M</t>
  </si>
  <si>
    <t>SVÍTIDLO VČETNĚ ZDROJŮ</t>
  </si>
  <si>
    <t>Pol68</t>
  </si>
  <si>
    <t>2x13W,IP20-A</t>
  </si>
  <si>
    <t>Pol69</t>
  </si>
  <si>
    <t>2x13W,IP44-B</t>
  </si>
  <si>
    <t>Pol70</t>
  </si>
  <si>
    <t>1x13W,IP44-C</t>
  </si>
  <si>
    <t>21.47-M</t>
  </si>
  <si>
    <t>VODIČ PRO POSPOJOVÁNÍ</t>
  </si>
  <si>
    <t>Pol71</t>
  </si>
  <si>
    <t>CY4 Žlutozelený, pevně</t>
  </si>
  <si>
    <t>Pol72</t>
  </si>
  <si>
    <t>CY16 Žlutozelený, pevně</t>
  </si>
  <si>
    <t>21.48-M</t>
  </si>
  <si>
    <t>SVORKA UZEMŇOVACÍ</t>
  </si>
  <si>
    <t>Pol73</t>
  </si>
  <si>
    <t>ZSA16 na potrubí</t>
  </si>
  <si>
    <t>21.49-M</t>
  </si>
  <si>
    <t>HODINOVE ZUCTOVACI SAZBY</t>
  </si>
  <si>
    <t>Pol74</t>
  </si>
  <si>
    <t>Priprava ke komplexni zkousce</t>
  </si>
  <si>
    <t>hod</t>
  </si>
  <si>
    <t>Pol75</t>
  </si>
  <si>
    <t>Zkusebni provoz</t>
  </si>
  <si>
    <t>Pol76</t>
  </si>
  <si>
    <t>PROPOJENÍ TERMOSTATU,VENTILU,MONTÁŽ</t>
  </si>
  <si>
    <t>21.50-M</t>
  </si>
  <si>
    <t>PROVEDENI REVIZNICH ZKOUSEK DLE CSN 331500</t>
  </si>
  <si>
    <t>Pol77</t>
  </si>
  <si>
    <t>Revizni technik</t>
  </si>
  <si>
    <t>921.06.02</t>
  </si>
  <si>
    <t>ELEKTROINSTALACE SPOLEČNÉ PROSTORY</t>
  </si>
  <si>
    <t>21.51-M</t>
  </si>
  <si>
    <t>DK-KABEL. KRAB. ROZVODKY IP 65, KABEL. VSTUPY S PŘEDLISY PRO METRI. VÝVODKY, ŠEDÁ, RAL 7035, TERMOPL</t>
  </si>
  <si>
    <t>Pol78</t>
  </si>
  <si>
    <t>D 9125 1,5-2,5 mm2, Cu, 5 pól. svorkovnice, s vnějším upevněním</t>
  </si>
  <si>
    <t>21.52-M</t>
  </si>
  <si>
    <t>21.53-M</t>
  </si>
  <si>
    <t>21.54-M</t>
  </si>
  <si>
    <t>21.55-M</t>
  </si>
  <si>
    <t>21.56-M</t>
  </si>
  <si>
    <t>KABELOVÝ ŽLAB MERKUR VČ. DÍLŮ A PŘÍSLUŠENSTVÍ, ŽÁROVÝ ZINEK</t>
  </si>
  <si>
    <t>Pol79</t>
  </si>
  <si>
    <t>50/50</t>
  </si>
  <si>
    <t>21.57-M</t>
  </si>
  <si>
    <t>21.58-M</t>
  </si>
  <si>
    <t>21.59-M</t>
  </si>
  <si>
    <t>KABEL STÍNĚNÝ, 250V</t>
  </si>
  <si>
    <t>Pol80</t>
  </si>
  <si>
    <t>JYTY-O 3x1 mm , volně</t>
  </si>
  <si>
    <t>Pol81</t>
  </si>
  <si>
    <t>JYTY-O 4x1 mm , volně</t>
  </si>
  <si>
    <t>21.60-M</t>
  </si>
  <si>
    <t>KABEL SILOVÝ,IZOLACE PVC</t>
  </si>
  <si>
    <t>Pol82</t>
  </si>
  <si>
    <t>CYKY-J 3x35+25 mm2 , volně</t>
  </si>
  <si>
    <t>21.61-M</t>
  </si>
  <si>
    <t>Pol83</t>
  </si>
  <si>
    <t>4x50 mm2</t>
  </si>
  <si>
    <t>21.62-M</t>
  </si>
  <si>
    <t>21.63-M</t>
  </si>
  <si>
    <t>21.64-M</t>
  </si>
  <si>
    <t>21.65-M</t>
  </si>
  <si>
    <t>21.66-M</t>
  </si>
  <si>
    <t>21.67-M</t>
  </si>
  <si>
    <t>Pol84</t>
  </si>
  <si>
    <t>3553-01929 1-pólový vypínač</t>
  </si>
  <si>
    <t>21.68-M</t>
  </si>
  <si>
    <t>Pol85</t>
  </si>
  <si>
    <t>5518-2969 S 2p+PE, šedá</t>
  </si>
  <si>
    <t>21.69-M</t>
  </si>
  <si>
    <t>21.70-M</t>
  </si>
  <si>
    <t>POJISTKOVÁ PATRONA PN</t>
  </si>
  <si>
    <t>Pol86</t>
  </si>
  <si>
    <t>PN2 /125A</t>
  </si>
  <si>
    <t>Pol87</t>
  </si>
  <si>
    <t>INFRAČIDLO 230V,10A,IP44</t>
  </si>
  <si>
    <t>21.71-M</t>
  </si>
  <si>
    <t>Pol88</t>
  </si>
  <si>
    <t>2x36W,IP65-D</t>
  </si>
  <si>
    <t>Pol89</t>
  </si>
  <si>
    <t>4x18W,IP20,AL MŘÍŽKA-E</t>
  </si>
  <si>
    <t>Pol90</t>
  </si>
  <si>
    <t>2x13W,IP20-A S NOUZ.MODULEM</t>
  </si>
  <si>
    <t>21.72-M</t>
  </si>
  <si>
    <t>Pol91</t>
  </si>
  <si>
    <t>CY6 Žlutozelený, pevně</t>
  </si>
  <si>
    <t>Pol92</t>
  </si>
  <si>
    <t>CY10 Žlutozelený, pevně</t>
  </si>
  <si>
    <t>21.73-M</t>
  </si>
  <si>
    <t>21.74-M</t>
  </si>
  <si>
    <t>21.75-M</t>
  </si>
  <si>
    <t>921.06.03</t>
  </si>
  <si>
    <t>BLESKOSVOD,UZEMNĚNÍ</t>
  </si>
  <si>
    <t>21.76-M</t>
  </si>
  <si>
    <t>DRÁT UZEMŇOVACÍ</t>
  </si>
  <si>
    <t>Pol93</t>
  </si>
  <si>
    <t>AlMgSi  (0,4kg/m), pevně</t>
  </si>
  <si>
    <t>Pol94</t>
  </si>
  <si>
    <t>FeZn-D10 (0,62kg/m), pevně</t>
  </si>
  <si>
    <t>21.77-M</t>
  </si>
  <si>
    <t>OCELOVÝ PÁSEK POZINKOVANÝ</t>
  </si>
  <si>
    <t>Pol95</t>
  </si>
  <si>
    <t>FeZn30x4 (1.0 kg/m), volně</t>
  </si>
  <si>
    <t>921.06.04</t>
  </si>
  <si>
    <t>BLESKOSVOD</t>
  </si>
  <si>
    <t>21.78-M</t>
  </si>
  <si>
    <t>PODPĚRA VEDENÍ</t>
  </si>
  <si>
    <t>Pol96</t>
  </si>
  <si>
    <t>PV1a-15 150mm,do dřeva nebo zdiva</t>
  </si>
  <si>
    <t>21.79-M</t>
  </si>
  <si>
    <t>Pol97</t>
  </si>
  <si>
    <t>PV23 na plechovou střechu</t>
  </si>
  <si>
    <t>21.80-M</t>
  </si>
  <si>
    <t>SVORKA HROMOSVODNÍ, UZEMŇOVACÍ</t>
  </si>
  <si>
    <t>Pol98</t>
  </si>
  <si>
    <t>SS spojovací</t>
  </si>
  <si>
    <t>Pol99</t>
  </si>
  <si>
    <t>SZa zkušební</t>
  </si>
  <si>
    <t>Pol100</t>
  </si>
  <si>
    <t>SK křížová</t>
  </si>
  <si>
    <t>Pol101</t>
  </si>
  <si>
    <t>SJ2 k zemnící tyči,D=28</t>
  </si>
  <si>
    <t>Pol102</t>
  </si>
  <si>
    <t>SOa okapová</t>
  </si>
  <si>
    <t>302</t>
  </si>
  <si>
    <t>Pol103</t>
  </si>
  <si>
    <t>SR3b spoj pásek-drát</t>
  </si>
  <si>
    <t>304</t>
  </si>
  <si>
    <t>21.81-M</t>
  </si>
  <si>
    <t>OCHRANNÝ ÚHELNÍK A DRŽÁK</t>
  </si>
  <si>
    <t>Pol104</t>
  </si>
  <si>
    <t>OU1,7 ohranný úhelník 1700mm</t>
  </si>
  <si>
    <t>Pol105</t>
  </si>
  <si>
    <t>DOUa-20 držák úhelníku do zdi 20 mm</t>
  </si>
  <si>
    <t>21.82-M</t>
  </si>
  <si>
    <t>JÍMACÍ TYČ</t>
  </si>
  <si>
    <t>Pol106</t>
  </si>
  <si>
    <t>POMOCNÝ JÍMAČ 0.5m</t>
  </si>
  <si>
    <t>Pol107</t>
  </si>
  <si>
    <t>JV1,5 1,5 m</t>
  </si>
  <si>
    <t>21.83-M</t>
  </si>
  <si>
    <t>DRŽÁK JÍMACÍ TYČE</t>
  </si>
  <si>
    <t>Pol108</t>
  </si>
  <si>
    <t>DJ4D d-20mm, na krov</t>
  </si>
  <si>
    <t>21.84-M</t>
  </si>
  <si>
    <t>OCHRANNÁ STŘÍŠKA</t>
  </si>
  <si>
    <t>Pol109</t>
  </si>
  <si>
    <t>OSH d-20mm,horní</t>
  </si>
  <si>
    <t>Pol110</t>
  </si>
  <si>
    <t>OSD d-20mm,dolní</t>
  </si>
  <si>
    <t>21.85-M</t>
  </si>
  <si>
    <t>MONTÁŽNÍ PRÁCE</t>
  </si>
  <si>
    <t>Pol111</t>
  </si>
  <si>
    <t>štítek pro označení svodu</t>
  </si>
  <si>
    <t>Pol112</t>
  </si>
  <si>
    <t>tvarování mont.dílu</t>
  </si>
  <si>
    <t>21.86-M</t>
  </si>
  <si>
    <t>REVIZNÍ ZKOUŠKY DLE ČSN</t>
  </si>
  <si>
    <t>Pol113</t>
  </si>
  <si>
    <t>Revizní technik</t>
  </si>
  <si>
    <t>21.87-M</t>
  </si>
  <si>
    <t>PODRUŽNÝ MATERIÁL</t>
  </si>
  <si>
    <t>Pol114</t>
  </si>
  <si>
    <t>Podružný materiál</t>
  </si>
  <si>
    <t>kpl</t>
  </si>
  <si>
    <t>-564613627</t>
  </si>
  <si>
    <t>M</t>
  </si>
  <si>
    <t>1D.1.5 - ZDRAVOTECHNICKÉ INSTALACE</t>
  </si>
  <si>
    <t>13 - Hloubené vykopávky</t>
  </si>
  <si>
    <t>16 - Přemístění výkopku</t>
  </si>
  <si>
    <t>17 - Konstrukce ze zemin</t>
  </si>
  <si>
    <t>19 - Hloubení pro podzemní stěny, ražení a hloubení důlní</t>
  </si>
  <si>
    <t>27 - Základy</t>
  </si>
  <si>
    <t>721 - Vnitřní kanalizace</t>
  </si>
  <si>
    <t>722 - Vnitřní vodovod</t>
  </si>
  <si>
    <t>725 - Zařizovací předměty</t>
  </si>
  <si>
    <t>89 - Ostatní konstrukce a práce na trubním vedení</t>
  </si>
  <si>
    <t>894 - Šachty kanalizační</t>
  </si>
  <si>
    <t>H27 - Vedení trubní dálková a přípojná</t>
  </si>
  <si>
    <t>131301110R00</t>
  </si>
  <si>
    <t>Hloubení nezapaž. jam hor.4 do 50 m3, STROJNĚ</t>
  </si>
  <si>
    <t>"výkop pro osazení retenčních nádrží" 2,5*(5,0*2,5+2,0*1,5)</t>
  </si>
  <si>
    <t>131301119R00</t>
  </si>
  <si>
    <t>Příplatek za lepivost - hloubení nezap.jam v hor.4</t>
  </si>
  <si>
    <t>38,75</t>
  </si>
  <si>
    <t>132201111R00</t>
  </si>
  <si>
    <t>Hloubení rýh š.do 60 cm v hor.3 do 100 m3, STROJNĚ</t>
  </si>
  <si>
    <t>"výkop pro splaškovou  a dešťovou kanalizaci, D.1.5.2."</t>
  </si>
  <si>
    <t>"prům hloub. výkopu 1,4 m, šířka 0,4 m"</t>
  </si>
  <si>
    <t>1,4*0,4*(17,5+10,5+8,0+2,2+10,0+4,5+2,5+1,5+1,0+3,2+4,6+3,0+2,5+4,5+7,0+4,0+2,0+5,5+1,5)</t>
  </si>
  <si>
    <t>132201119R00</t>
  </si>
  <si>
    <t>Příplatek za lepivost - hloubení rýh 60 cm v hor.3</t>
  </si>
  <si>
    <t>53,48</t>
  </si>
  <si>
    <t>"výkop z jámy" 38,75</t>
  </si>
  <si>
    <t>"zpětný zásyp z kanalizace" 53,48-11,46</t>
  </si>
  <si>
    <t>"zásyp okolo reten, nádrží" 38,75-(3,14*1,1*1,1*1,8*2+0,6*0,6*3,14*2,2)</t>
  </si>
  <si>
    <t>(38,75-22,9+11,59)*1,8</t>
  </si>
  <si>
    <t>"ztratné 5%" 2,541</t>
  </si>
  <si>
    <t>175101101RT2</t>
  </si>
  <si>
    <t>Obsyp potrubí bez prohození sypaniny</t>
  </si>
  <si>
    <t>s dodáním štěrkopísku frakce 0 - 22 mm</t>
  </si>
  <si>
    <t>"zásyp potrubí, výška 300 mm"</t>
  </si>
  <si>
    <t>0,3*0,4*(17,5+10,5+8,0+2,2+10,0+4,5+2,5+1,5+1,0+3,2+4,6+3,0+2,5+4,5+7,0+4,0+2,0+5,5+1,5)</t>
  </si>
  <si>
    <t>38,75+11,46</t>
  </si>
  <si>
    <t>273313611R00</t>
  </si>
  <si>
    <t>Beton základových desek prostý C 16/20</t>
  </si>
  <si>
    <t>"podkladní beton pod reten. nádrže, 1.D.1.5.7" 5,0*2,0*0,2+1,5*1,5*0,2</t>
  </si>
  <si>
    <t>273361921RT5</t>
  </si>
  <si>
    <t>průměr drátu  6,0, oka 150/150 mm</t>
  </si>
  <si>
    <t>(5,0*2,5+1,5*1,5)*1,1*0,005</t>
  </si>
  <si>
    <t>721</t>
  </si>
  <si>
    <t>Vnitřní kanalizace</t>
  </si>
  <si>
    <t>721176102R00</t>
  </si>
  <si>
    <t>Potrubí HT připojovací DN 40 x 1,8 mm</t>
  </si>
  <si>
    <t>"výpis zti" 55,9*1,1</t>
  </si>
  <si>
    <t>721176103R00</t>
  </si>
  <si>
    <t>Potrubí HT připojovací DN 50 x 1,8 mm</t>
  </si>
  <si>
    <t>"výpis zti" 6,5*1,1</t>
  </si>
  <si>
    <t>721176105R00</t>
  </si>
  <si>
    <t>Potrubí HT připojovací DN 100 x 2,7 mm</t>
  </si>
  <si>
    <t>"výpis zti" 4,6*1,1</t>
  </si>
  <si>
    <t>721176114R00</t>
  </si>
  <si>
    <t>Potrubí HT odpadní svislé DN 70 x 1,9 mm</t>
  </si>
  <si>
    <t>"výpis zti" 24,4*1,1</t>
  </si>
  <si>
    <t>721176115R00</t>
  </si>
  <si>
    <t>Potrubí HT odpadní svislé DN 100 x 2,7 mm</t>
  </si>
  <si>
    <t>"výpis zti" 22,0*1,1</t>
  </si>
  <si>
    <t>28652371.A</t>
  </si>
  <si>
    <t>Objímka upínací - požární  d 110 mm</t>
  </si>
  <si>
    <t>721176222R00</t>
  </si>
  <si>
    <t>Potrubí KG svodné (ležaté) v zemi DN 100 x 3,2 mm</t>
  </si>
  <si>
    <t>"dle výpisu kanalizace" (10,1+1,6)*1,1</t>
  </si>
  <si>
    <t>721176223R00</t>
  </si>
  <si>
    <t>Potrubí KG svodné (ležaté) v zemi DN 125 x 3,2 mm</t>
  </si>
  <si>
    <t>"dle výpisu kanalizace" (28,4+0,3)*1,1</t>
  </si>
  <si>
    <t>721176224R00</t>
  </si>
  <si>
    <t>Potrubí KG svodné (ležaté) v zemi DN 150 x 4,0 mm</t>
  </si>
  <si>
    <t>"dle výpisu kanalizace" 54,8*1,1</t>
  </si>
  <si>
    <t>721177125R00</t>
  </si>
  <si>
    <t>Čisticí kus pro odpadní svislé D 110</t>
  </si>
  <si>
    <t>721194104R00</t>
  </si>
  <si>
    <t>Vyvedení odpadních výpustek D 40 x 1,8</t>
  </si>
  <si>
    <t>"umyvadla" 13</t>
  </si>
  <si>
    <t>721194105R00</t>
  </si>
  <si>
    <t>Vyvedení odpadních výpustek D 50 x 1,8</t>
  </si>
  <si>
    <t>"dřezy, vany, pračky a myčky" 6+6+6+6+2</t>
  </si>
  <si>
    <t>721194109R00</t>
  </si>
  <si>
    <t>Vyvedení odpadních výpustek D 110 x 2,3</t>
  </si>
  <si>
    <t>"wc a stoupačky" 7+5</t>
  </si>
  <si>
    <t>721273200RT2</t>
  </si>
  <si>
    <t>"dle výpisu zti" 2</t>
  </si>
  <si>
    <t>721273200RT3</t>
  </si>
  <si>
    <t>721290112R00</t>
  </si>
  <si>
    <t>Zkouška těsnosti kanalizace vodou DN 200</t>
  </si>
  <si>
    <t>12,87+31,57+60,28+24,2+26,84</t>
  </si>
  <si>
    <t>721242110R00</t>
  </si>
  <si>
    <t>721223423RT2</t>
  </si>
  <si>
    <t>998721103R00</t>
  </si>
  <si>
    <t>Přesun hmot pro vnitřní kanalizaci, výšky do 24 m</t>
  </si>
  <si>
    <t>0,72</t>
  </si>
  <si>
    <t>722</t>
  </si>
  <si>
    <t>Vnitřní vodovod</t>
  </si>
  <si>
    <t>722174311R00</t>
  </si>
  <si>
    <t>Potrubí z PP-R 80 PN 20, D 20 mm třívrstvé</t>
  </si>
  <si>
    <t>"výpis zti" 87,7*1,05</t>
  </si>
  <si>
    <t>722174312R00</t>
  </si>
  <si>
    <t>Potrubí z PP-R 80 PN 20, D 25 mm - třívrstvé</t>
  </si>
  <si>
    <t>"výpis zti"14,4*1,05</t>
  </si>
  <si>
    <t>722174313R00</t>
  </si>
  <si>
    <t>Potrubí z PP-R 80 PN 20, D 32 mm - třívrstvé</t>
  </si>
  <si>
    <t>"výpis zti" 13,0*1,1</t>
  </si>
  <si>
    <t>722174314R00</t>
  </si>
  <si>
    <t>Potrubí z PP-R 80 PN 20, D 40 mm - třívrstvé</t>
  </si>
  <si>
    <t>722175211R00</t>
  </si>
  <si>
    <t>Potrubí z PP-R 80 PN 16, D 20 mm třívrstvé</t>
  </si>
  <si>
    <t>"výpis zti" 113,7*1,08</t>
  </si>
  <si>
    <t>722175212R00</t>
  </si>
  <si>
    <t>Potrubí z PP-R 80 PN 16, D 25 mm třívrstvé</t>
  </si>
  <si>
    <t>"výpis zti"  5,7*1,1</t>
  </si>
  <si>
    <t>722175213R00</t>
  </si>
  <si>
    <t>Potrubí z PP-R 80 PN 16, D 32 mm třívrstvé</t>
  </si>
  <si>
    <t>"výpis zti" 13,6*1,1</t>
  </si>
  <si>
    <t>722175214R00</t>
  </si>
  <si>
    <t>Potrubí z PP-R 80 PN 16, D 40 mm třívrstvé</t>
  </si>
  <si>
    <t>"výpis zti" 16,9*1,1</t>
  </si>
  <si>
    <t>722175215R00</t>
  </si>
  <si>
    <t>Potrubí z PP-R 80 PN 16, D 50 mm třívrstvé</t>
  </si>
  <si>
    <t>"výpis zti" 16,7*1,1</t>
  </si>
  <si>
    <t>722181211RT7</t>
  </si>
  <si>
    <t>Izolace návleková  tl. stěny 6 mm</t>
  </si>
  <si>
    <t>vnitřní průměr 22 mm</t>
  </si>
  <si>
    <t>"výpis zti" 113,7*1,1</t>
  </si>
  <si>
    <t>722181211RT9</t>
  </si>
  <si>
    <t>Izolace návleková tl. stěny 6 mm</t>
  </si>
  <si>
    <t>vnitřní průměr 28 mm</t>
  </si>
  <si>
    <t>"výpis zti" 5,7*1,1</t>
  </si>
  <si>
    <t>722181211RU2</t>
  </si>
  <si>
    <t>vnitřní průměr 35 mm</t>
  </si>
  <si>
    <t>722181212RW2</t>
  </si>
  <si>
    <t>Izolace návleková  tl. stěny 9 mm</t>
  </si>
  <si>
    <t>vnitřní průměr 45 mm</t>
  </si>
  <si>
    <t>722181212RW8</t>
  </si>
  <si>
    <t>vnitřní průměr 54 mm</t>
  </si>
  <si>
    <t>722181215RV9</t>
  </si>
  <si>
    <t>Izolace návleková  tl. stěny 25 mm</t>
  </si>
  <si>
    <t>vnitřní průměr 40 mm</t>
  </si>
  <si>
    <t>"výpis zti"(6,5+13,0)*1,1</t>
  </si>
  <si>
    <t>722181215RU1</t>
  </si>
  <si>
    <t>vnitřní průměr 32 mm</t>
  </si>
  <si>
    <t>"výpis zti" 102,1*1,1</t>
  </si>
  <si>
    <t>722190402R00</t>
  </si>
  <si>
    <t>Vyvedení a upevnění výpustek DN 20</t>
  </si>
  <si>
    <t>(2+2+2+2+1+1+6)*6+1+2+2</t>
  </si>
  <si>
    <t>722202213R00</t>
  </si>
  <si>
    <t>Nástěnka  PP-R 20xR1/2</t>
  </si>
  <si>
    <t>722237144R00</t>
  </si>
  <si>
    <t>Kohout kulový DN 25</t>
  </si>
  <si>
    <t>"výpis zti" 5</t>
  </si>
  <si>
    <t>722237142R00</t>
  </si>
  <si>
    <t>Kohout kulový, DN 15</t>
  </si>
  <si>
    <t>"výpis zti" 5+14+2</t>
  </si>
  <si>
    <t>722237143R00</t>
  </si>
  <si>
    <t>Kohout kulový DN 20</t>
  </si>
  <si>
    <t>"výpis zti" 9</t>
  </si>
  <si>
    <t>722237145R00</t>
  </si>
  <si>
    <t>Kohout kulový,  DN 32</t>
  </si>
  <si>
    <t>722237134R00</t>
  </si>
  <si>
    <t>Kohout kulový s vypouštěním,DN 32</t>
  </si>
  <si>
    <t>722237131R00</t>
  </si>
  <si>
    <t>Kohout kulový s vypouštěním DN 15</t>
  </si>
  <si>
    <t>722237642R00</t>
  </si>
  <si>
    <t>Ventil zpětný,  DN 15</t>
  </si>
  <si>
    <t>722235694R00</t>
  </si>
  <si>
    <t>Kohout kul.se zpětnou kl.  DN 32</t>
  </si>
  <si>
    <t>722264111R00</t>
  </si>
  <si>
    <t>Vodoměr bytový SV  DN 15x80 mm, Qn 1,5</t>
  </si>
  <si>
    <t>5512010014</t>
  </si>
  <si>
    <t>Ventil pojistný 3/4" x 6 bar</t>
  </si>
  <si>
    <t>722264115R00</t>
  </si>
  <si>
    <t>Vodoměr bytový TV  DN 15x80 mm, Qn 1,5, dálkový odečet, včetně přijímače a vysílače</t>
  </si>
  <si>
    <t>722265215R00</t>
  </si>
  <si>
    <t>Vodoměr domovní 32x260mm, Qn 6,0,  dálkový odečet, včetně přijímače a vysílače</t>
  </si>
  <si>
    <t>Dodává správce veřejného vodovodu</t>
  </si>
  <si>
    <t>722280107R00</t>
  </si>
  <si>
    <t>Tlaková zkouška vodovodního potrubí DN 40</t>
  </si>
  <si>
    <t>113,7+5,7+13,6+16,9+16,7+87,7+14,4+13,0+6,5</t>
  </si>
  <si>
    <t>732421312R00</t>
  </si>
  <si>
    <t>Čerpadlo oběhové</t>
  </si>
  <si>
    <t>měrná energie = 9.0 J/kg, průtok 0,11 l/s</t>
  </si>
  <si>
    <t>722290234R00</t>
  </si>
  <si>
    <t>Proplach a dezinfekce vodovod.potrubí DN 80</t>
  </si>
  <si>
    <t>288,2</t>
  </si>
  <si>
    <t>998722103R00</t>
  </si>
  <si>
    <t>Přesun hmot pro vnitřní vodovod, výšky do 24 m</t>
  </si>
  <si>
    <t>725</t>
  </si>
  <si>
    <t>Zařizovací předměty</t>
  </si>
  <si>
    <t>725014131R00</t>
  </si>
  <si>
    <t>Klozet závěsný  + sedátko, bílý</t>
  </si>
  <si>
    <t>"Výpis ZTI" 7</t>
  </si>
  <si>
    <t>725111264RT1</t>
  </si>
  <si>
    <t>Nádrž splachovací  vestavěná ovlád.zepředu</t>
  </si>
  <si>
    <t>do sádrokartonu</t>
  </si>
  <si>
    <t>"výpis ZTI" 7</t>
  </si>
  <si>
    <t>725112011R00</t>
  </si>
  <si>
    <t>Souprava zvukizolační mezi klozet a stěnu</t>
  </si>
  <si>
    <t>725229102RT2</t>
  </si>
  <si>
    <t>plastových</t>
  </si>
  <si>
    <t>"výpis zti" 6</t>
  </si>
  <si>
    <t>55421200.A</t>
  </si>
  <si>
    <t>Vana akrylátová  170x75x45 bílá 160 litrů</t>
  </si>
  <si>
    <t>725017132R00</t>
  </si>
  <si>
    <t>Umyvadlo na šrouby  55 x 42 cm, bílé</t>
  </si>
  <si>
    <t>"výpis zti" 7</t>
  </si>
  <si>
    <t>725017331R00</t>
  </si>
  <si>
    <t>725819202R00</t>
  </si>
  <si>
    <t>Montáž ventilu nástěnného  G 3/4</t>
  </si>
  <si>
    <t>s dodávkou pračkového ventilu</t>
  </si>
  <si>
    <t>"výpis zti - pračka, myčka, dopouštění kotle a ohříváku" 6+6+1+1</t>
  </si>
  <si>
    <t>725819201R00</t>
  </si>
  <si>
    <t>Montáž ventilu nástěnného  G 1/2</t>
  </si>
  <si>
    <t>s dodávkou rohového ventilu se sýtkem</t>
  </si>
  <si>
    <t>"výpis zti, stojánkové baterie - umyvadla, dřez a wc" 12+14+12+7</t>
  </si>
  <si>
    <t>725823121RT1</t>
  </si>
  <si>
    <t>Baterie umyvadlová stoján. ruční, vč. otvír.odpadu</t>
  </si>
  <si>
    <t>standardní</t>
  </si>
  <si>
    <t>"výpis zti" 13</t>
  </si>
  <si>
    <t>725835113RT1</t>
  </si>
  <si>
    <t>Baterie vanová nástěnná ruční, vč. příslušenstvím</t>
  </si>
  <si>
    <t>"výpis zti" 6+1</t>
  </si>
  <si>
    <t>725823134RT0</t>
  </si>
  <si>
    <t>Baterie dřezová stojánková ruční s výsuv. sprchou</t>
  </si>
  <si>
    <t>725860186RT1</t>
  </si>
  <si>
    <t>nástěnný PP - bílý</t>
  </si>
  <si>
    <t>"výpis zti - pračka, myčka, kotel" 6+6+1</t>
  </si>
  <si>
    <t>725980113R00</t>
  </si>
  <si>
    <t>Dvířka vanová 300 x 300 mm</t>
  </si>
  <si>
    <t>725860265R00</t>
  </si>
  <si>
    <t>725860202R00</t>
  </si>
  <si>
    <t>725860213R00</t>
  </si>
  <si>
    <t>998725103R00</t>
  </si>
  <si>
    <t>Přesun hmot pro zařizovací předměty, výšky do 24 m</t>
  </si>
  <si>
    <t>725019101R00</t>
  </si>
  <si>
    <t>Výlevka stojící s plastovou mřížkou</t>
  </si>
  <si>
    <t>Ostatní konstrukce a práce na trubním vedení</t>
  </si>
  <si>
    <t>893151111R00</t>
  </si>
  <si>
    <t>Montáž šachty vodoměrné a revizní plastové kruhové</t>
  </si>
  <si>
    <t>"šachty na deš. a splašk kanalizaci" 4</t>
  </si>
  <si>
    <t>28697028.B</t>
  </si>
  <si>
    <t>Šachta DN400 D400 1,7 m DN 160 průtok, 2x vtok</t>
  </si>
  <si>
    <t>28697028.A</t>
  </si>
  <si>
    <t>Šachta DN400 D 400 1,7 m DN 160 průtok</t>
  </si>
  <si>
    <t>894</t>
  </si>
  <si>
    <t>Šachty kanalizační</t>
  </si>
  <si>
    <t>894000001</t>
  </si>
  <si>
    <t>D + M Betonové akumulační jímky</t>
  </si>
  <si>
    <t>Objem 3,1 m3, betonová zákr. deska s litinovým poklopem š. 600 mm</t>
  </si>
  <si>
    <t>"1.D.1.5.7" 2</t>
  </si>
  <si>
    <t>894000002</t>
  </si>
  <si>
    <t>D + M Betonové šachty s regulovaným odtokem</t>
  </si>
  <si>
    <t>Litinový poklop š. 600 mm, odtok DN 32 mm, bezp. přepad DN 150 mm</t>
  </si>
  <si>
    <t>"1.D.1.5.7" 1</t>
  </si>
  <si>
    <t>H27</t>
  </si>
  <si>
    <t>Vedení trubní dálková a přípojná</t>
  </si>
  <si>
    <t>998276101R00</t>
  </si>
  <si>
    <t>Přesun hmot, trubní vedení plastová, otevř. výkop</t>
  </si>
  <si>
    <t>4,5+0,32+6,27</t>
  </si>
  <si>
    <t>1D.1.6 - ZAŘÍZENÍ PRO VYTÁPĚNÍ STAVEB</t>
  </si>
  <si>
    <t>713 - Izolace tepelné</t>
  </si>
  <si>
    <t>731 - Ústřední vytápění - kotelny</t>
  </si>
  <si>
    <t>732 - Ústřední vytápění - strojovny</t>
  </si>
  <si>
    <t>733 - Ústřední vytápění - rozvodné potrubí</t>
  </si>
  <si>
    <t>734 - Ústřední vytápění - armatury</t>
  </si>
  <si>
    <t>735 - Ústřední vytápění - otopná tělesa</t>
  </si>
  <si>
    <t>713 46-2248</t>
  </si>
  <si>
    <t>Montáž  tepelné izolace průměr 18 mm nasunutím s přelepením spojů</t>
  </si>
  <si>
    <t>montáž přesný popis viz. položka 98 TSV</t>
  </si>
  <si>
    <t>239,00</t>
  </si>
  <si>
    <t>Přesný popis viz. položka 99a TSV</t>
  </si>
  <si>
    <t>2.8328372e+010</t>
  </si>
  <si>
    <t>Návleková tepelně izolační trubka z polyetylenu tl.6 mm průměr 18 mm viz.položka 99a TSV</t>
  </si>
  <si>
    <t>713 46-2249</t>
  </si>
  <si>
    <t>Montáž  tepelné izolace průměr 22 mm nasunutím s přelepením spojů</t>
  </si>
  <si>
    <t>38,00</t>
  </si>
  <si>
    <t>Přesný popis viz. položka 99b TSV</t>
  </si>
  <si>
    <t>2.8328372e+010.1</t>
  </si>
  <si>
    <t>Návleková tepelně izolační trubka z polyetylenu tl.6 mm průměr 22 mm viz.položka 99b TSV</t>
  </si>
  <si>
    <t>713 46-2254</t>
  </si>
  <si>
    <t>Montáž tepelné izolace průměr 15 mm nasunutím s přelepením spojů</t>
  </si>
  <si>
    <t>montáž přesný popis viz. položka 100 TSV</t>
  </si>
  <si>
    <t>14,00</t>
  </si>
  <si>
    <t>Přesný popis viz. položka 101a TSV</t>
  </si>
  <si>
    <t>2.8328372e+010.2</t>
  </si>
  <si>
    <t>Návleková tepelně izolační trubka z polyetylenu tl.10 mm průměr 15 mm viz.položka 101a TSV</t>
  </si>
  <si>
    <t>713 46-2255</t>
  </si>
  <si>
    <t>Montáž tepelné izolace průměr 18 mm nasunutím s přelepením spojů</t>
  </si>
  <si>
    <t>58,00</t>
  </si>
  <si>
    <t>Přesný popis viz. položka 101b TSV</t>
  </si>
  <si>
    <t>2.8328372e+010.3</t>
  </si>
  <si>
    <t>Návleková tepelně izolační trubka z polyetylenu tl.10 mm průměr 18 mm viz.položka 101b TSV</t>
  </si>
  <si>
    <t>713 46-2256</t>
  </si>
  <si>
    <t>Přesný popis viz. položka 101c TSV</t>
  </si>
  <si>
    <t>2.832837201e+010</t>
  </si>
  <si>
    <t>Návleková tepelně izolační trubka z polyetylenu tl.10 mm průměr 22 mm viz.položka 101c TSV</t>
  </si>
  <si>
    <t>713 46-2266</t>
  </si>
  <si>
    <t>Montáž tepelné izolace průměr 22 mm nasunutím s přelepením spojů</t>
  </si>
  <si>
    <t>montáž přesný popis viz. položka 102 TSV</t>
  </si>
  <si>
    <t>13,00</t>
  </si>
  <si>
    <t>Přesný popis viz. položka 103 TSV</t>
  </si>
  <si>
    <t>6.312682161e+010</t>
  </si>
  <si>
    <t>Návleková tepelně izolační trubka z mineráln.vláken s Al fólií tl.25 mm prům.22 mm viz.pol.103 TSV</t>
  </si>
  <si>
    <t>713 46-2267</t>
  </si>
  <si>
    <t>Montáž tepelné izolace průměr 28 mm nasunutím s přelepením spojů</t>
  </si>
  <si>
    <t>montáž přesný popis viz. položka 104 TSV</t>
  </si>
  <si>
    <t>6,00</t>
  </si>
  <si>
    <t>Přesný popis viz. položka 105 TSV</t>
  </si>
  <si>
    <t>6.312682161e+010.1</t>
  </si>
  <si>
    <t>Návleková tepelně izolační trubka z mineráln.vláken s Al fólií tl.25 mm prům.28 mm viz.pol.105 TSV</t>
  </si>
  <si>
    <t>713 46-2268</t>
  </si>
  <si>
    <t>Montáž tepelné izolace průměr 35 mm nasunutím s přelepením spojů</t>
  </si>
  <si>
    <t>montáž přesný popis viz. položka 106 TSV</t>
  </si>
  <si>
    <t>33,00</t>
  </si>
  <si>
    <t>Přesný popis viz. položka 107 TSV</t>
  </si>
  <si>
    <t>6.312682161e+010.2</t>
  </si>
  <si>
    <t>Návleková tepelně izolační trubka z mineráln.vláken s Al fólií tl.25 mm prům.35 mm viz.pol.107 TSV</t>
  </si>
  <si>
    <t>713 46-2277</t>
  </si>
  <si>
    <t>Montáž tepelné izolace průměr 42 mm nasunutím s přelepením spojů</t>
  </si>
  <si>
    <t>montáž přesný popis viz. položka 108 TSV</t>
  </si>
  <si>
    <t>Přesný popis viz. položka 109 TSV</t>
  </si>
  <si>
    <t>6.312682161e+010.3</t>
  </si>
  <si>
    <t>Návleková tepelně izolační trubka z mineráln.vláken s Al fólií tl.30 mm prům.42 mm viz.pol.109 TSV</t>
  </si>
  <si>
    <t>713 31-1110</t>
  </si>
  <si>
    <t>Montáž izolace tepelné</t>
  </si>
  <si>
    <t>montáž přesný popis viz. položka 112 TSV</t>
  </si>
  <si>
    <t>4,00</t>
  </si>
  <si>
    <t>Přesný popis viz. položka 113 TSV</t>
  </si>
  <si>
    <t>6.312682161e+010.4</t>
  </si>
  <si>
    <t>Lamelový pás z minerálních vláken tl.30 mm s Al fólií viz.pol.113 TSV</t>
  </si>
  <si>
    <t>713 61-0004</t>
  </si>
  <si>
    <t>Protipož.utěsn.prostupů potrubí požárně dělící konstrukcí (pro dvojici trubek) průměr 28mm</t>
  </si>
  <si>
    <t>dvojic</t>
  </si>
  <si>
    <t>Přesný popis viz. položka 116; 117 technické specifikace vytápění</t>
  </si>
  <si>
    <t>Protipožární utěsnění prostupů potrubí pozárně dělící konstrukcí</t>
  </si>
  <si>
    <t>(pro dvojici trubek) průměr 28 mm</t>
  </si>
  <si>
    <t>713 61-0005</t>
  </si>
  <si>
    <t>Protipož.utěsn.prostupů potrubí požárně dělící konstrukcí (pro dvojici trubek) průměr 35mm</t>
  </si>
  <si>
    <t>998 71-3102</t>
  </si>
  <si>
    <t>Přesun hmot pro izolace tepelné v objektech v do 12 m</t>
  </si>
  <si>
    <t>998 71-3192</t>
  </si>
  <si>
    <t>Příplatek k přesunu hmot 713 za zvětšený přesun do 100 m</t>
  </si>
  <si>
    <t>731</t>
  </si>
  <si>
    <t>Ústřední vytápění - kotelny</t>
  </si>
  <si>
    <t>731 24-4492</t>
  </si>
  <si>
    <t>Montáž kotle kondenzačního závěsného na plyn přes 14 do 20 kW viz položka 1 TSV</t>
  </si>
  <si>
    <t>montáž položka 1 TSV</t>
  </si>
  <si>
    <t>Plynvový kondenzční závěsný kotel, výkon 18  kW,</t>
  </si>
  <si>
    <t>pracovní přetlak max. 0,3 MPa (palivo ZP)</t>
  </si>
  <si>
    <t>Dodávka přesný popis viz. položka 2 TSV</t>
  </si>
  <si>
    <t>přídavný multifunkční elektrický modul 2 ze 7 funkcí</t>
  </si>
  <si>
    <t>pro uvedený kotel pro externí chybové hlášení / indikátor</t>
  </si>
  <si>
    <t>provozu kotle do MaR</t>
  </si>
  <si>
    <t>4.84282212e+010</t>
  </si>
  <si>
    <t>Plynový kond.záv.kotel výkon 18kW,prac.přetlak max.0,3MPa(palivo ZP) přesný popis viz.pol.2   TSV</t>
  </si>
  <si>
    <t>4.84282211e+010</t>
  </si>
  <si>
    <t>Přídavný multifunkční elektrický modul 2 ze 7 viz.položka 4 TSV</t>
  </si>
  <si>
    <t>731 25-9101</t>
  </si>
  <si>
    <t>Uvedení kotle do provozu oprávněnou osobou</t>
  </si>
  <si>
    <t>731 51-9911</t>
  </si>
  <si>
    <t>Modulární ekvitermní regulátor určený a kompatibilní pro montáž na stěnu Přesný popis viz.pol.7;8TSV</t>
  </si>
  <si>
    <t>regulátor pro výše uvedený typ kotle</t>
  </si>
  <si>
    <t>731 51-9912</t>
  </si>
  <si>
    <t>Kaskádový modul pro ekvitermní regulátor přesný popis viz.položka 7;8 TSV</t>
  </si>
  <si>
    <t>731 31-9111</t>
  </si>
  <si>
    <t>Montáž koaxiálního děleného odkouření 2xDN80 pro kondenzační kotle přesný popis viz.položka 3 TSV</t>
  </si>
  <si>
    <t>montáž položla 3 TSV</t>
  </si>
  <si>
    <t>(montáž včetně montážního materiálu a podpěr)</t>
  </si>
  <si>
    <t>Typové dělené odkouření 2x průměr 80 mm pro odvod spalin</t>
  </si>
  <si>
    <t>od kondenzačního kotle, (materiál-odvod spalin trubka PP)</t>
  </si>
  <si>
    <t>zatřídění odkouření jednovrstvé ČSN EN 14471</t>
  </si>
  <si>
    <t>T 120 H 1 O W 2  O20 IDL</t>
  </si>
  <si>
    <t>Dodávka přesný popis viz. položka 4 TSV</t>
  </si>
  <si>
    <t>Komínová sada  DN 80 mm - sada (TSV 4b) obsahuje :</t>
  </si>
  <si>
    <t>koleno 87° s kontrolním otvorem DN 80 mm           1 ks</t>
  </si>
  <si>
    <t>trubka odkouření DN 80 mm dl.500 mm                2 ks</t>
  </si>
  <si>
    <t>kryt zděře DN 125 mm                                         1 ks</t>
  </si>
  <si>
    <t>komínová zděř DN 125/80 mm                            1 ks</t>
  </si>
  <si>
    <t>podpěrné (patní) koleno PP s konzolou 87°</t>
  </si>
  <si>
    <t>průměr 80 mm                                                 1 ks</t>
  </si>
  <si>
    <t>distanční objímka DN 80 mm                          4 ks</t>
  </si>
  <si>
    <t>komínový poklop DN 80 mm barva černá      1 ks</t>
  </si>
  <si>
    <t>4.84282213e+010</t>
  </si>
  <si>
    <t>Připojovací paralelní adaptér DN 80/80 mm výše uvedený kotel, PP viz.pol.4a TSV</t>
  </si>
  <si>
    <t>4.84282213e+010.1</t>
  </si>
  <si>
    <t>Komínová sada DN 80 mm viz.položka 4b TSV</t>
  </si>
  <si>
    <t>4.84282213e+010.2</t>
  </si>
  <si>
    <t>Koleno 30°C DN 80 mm PP včetně těsnění viz.položka 4c TSV</t>
  </si>
  <si>
    <t>4.842822131e+010</t>
  </si>
  <si>
    <t>Koleno 87°C DN 80 mm PP včetně těsnění viz.položka 4d TSV</t>
  </si>
  <si>
    <t>4.842822131e+010.1</t>
  </si>
  <si>
    <t>Revizní kus přímý DN 80 mm s revizním otvorem délka 215 mm PP včetně těsnění viz.položka 4e TSV</t>
  </si>
  <si>
    <t>4.842822131e+010.2</t>
  </si>
  <si>
    <t>Prodlužovací trubka odkouření DN 80 mm délka 250 mm PP včetně těsnění viz.položka 4f TSV</t>
  </si>
  <si>
    <t>4.842822131e+010.3</t>
  </si>
  <si>
    <t>Prodlužovací trubka odkouření DN 80 mm délka 500 mm PP včetně těsnění viz.položka 4g TSV</t>
  </si>
  <si>
    <t>4.842822131e+010.4</t>
  </si>
  <si>
    <t>Prodloužovací trubka odkouření DN 80 mm délka 1000 mm PP včetně těsnění viz.položka 4h TSV</t>
  </si>
  <si>
    <t>4.842822131e+010.5</t>
  </si>
  <si>
    <t>Prodlužovací trubka odkouření DN 80 mm délka 2000 mm PP těsnění viz.položka 4ch TSV</t>
  </si>
  <si>
    <t>4.842822131e+010.6</t>
  </si>
  <si>
    <t>Prodluž.trubka odkouření DN 80 mm délka 500 mm PP s  UV ochranou bez hrdla barva černá viz.pol.4iTSV</t>
  </si>
  <si>
    <t>4.842822131e+010.7</t>
  </si>
  <si>
    <t>Distanční objímka DN 80 mm viz.položka 4j TSV</t>
  </si>
  <si>
    <t>4.842822131e+010.8</t>
  </si>
  <si>
    <t>Ochranná mřížka přívodu spalovací vzduchu DN 80 mm viz.položka 4k TSV</t>
  </si>
  <si>
    <t>4.842822131e+010.9</t>
  </si>
  <si>
    <t>Mřížka pro krytí otvoru pro zadní odvětrání komínového průduchu (mezikruží) viz.položka 4l TSV</t>
  </si>
  <si>
    <t>731 99-9920</t>
  </si>
  <si>
    <t>Topná zkouška včetně zaškolení obsluhy a nastavení termostatických ventilů</t>
  </si>
  <si>
    <t>hodina</t>
  </si>
  <si>
    <t>731 99-9930</t>
  </si>
  <si>
    <t>Zpracování provozního řádu pro obsluhu a údržbu, schémata, doklady o revizích</t>
  </si>
  <si>
    <t>998 73-1101</t>
  </si>
  <si>
    <t>Přesun hmot pro kotelny v objektech v do 6 m</t>
  </si>
  <si>
    <t>998 73-1193</t>
  </si>
  <si>
    <t>Příplatek k přesunu hmot 731 za zvětšený přesun do 500 m</t>
  </si>
  <si>
    <t>732</t>
  </si>
  <si>
    <t>Ústřední vytápění - strojovny</t>
  </si>
  <si>
    <t>732 19-9100</t>
  </si>
  <si>
    <t>Montáž orientačních štítků</t>
  </si>
  <si>
    <t>2.832521202e+010</t>
  </si>
  <si>
    <t>Orientační štítky</t>
  </si>
  <si>
    <t>732 21-9901</t>
  </si>
  <si>
    <t>Montáž nepřímo vyhřívaného zásobníku TV 300 litrů stojatého</t>
  </si>
  <si>
    <t>montáž viz.položla 24 technické specifikace vytápění</t>
  </si>
  <si>
    <t>dodávka přesný popis viz. položka 25 technické specifikace</t>
  </si>
  <si>
    <t>vytápění</t>
  </si>
  <si>
    <t>4.842822112e+010</t>
  </si>
  <si>
    <t>Nepřímo vyhřívaný zásobníkový ohřívač TV 300 litrů stojatý,PN1,0/1,6 MPa viz.pol.25 TSV</t>
  </si>
  <si>
    <t>732 33-1624</t>
  </si>
  <si>
    <t>Nádoby expanzní tlakové s membránou PN 0,6 o obsahu 25 l viz.pol.11; 12 TSV</t>
  </si>
  <si>
    <t>732 11-1101</t>
  </si>
  <si>
    <t>Montáž sdruženého rozdělovače a sběrače viz.položka 15 TSV</t>
  </si>
  <si>
    <t>průtok 3m3/h</t>
  </si>
  <si>
    <t>4.842822112e+010.1</t>
  </si>
  <si>
    <t>Sdruž.rozdělovač a sběrač pro dva topné okruhy univerzál.kombin.(vč.blok.izolace) viz.pol.16TSV</t>
  </si>
  <si>
    <t>732 82-1111</t>
  </si>
  <si>
    <t>Montáž stabilizátoru kvality topné vody s hydraulickou výhybkou viz.pol.13 TSV</t>
  </si>
  <si>
    <t>montáž viz.položla 13 technické specifikace vytápění</t>
  </si>
  <si>
    <t>Stabilizátor kvality topné vody s hydraulickou výhybkou a</t>
  </si>
  <si>
    <t>odlučovačem vzduchu, průtok 3 m3/hodinu DN 32 mm</t>
  </si>
  <si>
    <t>(včetně blokové izolace)</t>
  </si>
  <si>
    <t>dodávka přesný popis viz. položka 14 technické specifikace</t>
  </si>
  <si>
    <t>4.842822116e+010</t>
  </si>
  <si>
    <t>Stabilizátor kvality top.vody s hydraul.vyhýbkou,odluč.vzduchu DN25mm (vč.blok.izol.) viz.pol.14TSV</t>
  </si>
  <si>
    <t>732 42-9211</t>
  </si>
  <si>
    <t>Montáž čerpadlové skupiny</t>
  </si>
  <si>
    <t>montáž viz.položla 17; 19 technické specifikace vytápění</t>
  </si>
  <si>
    <t>Čerpadlová skupina nesměšovací, čerpadlo vpravo, oběhové</t>
  </si>
  <si>
    <t>čerpadlo elektronicky regulovatelné, kulové kohouty, zpětná</t>
  </si>
  <si>
    <t>klapka, teploměry + připojovací příslušenství (včetně blokové</t>
  </si>
  <si>
    <t>tepelné izolace)</t>
  </si>
  <si>
    <t>dodávka přesný popis viz. položka 18, 20 technické specifikace</t>
  </si>
  <si>
    <t>dodávka pouze čerpadla "na sklad" - oběhové čerpadlo elektronicky</t>
  </si>
  <si>
    <t>regulovatelné G 1" čerpadlo čerpadlové skupiny      1ks</t>
  </si>
  <si>
    <t>dodávka přesný popis viz. položka 23 technické specifikace</t>
  </si>
  <si>
    <t>4.262912242e+010</t>
  </si>
  <si>
    <t>Čerpadlová skupina nesměšovací čerpadlo vpravo oběhové elektronicky regulovatelné viz.pol.18; 20 TSV</t>
  </si>
  <si>
    <t>4.292912242e+010</t>
  </si>
  <si>
    <t>Čerpadlo na"sklad" oběhové elektronicky regulovatelné G1" viz.položka 23 TSV</t>
  </si>
  <si>
    <t>732 11-9111</t>
  </si>
  <si>
    <t>Kompletní montáž patrového rozdělovače a sběrače pro vytápění položka 26; 28 TSV</t>
  </si>
  <si>
    <t>rozdělovač a sběrač včetně měřičů tepla</t>
  </si>
  <si>
    <t>1+3</t>
  </si>
  <si>
    <t>4.842822112e+010.2</t>
  </si>
  <si>
    <t>Patrový kompl.rozdělovač a sběrač pro vytápění-sestavaR1-připoj.zleva při čeln.pohledu viz.pol.27TSV</t>
  </si>
  <si>
    <t>4.842822112e+010.3</t>
  </si>
  <si>
    <t>Patrov.kompl.rozdělovač a sběrač pro vytápění-sestavaR2-připoj.zprava při čeln.pohledu viz.pol.29TSV</t>
  </si>
  <si>
    <t>732 11-9112</t>
  </si>
  <si>
    <t>Montáž podomítkové skříně pro rozdělovač a sběrač viz.položka 31 TSV</t>
  </si>
  <si>
    <t>4.842822112e+010.4</t>
  </si>
  <si>
    <t>Typová podomítková skříň 550x800x180 mm pro patrový rozdělovač a sběrač viz.pol.32 TSV</t>
  </si>
  <si>
    <t>732 11-9113</t>
  </si>
  <si>
    <t>Montáž týdenního temostatu (pro kabelování zajišťuje elektro) viz.položka 33 TSV</t>
  </si>
  <si>
    <t>4.842822112e+010.5</t>
  </si>
  <si>
    <t>Týdenní programovatelný termostat pro regulaci pouze vytápění viz.položka 34 TSV</t>
  </si>
  <si>
    <t>998 73-2101</t>
  </si>
  <si>
    <t>Přesun hmot pro strojovny v objektech v do 6 m</t>
  </si>
  <si>
    <t>998 73-2193</t>
  </si>
  <si>
    <t>Příplatek k přesunu hmot 732 za zvětšený přesun do 500 m</t>
  </si>
  <si>
    <t>733</t>
  </si>
  <si>
    <t>Ústřední vytápění - rozvodné potrubí</t>
  </si>
  <si>
    <t>733 22-2103</t>
  </si>
  <si>
    <t>Potrubí měděné polotvrdé spojované měkkým pájením D 18x1</t>
  </si>
  <si>
    <t>Přesný popis viz. položka 37; 38 TSV</t>
  </si>
  <si>
    <t>9,00</t>
  </si>
  <si>
    <t>733 22-2104</t>
  </si>
  <si>
    <t>Potrubí měděné polotvrdé spojované měkkým pájením D 22x1</t>
  </si>
  <si>
    <t>Přesný popis viz. položka 39; 40 TSV</t>
  </si>
  <si>
    <t>16,00</t>
  </si>
  <si>
    <t>733 22-3105</t>
  </si>
  <si>
    <t>Potrubí měděné tvrdé spojované měkkým pájením D 28x1,5</t>
  </si>
  <si>
    <t>Přesný popis viz. položka 41; 42 TSV</t>
  </si>
  <si>
    <t>733 22-3106</t>
  </si>
  <si>
    <t>Potrubí měděné tvrdé spojované měkkým pájením D 35x1,5</t>
  </si>
  <si>
    <t>Přesný popis viz. položka 43; 44 TSV</t>
  </si>
  <si>
    <t>733 22-3107</t>
  </si>
  <si>
    <t>Potrubí měděné tvrdé spojované měkkým pájením D 42x1,5</t>
  </si>
  <si>
    <t>Přesný popis viz. položka 45; 46 TSV</t>
  </si>
  <si>
    <t>7,00</t>
  </si>
  <si>
    <t>733 29-1101</t>
  </si>
  <si>
    <t>Zkouška těsnosti potrubí měděné do D 35x1,5</t>
  </si>
  <si>
    <t>733 29-1102</t>
  </si>
  <si>
    <t>Zkouška těsnosti potrubí měděné do D 64x2</t>
  </si>
  <si>
    <t>733 22-4222</t>
  </si>
  <si>
    <t>Příplatek za zhotovení přípojky průměru 15/1</t>
  </si>
  <si>
    <t>733 32-2401</t>
  </si>
  <si>
    <t>Vícevrstvá trubka Pe-x/Al/Pe-x, PN=1,2 MPa, t max=95°C průměr 14x2 mm</t>
  </si>
  <si>
    <t>Přesný popis montáže a dodávky viz. položka 47; 48 TSV</t>
  </si>
  <si>
    <t>Dodávka a montáž vícevrstvého potrubí</t>
  </si>
  <si>
    <t>733 32-2402</t>
  </si>
  <si>
    <t>Vícevrstvá trubka Pe-x/Al/Pe-x, PN=1,2 MPa, t max=95°C průměr 16x2 mm</t>
  </si>
  <si>
    <t>Přesný popis montáže a dodávky viz. položka 49; 50 TSV</t>
  </si>
  <si>
    <t>245,00</t>
  </si>
  <si>
    <t>733 32-2403</t>
  </si>
  <si>
    <t>Vícevrstvá trubka Pe-x/Al/Pe-x, PN=1,2 MPa, t max=95°C průměr 18x2 mm</t>
  </si>
  <si>
    <t>Přesný popis montáže a dodávky viz. položka 51; 52 TSV</t>
  </si>
  <si>
    <t>53,00</t>
  </si>
  <si>
    <t>733 32-2404</t>
  </si>
  <si>
    <t>Vícevrstvá trubka Pe-x/Al/Pe-x, PN=1,2 MPa, t max=95°C průměr 20x2 mm</t>
  </si>
  <si>
    <t>Přesný popis montáže a dodávky viz. položka 53; 54 TSV</t>
  </si>
  <si>
    <t>36,00</t>
  </si>
  <si>
    <t>733 39-1101</t>
  </si>
  <si>
    <t>Zkouška těsnosti potrubí plastové do D 32x2,9</t>
  </si>
  <si>
    <t>733 24-1110</t>
  </si>
  <si>
    <t>Přip.press-konc.kus pro připoj.otopn.tělesa z podlahy nebo stěny pr.15mm dl.300mm pro pr.14x2;16x2mm</t>
  </si>
  <si>
    <t>Přesný popis viz. položka 56 TSV</t>
  </si>
  <si>
    <t>Připojovací press-koncový kus pro připojení otopného tělesa</t>
  </si>
  <si>
    <t>z podlahy nebo stěny - měděná poniklovaná trubka průměr 15 mm,</t>
  </si>
  <si>
    <t>délka 300 mm pro průměr 14x2 nebo 16x2</t>
  </si>
  <si>
    <t>733 24-1111</t>
  </si>
  <si>
    <t>Jednoúrovňová mosazná odbočka (dvojitý kříž) pro vícevrstvé trubky prům.16/16/16 mm</t>
  </si>
  <si>
    <t>Přesný popis viz. položka 55 TSV</t>
  </si>
  <si>
    <t>733 24-1112</t>
  </si>
  <si>
    <t>Jednoúrovňová mosazná odbočka (dvojitý kříž) pro vícevrstvé trubky prům.20/16/20 mm</t>
  </si>
  <si>
    <t>Přesný popis viz. položka 55a TSV</t>
  </si>
  <si>
    <t>998 73-3102</t>
  </si>
  <si>
    <t>Přesun hmot pro rozvody potrubí v objektech v do 12 m</t>
  </si>
  <si>
    <t>998 73-3193</t>
  </si>
  <si>
    <t>Příplatek k přesunu hmot 733 za zvětšený přesun do 500 m</t>
  </si>
  <si>
    <t>734</t>
  </si>
  <si>
    <t>Ústřední vytápění - armatury</t>
  </si>
  <si>
    <t>734 20-9103</t>
  </si>
  <si>
    <t>Montáž armatury závitové s jedním závitem G 1/2</t>
  </si>
  <si>
    <t>montáž položka 79 technické specifikace vytápění</t>
  </si>
  <si>
    <t>Přesný popis viz.položka 80 technická specifikace vytápění</t>
  </si>
  <si>
    <t>5.512913122e+010</t>
  </si>
  <si>
    <t>Termostatická hlavice s vestavěným čidlem viz.položka 80 TSV</t>
  </si>
  <si>
    <t>montáž položka 77 technické specifikace vytápění</t>
  </si>
  <si>
    <t>Přesný popis viz.položka 78 technická specifikace vytápění</t>
  </si>
  <si>
    <t>5.512913123e+010</t>
  </si>
  <si>
    <t>Přímý automatický odvzdušňovací ventil PN 12/100°C G 1/2" viz. položka 78 TSV</t>
  </si>
  <si>
    <t>734 20-9113</t>
  </si>
  <si>
    <t>Montáž armatury závitové s dvěma závity G 1/2</t>
  </si>
  <si>
    <t>montáž položka 81 technické specifikace vytápění</t>
  </si>
  <si>
    <t>Rohové dvojité regulační šroubení s integr.termost.ventilem</t>
  </si>
  <si>
    <t>G 1/2" pro dvoutrubkovou soustavu</t>
  </si>
  <si>
    <t>(včetně svorného šroubení pro měděné trubky)</t>
  </si>
  <si>
    <t>6*2</t>
  </si>
  <si>
    <t>Přesný popis viz.položka 82 technická specifikace vytápění</t>
  </si>
  <si>
    <t>5.512913203e+010</t>
  </si>
  <si>
    <t>Roh.dvojité regulační šroubení s integr.termost.ventilem pro dvoutrubk.soustavu G1/2"viz.pol.82 TSV</t>
  </si>
  <si>
    <t>montáž položka 85 technické specifikace vytápění</t>
  </si>
  <si>
    <t>Rohové dvojité regulační šroubení</t>
  </si>
  <si>
    <t>pro dvoutrubkovou soustavu G 1/2"</t>
  </si>
  <si>
    <t>(včetně svorného šroubení pro napojení měděné trubky)</t>
  </si>
  <si>
    <t>30*2</t>
  </si>
  <si>
    <t>Přesný popis viz.položka 86 technická specifikace vytápění</t>
  </si>
  <si>
    <t>5.512913203e+010.1</t>
  </si>
  <si>
    <t>Rohové dvojité regulační šroubení pro dvoutrubkovou soustavu G1/2"viz.položka 86 TSV</t>
  </si>
  <si>
    <t>734 20-9114</t>
  </si>
  <si>
    <t>Montáž armatury závitové s dvěma závity G 3/4</t>
  </si>
  <si>
    <t>montáž položka 65 technické specifikace vytápění</t>
  </si>
  <si>
    <t>Přesný popis viz.položka 66 technická specifikace vytápění</t>
  </si>
  <si>
    <t>5.512913203e+010.2</t>
  </si>
  <si>
    <t>Pojistný ventil membránový pro ÚT G 3/4"xG1" otevírací přetlak 0,30 MPa,aw=0,565 viz.položka 66 TSV</t>
  </si>
  <si>
    <t>montáž položka 67 technické specifikace vytápění</t>
  </si>
  <si>
    <t>Speciální armatura kulový kohout MK se zajištěním,</t>
  </si>
  <si>
    <t>speciální pro tlakové expanzní nádoby (bezpečnostní uzávěr</t>
  </si>
  <si>
    <t>pro údržbu a demontáž)</t>
  </si>
  <si>
    <t>MK G3/4" PN 16/120°C</t>
  </si>
  <si>
    <t>Přesný popis viz.položka 68 technická specifikace vytápění</t>
  </si>
  <si>
    <t>5.512913203e+010.3</t>
  </si>
  <si>
    <t>Speciální armatura kulový kohout MK se zajištěním,speciální G3/4"PN16/120°C viz.položka 68 TSV</t>
  </si>
  <si>
    <t>734 20-9115</t>
  </si>
  <si>
    <t>Montáž armatury závitové s dvěma závity G 1</t>
  </si>
  <si>
    <t>montáž položka 57 technické specifikace vytápění</t>
  </si>
  <si>
    <t>Přesný popis viz.položka 58 technická specifikace vytápění</t>
  </si>
  <si>
    <t>5.512913203e+010.4</t>
  </si>
  <si>
    <t>Kulový kohout pro ÚT závitový PN 20/115°C G 1" s rovnou páčkou viz.položka 58 TSV</t>
  </si>
  <si>
    <t>montáž položka 61 technické specifikace vytápění</t>
  </si>
  <si>
    <t>Přesný popis viz.položka 62 technická specifikace vytápění</t>
  </si>
  <si>
    <t>5.512913203e+010.5</t>
  </si>
  <si>
    <t>Zpětná klapka závitová pro ÚT PN 16/100°C G 1" viz. položka 62 TSV</t>
  </si>
  <si>
    <t>montáž položka 63 technické specifikace vytápění</t>
  </si>
  <si>
    <t>Přesný popis viz.položka 64 technická specifikace vytápění</t>
  </si>
  <si>
    <t>5.512913203e+010.6</t>
  </si>
  <si>
    <t>Filtr závitový pro ÚT PN 16/100°C G 1" viz. položka 64 TSV</t>
  </si>
  <si>
    <t>734 20-9116</t>
  </si>
  <si>
    <t>Montáž armatury závitové s dvěma závity G 5/4</t>
  </si>
  <si>
    <t>montáž položka 59 technické specifikace vytápění</t>
  </si>
  <si>
    <t>Přesný popis viz.položka 60 technická specifikace vytápění</t>
  </si>
  <si>
    <t>5.512913203e+010.7</t>
  </si>
  <si>
    <t>Kulový kohout pro ÚT závitový PN 20/115°C G 5/4" s rovnou páčkou viz.položka 60 TSV</t>
  </si>
  <si>
    <t>montáž položka 69 technické specifikace vytápění</t>
  </si>
  <si>
    <t>Ultrazvukový kompaktní měřič tepla, Qn=do 2,5 m3/hod.,</t>
  </si>
  <si>
    <t>PN 16, včetně čidel a jímek  DN 20-připojení G 1"</t>
  </si>
  <si>
    <t>Přesný popis viz.položka 70 technická specifikace vytápění</t>
  </si>
  <si>
    <t>5.512913204e+010</t>
  </si>
  <si>
    <t>Ultrazvukový kompaktní měřič tepla Qn=do 2,5m/hod., DN 20-přip.G1"PN16,vč.čidel a jímekviz.pol.70TSV</t>
  </si>
  <si>
    <t>734 29-1122</t>
  </si>
  <si>
    <t>Kohout závitový plnící a vypouštěcí PN 10 do 110°C G 1/2</t>
  </si>
  <si>
    <t>Přesný popis viz. položka 75; 76 TSV</t>
  </si>
  <si>
    <t>734 41-1123</t>
  </si>
  <si>
    <t>Teploměr technický s pevným stonkem a jímkou</t>
  </si>
  <si>
    <t>Přesný popis viz. položka 71; 72 TSV</t>
  </si>
  <si>
    <t>734 42-1150</t>
  </si>
  <si>
    <t>Tlakoměr (0 až 0,4 MPa)</t>
  </si>
  <si>
    <t>Přesný popis viz. položka 73; 74 TSV</t>
  </si>
  <si>
    <t>734 42-4941</t>
  </si>
  <si>
    <t>Trojcestný zkušební kohout k manometru PN 16/100°C</t>
  </si>
  <si>
    <t>734 49-4213</t>
  </si>
  <si>
    <t>Návarek s trubkovým závitem G 1/2</t>
  </si>
  <si>
    <t>734 49-9211</t>
  </si>
  <si>
    <t>Montáž návarku M 20x1,5</t>
  </si>
  <si>
    <t>734 49-9212</t>
  </si>
  <si>
    <t>Montáž návarku M 27x2</t>
  </si>
  <si>
    <t>998 73-4103</t>
  </si>
  <si>
    <t>Přesun hmot pro armatury v objektech v do 24 m</t>
  </si>
  <si>
    <t>998 73-4193</t>
  </si>
  <si>
    <t>Příplatek k přesunu hmot 734 za zvětšený přesun do 500 m</t>
  </si>
  <si>
    <t>735</t>
  </si>
  <si>
    <t>Ústřední vytápění - otopná tělesa</t>
  </si>
  <si>
    <t>735 15-8210</t>
  </si>
  <si>
    <t>Tlakové zkoušky těles vodou jednořadých</t>
  </si>
  <si>
    <t>735 15-9111</t>
  </si>
  <si>
    <t>Montáž otopných těles panelových jednořadých délky do 1500 mm</t>
  </si>
  <si>
    <t>montáž položka 89 technické specifikace vytápění</t>
  </si>
  <si>
    <t>Otopné ocelové deskové těleso typ 10 VK (ventil kompakt)</t>
  </si>
  <si>
    <t>jednoduché (jedna deska) bez přídavné přestupní otopné</t>
  </si>
  <si>
    <t>plochy výška 600 mm, délka 400 mm, hloubka 47 mm</t>
  </si>
  <si>
    <t>Přesný popis viz.položka 90a technická specifikace vytápění</t>
  </si>
  <si>
    <t>Otopné ocelové deskové těleso typ 10 VKL (ventil kompakt)</t>
  </si>
  <si>
    <t>Přesný popis viz.položka 91a technická specifikace vytápění</t>
  </si>
  <si>
    <t>Otopné ocelové deskové těleso typ 11 VK (ventil kompakt)</t>
  </si>
  <si>
    <t>jednoduché (jedna deska) s jednou přídavnou přestupní otopnou</t>
  </si>
  <si>
    <t>plochou výška 600 mm, délka 400 mm, hloubka 63 mm</t>
  </si>
  <si>
    <t>Přesný popis viz.položka 90b technická specifikace vytápění</t>
  </si>
  <si>
    <t>Otopné ocelové deskové těleso typ 11 VKL (ventil kompakt)</t>
  </si>
  <si>
    <t>Přesný popis viz.položka 91b technická specifikace vytápění</t>
  </si>
  <si>
    <t>4.842822114e+010</t>
  </si>
  <si>
    <t>Otopné ocelové deskové těleso typ 10 VK jednoduché výška 600mm,dl.400mm,hl.47mm viz.položka 90a TSV</t>
  </si>
  <si>
    <t>4.842822114e+010.1</t>
  </si>
  <si>
    <t>Otopné ocelové deskové těleso typ 10 VKL jednoduché výška 600mm,dl.400mm,hl.47mm viz.položka 91a TSV</t>
  </si>
  <si>
    <t>4.842822114e+010.2</t>
  </si>
  <si>
    <t>Otopné ocelové deskové těleso typ 11 VK jednoduché výška 600mm,dl.400mm,hl.63mm viz.položka 90b TSV</t>
  </si>
  <si>
    <t>4.842822114e+010.3</t>
  </si>
  <si>
    <t>Otopné ocelové deskové těleso typ 11 VKL jednoduché výška 600mm,dl.400mm,hl.63mm viz.položka 91b TSV</t>
  </si>
  <si>
    <t>735 15-8220</t>
  </si>
  <si>
    <t>Tlakové zkoušky těles vodou dvouřadých</t>
  </si>
  <si>
    <t>735 15-9211</t>
  </si>
  <si>
    <t>Montáž otopných těles panelových dvouřadých délky do 1140 mm</t>
  </si>
  <si>
    <t>Otopné ocelové deskové těleso typ 21 VK (ventil kompakt)</t>
  </si>
  <si>
    <t>zdvojené (dvě desky) s jednou přídavnou přestupní otopnou</t>
  </si>
  <si>
    <t>plochou výška 600 mm, délka 500 mm, hloubka 66 mm</t>
  </si>
  <si>
    <t>Přesný popis viz.položka 90c technická specifikace vytápění</t>
  </si>
  <si>
    <t>plochou výška 600 mm, délka 800 mm, hloubka 66 mm</t>
  </si>
  <si>
    <t>Přesný popis viz.položka 90d technická specifikace vytápění</t>
  </si>
  <si>
    <t>Otopné ocelové deskové těleso typ 21 VKL (ventil kompakt)</t>
  </si>
  <si>
    <t>Přesný popis viz.položka 91c technická specifikace vytápění</t>
  </si>
  <si>
    <t>plochou výška 600 mm, délka 1100 mm, hloubka 66 mm</t>
  </si>
  <si>
    <t>Přesný popis viz.položka 90e technická specifikace vytápění</t>
  </si>
  <si>
    <t>Přesný popis viz.položka 91d technická specifikace vytápění</t>
  </si>
  <si>
    <t>Otopné ocelové deskové těleso typ 22 VK (ventil kompakt)</t>
  </si>
  <si>
    <t>zdvojené (dvě desky) se dvěmi přídavnými přestupními otopnými</t>
  </si>
  <si>
    <t>plochami výška 600 mm, délka 1000 mm, hloubka 100 mm</t>
  </si>
  <si>
    <t>Přesný popis viz.položka 90ch technická specifikace vytápění</t>
  </si>
  <si>
    <t>Otopné ocelové deskové těleso typ 22 VKL (ventil kompakt)</t>
  </si>
  <si>
    <t>Přesný popis viz.položka 91i technická specifikace vytápění</t>
  </si>
  <si>
    <t>plochami výška 300 mm, délka 600 mm, hloubka 100 mm</t>
  </si>
  <si>
    <t>Přesný popis viz.položka 91h technická specifikace vytápění</t>
  </si>
  <si>
    <t>4.842822114e+010.4</t>
  </si>
  <si>
    <t>Otopné ocelové deskové těleso typ 21 VK zdvojené výška 600mm,dl.500mm,hl.66mm viz.položka 90c TSV</t>
  </si>
  <si>
    <t>4.842822114e+010.5</t>
  </si>
  <si>
    <t>Otopné ocelové deskové těleso typ 21 VK zdvojené výška 600mm,dl.800mm,hl.66mm viz.položka 90d TSV</t>
  </si>
  <si>
    <t>4.842822114e+010.6</t>
  </si>
  <si>
    <t>Otopné ocelové deskové těleso typ 21 VKL zdvojené výška 600mm,dl.800mm,hl.66mm viz.položka 91c TSV</t>
  </si>
  <si>
    <t>4.842822114e+010.7</t>
  </si>
  <si>
    <t>Otopné ocelové deskové těleso typ 21 VK zdvojené výška 600mm,dl.1100mm,hl.66mm viz.položka 90e TSV</t>
  </si>
  <si>
    <t>4.842822114e+010.8</t>
  </si>
  <si>
    <t>Otopné ocelové deskové těleso typ 21 VKL zdvojené výška 600mm,dl.1100mm,hl.66mm viz.položka 91d TSV</t>
  </si>
  <si>
    <t>4.842822115e+010</t>
  </si>
  <si>
    <t>Otopné ocelové deskové těleso typ 22 VK zdvojené výška 600mm,dl.1000mm,hl.100mm viz.položka 90ch TSV</t>
  </si>
  <si>
    <t>4.842822115e+010.1</t>
  </si>
  <si>
    <t>Otopné ocelové deskové těleso typ 22 VKL zdvojené výška 600mm,dl.1000mm,hl.100mm viz.položka 91i TSV</t>
  </si>
  <si>
    <t>4.842822115e+010.2</t>
  </si>
  <si>
    <t>Otopné ocelové deskové těleso typ 22 VKL zdvojené výška 300mm,dl.600mm,hl.100mm viz.položka 91h TSV</t>
  </si>
  <si>
    <t>735 15-9221</t>
  </si>
  <si>
    <t>Montáž otopných těles panelových dvouřadých délky do 1500 mm</t>
  </si>
  <si>
    <t>plochou výška 600 mm, délka 1200 mm, hloubka 66 mm</t>
  </si>
  <si>
    <t>Přesný popis viz.položka 90f technická specifikace vytápění</t>
  </si>
  <si>
    <t>plochou výška 600 mm, délka 1400 mm, hloubka 66 mm</t>
  </si>
  <si>
    <t>Přesný popis viz.položka 90g technická specifikace vytápění</t>
  </si>
  <si>
    <t>Přesný popis viz.položka 91e technická specifikace vytápění</t>
  </si>
  <si>
    <t>4.842822115e+010.3</t>
  </si>
  <si>
    <t>Otopné ocelové deskové těleso typ 21 VK zdvojené výška 600mm,dl.1200mm,hl.66mm viz.položka 90f TSV</t>
  </si>
  <si>
    <t>4.842822115e+010.4</t>
  </si>
  <si>
    <t>Otopné ocelové deskové těleso typ 21 VK zdvojené výška 600mm,dl.1400mm,hl.66mm viz.položka 90g TSV</t>
  </si>
  <si>
    <t>4.842822115e+010.5</t>
  </si>
  <si>
    <t>Otopné ocelové deskové těleso typ 21 VKL zdvojené výška 600mm,dl.1400mm,hl.66mm viz.položka 91e TSV</t>
  </si>
  <si>
    <t>735 15-9231</t>
  </si>
  <si>
    <t>Montáž otopných těles panelových dvouřadých délky do 1980 mm</t>
  </si>
  <si>
    <t>plochou výška 600 mm, délka 1600 mm, hloubka 66 mm</t>
  </si>
  <si>
    <t>Přesný popis viz.položka 90h technická specifikace vytápění</t>
  </si>
  <si>
    <t>Přesný popis viz.položka 91f technická specifikace vytápění</t>
  </si>
  <si>
    <t>4.842822115e+010.6</t>
  </si>
  <si>
    <t>Otopné ocelové deskové těleso typ 21 VK zdvojené výška 600mm,dl.1600mm,hl.66mm viz.položka 90h TSV</t>
  </si>
  <si>
    <t>4.842822115e+010.7</t>
  </si>
  <si>
    <t>Otopné ocelové deskové těleso typ 21 VKL zdvojené výška 600mm,dl.1600mm,hl.66mm viz.položka 91f TSV</t>
  </si>
  <si>
    <t>735 15-9241</t>
  </si>
  <si>
    <t>Montáž otopných těles panelových dvouřadých délky do 2820 mm</t>
  </si>
  <si>
    <t>plochami výška 300 mm, délka 2000 mm, hloubka 100 mm</t>
  </si>
  <si>
    <t>Přesný popis viz.položka 91ch technická specifikace vytápění</t>
  </si>
  <si>
    <t>plochou výška 600 mm, délka 2000 mm, hloubka 66 mm</t>
  </si>
  <si>
    <t>Přesný popis viz.položka 90i technická specifikace vytápění</t>
  </si>
  <si>
    <t>4.842822115e+010.8</t>
  </si>
  <si>
    <t>Otopné ocelové deskové těleso typ 22 VKL zdvojené výška 300mm,dl.2000mm,hl.100mm viz.položka 91chTSV</t>
  </si>
  <si>
    <t>4.842822115e+010.9</t>
  </si>
  <si>
    <t>Otopné ocelové deskové těleso typ 21 VK zdvojené výška 600mm,dl.2000mm,hl.66mm viz.položka 90i TSV</t>
  </si>
  <si>
    <t>735 16-4522</t>
  </si>
  <si>
    <t>montáž položka 92 technické specifikace vytápění</t>
  </si>
  <si>
    <t>Trubkové otopné těleso vyrobené z uzavřených trubkových</t>
  </si>
  <si>
    <t>ocelových profilů výška 1500 mm</t>
  </si>
  <si>
    <t>délka 600 mm, hloubka 35 mm, středové spodní připojení</t>
  </si>
  <si>
    <t>Přesný popis viz.položka 93a technická specifikace vytápění</t>
  </si>
  <si>
    <t>ocelových profilů výška 1820 mm</t>
  </si>
  <si>
    <t>Přesný popis viz.položka 93b technická specifikace vytápění</t>
  </si>
  <si>
    <t>4.842822116e+010.1</t>
  </si>
  <si>
    <t>Trubkové otopné těleso výška 1500mm,dl.600mm,hl.35mm viz.položka 93a TSV</t>
  </si>
  <si>
    <t>4.842822116e+010.2</t>
  </si>
  <si>
    <t>Trubkové otopné těleso výška 1820mm,dl.600mm,hl.35mm viz.položka 93b TSV</t>
  </si>
  <si>
    <t>998 73-5103</t>
  </si>
  <si>
    <t>Přesun hmot pro otopná tělesa v objektech v do 24 m</t>
  </si>
  <si>
    <t>998 73-5193</t>
  </si>
  <si>
    <t>Příplatek k přesunu hmot 735 za zvětšený přesun do 500 m</t>
  </si>
  <si>
    <t>1D.1.7 - VZDUCHOTECHNIKA</t>
  </si>
  <si>
    <t>751 - Zařízení "1"</t>
  </si>
  <si>
    <t>752 - Zařízení "2"</t>
  </si>
  <si>
    <t>759 - Vzduchotechnika</t>
  </si>
  <si>
    <t>9 - Ostatní konstrukce a práce bourací, přesun hmot, lešení</t>
  </si>
  <si>
    <t>99 - Přesun hmot</t>
  </si>
  <si>
    <t>713 46-3421</t>
  </si>
  <si>
    <t>Kompletní montáž násuvné trubkové tepelné izolace kruhového vzduchotechnického potrubí</t>
  </si>
  <si>
    <t>montáž včetně spojovacího, pomocného a montážního materiálu</t>
  </si>
  <si>
    <t>montáž viz.položka 25 technické specifikace vzduchotechniky</t>
  </si>
  <si>
    <t>Vysoce ohebný tepelně izolační návlek pro izolaci potrubí,</t>
  </si>
  <si>
    <t>tepelnou izolaci tvoří minerální vata tl.25 mm silná s vnitřním</t>
  </si>
  <si>
    <t>polyetylenovým návlekem, vnější obal je z odolného vrstveného</t>
  </si>
  <si>
    <t>hlinikového laminátu průměr 102 mm</t>
  </si>
  <si>
    <t>2,00</t>
  </si>
  <si>
    <t>Přesný popis viz. pozice 26 technické specifikace</t>
  </si>
  <si>
    <t>vzduchotechniky</t>
  </si>
  <si>
    <t>hlinikového laminátu průměr 152 mm</t>
  </si>
  <si>
    <t>37,00</t>
  </si>
  <si>
    <t>hlinikového laminátu průměr 203 mm</t>
  </si>
  <si>
    <t>17,00</t>
  </si>
  <si>
    <t>6.31268216e+010</t>
  </si>
  <si>
    <t>Vysoce ohebný tepelně izolační návlek z minerální vaty tl.25 mm prům.152 mm viz.položka 26 TSVZT</t>
  </si>
  <si>
    <t>6.31268216e+010.1</t>
  </si>
  <si>
    <t>Vysoce ohebný tepelně izolační návlek z minerální vaty tl.25 mm prům.203 mm viz.položka 26 TSVZT</t>
  </si>
  <si>
    <t>6.31268216e+010.2</t>
  </si>
  <si>
    <t>Vysoce ohebný tepelně izolační návlek z minerální vaty tl.25 mm prům.102 mm viz.položka 26 TSVZT</t>
  </si>
  <si>
    <t>713 61-0011</t>
  </si>
  <si>
    <t>Certifikovaný systém požárního utěsnění prostupu ocelového plechového potrubí pr.100mm vč.provedení</t>
  </si>
  <si>
    <t>Dodávka a montáž</t>
  </si>
  <si>
    <t>Certifikovaný systém požárního utěsnění prostupu ocelového</t>
  </si>
  <si>
    <t>plechového potrubí skrz požárně dělící konstrukci bude svými</t>
  </si>
  <si>
    <t>požárními vlastnostmi odpovídat požadavkům na požadovaný</t>
  </si>
  <si>
    <t>požární předěl,</t>
  </si>
  <si>
    <t>Ocelové plechové potrubí průměr 100 mm včetně provedení</t>
  </si>
  <si>
    <t>Přesný popis viz. položka 34 technické specifikace</t>
  </si>
  <si>
    <t>713 61-0012</t>
  </si>
  <si>
    <t>Ocelové plechové potrubí průměr 140 mm včetně provedení</t>
  </si>
  <si>
    <t>Přesný popis viz. položka 35 technické specifikace</t>
  </si>
  <si>
    <t>751</t>
  </si>
  <si>
    <t>Zařízení "1"</t>
  </si>
  <si>
    <t>751 12-3011</t>
  </si>
  <si>
    <t>Montáž nástěnného radiálního ventilátoru osazeného v podhledu</t>
  </si>
  <si>
    <t>Zařízení "1" Odvětrání hygienických zařízení bytů, odvod</t>
  </si>
  <si>
    <t>kuchyňských par bytů</t>
  </si>
  <si>
    <t>montáž položka 1 technické specifikace vzduchotechniky</t>
  </si>
  <si>
    <t>Malý nástěnný radiální ventilátor pro osazení v podhledu,</t>
  </si>
  <si>
    <t>množství odvodního vzduchu 60 až 80 m3/hod.</t>
  </si>
  <si>
    <t>Přesný popis viz. položka 2 technické specifikace</t>
  </si>
  <si>
    <t>4.2929233e+010</t>
  </si>
  <si>
    <t>Malý nástěnný radiální ventilátor pro osazení v podhledu mn.odv.vzduch 60-80 m3/h viz.položka 2TSVZT</t>
  </si>
  <si>
    <t>751 12-3012</t>
  </si>
  <si>
    <t>Montáž nástěnného axiálního ventilátoru osazeného v podhledu</t>
  </si>
  <si>
    <t>montáž položka 3 technické specifikace vzduchotechniky</t>
  </si>
  <si>
    <t>Malý nástěnný axiální ventilátor pro osazení v podhledu,</t>
  </si>
  <si>
    <t>množství odvodního vzduchu 30 až 40 m3/hod. průměr 100 mm</t>
  </si>
  <si>
    <t>(kuličková  ložiska)</t>
  </si>
  <si>
    <t>Přesný popis viz. položka 4 technické specifikace</t>
  </si>
  <si>
    <t>4.2929233e+010.1</t>
  </si>
  <si>
    <t>Malý nástěn.axiální ventilátor pro osaz.v podhledu mn.odv.vzduch 30-40m3/h prům.100mm viz.pol.4TSVZT</t>
  </si>
  <si>
    <t>751 12-3013</t>
  </si>
  <si>
    <t>Montáž bytového odsavače kuchyňských par</t>
  </si>
  <si>
    <t>montáž položka 7 technické specifikace vzduchotechniky</t>
  </si>
  <si>
    <t>Třístupňový bytový odsavač kuchyňských par s ventilátorem</t>
  </si>
  <si>
    <t>a odtahem do potrubí množství odvodního vzduchu</t>
  </si>
  <si>
    <t>130/190/260 m3/h 600x500x140 mm</t>
  </si>
  <si>
    <t>Přesný popis viz. položka 8 technické specifikace</t>
  </si>
  <si>
    <t>4.2929233e+010.2</t>
  </si>
  <si>
    <t>Bytový odsavač kuchyňských par s ventilátorem a odtahem do potrubí 600x500x140mm viz.položka 8 TSVZT</t>
  </si>
  <si>
    <t>751 51-1181</t>
  </si>
  <si>
    <t>Montáž kovového flexo potrubí průměru do 100 mm</t>
  </si>
  <si>
    <t>montáž položka 13 technické specifikace vzduchotechniky</t>
  </si>
  <si>
    <t>3,00</t>
  </si>
  <si>
    <t>Přesný popis viz. položka 14 technické specifikace</t>
  </si>
  <si>
    <t>4.2929233e+010.3</t>
  </si>
  <si>
    <t>Ohebné potrubí (flexo) polotuhá Al hadice průměr 100 mm viz.položka 14 TSVZT</t>
  </si>
  <si>
    <t>751 51-1181.1</t>
  </si>
  <si>
    <t>Montáž potrubí plechového kruhové bez příruby tl.plechu 0,6 mm průměru do 100 mm</t>
  </si>
  <si>
    <t>montáž položka 11 technické specifikace vzduchotechniky</t>
  </si>
  <si>
    <t>10,00</t>
  </si>
  <si>
    <t>Přesný popis viz. položka 12 technické specifikace</t>
  </si>
  <si>
    <t>4.292923301e+010</t>
  </si>
  <si>
    <t>Potrubí z pozinkovaného plechu kruhové SPIRO průměr 100 mm viz.položka 12 TSVZT</t>
  </si>
  <si>
    <t>751 51-1182</t>
  </si>
  <si>
    <t>Montáž potrubí plechového kruhové bez příruby tl.plechu 0,6 mm průměru přes 100 mm do 200</t>
  </si>
  <si>
    <t>42,00+3,00+18,00</t>
  </si>
  <si>
    <t>4.292923301e+010.1</t>
  </si>
  <si>
    <t>Potrubí z pozinkovaného plechu kruhové SPIRO průměr 140 mm viz.položka 12 TSVZT</t>
  </si>
  <si>
    <t>4.292923301e+010.2</t>
  </si>
  <si>
    <t>Potrubí z pozinkovaného plechu kruhové SPIRO průměr 160 mm viz.položka 12 TSVZT</t>
  </si>
  <si>
    <t>4.292923301e+010.3</t>
  </si>
  <si>
    <t>Potrubí z pozinkovaného plechu kruhové SPIRO průměr 200 mm viz.položka 12 TSVZT</t>
  </si>
  <si>
    <t>751 51-4477</t>
  </si>
  <si>
    <t>Montáž přechodu pravoúhlého do potrubí plechového kruhového bez příruby průměru do 100 mm</t>
  </si>
  <si>
    <t>4.292923301e+010.4</t>
  </si>
  <si>
    <t>Přechod pravoúhlý průměr D1=75 mm,D2=100 mm, dl.100 mm viz.položka 12 TSVZT</t>
  </si>
  <si>
    <t>751 51-4478</t>
  </si>
  <si>
    <t>Montáž přechodu pravoúhlého do potrubí plechového kruhového bez příruby průměru přes 100mm do 200mm</t>
  </si>
  <si>
    <t>4.292923301e+010.5</t>
  </si>
  <si>
    <t>Přechod pravoúhlý průměr D1=125 mm,D2=140 mm,dl.100 mm viz.položka 12 TSVZT</t>
  </si>
  <si>
    <t>4.292923301e+010.6</t>
  </si>
  <si>
    <t>Přechod osový průměr D1=140 mm,D2=160 mm,dl.100 mm viz.položka 12 TSVZT</t>
  </si>
  <si>
    <t>751 51-4536</t>
  </si>
  <si>
    <t>Montáž krytu do potrubí plechového kruhového bez příruby průměru přes 100mm do 200mm</t>
  </si>
  <si>
    <t>4.292923301e+010.7</t>
  </si>
  <si>
    <t>Nátrubkový koncový kryt-dno průměr dl.140 mm viz.položka 12 TSVZT</t>
  </si>
  <si>
    <t>4.292923301e+010.8</t>
  </si>
  <si>
    <t>Nátrubkový koncový kryt-dno průměr dl.200 mm viz.položka 12 TSVZT</t>
  </si>
  <si>
    <t>751 51-4288</t>
  </si>
  <si>
    <t>Montáž odbočky jednostranné do potrubí plechového kruhového bez příruby průměru přes 100mm do 200mm</t>
  </si>
  <si>
    <t>4.292923302e+010</t>
  </si>
  <si>
    <t>Odbočka jednoduchá 90°přímý směr průměr 140 mm,odbočka průměr 100 mm viz.položka 12 TSVZT</t>
  </si>
  <si>
    <t>4.292923302e+010.1</t>
  </si>
  <si>
    <t>Odbočka jednoduchá 90°přímý směr průměr 200 mm,odbočka průměr 140 mm viz.položka 12 TSVZT</t>
  </si>
  <si>
    <t>4.292923302e+010.2</t>
  </si>
  <si>
    <t>Odbočka jednoduchá 45°přímý směr průměr 140 mm,odbočka průměr 100 mm viz.položka 12 TSVZT</t>
  </si>
  <si>
    <t>751 51-4177</t>
  </si>
  <si>
    <t>Montáž oblouku do potrubí plechového kruhového bez příruby průměru do 100 mm</t>
  </si>
  <si>
    <t>4.292923302e+010.3</t>
  </si>
  <si>
    <t>Oblouk 90° průměr 100 mm,R=100 mm viz.položka 12 TSVZT</t>
  </si>
  <si>
    <t>751 51-4178</t>
  </si>
  <si>
    <t>Montáž oblouku do potrubí plechového kruhového bez příruby průměru přes 100 mm do 200 mm</t>
  </si>
  <si>
    <t>16+2+4</t>
  </si>
  <si>
    <t>4.292923302e+010.4</t>
  </si>
  <si>
    <t>Oblouk 90° průměr 140 mm,R=100 mm viz.položka 12 TSVZT</t>
  </si>
  <si>
    <t>4.292923302e+010.5</t>
  </si>
  <si>
    <t>Oblouk 90° průměr 200 mm,R=100 mm viz.položka 12 TSVZT</t>
  </si>
  <si>
    <t>4.292923302e+010.6</t>
  </si>
  <si>
    <t>Oblouk 15° průměr 200 mm,R=100 mm viz.položka 12 TSVZT</t>
  </si>
  <si>
    <t>751 51-4776</t>
  </si>
  <si>
    <t>Montáž výfukové hlavice do potrubí plechového kruhového bez příruby průměru přes 100 mm do 200 mm</t>
  </si>
  <si>
    <t>4.292923302e+010.7</t>
  </si>
  <si>
    <t>Výfuková hlavice VHO 160 průměr 160 mm viz.položka 12 TSVZT</t>
  </si>
  <si>
    <t>751 51-4679</t>
  </si>
  <si>
    <t>Montáž zpětné klapky pro kruhové potrubí průměru přes 100 mm do 200 mm</t>
  </si>
  <si>
    <t>4.292923302e+010.8</t>
  </si>
  <si>
    <t>Zpětná potrubní klapka průměr 125 mm těsná viz.položka 8 TSVZT</t>
  </si>
  <si>
    <t>751 99-9991</t>
  </si>
  <si>
    <t>Pomocný spojovací, těsnící a montážní materiál zařízení "1"</t>
  </si>
  <si>
    <t>998 75-1102</t>
  </si>
  <si>
    <t>Přesun hmot výšky  do 6 m</t>
  </si>
  <si>
    <t>998 75-1191</t>
  </si>
  <si>
    <t>Příplatek za zvětšený přesun do 500 m</t>
  </si>
  <si>
    <t>752</t>
  </si>
  <si>
    <t>Zařízení "2"</t>
  </si>
  <si>
    <t>751 12-3011.1</t>
  </si>
  <si>
    <t>Montáž ventilátoru radiálního nástěnného osazeného do podhledu</t>
  </si>
  <si>
    <t>Zařízení "2" Odvětrání WC komerčního prostoru</t>
  </si>
  <si>
    <t>montáž položka 15 technické specifikace vzduchotechniky</t>
  </si>
  <si>
    <t>Malý nástěnný radiální ventilátor pro osazení v pohledu</t>
  </si>
  <si>
    <t>množství odvodního vzduchu 60-80 m3/h, ventilátor s druhým</t>
  </si>
  <si>
    <t>sáním průměr 75 mm</t>
  </si>
  <si>
    <t>Přesný popis viz. položka 16 technické specifikace</t>
  </si>
  <si>
    <t>4.292923302e+010.9</t>
  </si>
  <si>
    <t>Malý nástěnný radiální ventilátor pro osazení v podhledu odvod 60-80 m3/hod.viz.pol.16TSVZT</t>
  </si>
  <si>
    <t>751 32-2000</t>
  </si>
  <si>
    <t>Montáž potrubní jímky pro talířový ventil a montáž talířového ventilu</t>
  </si>
  <si>
    <t>montáž položka 17 technické specifikace vzduchotechniky</t>
  </si>
  <si>
    <t>Potrubní jímka pro odvětrání druhého prostoru průměr 100/75 mm</t>
  </si>
  <si>
    <t>pro talířový ventil průměr 100 mm + kovový odvodní talířový</t>
  </si>
  <si>
    <t>ventil průměru 100 mm</t>
  </si>
  <si>
    <t>Přesný popis viz. položka 18 technické specifikace</t>
  </si>
  <si>
    <t>4.292923303e+010</t>
  </si>
  <si>
    <t>Potrubní jímka prům.100/75 mm a kovový talířový odvodní ventil průměr 100 mm viz.položka 18 TSVZT</t>
  </si>
  <si>
    <t>751 51-1181.2</t>
  </si>
  <si>
    <t>Montáž potrubí plechového I kruhového průměru do 80 mm</t>
  </si>
  <si>
    <t>montáž položka 19 technické specifikace vzduchotechniky</t>
  </si>
  <si>
    <t>Přesný popis viz. položka 20 technické specifikace</t>
  </si>
  <si>
    <t>4.292923313e+010</t>
  </si>
  <si>
    <t>Potrubí kruhové SPIRO z pozinkovaného plechu průměr 80 mm viz pol.20 TSVZT</t>
  </si>
  <si>
    <t>751 51-1181.3</t>
  </si>
  <si>
    <t>Montáž potrubí plechového I kruhového průměru do 100 mm</t>
  </si>
  <si>
    <t>1,00</t>
  </si>
  <si>
    <t>4.292923313e+010.1</t>
  </si>
  <si>
    <t>Potrubí kruhové SPIRO z pozinkovaného plechu průměr 100 mm viz pol.20 TSVZT</t>
  </si>
  <si>
    <t>751 51-4477.1</t>
  </si>
  <si>
    <t>Montáž potrubí plechového I kruhového - tvarovky průměru do 100 mm</t>
  </si>
  <si>
    <t>4.292923313e+010.2</t>
  </si>
  <si>
    <t>Přechod osový  průměr D1=80 mm,D2=100 mm,dl.100 mm viz pol.20 TSVZT</t>
  </si>
  <si>
    <t>751 51-4376</t>
  </si>
  <si>
    <t>4.292923313e+010.3</t>
  </si>
  <si>
    <t>Odbočka jednostranná 90°přímý směr průměr 80 mm,odbočka průměr 80 mm viz pol.20 TSVZT</t>
  </si>
  <si>
    <t>751 51-4536.1</t>
  </si>
  <si>
    <t>Montáž potrubí plechového I kruhového - tvarovky průměru do 200 mm</t>
  </si>
  <si>
    <t>4.292923313e+010.4</t>
  </si>
  <si>
    <t>Nátrubkový koncový kryt-dno  průměr 80 mm viz pol.20 TSVZT</t>
  </si>
  <si>
    <t>751 51-4775</t>
  </si>
  <si>
    <t>4.292923313e+010.5</t>
  </si>
  <si>
    <t>Výfuková hlavice VHO průměr 100 mm viz pol.20 TSVZT</t>
  </si>
  <si>
    <t>montáž položka 21 technické specifikace vzduchotechniky</t>
  </si>
  <si>
    <t>1,50</t>
  </si>
  <si>
    <t>Přesný popis viz. položka 22 technické specifikace</t>
  </si>
  <si>
    <t>4.292923313e+010.6</t>
  </si>
  <si>
    <t>Ohebné potrubí (flexo) polotuhé Al hadice průměr 80 mm viz pol.22 TSVZT</t>
  </si>
  <si>
    <t>998 75-1102.1</t>
  </si>
  <si>
    <t>Přesun hmot v objektech v do 12 m</t>
  </si>
  <si>
    <t>759</t>
  </si>
  <si>
    <t>Vzduchotechnika</t>
  </si>
  <si>
    <t>751 99-9920</t>
  </si>
  <si>
    <t>Provozní zkouška, schémata, doklady o revizích</t>
  </si>
  <si>
    <t>Ostatní konstrukce a práce bourací, přesun hmot, lešení</t>
  </si>
  <si>
    <t>941 95-5001</t>
  </si>
  <si>
    <t>Lešení lehké pomocné v podlah do 1,2 m</t>
  </si>
  <si>
    <t>Přesun hmot</t>
  </si>
  <si>
    <t>998 01-1001</t>
  </si>
  <si>
    <t>Přesun hmot pro budovy zděné výšky do 6 m</t>
  </si>
  <si>
    <t>1D.1.8 - ELEKTROINSTALACE - SLABOPROUDÉ ROZVODY</t>
  </si>
  <si>
    <t>922.01 - Elektromontáže - slaboproudé rozvody D+M</t>
  </si>
  <si>
    <t xml:space="preserve">    22.01-M - TV,SAT ROZVODNICE NA POVRCH</t>
  </si>
  <si>
    <t xml:space="preserve">    22.02-M - INTERNET</t>
  </si>
  <si>
    <t xml:space="preserve">    22.03-M - DOMÁCÍ TELEFON</t>
  </si>
  <si>
    <t xml:space="preserve">    22.04-M - INSTALAČNÍ MATREIÁL</t>
  </si>
  <si>
    <t xml:space="preserve">    22.05-M - KRABICE PŘÍSTROJOVÁ POD OMÍTKU</t>
  </si>
  <si>
    <t xml:space="preserve">    22.06-M - KRABICE ODBOČNÁ POD OMÍTKU BEZ SVORKOVNICE</t>
  </si>
  <si>
    <t xml:space="preserve">    22.08-M - TRUBKA OHEBNÁ NÍZKÁ MECHANICKÁ ODOLNOST  S PROTAHOVACÍM    DRÁTEM</t>
  </si>
  <si>
    <t xml:space="preserve">    22.09-M - KABEL SDĚLOVACÍ,STÁČ..PÁRY, STÍNĚNÝ,IZOLACE PVC</t>
  </si>
  <si>
    <t xml:space="preserve">    22.10-M - KABEL SILOVÝ,IZOLACE PVC BEZ VODIČE PE</t>
  </si>
  <si>
    <t xml:space="preserve">    22.11-M - UKONČENÍ KABELŮ DO</t>
  </si>
  <si>
    <t xml:space="preserve">    22.15-M - HODINOVE ZUCTOVACI SAZBY</t>
  </si>
  <si>
    <t xml:space="preserve">    22.16-M - PODRUŽNÝ MATERIÁL</t>
  </si>
  <si>
    <t>922.01</t>
  </si>
  <si>
    <t>Elektromontáže - slaboproudé rozvody D+M</t>
  </si>
  <si>
    <t>22.01-M</t>
  </si>
  <si>
    <t>TV,SAT ROZVODNICE NA POVRCH</t>
  </si>
  <si>
    <t>Skříň TAP</t>
  </si>
  <si>
    <t>Pol115</t>
  </si>
  <si>
    <t>ZESILOVAČ SIGNÁLU</t>
  </si>
  <si>
    <t>Pol116</t>
  </si>
  <si>
    <t>ZDROJ 230/12V</t>
  </si>
  <si>
    <t>Pol117</t>
  </si>
  <si>
    <t>ANTÉNY TV,R</t>
  </si>
  <si>
    <t>Pol118</t>
  </si>
  <si>
    <t>KONVERTOR</t>
  </si>
  <si>
    <t>Pol119</t>
  </si>
  <si>
    <t>PARABOLA 800</t>
  </si>
  <si>
    <t>Pol120</t>
  </si>
  <si>
    <t>TV,SAT MULTISWITCH</t>
  </si>
  <si>
    <t>22.02-M</t>
  </si>
  <si>
    <t>INTERNET</t>
  </si>
  <si>
    <t>Pol121</t>
  </si>
  <si>
    <t>Skříň RACK</t>
  </si>
  <si>
    <t>Pol122</t>
  </si>
  <si>
    <t>SWITCH</t>
  </si>
  <si>
    <t>Pol123</t>
  </si>
  <si>
    <t>PETCH PANEL</t>
  </si>
  <si>
    <t>22.03-M</t>
  </si>
  <si>
    <t>DOMÁCÍ TELEFON</t>
  </si>
  <si>
    <t>Pol124</t>
  </si>
  <si>
    <t>Pol125</t>
  </si>
  <si>
    <t>JMENOVKA PLASTOVÁ S PROSVĚTLENÍM</t>
  </si>
  <si>
    <t>Pol126</t>
  </si>
  <si>
    <t>TLAČÍTKO NEREZOVÉ PRO ANTIVANDAL</t>
  </si>
  <si>
    <t>Pol127</t>
  </si>
  <si>
    <t>Pol128</t>
  </si>
  <si>
    <t>SESTAVENÍ TABLA</t>
  </si>
  <si>
    <t>Pol129</t>
  </si>
  <si>
    <t>Pol130</t>
  </si>
  <si>
    <t>Pol131</t>
  </si>
  <si>
    <t>NAPÁJECÍ ZDROJ 12V,1.5A-DO RE</t>
  </si>
  <si>
    <t>Pol132</t>
  </si>
  <si>
    <t>ZÁMEK ELEKTRICKÝ</t>
  </si>
  <si>
    <t>Pol133</t>
  </si>
  <si>
    <t>POŠTOVNÉ A BALNÉ</t>
  </si>
  <si>
    <t>22.04-M</t>
  </si>
  <si>
    <t>INSTALAČNÍ MATREIÁL</t>
  </si>
  <si>
    <t>Pol134</t>
  </si>
  <si>
    <t>ZÁSUVKA SAT,TV,R-TANGO</t>
  </si>
  <si>
    <t>Pol135</t>
  </si>
  <si>
    <t>ZÁSUVKA INTERNETU</t>
  </si>
  <si>
    <t>22.05-M</t>
  </si>
  <si>
    <t>22.06-M</t>
  </si>
  <si>
    <t>22.07-M</t>
  </si>
  <si>
    <t>22.08-M</t>
  </si>
  <si>
    <t>TRUBKA OHEBNÁ NÍZKÁ MECHANICKÁ ODOLNOST  S PROTAHOVACÍM    DRÁTEM</t>
  </si>
  <si>
    <t>Pol136</t>
  </si>
  <si>
    <t>1416ED d 16   mm</t>
  </si>
  <si>
    <t>Pol137</t>
  </si>
  <si>
    <t>1425D d 25   mm</t>
  </si>
  <si>
    <t>22.09-M</t>
  </si>
  <si>
    <t>KABEL SDĚLOVACÍ,STÁČ..PÁRY, STÍNĚNÝ,IZOLACE PVC</t>
  </si>
  <si>
    <t>Pol138</t>
  </si>
  <si>
    <t>SYKFY 5x2x0,5 mm, volně</t>
  </si>
  <si>
    <t>Pol139</t>
  </si>
  <si>
    <t>UTP 4P CAT 5E</t>
  </si>
  <si>
    <t>Pol140</t>
  </si>
  <si>
    <t>KOAX.KABEL 75 OHM</t>
  </si>
  <si>
    <t>22.10-M</t>
  </si>
  <si>
    <t>22.11-M</t>
  </si>
  <si>
    <t>22.12-M</t>
  </si>
  <si>
    <t>22.13-M</t>
  </si>
  <si>
    <t>22.14-M</t>
  </si>
  <si>
    <t>Pol141</t>
  </si>
  <si>
    <t>3901A-B10 B jednoduchý</t>
  </si>
  <si>
    <t>22.15-M</t>
  </si>
  <si>
    <t>Pol142</t>
  </si>
  <si>
    <t>Oživení systému</t>
  </si>
  <si>
    <t>22.16-M</t>
  </si>
  <si>
    <t>Pol143</t>
  </si>
  <si>
    <t>833032842</t>
  </si>
  <si>
    <t>1D.1.9 - VNITŘNÍ ROZVOD PLYNU</t>
  </si>
  <si>
    <t>723 - ZTI - plynovod</t>
  </si>
  <si>
    <t>783 - Nátěry</t>
  </si>
  <si>
    <t>723</t>
  </si>
  <si>
    <t>ZTI - plynovod</t>
  </si>
  <si>
    <t>723 12-0203</t>
  </si>
  <si>
    <t>Potrubí ocelové závitové černé bezešvé svařované běžné DN 20</t>
  </si>
  <si>
    <t>723 12-0206</t>
  </si>
  <si>
    <t>Potrubí ocelové závitové černé bezešvé svařované běžné DN 40</t>
  </si>
  <si>
    <t>723 15-0367</t>
  </si>
  <si>
    <t>Chránička D 57x2,9 mm</t>
  </si>
  <si>
    <t>723 16-0204</t>
  </si>
  <si>
    <t>Přípojka k plynoměru spojované na závit bez ochozu G 1</t>
  </si>
  <si>
    <t>723 16-0334</t>
  </si>
  <si>
    <t>Rozpěrka přípojek plynoměru G 1</t>
  </si>
  <si>
    <t>723 19-0203</t>
  </si>
  <si>
    <t>Přípojka plynovodní ocelová závitová černá bezešvá spojovaná na závit běžná DN 20</t>
  </si>
  <si>
    <t>723 22-9102</t>
  </si>
  <si>
    <t>Montáž armatur plynovodních s jedním závitem G 1/2 ostatní typ</t>
  </si>
  <si>
    <t>5.51292013e+010</t>
  </si>
  <si>
    <t>Zátka DN 1/2"</t>
  </si>
  <si>
    <t>3.88265151e+010</t>
  </si>
  <si>
    <t>Manometr (0-5,0 kPa) s kohoutem</t>
  </si>
  <si>
    <t>723 23-9102</t>
  </si>
  <si>
    <t>Montáž armatur plynovodních se dvěma závity G 3/4 ostatní typ</t>
  </si>
  <si>
    <t>5.51291312e+010</t>
  </si>
  <si>
    <t>Kulový kohout DN 3/4"</t>
  </si>
  <si>
    <t>723 23-9103</t>
  </si>
  <si>
    <t>Montáž armatur plynovodních se dvěma závity G 1 ostatní typ</t>
  </si>
  <si>
    <t>5.51291312e+010.1</t>
  </si>
  <si>
    <t>Kulový kohout DN 1"</t>
  </si>
  <si>
    <t>998 72-3101</t>
  </si>
  <si>
    <t>Přesun hmot pro vnitřní plynovod v objektech v do 6 m</t>
  </si>
  <si>
    <t>998 72-3192</t>
  </si>
  <si>
    <t>Příplatek k přesunu hmot 723 za zvětšený přesun do 100 m</t>
  </si>
  <si>
    <t>723 99-0001</t>
  </si>
  <si>
    <t>Revize plynu</t>
  </si>
  <si>
    <t>783 42-5424</t>
  </si>
  <si>
    <t>Nátěry syntetické potrubí do DN 50 barva dražší matný povrch 2x antikorozní, 1x základní, 2x email</t>
  </si>
  <si>
    <t>2D - SO 02 VENKOVNÍ KANALIZACE</t>
  </si>
  <si>
    <t>D1 - Kanalizace</t>
  </si>
  <si>
    <t xml:space="preserve">    57 - Kryty štěrkových a živičných pozemních komunikací a zpevněných ploch</t>
  </si>
  <si>
    <t xml:space="preserve">    721 - Vnitřní kanalizace</t>
  </si>
  <si>
    <t xml:space="preserve">    89 - Ostatní konstrukce a práce na trubním vedení</t>
  </si>
  <si>
    <t xml:space="preserve">    91 - Doplňující konstrukce a práce na pozemních komunikacích a zpevněných plochách</t>
  </si>
  <si>
    <t xml:space="preserve">    H27 - Vedení trubní dálková a přípojná</t>
  </si>
  <si>
    <t>Kanalizace</t>
  </si>
  <si>
    <t>113108315R00</t>
  </si>
  <si>
    <t>Odstranění podkladu pl.do 50 m2, živice tl. 15 cm</t>
  </si>
  <si>
    <t>"odstranění živ. krytu pro výkop přípojky kanaliazce" 0,6*(6,0+3,0)</t>
  </si>
  <si>
    <t>139601102R00</t>
  </si>
  <si>
    <t>Ruční výkop jam, rýh a šachet v hornině tř. 3</t>
  </si>
  <si>
    <t>"výkopek z přípojky" 13,52+5,4*0,15</t>
  </si>
  <si>
    <t>Obsyp potrubí bez prohození sypaniny s dodáním štěrkopísku frakce 0 - 22 mm</t>
  </si>
  <si>
    <t>14,33</t>
  </si>
  <si>
    <t>565171111R00</t>
  </si>
  <si>
    <t>Podklad z obal kamen. ACP 22+, š. do 3 m, tl.10 cm</t>
  </si>
  <si>
    <t>"podklad po výkopu přípojky v silnici" 0,6*(3,0+6,0)</t>
  </si>
  <si>
    <t>Kryty štěrkových a živičných pozemních komunikací a zpevněných ploch</t>
  </si>
  <si>
    <t>577112114RT3</t>
  </si>
  <si>
    <t>Beton asfalt. ACO 11 S modifik. š. do 3 m, tl.5 cm plochy 101-200 m2</t>
  </si>
  <si>
    <t>"zapravení výkopu v silnici" 0,6*(6,0+3,0)</t>
  </si>
  <si>
    <t>721110921R00</t>
  </si>
  <si>
    <t>Oprava - propojení dosavadního potrubí DN 300</t>
  </si>
  <si>
    <t>"propojení do stáv. potrubí v silnici" 2</t>
  </si>
  <si>
    <t>721176324R00</t>
  </si>
  <si>
    <t>Potrubí ležaté v zemi DN 150 x 3,6 mm</t>
  </si>
  <si>
    <t>" dešťová a splašková kanalizace - přípojka" (9,2+6,9)*1,1</t>
  </si>
  <si>
    <t>899623141R00</t>
  </si>
  <si>
    <t>Obetonování potrubí nebo zdiva stok betonem C12/15</t>
  </si>
  <si>
    <t>"obetonování napojení trub v silnici" 0,4*0,6*0,5*2</t>
  </si>
  <si>
    <t>Doplňující konstrukce a práce na pozemních komunikacích a zpevněných plochách</t>
  </si>
  <si>
    <t>919735113R00</t>
  </si>
  <si>
    <t>Řezání stávajícího živičného krytu tl. 10 - 15 cm</t>
  </si>
  <si>
    <t>"pro napojení přípojek v silnici" 6,0*2+0,6+3,0*2+0,6</t>
  </si>
  <si>
    <t>914991005R00</t>
  </si>
  <si>
    <t>M.dočas.světelné signal.(semafor)vč.bat.a seřízení</t>
  </si>
  <si>
    <t>sada</t>
  </si>
  <si>
    <t>914992005R00</t>
  </si>
  <si>
    <t>Nájem dočasné světelné signal. (semafor)vč.baterie</t>
  </si>
  <si>
    <t>ks/den</t>
  </si>
  <si>
    <t>3D - SO 03 VODOVOD</t>
  </si>
  <si>
    <t>D1 - Vodovod</t>
  </si>
  <si>
    <t xml:space="preserve">    87 - Potrubí z trub plastických, skleněných a čedičových</t>
  </si>
  <si>
    <t>Vodovod</t>
  </si>
  <si>
    <t>"výkop v silnici pro přípojku vody" 1,5*1,0</t>
  </si>
  <si>
    <t>"výkop v silnici a chodníku pro vodovodní přípojku" 0,8*1,5*7,0</t>
  </si>
  <si>
    <t>8,4</t>
  </si>
  <si>
    <t>8,4-1,68</t>
  </si>
  <si>
    <t>0,3*0,8*7,0</t>
  </si>
  <si>
    <t>"podklad po výkopu v silnici" 1,5</t>
  </si>
  <si>
    <t>"zapravení výkopu přípojek v silnici" 1,5</t>
  </si>
  <si>
    <t>Potrubí z trub plastických, skleněných a čedičových</t>
  </si>
  <si>
    <t>871181121R00</t>
  </si>
  <si>
    <t>Montáž trubek polyetylenových ve výkopu d 50 mm</t>
  </si>
  <si>
    <t>"přípojka domu na vodov. řád" 6,5</t>
  </si>
  <si>
    <t>286134703</t>
  </si>
  <si>
    <t>Trubka vodovodní PE   50x6,9 mm</t>
  </si>
  <si>
    <t>8,0</t>
  </si>
  <si>
    <t>891269111R00</t>
  </si>
  <si>
    <t>Montáž navrtávacích pasů DN 100</t>
  </si>
  <si>
    <t>"napojení vod. přípojky" 1</t>
  </si>
  <si>
    <t>42293250</t>
  </si>
  <si>
    <t>Souprava zemní  DN50 -100, 1,3-1,8m</t>
  </si>
  <si>
    <t>42273500</t>
  </si>
  <si>
    <t>Pás navrtávací ze šedé litiny H 5008 DN 80</t>
  </si>
  <si>
    <t>"pro napojení přípojky v silnici" 1,5*2+1,0</t>
  </si>
  <si>
    <t>5D - SO 05 PŘÍPOJKA NTL</t>
  </si>
  <si>
    <t>1 - Zemní práce</t>
  </si>
  <si>
    <t>11 - Přípravné a přidružené práce</t>
  </si>
  <si>
    <t>4 - Vodorovné konstrukce</t>
  </si>
  <si>
    <t>A08 - Vodiče, šňůry a kabely měděné</t>
  </si>
  <si>
    <t>C20 - Plynovody a plynovodní přípojky</t>
  </si>
  <si>
    <t>U49 - Krytí kabelů,spojek,odbočnic</t>
  </si>
  <si>
    <t>Zemní práce</t>
  </si>
  <si>
    <t>132 20-1101</t>
  </si>
  <si>
    <t>Hloubení rýh š do 600 mm v hornině tř. 3 objemu do 100 m3</t>
  </si>
  <si>
    <t>10,00*0,40*1,20</t>
  </si>
  <si>
    <t>132 20-1109</t>
  </si>
  <si>
    <t>Příplatek za lepivost k hloubení rýh š do 600 mm v hornině tř. 3</t>
  </si>
  <si>
    <t>161 10-1101</t>
  </si>
  <si>
    <t>Svislé přemístění výkopku z horniny tř. 1 až 4 hl výkopu do 2,5 m</t>
  </si>
  <si>
    <t>162 70-1105</t>
  </si>
  <si>
    <t>Vodorovné přemístění do 10000 m výkopku z horniny tř. 1 až 4</t>
  </si>
  <si>
    <t>167 10-1102</t>
  </si>
  <si>
    <t>Nakládání výkopku z hornin tř. 1 až 4 přes 100 m3</t>
  </si>
  <si>
    <t>150,00*0,40*1,20</t>
  </si>
  <si>
    <t>171 20-1201</t>
  </si>
  <si>
    <t>Uložení sypaniny na skládky</t>
  </si>
  <si>
    <t>174 10-1101</t>
  </si>
  <si>
    <t>Zásyp jam, šachet rýh nebo kolem objektů sypaninou se zhutněním</t>
  </si>
  <si>
    <t>10,00*0,40*1,20-10,00*0,40*0,45</t>
  </si>
  <si>
    <t>5.8358331e+010</t>
  </si>
  <si>
    <t>Štěrkopísek frakce 0-45 třída C</t>
  </si>
  <si>
    <t>175 10-1101</t>
  </si>
  <si>
    <t>Obsyp potrubí bez prohození sypaniny z hornin tř. 1 až 4 uloženým do 3 m od kraje výkopu</t>
  </si>
  <si>
    <t>10,00*0,40*0,35</t>
  </si>
  <si>
    <t>5.83142112e+010</t>
  </si>
  <si>
    <t>Štěrkopísek frakce 0-22 třída C</t>
  </si>
  <si>
    <t>181 10-1102</t>
  </si>
  <si>
    <t>Úprava pláně v zářezech v hornině tř. 1 až 4 se zhutněním</t>
  </si>
  <si>
    <t>10,00*0,40</t>
  </si>
  <si>
    <t>199 99-9999</t>
  </si>
  <si>
    <t>Poplatek za uložení sypaniny na skládku</t>
  </si>
  <si>
    <t>10,00*0,40*1,20*1,800</t>
  </si>
  <si>
    <t>113 10-7122</t>
  </si>
  <si>
    <t>Odstranění podkladu pl do 200 m2 z kameniva drceného tl 200 mm</t>
  </si>
  <si>
    <t>113 10-7142</t>
  </si>
  <si>
    <t>Odstranění podkladu pl do 200 m2 živičných tl 100 mm</t>
  </si>
  <si>
    <t>Vodorovné konstrukce</t>
  </si>
  <si>
    <t>451 57-2111</t>
  </si>
  <si>
    <t>Lože pod potrubí otevřený výkop z kameniva drobného těženého</t>
  </si>
  <si>
    <t>10,00*0,40*0,10</t>
  </si>
  <si>
    <t>919 73-5112</t>
  </si>
  <si>
    <t>Řezání stávajícího živičného krytu hl do 100 mm</t>
  </si>
  <si>
    <t>979 08-2213</t>
  </si>
  <si>
    <t>Vodorovná doprava suti po suchu do 1 km</t>
  </si>
  <si>
    <t>979 08-2219</t>
  </si>
  <si>
    <t>Příplatek ZKD 1 km u vodorovné dopravy suti po suchu do 1 km</t>
  </si>
  <si>
    <t>979 99-9999</t>
  </si>
  <si>
    <t>Poplatek za uložení suti na skládku</t>
  </si>
  <si>
    <t>998 27-6101</t>
  </si>
  <si>
    <t>Přesun hmot pro trubní vedení z trub z plastických hmot otevřený výkop</t>
  </si>
  <si>
    <t>A08</t>
  </si>
  <si>
    <t>Vodiče, šňůry a kabely měděné</t>
  </si>
  <si>
    <t>210 80-0545</t>
  </si>
  <si>
    <t>Montáž signalizačního vodiče CYY 2,5</t>
  </si>
  <si>
    <t>3.4141301e+010</t>
  </si>
  <si>
    <t>Signalizační vodič CYY 2,5</t>
  </si>
  <si>
    <t>C20</t>
  </si>
  <si>
    <t>Plynovody a plynovodní přípojky</t>
  </si>
  <si>
    <t>230 20-1101</t>
  </si>
  <si>
    <t>Potrubí PE 100 d 50 mm  s ochranným pláštěm - SDR 11</t>
  </si>
  <si>
    <t>230 20-1102</t>
  </si>
  <si>
    <t>Navrtávka DN 100/40 (ocel) + přechodka PE d 50 mm</t>
  </si>
  <si>
    <t>230 20-1103</t>
  </si>
  <si>
    <t>Koleno 90° PE d 50 mm</t>
  </si>
  <si>
    <t>230 20-1104</t>
  </si>
  <si>
    <t>Přechodový spoj PE-kov DN 6/4" s držákem</t>
  </si>
  <si>
    <t>230 20-1105</t>
  </si>
  <si>
    <t>Kulový kohout DN 6/4" + zátka</t>
  </si>
  <si>
    <t>230 20-1106</t>
  </si>
  <si>
    <t>Napojení na stávající plynovod</t>
  </si>
  <si>
    <t>230 20-1107</t>
  </si>
  <si>
    <t>Čištění potrubí a tlaková zkouška</t>
  </si>
  <si>
    <t>230 20-1108</t>
  </si>
  <si>
    <t>Zrušení stávající NTL přípojky DN 32 mm</t>
  </si>
  <si>
    <t>U49</t>
  </si>
  <si>
    <t>Krytí kabelů,spojek,odbočnic</t>
  </si>
  <si>
    <t>460 49-0012</t>
  </si>
  <si>
    <t>Položení výstražné fólie šířky 330 mm</t>
  </si>
  <si>
    <t>2.8325213e+010</t>
  </si>
  <si>
    <t>Výstražná fólie žluté barvy šířky 330 mm</t>
  </si>
  <si>
    <t>6D - SO 06 ZPEVNĚNÉ PLOCHY</t>
  </si>
  <si>
    <t>3 - Svislé a kompletní konstrukce</t>
  </si>
  <si>
    <t>5 - Komunikace</t>
  </si>
  <si>
    <t>7 - Konstrukce a práce PSV</t>
  </si>
  <si>
    <t>8 - Trubní vedení</t>
  </si>
  <si>
    <t>113 10-7130</t>
  </si>
  <si>
    <t>Odstranění podkladu pl do 50 m2 z betonu prostého tl 100 mm</t>
  </si>
  <si>
    <t>beton kryt stáv.cesty</t>
  </si>
  <si>
    <t>16*3</t>
  </si>
  <si>
    <t>113 10-7162</t>
  </si>
  <si>
    <t>Odstranění podkladu pl přes 50 do 200 m2 z kameniva drceného tl 200 mm</t>
  </si>
  <si>
    <t>kryt z kameniva</t>
  </si>
  <si>
    <t>19*3</t>
  </si>
  <si>
    <t>podklady cesty</t>
  </si>
  <si>
    <t>35*3</t>
  </si>
  <si>
    <t>113 10-7212</t>
  </si>
  <si>
    <t>Odstranění podkladu pl přes 200 m2 z kameniva těženého tl 200 mm</t>
  </si>
  <si>
    <t>podklad cesty</t>
  </si>
  <si>
    <t>122 20-2201</t>
  </si>
  <si>
    <t>Odkopávky a prokopávky nezapažené pro silnice objemu do 100 m3 v hornině tř. 3</t>
  </si>
  <si>
    <t>čast zahrady</t>
  </si>
  <si>
    <t>50*0,5</t>
  </si>
  <si>
    <t>plocha před vstupem</t>
  </si>
  <si>
    <t>25*0,5</t>
  </si>
  <si>
    <t>122 20-2209</t>
  </si>
  <si>
    <t>Příplatek k odkopávkám a prokopávkám pro silnice v hornině tř. 3 za lepivost</t>
  </si>
  <si>
    <t>viz odkopávky</t>
  </si>
  <si>
    <t>37,5</t>
  </si>
  <si>
    <t>132 20-1201</t>
  </si>
  <si>
    <t>Hloubení rýh š do 2000 mm v hornině tř. 3 objemu do 100 m3</t>
  </si>
  <si>
    <t>rýha pro příčné odvodnění</t>
  </si>
  <si>
    <t>3*1,6*1</t>
  </si>
  <si>
    <t>133 20-1101</t>
  </si>
  <si>
    <t>Hloubení šachet v hornině tř. 3 objemu do 100 m3</t>
  </si>
  <si>
    <t>pro UV 1 od pláně</t>
  </si>
  <si>
    <t>1,8*1,8*(2-0,5)</t>
  </si>
  <si>
    <t>162 60-1602</t>
  </si>
  <si>
    <t>Vodorovné přemístění sypaniny z horniny tř 1 až 4 po suchu do 5000 m</t>
  </si>
  <si>
    <t>odkopávky na skládku Malinové dolce</t>
  </si>
  <si>
    <t>37,5+4,86+4,8</t>
  </si>
  <si>
    <t>ornice</t>
  </si>
  <si>
    <t>167 10-1101</t>
  </si>
  <si>
    <t>Nakládání výkopku z hornin tř. 1 až 4 do 100 m3</t>
  </si>
  <si>
    <t>naložení ornice na skládce Městských služeb v Cihelně</t>
  </si>
  <si>
    <t>10364200</t>
  </si>
  <si>
    <t>Cena nákladů na skládku ornice</t>
  </si>
  <si>
    <t>171 20-1101</t>
  </si>
  <si>
    <t>Uložení sypaniny do násypů nezhutněných</t>
  </si>
  <si>
    <t>47,16</t>
  </si>
  <si>
    <t>kolem UV1 a odvod.žlabu</t>
  </si>
  <si>
    <t>2+1</t>
  </si>
  <si>
    <t>58337302</t>
  </si>
  <si>
    <t>Štěrkopísek frakce 0-16</t>
  </si>
  <si>
    <t>180 40-1211</t>
  </si>
  <si>
    <t>Založení lučního trávníku výsevem v rovině a ve svahu do 1:5</t>
  </si>
  <si>
    <t>zeleň</t>
  </si>
  <si>
    <t>9+7+9,8+10+6,5</t>
  </si>
  <si>
    <t>572410</t>
  </si>
  <si>
    <t>Osivo směs travní parková rekreační</t>
  </si>
  <si>
    <t>dle situace</t>
  </si>
  <si>
    <t>(32,6+199,8)*1,15</t>
  </si>
  <si>
    <t>Poplatek za uložení na skládku</t>
  </si>
  <si>
    <t>odkopávky</t>
  </si>
  <si>
    <t>47,16*1,7</t>
  </si>
  <si>
    <t>8,88+38,07+11,52</t>
  </si>
  <si>
    <t>Poplatek za uložení sutě a vyb. hmot na skládku Malinové Dolce</t>
  </si>
  <si>
    <t>58,47</t>
  </si>
  <si>
    <t>Svislé a kompletní konstrukce</t>
  </si>
  <si>
    <t>332 31-1153</t>
  </si>
  <si>
    <t>Osazování palisád betonových hromadně zabeton oblých délky prvku 800 mm</t>
  </si>
  <si>
    <t>4,3</t>
  </si>
  <si>
    <t>59228413</t>
  </si>
  <si>
    <t>332 31-1155</t>
  </si>
  <si>
    <t>Osazování palisád betonových hromadně zabeton oblých délky prvku 1 200 mm</t>
  </si>
  <si>
    <t>59228415</t>
  </si>
  <si>
    <t>332 31-1156</t>
  </si>
  <si>
    <t>Osazování palisád betonových hromadně zabeton oblých délky prvku 1 500 mm</t>
  </si>
  <si>
    <t>59228416</t>
  </si>
  <si>
    <t>Komunikace</t>
  </si>
  <si>
    <t>564 86-1111</t>
  </si>
  <si>
    <t>Podklad ze štěrkodrtě ŠD tl 200 mm</t>
  </si>
  <si>
    <t>pod vozovkou</t>
  </si>
  <si>
    <t>117,2*1,1</t>
  </si>
  <si>
    <t>pod parkovišti a kontejnery</t>
  </si>
  <si>
    <t>(7,8+24,8+36,4+46,2)*1,1</t>
  </si>
  <si>
    <t>567 12-2111</t>
  </si>
  <si>
    <t>Podklad z kameniva zpevněného cementem KSC I tl 120 mm</t>
  </si>
  <si>
    <t>plocha A</t>
  </si>
  <si>
    <t>(36,4+46,2+117,2)*1,05</t>
  </si>
  <si>
    <t>569 75-1111</t>
  </si>
  <si>
    <t>Zpevnění krajnic kamenivem drceným tl 150 mm</t>
  </si>
  <si>
    <t>drť 8/16</t>
  </si>
  <si>
    <t>(10+20)*0,15</t>
  </si>
  <si>
    <t>591 41-1111</t>
  </si>
  <si>
    <t>Kladení dlažby z mozaiky jednobarevné komunikací pro pěší lože z kameniva</t>
  </si>
  <si>
    <t>plocha před BD</t>
  </si>
  <si>
    <t>58380010</t>
  </si>
  <si>
    <t>Mozaika dlažební, žula 4/6 cm</t>
  </si>
  <si>
    <t>596 21-1120</t>
  </si>
  <si>
    <t>Kladení zámkové dlažby komunikací pro pěší tl 60 mm skupiny B pl do 50 m2</t>
  </si>
  <si>
    <t>skladba B</t>
  </si>
  <si>
    <t>7,8</t>
  </si>
  <si>
    <t>59245218</t>
  </si>
  <si>
    <t>596 21-1212</t>
  </si>
  <si>
    <t>Kladení zámkové dlažby komunikací pro pěší tl 80 mm skupiny A pl do 300 m2</t>
  </si>
  <si>
    <t>skladba A</t>
  </si>
  <si>
    <t>36,4+46,2+117,2</t>
  </si>
  <si>
    <t>59245217</t>
  </si>
  <si>
    <t>59245266</t>
  </si>
  <si>
    <t>Konstrukce a práce PSV</t>
  </si>
  <si>
    <t>767 16-1110</t>
  </si>
  <si>
    <t>Montáž zábradlí rovného z trubek do zdi hmotnosti do 20 kg</t>
  </si>
  <si>
    <t>na opěrné zdi a palisádách</t>
  </si>
  <si>
    <t>14,8+8</t>
  </si>
  <si>
    <t>14100000</t>
  </si>
  <si>
    <t>Zábradlí trubkové,žárově pozinkované</t>
  </si>
  <si>
    <t>767 99-6801</t>
  </si>
  <si>
    <t>Demontáž atypických zámečnických konstrukcí hmotnosti jednotlivých dílů do 50 kg</t>
  </si>
  <si>
    <t>stávající plot</t>
  </si>
  <si>
    <t>998 76-7101</t>
  </si>
  <si>
    <t>Přesun hmot tonážní pro zámečnické konstrukce v objektech v do 6 m</t>
  </si>
  <si>
    <t>0,400</t>
  </si>
  <si>
    <t>Trubní vedení</t>
  </si>
  <si>
    <t>871 35-3121</t>
  </si>
  <si>
    <t>Montáž potrubí z kanalizačních trub z PVC otevřený výkop sklon do 20 % DN 200</t>
  </si>
  <si>
    <t>odpad zodvod. žlabu</t>
  </si>
  <si>
    <t>28625212</t>
  </si>
  <si>
    <t>Trubka PVC kanalizační hrdlovaná DN 200 mm</t>
  </si>
  <si>
    <t>895 94-1311</t>
  </si>
  <si>
    <t>UV1</t>
  </si>
  <si>
    <t>59223982</t>
  </si>
  <si>
    <t>Vpusť betonová uliční - komplet</t>
  </si>
  <si>
    <t>899 20-3111</t>
  </si>
  <si>
    <t>Osazení mříží litinových včetně rámů a košů na bahno hmotnosti nad 100 do 150 kg</t>
  </si>
  <si>
    <t>specifikave - rám s mříží na zatížení 25 tun a koš na bahno</t>
  </si>
  <si>
    <t>předb.cena</t>
  </si>
  <si>
    <t>Litinová mříž s rámem 500x500 mm pro únosnost 25 tun</t>
  </si>
  <si>
    <t>916 11-1122</t>
  </si>
  <si>
    <t>Osazení obruby z drobných kostek bez boční opěry do lože z betonu prostého</t>
  </si>
  <si>
    <t>kolem   chodníku - kosty ze skládky města</t>
  </si>
  <si>
    <t>3*2</t>
  </si>
  <si>
    <t>916 23-1213</t>
  </si>
  <si>
    <t>Osazení chodníkového obrubníku betonového stojatého s boční opěrou do lože z betonu prostého</t>
  </si>
  <si>
    <t>obrubníky stojaté kolem zpevněných ploch</t>
  </si>
  <si>
    <t>18,15+10,85+5+5+2,5+1+5+5+2,5+5+2,6+3,2+17,2</t>
  </si>
  <si>
    <t>59217510</t>
  </si>
  <si>
    <t>Obrubník betonový silniční nájezdový 100x15x15 cm</t>
  </si>
  <si>
    <t>916 24-1213</t>
  </si>
  <si>
    <t>Osazení chodníkového obrubníku kamenného stojatého s boční opěrou do lože z betonu prostého</t>
  </si>
  <si>
    <t>12+5+3</t>
  </si>
  <si>
    <t>58380211</t>
  </si>
  <si>
    <t>Krajník silniční kamenný, žula, KS3 13x20 x 30-80</t>
  </si>
  <si>
    <t>916 33-1112</t>
  </si>
  <si>
    <t>Osazení zahradního obrubníku betonového do lože z betonu s boční opěrou</t>
  </si>
  <si>
    <t>kolem kontejnerů</t>
  </si>
  <si>
    <t>před BD</t>
  </si>
  <si>
    <t>3+3</t>
  </si>
  <si>
    <t>59217305</t>
  </si>
  <si>
    <t>916 99-1121</t>
  </si>
  <si>
    <t>Lože pod obrubníky, krajníky nebo obruby z dlažebních kostek z betonu prostého</t>
  </si>
  <si>
    <t>tl.podkl.betonu 150 mm</t>
  </si>
  <si>
    <t>(100+10)*0,25*0,05</t>
  </si>
  <si>
    <t>919 73-5123</t>
  </si>
  <si>
    <t>Řezání stávajícího betonového krytu hl do 150 mm</t>
  </si>
  <si>
    <t>řezánívozovky na ZÚ</t>
  </si>
  <si>
    <t>935 93-2112</t>
  </si>
  <si>
    <t>Osazení odvodňovacího plastového žlabu s krycím roštem šířky přes 200 mm</t>
  </si>
  <si>
    <t>příčný žlab S 300K</t>
  </si>
  <si>
    <t>Předb. cena</t>
  </si>
  <si>
    <t>971 04-2431</t>
  </si>
  <si>
    <t>Vybourání otvorů v betonových příčkách a zdech pl do 0,25 m2 tl do 150 mm</t>
  </si>
  <si>
    <t>napojení odvod. žlabu do jímky</t>
  </si>
  <si>
    <t>R01</t>
  </si>
  <si>
    <t>Montáž parkovacích dorazů na zámkovou dlažbu</t>
  </si>
  <si>
    <t>90000000</t>
  </si>
  <si>
    <t>Dorazy Parking Stop 1820x100x150</t>
  </si>
  <si>
    <t>998 22-3011</t>
  </si>
  <si>
    <t>Přesun hmot pro pozemní komunikace s krytem dlážděným</t>
  </si>
  <si>
    <t>ORN - OSTATNÍ ROZPOČTOVÉ NÁKLADY</t>
  </si>
  <si>
    <t>ORN - Ostatní rozpočtové náklady</t>
  </si>
  <si>
    <t>Ostatní rozpočtové náklady</t>
  </si>
  <si>
    <t>Pol149</t>
  </si>
  <si>
    <t>Stálá inf. tabule</t>
  </si>
  <si>
    <t>262144</t>
  </si>
  <si>
    <t>Pol150</t>
  </si>
  <si>
    <t>Geodetické zaměření dokon. díla</t>
  </si>
  <si>
    <t>Pol151</t>
  </si>
  <si>
    <t>Vyhotovení geometrického plánu</t>
  </si>
  <si>
    <t>Pol152</t>
  </si>
  <si>
    <t>Velkopl. inf. panel</t>
  </si>
  <si>
    <t>Pol153</t>
  </si>
  <si>
    <t>Dokumentace skutečného provedení stavby</t>
  </si>
  <si>
    <t>1391682977</t>
  </si>
  <si>
    <r>
  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
</t>
    </r>
    <r>
      <rPr>
        <b/>
        <sz val="8"/>
        <rFont val="Arial CE"/>
        <family val="2"/>
        <charset val="238"/>
      </rPr>
      <t>V případě, že je ve výkazu výměr uveden odkaz na výrobce či produkt, jedná se toliko o vymezení minimálního požadovaného standardu a zadavatel v rámci nabídky připouští použití i jiných, kvalitativně a technicky obdobných či lepších řešení.</t>
    </r>
  </si>
  <si>
    <t>MODUL AUDIO PRO DT</t>
  </si>
  <si>
    <t xml:space="preserve">SVORKOVNICE KABICOVÁ </t>
  </si>
  <si>
    <t xml:space="preserve">STROJEK SPÍNAČE </t>
  </si>
  <si>
    <t>KRYT SPÍNAČE BARVA BÍLÁ</t>
  </si>
  <si>
    <t>RÁMEČEK PRO PŘÍSTROJE  BARVA BÍLÁ</t>
  </si>
  <si>
    <t xml:space="preserve"> BYTOVÝ TELEFON PRO DT</t>
  </si>
  <si>
    <t xml:space="preserve"> DESKA ELEKTRONIKY PRO DT</t>
  </si>
  <si>
    <t>Dlažba  20 x 10 x 8 cm barevná</t>
  </si>
  <si>
    <t>Dlažba zámková přírodní 19,6x9,6x6 cm</t>
  </si>
  <si>
    <t>Dlažba zámková  přírodní 19,6x9,6x8 cm</t>
  </si>
  <si>
    <t xml:space="preserve">Zřízení vpusti kanalizační uliční z betonových dílců typ </t>
  </si>
  <si>
    <t>Obrubník betonový zahradní přírodní šedá  50x5x25 cm</t>
  </si>
  <si>
    <t>Odvodňovací žlab  300 k vč. vpusti</t>
  </si>
  <si>
    <t>Sifon umyvadlový , DN 30, 40</t>
  </si>
  <si>
    <t>Sifon pračkový , DN 40</t>
  </si>
  <si>
    <t>Sifon dřezový , DN 40, 50, 6/4"</t>
  </si>
  <si>
    <t xml:space="preserve">Výpusť umavadlová s uzávěrem táhlo-kov </t>
  </si>
  <si>
    <t>Umývátko na šrouby  45 x 37 cm, bílé</t>
  </si>
  <si>
    <t>Montáž van ocel. a plastových s uzávěr. 5/4</t>
  </si>
  <si>
    <t xml:space="preserve">Vpusť podlahová se zápachovou uzávěrkou </t>
  </si>
  <si>
    <t>Lapač střešních splavenin PP  DN 100, kloub</t>
  </si>
  <si>
    <t>souprava větrací hlavice PP   DN 100</t>
  </si>
  <si>
    <t>souprava větrací hlavice PP   DN 70</t>
  </si>
  <si>
    <t xml:space="preserve">mřížka nerez 115 x 115 DN 50/75/110, </t>
  </si>
  <si>
    <t xml:space="preserve">Souprava ventilační střešní </t>
  </si>
  <si>
    <t>Montáž otopného tělesa trubkového na stěny výšky tělesa přes 1340 mm</t>
  </si>
  <si>
    <t>hmota nátěrová  silikonova</t>
  </si>
  <si>
    <t xml:space="preserve">včetně výztužné sítě a stěrkového tmelu </t>
  </si>
  <si>
    <t xml:space="preserve">Chemické kotvy, beton, hl. 125 mm, M16, </t>
  </si>
  <si>
    <t xml:space="preserve">Chemické kotvy, beton, hl. 80 mm, M8, </t>
  </si>
  <si>
    <t>V položce je zakalkulováno vyvrtání a vyčištění otvoru požadovaného průměru a hloubky, vyplnění otvoru chemickou maltou  pomocí aplikační pistol</t>
  </si>
  <si>
    <t>"pilota P1" 8*8+7*2+6*2+5+4</t>
  </si>
  <si>
    <t>"pilota P3" 6*3</t>
  </si>
  <si>
    <t xml:space="preserve">SVORKOVNICE KRABICOVÁ </t>
  </si>
  <si>
    <t>KRYT SPÍNAČE  BARVA BÍLÁ</t>
  </si>
  <si>
    <t>ZÁSUVKA DOMOVNÍ , BARVA BÍLÁ, KOMPLETNÍ</t>
  </si>
  <si>
    <t>RÁMEČEK PRO PŘÍSTROJE BARVA BÍLÁ</t>
  </si>
  <si>
    <t xml:space="preserve">SPÍNAČ DO VLHKA V IZOL. IP44 </t>
  </si>
  <si>
    <t xml:space="preserve">ZÁSUVKA NASTĚNNÁ IP44 </t>
  </si>
  <si>
    <t xml:space="preserve">      21.34-M - SVORKOVNICE KABICOVÁ </t>
  </si>
  <si>
    <t xml:space="preserve">      21.40-M - STROJEK SPÍNAČE </t>
  </si>
  <si>
    <t xml:space="preserve">      21.41-M - KRYT SPÍNAČE  BARVA BÍLÁ</t>
  </si>
  <si>
    <t xml:space="preserve">      21.42-M - RÁMEČEK PRO PŘÍSTROJE BARVA BÍLÁ</t>
  </si>
  <si>
    <t xml:space="preserve">      21.44-M - ZÁSUVKA DOMOVNÍ , BARVA BÍLÁ, KOMPLETNÍ</t>
  </si>
  <si>
    <t xml:space="preserve">      21.54-M - SVORKOVNICE KABICOVÁ</t>
  </si>
  <si>
    <t xml:space="preserve">      21.63-M - STROJEK SPÍNAČE </t>
  </si>
  <si>
    <t xml:space="preserve">      21.64-M - KRYT SPÍNAČE BARVA BÍLÁ</t>
  </si>
  <si>
    <t xml:space="preserve">      21.65-M - RÁMEČEK PRO PŘÍSTROJE BARVA BÍLÁ</t>
  </si>
  <si>
    <t xml:space="preserve">      21.66-M - ZÁSUVKA DOMOVNÍ , BARVA BÍLÁ, KOMPLETNÍ</t>
  </si>
  <si>
    <t xml:space="preserve">      21.67-M - SPÍNAČ DO VLHKA V IZOL. IP44 </t>
  </si>
  <si>
    <t xml:space="preserve">      21.68-M - ZÁSUVKA NASTĚNNÁ IP44 </t>
  </si>
  <si>
    <t xml:space="preserve">    22.07-M - SVORKOVNICE KABICOVÁ </t>
  </si>
  <si>
    <t xml:space="preserve">    22.12-M - STROJEK SPÍNAČE </t>
  </si>
  <si>
    <t xml:space="preserve">    22.13-M - KRYT SPÍNAČE  BARVA BÍLÁ</t>
  </si>
  <si>
    <t xml:space="preserve">    22.14-M - RÁMEČEK PRO PŘÍSTROJE  BARVA BÍLÁ</t>
  </si>
  <si>
    <t>TABLO ANTIVANDAL,7TLAČ.</t>
  </si>
  <si>
    <t>PALISÁDA  betonová přírodní 17,5X20X80 cm</t>
  </si>
  <si>
    <t>PALISÁDA  betonová přírodní 17,5X20X120 cm</t>
  </si>
  <si>
    <t>PALISÁDA  armovaná 17,5X20X150 cm</t>
  </si>
  <si>
    <t xml:space="preserve">OHEBNÁ CHRÁNIČKA </t>
  </si>
  <si>
    <t xml:space="preserve"> světlost 52mm</t>
  </si>
  <si>
    <t xml:space="preserve">      21.31-M - OHEBNÁ CHRÁNIČKA </t>
  </si>
  <si>
    <t xml:space="preserve">    21.18-M - POJISTKA PŘÍSTROJOVÁ</t>
  </si>
  <si>
    <t>Výroba a montáž zábradlí celého objektu, zábradlí tvořeno svislými pásovicemi 7/40 a dvěma vodorovnými, madlo z trubky 45/3. Celková hmotnost 1 m zábradlí 27kg.</t>
  </si>
  <si>
    <t>27,0*12,0+3*1,1*27+2,0*27*2</t>
  </si>
  <si>
    <t>"Výpis PSV D03 - D08, D14,D15" 3+1+7+6+6+6+1+1</t>
  </si>
  <si>
    <t>Osazení požár. zárubní dveřních ocelových, pl. do 2,5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</si>
</sst>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4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4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opLeftCell="A91" workbookViewId="0">
      <selection activeCell="BE5" sqref="BE5:BE3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 x14ac:dyDescent="0.2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6" t="s">
        <v>6</v>
      </c>
      <c r="BT2" s="16" t="s">
        <v>7</v>
      </c>
    </row>
    <row r="3" spans="1:7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 x14ac:dyDescent="0.2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6</v>
      </c>
    </row>
    <row r="5" spans="1:74" ht="12" customHeight="1" x14ac:dyDescent="0.2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92" t="s">
        <v>13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1"/>
      <c r="AQ5" s="21"/>
      <c r="AR5" s="19"/>
      <c r="BE5" s="300" t="s">
        <v>3662</v>
      </c>
      <c r="BS5" s="16" t="s">
        <v>6</v>
      </c>
    </row>
    <row r="6" spans="1:74" ht="36.950000000000003" customHeight="1" x14ac:dyDescent="0.2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294" t="s">
        <v>15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1"/>
      <c r="AQ6" s="21"/>
      <c r="AR6" s="19"/>
      <c r="BE6" s="301"/>
      <c r="BS6" s="16" t="s">
        <v>6</v>
      </c>
    </row>
    <row r="7" spans="1:74" ht="12" customHeight="1" x14ac:dyDescent="0.2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301"/>
      <c r="BS7" s="16" t="s">
        <v>6</v>
      </c>
    </row>
    <row r="8" spans="1:74" ht="12" customHeight="1" x14ac:dyDescent="0.2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301"/>
      <c r="BS8" s="16" t="s">
        <v>6</v>
      </c>
    </row>
    <row r="9" spans="1:74" ht="14.45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1"/>
      <c r="BS9" s="16" t="s">
        <v>6</v>
      </c>
    </row>
    <row r="10" spans="1:74" ht="12" customHeight="1" x14ac:dyDescent="0.2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301"/>
      <c r="BS10" s="16" t="s">
        <v>6</v>
      </c>
    </row>
    <row r="11" spans="1:74" ht="18.399999999999999" customHeight="1" x14ac:dyDescent="0.2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301"/>
      <c r="BS11" s="16" t="s">
        <v>6</v>
      </c>
    </row>
    <row r="12" spans="1:74" ht="6.95" customHeight="1" x14ac:dyDescent="0.2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1"/>
      <c r="BS12" s="16" t="s">
        <v>6</v>
      </c>
    </row>
    <row r="13" spans="1:74" ht="12" customHeight="1" x14ac:dyDescent="0.2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301"/>
      <c r="BS13" s="16" t="s">
        <v>6</v>
      </c>
    </row>
    <row r="14" spans="1:74" ht="12.75" x14ac:dyDescent="0.2">
      <c r="B14" s="20"/>
      <c r="C14" s="21"/>
      <c r="D14" s="21"/>
      <c r="E14" s="295" t="s">
        <v>27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301"/>
      <c r="BS14" s="16" t="s">
        <v>6</v>
      </c>
    </row>
    <row r="15" spans="1:74" ht="6.95" customHeight="1" x14ac:dyDescent="0.2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1"/>
      <c r="BS15" s="16" t="s">
        <v>4</v>
      </c>
    </row>
    <row r="16" spans="1:74" ht="12" customHeight="1" x14ac:dyDescent="0.2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29</v>
      </c>
      <c r="AO16" s="21"/>
      <c r="AP16" s="21"/>
      <c r="AQ16" s="21"/>
      <c r="AR16" s="19"/>
      <c r="BE16" s="301"/>
      <c r="BS16" s="16" t="s">
        <v>4</v>
      </c>
    </row>
    <row r="17" spans="2:71" ht="18.399999999999999" customHeight="1" x14ac:dyDescent="0.2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31</v>
      </c>
      <c r="AO17" s="21"/>
      <c r="AP17" s="21"/>
      <c r="AQ17" s="21"/>
      <c r="AR17" s="19"/>
      <c r="BE17" s="301"/>
      <c r="BS17" s="16" t="s">
        <v>32</v>
      </c>
    </row>
    <row r="18" spans="2:71" ht="6.95" customHeight="1" x14ac:dyDescent="0.2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1"/>
      <c r="BS18" s="16" t="s">
        <v>6</v>
      </c>
    </row>
    <row r="19" spans="2:71" ht="12" customHeight="1" x14ac:dyDescent="0.2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301"/>
      <c r="BS19" s="16" t="s">
        <v>6</v>
      </c>
    </row>
    <row r="20" spans="2:71" ht="18.399999999999999" customHeight="1" x14ac:dyDescent="0.2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301"/>
      <c r="BS20" s="16" t="s">
        <v>32</v>
      </c>
    </row>
    <row r="21" spans="2:71" ht="6.95" customHeight="1" x14ac:dyDescent="0.2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1"/>
    </row>
    <row r="22" spans="2:71" ht="12" customHeight="1" x14ac:dyDescent="0.2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1"/>
    </row>
    <row r="23" spans="2:71" ht="16.5" customHeight="1" x14ac:dyDescent="0.2">
      <c r="B23" s="20"/>
      <c r="C23" s="21"/>
      <c r="D23" s="21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1"/>
      <c r="AP23" s="21"/>
      <c r="AQ23" s="21"/>
      <c r="AR23" s="19"/>
      <c r="BE23" s="301"/>
    </row>
    <row r="24" spans="2:71" ht="6.95" customHeight="1" x14ac:dyDescent="0.2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1"/>
    </row>
    <row r="25" spans="2:71" ht="6.95" customHeight="1" x14ac:dyDescent="0.2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1"/>
    </row>
    <row r="26" spans="2:71" s="1" customFormat="1" ht="25.9" customHeight="1" x14ac:dyDescent="0.2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6">
        <f>ROUND(AG94,2)</f>
        <v>0</v>
      </c>
      <c r="AL26" s="277"/>
      <c r="AM26" s="277"/>
      <c r="AN26" s="277"/>
      <c r="AO26" s="277"/>
      <c r="AP26" s="34"/>
      <c r="AQ26" s="34"/>
      <c r="AR26" s="37"/>
      <c r="BE26" s="301"/>
    </row>
    <row r="27" spans="2:71" s="1" customFormat="1" ht="6.9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01"/>
    </row>
    <row r="28" spans="2:71" s="1" customFormat="1" ht="12.75" x14ac:dyDescent="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8" t="s">
        <v>37</v>
      </c>
      <c r="M28" s="298"/>
      <c r="N28" s="298"/>
      <c r="O28" s="298"/>
      <c r="P28" s="298"/>
      <c r="Q28" s="34"/>
      <c r="R28" s="34"/>
      <c r="S28" s="34"/>
      <c r="T28" s="34"/>
      <c r="U28" s="34"/>
      <c r="V28" s="34"/>
      <c r="W28" s="298" t="s">
        <v>38</v>
      </c>
      <c r="X28" s="298"/>
      <c r="Y28" s="298"/>
      <c r="Z28" s="298"/>
      <c r="AA28" s="298"/>
      <c r="AB28" s="298"/>
      <c r="AC28" s="298"/>
      <c r="AD28" s="298"/>
      <c r="AE28" s="298"/>
      <c r="AF28" s="34"/>
      <c r="AG28" s="34"/>
      <c r="AH28" s="34"/>
      <c r="AI28" s="34"/>
      <c r="AJ28" s="34"/>
      <c r="AK28" s="298" t="s">
        <v>39</v>
      </c>
      <c r="AL28" s="298"/>
      <c r="AM28" s="298"/>
      <c r="AN28" s="298"/>
      <c r="AO28" s="298"/>
      <c r="AP28" s="34"/>
      <c r="AQ28" s="34"/>
      <c r="AR28" s="37"/>
      <c r="BE28" s="301"/>
    </row>
    <row r="29" spans="2:71" s="2" customFormat="1" ht="14.45" customHeight="1" x14ac:dyDescent="0.2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99">
        <v>0.21</v>
      </c>
      <c r="M29" s="279"/>
      <c r="N29" s="279"/>
      <c r="O29" s="279"/>
      <c r="P29" s="279"/>
      <c r="Q29" s="39"/>
      <c r="R29" s="39"/>
      <c r="S29" s="39"/>
      <c r="T29" s="39"/>
      <c r="U29" s="39"/>
      <c r="V29" s="39"/>
      <c r="W29" s="278">
        <f>ROUND(AZ94,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39"/>
      <c r="AG29" s="39"/>
      <c r="AH29" s="39"/>
      <c r="AI29" s="39"/>
      <c r="AJ29" s="39"/>
      <c r="AK29" s="278">
        <f>ROUND(AV94, 2)</f>
        <v>0</v>
      </c>
      <c r="AL29" s="279"/>
      <c r="AM29" s="279"/>
      <c r="AN29" s="279"/>
      <c r="AO29" s="279"/>
      <c r="AP29" s="39"/>
      <c r="AQ29" s="39"/>
      <c r="AR29" s="40"/>
      <c r="BE29" s="302"/>
    </row>
    <row r="30" spans="2:71" s="2" customFormat="1" ht="14.45" customHeight="1" x14ac:dyDescent="0.2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99">
        <v>0.15</v>
      </c>
      <c r="M30" s="279"/>
      <c r="N30" s="279"/>
      <c r="O30" s="279"/>
      <c r="P30" s="279"/>
      <c r="Q30" s="39"/>
      <c r="R30" s="39"/>
      <c r="S30" s="39"/>
      <c r="T30" s="39"/>
      <c r="U30" s="39"/>
      <c r="V30" s="39"/>
      <c r="W30" s="278">
        <f>ROUND(BA94,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39"/>
      <c r="AG30" s="39"/>
      <c r="AH30" s="39"/>
      <c r="AI30" s="39"/>
      <c r="AJ30" s="39"/>
      <c r="AK30" s="278">
        <f>ROUND(AW94, 2)</f>
        <v>0</v>
      </c>
      <c r="AL30" s="279"/>
      <c r="AM30" s="279"/>
      <c r="AN30" s="279"/>
      <c r="AO30" s="279"/>
      <c r="AP30" s="39"/>
      <c r="AQ30" s="39"/>
      <c r="AR30" s="40"/>
      <c r="BE30" s="302"/>
    </row>
    <row r="31" spans="2:71" s="2" customFormat="1" ht="14.45" hidden="1" customHeight="1" x14ac:dyDescent="0.2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99">
        <v>0.21</v>
      </c>
      <c r="M31" s="279"/>
      <c r="N31" s="279"/>
      <c r="O31" s="279"/>
      <c r="P31" s="279"/>
      <c r="Q31" s="39"/>
      <c r="R31" s="39"/>
      <c r="S31" s="39"/>
      <c r="T31" s="39"/>
      <c r="U31" s="39"/>
      <c r="V31" s="39"/>
      <c r="W31" s="278">
        <f>ROUND(BB94,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39"/>
      <c r="AG31" s="39"/>
      <c r="AH31" s="39"/>
      <c r="AI31" s="39"/>
      <c r="AJ31" s="39"/>
      <c r="AK31" s="278">
        <v>0</v>
      </c>
      <c r="AL31" s="279"/>
      <c r="AM31" s="279"/>
      <c r="AN31" s="279"/>
      <c r="AO31" s="279"/>
      <c r="AP31" s="39"/>
      <c r="AQ31" s="39"/>
      <c r="AR31" s="40"/>
      <c r="BE31" s="302"/>
    </row>
    <row r="32" spans="2:71" s="2" customFormat="1" ht="14.45" hidden="1" customHeight="1" x14ac:dyDescent="0.2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99">
        <v>0.15</v>
      </c>
      <c r="M32" s="279"/>
      <c r="N32" s="279"/>
      <c r="O32" s="279"/>
      <c r="P32" s="279"/>
      <c r="Q32" s="39"/>
      <c r="R32" s="39"/>
      <c r="S32" s="39"/>
      <c r="T32" s="39"/>
      <c r="U32" s="39"/>
      <c r="V32" s="39"/>
      <c r="W32" s="278">
        <f>ROUND(BC94,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39"/>
      <c r="AG32" s="39"/>
      <c r="AH32" s="39"/>
      <c r="AI32" s="39"/>
      <c r="AJ32" s="39"/>
      <c r="AK32" s="278">
        <v>0</v>
      </c>
      <c r="AL32" s="279"/>
      <c r="AM32" s="279"/>
      <c r="AN32" s="279"/>
      <c r="AO32" s="279"/>
      <c r="AP32" s="39"/>
      <c r="AQ32" s="39"/>
      <c r="AR32" s="40"/>
      <c r="BE32" s="302"/>
    </row>
    <row r="33" spans="2:57" s="2" customFormat="1" ht="14.45" hidden="1" customHeight="1" x14ac:dyDescent="0.2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99">
        <v>0</v>
      </c>
      <c r="M33" s="279"/>
      <c r="N33" s="279"/>
      <c r="O33" s="279"/>
      <c r="P33" s="279"/>
      <c r="Q33" s="39"/>
      <c r="R33" s="39"/>
      <c r="S33" s="39"/>
      <c r="T33" s="39"/>
      <c r="U33" s="39"/>
      <c r="V33" s="39"/>
      <c r="W33" s="278">
        <f>ROUND(BD94,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39"/>
      <c r="AG33" s="39"/>
      <c r="AH33" s="39"/>
      <c r="AI33" s="39"/>
      <c r="AJ33" s="39"/>
      <c r="AK33" s="278">
        <v>0</v>
      </c>
      <c r="AL33" s="279"/>
      <c r="AM33" s="279"/>
      <c r="AN33" s="279"/>
      <c r="AO33" s="279"/>
      <c r="AP33" s="39"/>
      <c r="AQ33" s="39"/>
      <c r="AR33" s="40"/>
      <c r="BE33" s="302"/>
    </row>
    <row r="34" spans="2:57" s="1" customFormat="1" ht="6.95" customHeight="1" x14ac:dyDescent="0.2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01"/>
    </row>
    <row r="35" spans="2:57" s="1" customFormat="1" ht="25.9" customHeight="1" x14ac:dyDescent="0.2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306" t="s">
        <v>48</v>
      </c>
      <c r="Y35" s="307"/>
      <c r="Z35" s="307"/>
      <c r="AA35" s="307"/>
      <c r="AB35" s="307"/>
      <c r="AC35" s="43"/>
      <c r="AD35" s="43"/>
      <c r="AE35" s="43"/>
      <c r="AF35" s="43"/>
      <c r="AG35" s="43"/>
      <c r="AH35" s="43"/>
      <c r="AI35" s="43"/>
      <c r="AJ35" s="43"/>
      <c r="AK35" s="308">
        <f>SUM(AK26:AK33)</f>
        <v>0</v>
      </c>
      <c r="AL35" s="307"/>
      <c r="AM35" s="307"/>
      <c r="AN35" s="307"/>
      <c r="AO35" s="309"/>
      <c r="AP35" s="41"/>
      <c r="AQ35" s="41"/>
      <c r="AR35" s="37"/>
    </row>
    <row r="36" spans="2:57" s="1" customFormat="1" ht="6.95" customHeight="1" x14ac:dyDescent="0.2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 x14ac:dyDescent="0.2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 x14ac:dyDescent="0.2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 x14ac:dyDescent="0.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 x14ac:dyDescent="0.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 x14ac:dyDescent="0.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 x14ac:dyDescent="0.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 x14ac:dyDescent="0.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 x14ac:dyDescent="0.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 x14ac:dyDescent="0.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 x14ac:dyDescent="0.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 x14ac:dyDescent="0.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 x14ac:dyDescent="0.2">
      <c r="B49" s="33"/>
      <c r="C49" s="3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x14ac:dyDescent="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x14ac:dyDescent="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x14ac:dyDescent="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x14ac:dyDescent="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x14ac:dyDescent="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x14ac:dyDescent="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x14ac:dyDescent="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x14ac:dyDescent="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x14ac:dyDescent="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 x14ac:dyDescent="0.2">
      <c r="B60" s="33"/>
      <c r="C60" s="34"/>
      <c r="D60" s="47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51</v>
      </c>
      <c r="AI60" s="36"/>
      <c r="AJ60" s="36"/>
      <c r="AK60" s="36"/>
      <c r="AL60" s="36"/>
      <c r="AM60" s="47" t="s">
        <v>52</v>
      </c>
      <c r="AN60" s="36"/>
      <c r="AO60" s="36"/>
      <c r="AP60" s="34"/>
      <c r="AQ60" s="34"/>
      <c r="AR60" s="37"/>
    </row>
    <row r="61" spans="2:44" x14ac:dyDescent="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x14ac:dyDescent="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x14ac:dyDescent="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 x14ac:dyDescent="0.2">
      <c r="B64" s="33"/>
      <c r="C64" s="34"/>
      <c r="D64" s="45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54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x14ac:dyDescent="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x14ac:dyDescent="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x14ac:dyDescent="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x14ac:dyDescent="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x14ac:dyDescent="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x14ac:dyDescent="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x14ac:dyDescent="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x14ac:dyDescent="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x14ac:dyDescent="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x14ac:dyDescent="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 x14ac:dyDescent="0.2">
      <c r="B75" s="33"/>
      <c r="C75" s="34"/>
      <c r="D75" s="47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51</v>
      </c>
      <c r="AI75" s="36"/>
      <c r="AJ75" s="36"/>
      <c r="AK75" s="36"/>
      <c r="AL75" s="36"/>
      <c r="AM75" s="47" t="s">
        <v>52</v>
      </c>
      <c r="AN75" s="36"/>
      <c r="AO75" s="36"/>
      <c r="AP75" s="34"/>
      <c r="AQ75" s="34"/>
      <c r="AR75" s="37"/>
    </row>
    <row r="76" spans="2:44" s="1" customFormat="1" x14ac:dyDescent="0.2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 x14ac:dyDescent="0.2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 x14ac:dyDescent="0.2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 x14ac:dyDescent="0.2">
      <c r="B82" s="33"/>
      <c r="C82" s="22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 x14ac:dyDescent="0.2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 x14ac:dyDescent="0.2">
      <c r="B84" s="52"/>
      <c r="C84" s="28" t="s">
        <v>12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201911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 x14ac:dyDescent="0.2">
      <c r="B85" s="55"/>
      <c r="C85" s="56" t="s">
        <v>14</v>
      </c>
      <c r="D85" s="57"/>
      <c r="E85" s="57"/>
      <c r="F85" s="57"/>
      <c r="G85" s="57"/>
      <c r="H85" s="57"/>
      <c r="I85" s="57"/>
      <c r="J85" s="57"/>
      <c r="K85" s="57"/>
      <c r="L85" s="289" t="str">
        <f>K6</f>
        <v>Bytový dům Zahájská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57"/>
      <c r="AQ85" s="57"/>
      <c r="AR85" s="58"/>
    </row>
    <row r="86" spans="1:91" s="1" customFormat="1" ht="6.95" customHeight="1" x14ac:dyDescent="0.2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 x14ac:dyDescent="0.2">
      <c r="B87" s="33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Litomyšl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291" t="str">
        <f>IF(AN8= "","",AN8)</f>
        <v>25. 11. 2019</v>
      </c>
      <c r="AN87" s="291"/>
      <c r="AO87" s="34"/>
      <c r="AP87" s="34"/>
      <c r="AQ87" s="34"/>
      <c r="AR87" s="37"/>
    </row>
    <row r="88" spans="1:91" s="1" customFormat="1" ht="6.95" customHeight="1" x14ac:dyDescent="0.2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15.2" customHeight="1" x14ac:dyDescent="0.2">
      <c r="B89" s="33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>Město Litomyšl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287" t="str">
        <f>IF(E17="","",E17)</f>
        <v>KIP s.r.o. Litomyšl</v>
      </c>
      <c r="AN89" s="288"/>
      <c r="AO89" s="288"/>
      <c r="AP89" s="288"/>
      <c r="AQ89" s="34"/>
      <c r="AR89" s="37"/>
      <c r="AS89" s="281" t="s">
        <v>56</v>
      </c>
      <c r="AT89" s="282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2" customHeight="1" x14ac:dyDescent="0.2">
      <c r="B90" s="33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287" t="str">
        <f>IF(E20="","",E20)</f>
        <v xml:space="preserve"> </v>
      </c>
      <c r="AN90" s="288"/>
      <c r="AO90" s="288"/>
      <c r="AP90" s="288"/>
      <c r="AQ90" s="34"/>
      <c r="AR90" s="37"/>
      <c r="AS90" s="283"/>
      <c r="AT90" s="284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 x14ac:dyDescent="0.2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85"/>
      <c r="AT91" s="286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 x14ac:dyDescent="0.2">
      <c r="B92" s="33"/>
      <c r="C92" s="314" t="s">
        <v>57</v>
      </c>
      <c r="D92" s="315"/>
      <c r="E92" s="315"/>
      <c r="F92" s="315"/>
      <c r="G92" s="315"/>
      <c r="H92" s="67"/>
      <c r="I92" s="316" t="s">
        <v>58</v>
      </c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8" t="s">
        <v>59</v>
      </c>
      <c r="AH92" s="315"/>
      <c r="AI92" s="315"/>
      <c r="AJ92" s="315"/>
      <c r="AK92" s="315"/>
      <c r="AL92" s="315"/>
      <c r="AM92" s="315"/>
      <c r="AN92" s="316" t="s">
        <v>60</v>
      </c>
      <c r="AO92" s="315"/>
      <c r="AP92" s="317"/>
      <c r="AQ92" s="68" t="s">
        <v>61</v>
      </c>
      <c r="AR92" s="37"/>
      <c r="AS92" s="69" t="s">
        <v>62</v>
      </c>
      <c r="AT92" s="70" t="s">
        <v>63</v>
      </c>
      <c r="AU92" s="70" t="s">
        <v>64</v>
      </c>
      <c r="AV92" s="70" t="s">
        <v>65</v>
      </c>
      <c r="AW92" s="70" t="s">
        <v>66</v>
      </c>
      <c r="AX92" s="70" t="s">
        <v>67</v>
      </c>
      <c r="AY92" s="70" t="s">
        <v>68</v>
      </c>
      <c r="AZ92" s="70" t="s">
        <v>69</v>
      </c>
      <c r="BA92" s="70" t="s">
        <v>70</v>
      </c>
      <c r="BB92" s="70" t="s">
        <v>71</v>
      </c>
      <c r="BC92" s="70" t="s">
        <v>72</v>
      </c>
      <c r="BD92" s="71" t="s">
        <v>73</v>
      </c>
    </row>
    <row r="93" spans="1:91" s="1" customFormat="1" ht="10.9" customHeight="1" x14ac:dyDescent="0.2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 x14ac:dyDescent="0.2">
      <c r="B94" s="75"/>
      <c r="C94" s="76" t="s">
        <v>74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20">
        <f>ROUND(AG95+SUM(AG103:AG107),2)</f>
        <v>0</v>
      </c>
      <c r="AH94" s="320"/>
      <c r="AI94" s="320"/>
      <c r="AJ94" s="320"/>
      <c r="AK94" s="320"/>
      <c r="AL94" s="320"/>
      <c r="AM94" s="320"/>
      <c r="AN94" s="305">
        <f t="shared" ref="AN94:AN107" si="0">SUM(AG94,AT94)</f>
        <v>0</v>
      </c>
      <c r="AO94" s="305"/>
      <c r="AP94" s="305"/>
      <c r="AQ94" s="79" t="s">
        <v>1</v>
      </c>
      <c r="AR94" s="80"/>
      <c r="AS94" s="81">
        <f>ROUND(AS95+SUM(AS103:AS107),2)</f>
        <v>0</v>
      </c>
      <c r="AT94" s="82">
        <f t="shared" ref="AT94:AT107" si="1">ROUND(SUM(AV94:AW94),2)</f>
        <v>0</v>
      </c>
      <c r="AU94" s="83">
        <f>ROUND(AU95+SUM(AU103:AU107),5)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ROUND(AZ95+SUM(AZ103:AZ107),2)</f>
        <v>0</v>
      </c>
      <c r="BA94" s="82">
        <f>ROUND(BA95+SUM(BA103:BA107),2)</f>
        <v>0</v>
      </c>
      <c r="BB94" s="82">
        <f>ROUND(BB95+SUM(BB103:BB107),2)</f>
        <v>0</v>
      </c>
      <c r="BC94" s="82">
        <f>ROUND(BC95+SUM(BC103:BC107),2)</f>
        <v>0</v>
      </c>
      <c r="BD94" s="84">
        <f>ROUND(BD95+SUM(BD103:BD107),2)</f>
        <v>0</v>
      </c>
      <c r="BS94" s="85" t="s">
        <v>75</v>
      </c>
      <c r="BT94" s="85" t="s">
        <v>76</v>
      </c>
      <c r="BU94" s="86" t="s">
        <v>77</v>
      </c>
      <c r="BV94" s="85" t="s">
        <v>78</v>
      </c>
      <c r="BW94" s="85" t="s">
        <v>5</v>
      </c>
      <c r="BX94" s="85" t="s">
        <v>79</v>
      </c>
      <c r="CL94" s="85" t="s">
        <v>1</v>
      </c>
    </row>
    <row r="95" spans="1:91" s="6" customFormat="1" ht="16.5" customHeight="1" x14ac:dyDescent="0.2">
      <c r="B95" s="87"/>
      <c r="C95" s="88"/>
      <c r="D95" s="313" t="s">
        <v>80</v>
      </c>
      <c r="E95" s="313"/>
      <c r="F95" s="313"/>
      <c r="G95" s="313"/>
      <c r="H95" s="313"/>
      <c r="I95" s="89"/>
      <c r="J95" s="313" t="s">
        <v>81</v>
      </c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9">
        <f>ROUND(SUM(AG96:AG102),2)</f>
        <v>0</v>
      </c>
      <c r="AH95" s="311"/>
      <c r="AI95" s="311"/>
      <c r="AJ95" s="311"/>
      <c r="AK95" s="311"/>
      <c r="AL95" s="311"/>
      <c r="AM95" s="311"/>
      <c r="AN95" s="310">
        <f t="shared" si="0"/>
        <v>0</v>
      </c>
      <c r="AO95" s="311"/>
      <c r="AP95" s="311"/>
      <c r="AQ95" s="90" t="s">
        <v>82</v>
      </c>
      <c r="AR95" s="91"/>
      <c r="AS95" s="92">
        <f>ROUND(SUM(AS96:AS102),2)</f>
        <v>0</v>
      </c>
      <c r="AT95" s="93">
        <f t="shared" si="1"/>
        <v>0</v>
      </c>
      <c r="AU95" s="94">
        <f>ROUND(SUM(AU96:AU102),5)</f>
        <v>0</v>
      </c>
      <c r="AV95" s="93">
        <f>ROUND(AZ95*L29,2)</f>
        <v>0</v>
      </c>
      <c r="AW95" s="93">
        <f>ROUND(BA95*L30,2)</f>
        <v>0</v>
      </c>
      <c r="AX95" s="93">
        <f>ROUND(BB95*L29,2)</f>
        <v>0</v>
      </c>
      <c r="AY95" s="93">
        <f>ROUND(BC95*L30,2)</f>
        <v>0</v>
      </c>
      <c r="AZ95" s="93">
        <f>ROUND(SUM(AZ96:AZ102),2)</f>
        <v>0</v>
      </c>
      <c r="BA95" s="93">
        <f>ROUND(SUM(BA96:BA102),2)</f>
        <v>0</v>
      </c>
      <c r="BB95" s="93">
        <f>ROUND(SUM(BB96:BB102),2)</f>
        <v>0</v>
      </c>
      <c r="BC95" s="93">
        <f>ROUND(SUM(BC96:BC102),2)</f>
        <v>0</v>
      </c>
      <c r="BD95" s="95">
        <f>ROUND(SUM(BD96:BD102),2)</f>
        <v>0</v>
      </c>
      <c r="BS95" s="96" t="s">
        <v>75</v>
      </c>
      <c r="BT95" s="96" t="s">
        <v>83</v>
      </c>
      <c r="BU95" s="96" t="s">
        <v>77</v>
      </c>
      <c r="BV95" s="96" t="s">
        <v>78</v>
      </c>
      <c r="BW95" s="96" t="s">
        <v>84</v>
      </c>
      <c r="BX95" s="96" t="s">
        <v>5</v>
      </c>
      <c r="CL95" s="96" t="s">
        <v>1</v>
      </c>
      <c r="CM95" s="96" t="s">
        <v>85</v>
      </c>
    </row>
    <row r="96" spans="1:91" s="3" customFormat="1" ht="16.5" customHeight="1" x14ac:dyDescent="0.2">
      <c r="A96" s="97" t="s">
        <v>86</v>
      </c>
      <c r="B96" s="52"/>
      <c r="C96" s="98"/>
      <c r="D96" s="98"/>
      <c r="E96" s="312" t="s">
        <v>87</v>
      </c>
      <c r="F96" s="312"/>
      <c r="G96" s="312"/>
      <c r="H96" s="312"/>
      <c r="I96" s="312"/>
      <c r="J96" s="98"/>
      <c r="K96" s="312" t="s">
        <v>88</v>
      </c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03">
        <f>'1D.1.1 - ARCHITEKTONICKO-...'!J34</f>
        <v>0</v>
      </c>
      <c r="AH96" s="304"/>
      <c r="AI96" s="304"/>
      <c r="AJ96" s="304"/>
      <c r="AK96" s="304"/>
      <c r="AL96" s="304"/>
      <c r="AM96" s="304"/>
      <c r="AN96" s="303">
        <f t="shared" si="0"/>
        <v>0</v>
      </c>
      <c r="AO96" s="304"/>
      <c r="AP96" s="304"/>
      <c r="AQ96" s="99" t="s">
        <v>89</v>
      </c>
      <c r="AR96" s="54"/>
      <c r="AS96" s="100">
        <v>0</v>
      </c>
      <c r="AT96" s="101">
        <f t="shared" si="1"/>
        <v>0</v>
      </c>
      <c r="AU96" s="102">
        <f>'1D.1.1 - ARCHITEKTONICKO-...'!P167</f>
        <v>0</v>
      </c>
      <c r="AV96" s="101">
        <f>'1D.1.1 - ARCHITEKTONICKO-...'!J37</f>
        <v>0</v>
      </c>
      <c r="AW96" s="101">
        <f>'1D.1.1 - ARCHITEKTONICKO-...'!J38</f>
        <v>0</v>
      </c>
      <c r="AX96" s="101">
        <f>'1D.1.1 - ARCHITEKTONICKO-...'!J39</f>
        <v>0</v>
      </c>
      <c r="AY96" s="101">
        <f>'1D.1.1 - ARCHITEKTONICKO-...'!J40</f>
        <v>0</v>
      </c>
      <c r="AZ96" s="101">
        <f>'1D.1.1 - ARCHITEKTONICKO-...'!F37</f>
        <v>0</v>
      </c>
      <c r="BA96" s="101">
        <f>'1D.1.1 - ARCHITEKTONICKO-...'!F38</f>
        <v>0</v>
      </c>
      <c r="BB96" s="101">
        <f>'1D.1.1 - ARCHITEKTONICKO-...'!F39</f>
        <v>0</v>
      </c>
      <c r="BC96" s="101">
        <f>'1D.1.1 - ARCHITEKTONICKO-...'!F40</f>
        <v>0</v>
      </c>
      <c r="BD96" s="103">
        <f>'1D.1.1 - ARCHITEKTONICKO-...'!F41</f>
        <v>0</v>
      </c>
      <c r="BT96" s="104" t="s">
        <v>85</v>
      </c>
      <c r="BV96" s="104" t="s">
        <v>78</v>
      </c>
      <c r="BW96" s="104" t="s">
        <v>90</v>
      </c>
      <c r="BX96" s="104" t="s">
        <v>84</v>
      </c>
      <c r="CL96" s="104" t="s">
        <v>1</v>
      </c>
    </row>
    <row r="97" spans="1:91" s="3" customFormat="1" ht="25.5" customHeight="1" x14ac:dyDescent="0.2">
      <c r="A97" s="97" t="s">
        <v>86</v>
      </c>
      <c r="B97" s="52"/>
      <c r="C97" s="98"/>
      <c r="D97" s="98"/>
      <c r="E97" s="312" t="s">
        <v>91</v>
      </c>
      <c r="F97" s="312"/>
      <c r="G97" s="312"/>
      <c r="H97" s="312"/>
      <c r="I97" s="312"/>
      <c r="J97" s="98"/>
      <c r="K97" s="312" t="s">
        <v>92</v>
      </c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03">
        <f>'1D.1.4 - ELEKTROINSTALACE...'!J34</f>
        <v>0</v>
      </c>
      <c r="AH97" s="304"/>
      <c r="AI97" s="304"/>
      <c r="AJ97" s="304"/>
      <c r="AK97" s="304"/>
      <c r="AL97" s="304"/>
      <c r="AM97" s="304"/>
      <c r="AN97" s="303">
        <f t="shared" si="0"/>
        <v>0</v>
      </c>
      <c r="AO97" s="304"/>
      <c r="AP97" s="304"/>
      <c r="AQ97" s="99" t="s">
        <v>89</v>
      </c>
      <c r="AR97" s="54"/>
      <c r="AS97" s="100">
        <v>0</v>
      </c>
      <c r="AT97" s="101">
        <f t="shared" si="1"/>
        <v>0</v>
      </c>
      <c r="AU97" s="102">
        <f>'1D.1.4 - ELEKTROINSTALACE...'!P229</f>
        <v>0</v>
      </c>
      <c r="AV97" s="101">
        <f>'1D.1.4 - ELEKTROINSTALACE...'!J37</f>
        <v>0</v>
      </c>
      <c r="AW97" s="101">
        <f>'1D.1.4 - ELEKTROINSTALACE...'!J38</f>
        <v>0</v>
      </c>
      <c r="AX97" s="101">
        <f>'1D.1.4 - ELEKTROINSTALACE...'!J39</f>
        <v>0</v>
      </c>
      <c r="AY97" s="101">
        <f>'1D.1.4 - ELEKTROINSTALACE...'!J40</f>
        <v>0</v>
      </c>
      <c r="AZ97" s="101">
        <f>'1D.1.4 - ELEKTROINSTALACE...'!F37</f>
        <v>0</v>
      </c>
      <c r="BA97" s="101">
        <f>'1D.1.4 - ELEKTROINSTALACE...'!F38</f>
        <v>0</v>
      </c>
      <c r="BB97" s="101">
        <f>'1D.1.4 - ELEKTROINSTALACE...'!F39</f>
        <v>0</v>
      </c>
      <c r="BC97" s="101">
        <f>'1D.1.4 - ELEKTROINSTALACE...'!F40</f>
        <v>0</v>
      </c>
      <c r="BD97" s="103">
        <f>'1D.1.4 - ELEKTROINSTALACE...'!F41</f>
        <v>0</v>
      </c>
      <c r="BT97" s="104" t="s">
        <v>85</v>
      </c>
      <c r="BV97" s="104" t="s">
        <v>78</v>
      </c>
      <c r="BW97" s="104" t="s">
        <v>93</v>
      </c>
      <c r="BX97" s="104" t="s">
        <v>84</v>
      </c>
      <c r="CL97" s="104" t="s">
        <v>1</v>
      </c>
    </row>
    <row r="98" spans="1:91" s="3" customFormat="1" ht="16.5" customHeight="1" x14ac:dyDescent="0.2">
      <c r="A98" s="97" t="s">
        <v>86</v>
      </c>
      <c r="B98" s="52"/>
      <c r="C98" s="98"/>
      <c r="D98" s="98"/>
      <c r="E98" s="312" t="s">
        <v>94</v>
      </c>
      <c r="F98" s="312"/>
      <c r="G98" s="312"/>
      <c r="H98" s="312"/>
      <c r="I98" s="312"/>
      <c r="J98" s="98"/>
      <c r="K98" s="312" t="s">
        <v>95</v>
      </c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03">
        <f>'1D.1.5 - ZDRAVOTECHNICKÉ ...'!J34</f>
        <v>0</v>
      </c>
      <c r="AH98" s="304"/>
      <c r="AI98" s="304"/>
      <c r="AJ98" s="304"/>
      <c r="AK98" s="304"/>
      <c r="AL98" s="304"/>
      <c r="AM98" s="304"/>
      <c r="AN98" s="303">
        <f t="shared" si="0"/>
        <v>0</v>
      </c>
      <c r="AO98" s="304"/>
      <c r="AP98" s="304"/>
      <c r="AQ98" s="99" t="s">
        <v>89</v>
      </c>
      <c r="AR98" s="54"/>
      <c r="AS98" s="100">
        <v>0</v>
      </c>
      <c r="AT98" s="101">
        <f t="shared" si="1"/>
        <v>0</v>
      </c>
      <c r="AU98" s="102">
        <f>'1D.1.5 - ZDRAVOTECHNICKÉ ...'!P141</f>
        <v>0</v>
      </c>
      <c r="AV98" s="101">
        <f>'1D.1.5 - ZDRAVOTECHNICKÉ ...'!J37</f>
        <v>0</v>
      </c>
      <c r="AW98" s="101">
        <f>'1D.1.5 - ZDRAVOTECHNICKÉ ...'!J38</f>
        <v>0</v>
      </c>
      <c r="AX98" s="101">
        <f>'1D.1.5 - ZDRAVOTECHNICKÉ ...'!J39</f>
        <v>0</v>
      </c>
      <c r="AY98" s="101">
        <f>'1D.1.5 - ZDRAVOTECHNICKÉ ...'!J40</f>
        <v>0</v>
      </c>
      <c r="AZ98" s="101">
        <f>'1D.1.5 - ZDRAVOTECHNICKÉ ...'!F37</f>
        <v>0</v>
      </c>
      <c r="BA98" s="101">
        <f>'1D.1.5 - ZDRAVOTECHNICKÉ ...'!F38</f>
        <v>0</v>
      </c>
      <c r="BB98" s="101">
        <f>'1D.1.5 - ZDRAVOTECHNICKÉ ...'!F39</f>
        <v>0</v>
      </c>
      <c r="BC98" s="101">
        <f>'1D.1.5 - ZDRAVOTECHNICKÉ ...'!F40</f>
        <v>0</v>
      </c>
      <c r="BD98" s="103">
        <f>'1D.1.5 - ZDRAVOTECHNICKÉ ...'!F41</f>
        <v>0</v>
      </c>
      <c r="BT98" s="104" t="s">
        <v>85</v>
      </c>
      <c r="BV98" s="104" t="s">
        <v>78</v>
      </c>
      <c r="BW98" s="104" t="s">
        <v>96</v>
      </c>
      <c r="BX98" s="104" t="s">
        <v>84</v>
      </c>
      <c r="CL98" s="104" t="s">
        <v>1</v>
      </c>
    </row>
    <row r="99" spans="1:91" s="3" customFormat="1" ht="16.5" customHeight="1" x14ac:dyDescent="0.2">
      <c r="A99" s="97" t="s">
        <v>86</v>
      </c>
      <c r="B99" s="52"/>
      <c r="C99" s="98"/>
      <c r="D99" s="98"/>
      <c r="E99" s="312" t="s">
        <v>97</v>
      </c>
      <c r="F99" s="312"/>
      <c r="G99" s="312"/>
      <c r="H99" s="312"/>
      <c r="I99" s="312"/>
      <c r="J99" s="98"/>
      <c r="K99" s="312" t="s">
        <v>98</v>
      </c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03">
        <f>'1D.1.6 - ZAŘÍZENÍ PRO VYT...'!J34</f>
        <v>0</v>
      </c>
      <c r="AH99" s="304"/>
      <c r="AI99" s="304"/>
      <c r="AJ99" s="304"/>
      <c r="AK99" s="304"/>
      <c r="AL99" s="304"/>
      <c r="AM99" s="304"/>
      <c r="AN99" s="303">
        <f t="shared" si="0"/>
        <v>0</v>
      </c>
      <c r="AO99" s="304"/>
      <c r="AP99" s="304"/>
      <c r="AQ99" s="99" t="s">
        <v>89</v>
      </c>
      <c r="AR99" s="54"/>
      <c r="AS99" s="100">
        <v>0</v>
      </c>
      <c r="AT99" s="101">
        <f t="shared" si="1"/>
        <v>0</v>
      </c>
      <c r="AU99" s="102">
        <f>'1D.1.6 - ZAŘÍZENÍ PRO VYT...'!P136</f>
        <v>0</v>
      </c>
      <c r="AV99" s="101">
        <f>'1D.1.6 - ZAŘÍZENÍ PRO VYT...'!J37</f>
        <v>0</v>
      </c>
      <c r="AW99" s="101">
        <f>'1D.1.6 - ZAŘÍZENÍ PRO VYT...'!J38</f>
        <v>0</v>
      </c>
      <c r="AX99" s="101">
        <f>'1D.1.6 - ZAŘÍZENÍ PRO VYT...'!J39</f>
        <v>0</v>
      </c>
      <c r="AY99" s="101">
        <f>'1D.1.6 - ZAŘÍZENÍ PRO VYT...'!J40</f>
        <v>0</v>
      </c>
      <c r="AZ99" s="101">
        <f>'1D.1.6 - ZAŘÍZENÍ PRO VYT...'!F37</f>
        <v>0</v>
      </c>
      <c r="BA99" s="101">
        <f>'1D.1.6 - ZAŘÍZENÍ PRO VYT...'!F38</f>
        <v>0</v>
      </c>
      <c r="BB99" s="101">
        <f>'1D.1.6 - ZAŘÍZENÍ PRO VYT...'!F39</f>
        <v>0</v>
      </c>
      <c r="BC99" s="101">
        <f>'1D.1.6 - ZAŘÍZENÍ PRO VYT...'!F40</f>
        <v>0</v>
      </c>
      <c r="BD99" s="103">
        <f>'1D.1.6 - ZAŘÍZENÍ PRO VYT...'!F41</f>
        <v>0</v>
      </c>
      <c r="BT99" s="104" t="s">
        <v>85</v>
      </c>
      <c r="BV99" s="104" t="s">
        <v>78</v>
      </c>
      <c r="BW99" s="104" t="s">
        <v>99</v>
      </c>
      <c r="BX99" s="104" t="s">
        <v>84</v>
      </c>
      <c r="CL99" s="104" t="s">
        <v>1</v>
      </c>
    </row>
    <row r="100" spans="1:91" s="3" customFormat="1" ht="16.5" customHeight="1" x14ac:dyDescent="0.2">
      <c r="A100" s="97" t="s">
        <v>86</v>
      </c>
      <c r="B100" s="52"/>
      <c r="C100" s="98"/>
      <c r="D100" s="98"/>
      <c r="E100" s="312" t="s">
        <v>100</v>
      </c>
      <c r="F100" s="312"/>
      <c r="G100" s="312"/>
      <c r="H100" s="312"/>
      <c r="I100" s="312"/>
      <c r="J100" s="98"/>
      <c r="K100" s="312" t="s">
        <v>101</v>
      </c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03">
        <f>'1D.1.7 - VZDUCHOTECHNIKA'!J34</f>
        <v>0</v>
      </c>
      <c r="AH100" s="304"/>
      <c r="AI100" s="304"/>
      <c r="AJ100" s="304"/>
      <c r="AK100" s="304"/>
      <c r="AL100" s="304"/>
      <c r="AM100" s="304"/>
      <c r="AN100" s="303">
        <f t="shared" si="0"/>
        <v>0</v>
      </c>
      <c r="AO100" s="304"/>
      <c r="AP100" s="304"/>
      <c r="AQ100" s="99" t="s">
        <v>89</v>
      </c>
      <c r="AR100" s="54"/>
      <c r="AS100" s="100">
        <v>0</v>
      </c>
      <c r="AT100" s="101">
        <f t="shared" si="1"/>
        <v>0</v>
      </c>
      <c r="AU100" s="102">
        <f>'1D.1.7 - VZDUCHOTECHNIKA'!P136</f>
        <v>0</v>
      </c>
      <c r="AV100" s="101">
        <f>'1D.1.7 - VZDUCHOTECHNIKA'!J37</f>
        <v>0</v>
      </c>
      <c r="AW100" s="101">
        <f>'1D.1.7 - VZDUCHOTECHNIKA'!J38</f>
        <v>0</v>
      </c>
      <c r="AX100" s="101">
        <f>'1D.1.7 - VZDUCHOTECHNIKA'!J39</f>
        <v>0</v>
      </c>
      <c r="AY100" s="101">
        <f>'1D.1.7 - VZDUCHOTECHNIKA'!J40</f>
        <v>0</v>
      </c>
      <c r="AZ100" s="101">
        <f>'1D.1.7 - VZDUCHOTECHNIKA'!F37</f>
        <v>0</v>
      </c>
      <c r="BA100" s="101">
        <f>'1D.1.7 - VZDUCHOTECHNIKA'!F38</f>
        <v>0</v>
      </c>
      <c r="BB100" s="101">
        <f>'1D.1.7 - VZDUCHOTECHNIKA'!F39</f>
        <v>0</v>
      </c>
      <c r="BC100" s="101">
        <f>'1D.1.7 - VZDUCHOTECHNIKA'!F40</f>
        <v>0</v>
      </c>
      <c r="BD100" s="103">
        <f>'1D.1.7 - VZDUCHOTECHNIKA'!F41</f>
        <v>0</v>
      </c>
      <c r="BT100" s="104" t="s">
        <v>85</v>
      </c>
      <c r="BV100" s="104" t="s">
        <v>78</v>
      </c>
      <c r="BW100" s="104" t="s">
        <v>102</v>
      </c>
      <c r="BX100" s="104" t="s">
        <v>84</v>
      </c>
      <c r="CL100" s="104" t="s">
        <v>1</v>
      </c>
    </row>
    <row r="101" spans="1:91" s="3" customFormat="1" ht="25.5" customHeight="1" x14ac:dyDescent="0.2">
      <c r="A101" s="97" t="s">
        <v>86</v>
      </c>
      <c r="B101" s="52"/>
      <c r="C101" s="98"/>
      <c r="D101" s="98"/>
      <c r="E101" s="312" t="s">
        <v>103</v>
      </c>
      <c r="F101" s="312"/>
      <c r="G101" s="312"/>
      <c r="H101" s="312"/>
      <c r="I101" s="312"/>
      <c r="J101" s="98"/>
      <c r="K101" s="312" t="s">
        <v>104</v>
      </c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03">
        <f>'1D.1.8 - ELEKTROINSTALACE...'!J34</f>
        <v>0</v>
      </c>
      <c r="AH101" s="304"/>
      <c r="AI101" s="304"/>
      <c r="AJ101" s="304"/>
      <c r="AK101" s="304"/>
      <c r="AL101" s="304"/>
      <c r="AM101" s="304"/>
      <c r="AN101" s="303">
        <f t="shared" si="0"/>
        <v>0</v>
      </c>
      <c r="AO101" s="304"/>
      <c r="AP101" s="304"/>
      <c r="AQ101" s="99" t="s">
        <v>89</v>
      </c>
      <c r="AR101" s="54"/>
      <c r="AS101" s="100">
        <v>0</v>
      </c>
      <c r="AT101" s="101">
        <f t="shared" si="1"/>
        <v>0</v>
      </c>
      <c r="AU101" s="102">
        <f>'1D.1.8 - ELEKTROINSTALACE...'!P147</f>
        <v>0</v>
      </c>
      <c r="AV101" s="101">
        <f>'1D.1.8 - ELEKTROINSTALACE...'!J37</f>
        <v>0</v>
      </c>
      <c r="AW101" s="101">
        <f>'1D.1.8 - ELEKTROINSTALACE...'!J38</f>
        <v>0</v>
      </c>
      <c r="AX101" s="101">
        <f>'1D.1.8 - ELEKTROINSTALACE...'!J39</f>
        <v>0</v>
      </c>
      <c r="AY101" s="101">
        <f>'1D.1.8 - ELEKTROINSTALACE...'!J40</f>
        <v>0</v>
      </c>
      <c r="AZ101" s="101">
        <f>'1D.1.8 - ELEKTROINSTALACE...'!F37</f>
        <v>0</v>
      </c>
      <c r="BA101" s="101">
        <f>'1D.1.8 - ELEKTROINSTALACE...'!F38</f>
        <v>0</v>
      </c>
      <c r="BB101" s="101">
        <f>'1D.1.8 - ELEKTROINSTALACE...'!F39</f>
        <v>0</v>
      </c>
      <c r="BC101" s="101">
        <f>'1D.1.8 - ELEKTROINSTALACE...'!F40</f>
        <v>0</v>
      </c>
      <c r="BD101" s="103">
        <f>'1D.1.8 - ELEKTROINSTALACE...'!F41</f>
        <v>0</v>
      </c>
      <c r="BT101" s="104" t="s">
        <v>85</v>
      </c>
      <c r="BV101" s="104" t="s">
        <v>78</v>
      </c>
      <c r="BW101" s="104" t="s">
        <v>105</v>
      </c>
      <c r="BX101" s="104" t="s">
        <v>84</v>
      </c>
      <c r="CL101" s="104" t="s">
        <v>1</v>
      </c>
    </row>
    <row r="102" spans="1:91" s="3" customFormat="1" ht="16.5" customHeight="1" x14ac:dyDescent="0.2">
      <c r="A102" s="97" t="s">
        <v>86</v>
      </c>
      <c r="B102" s="52"/>
      <c r="C102" s="98"/>
      <c r="D102" s="98"/>
      <c r="E102" s="312" t="s">
        <v>106</v>
      </c>
      <c r="F102" s="312"/>
      <c r="G102" s="312"/>
      <c r="H102" s="312"/>
      <c r="I102" s="312"/>
      <c r="J102" s="98"/>
      <c r="K102" s="312" t="s">
        <v>107</v>
      </c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03">
        <f>'1D.1.9 - VNITŘNÍ ROZVOD P...'!J34</f>
        <v>0</v>
      </c>
      <c r="AH102" s="304"/>
      <c r="AI102" s="304"/>
      <c r="AJ102" s="304"/>
      <c r="AK102" s="304"/>
      <c r="AL102" s="304"/>
      <c r="AM102" s="304"/>
      <c r="AN102" s="303">
        <f t="shared" si="0"/>
        <v>0</v>
      </c>
      <c r="AO102" s="304"/>
      <c r="AP102" s="304"/>
      <c r="AQ102" s="99" t="s">
        <v>89</v>
      </c>
      <c r="AR102" s="54"/>
      <c r="AS102" s="100">
        <v>0</v>
      </c>
      <c r="AT102" s="101">
        <f t="shared" si="1"/>
        <v>0</v>
      </c>
      <c r="AU102" s="102">
        <f>'1D.1.9 - VNITŘNÍ ROZVOD P...'!P132</f>
        <v>0</v>
      </c>
      <c r="AV102" s="101">
        <f>'1D.1.9 - VNITŘNÍ ROZVOD P...'!J37</f>
        <v>0</v>
      </c>
      <c r="AW102" s="101">
        <f>'1D.1.9 - VNITŘNÍ ROZVOD P...'!J38</f>
        <v>0</v>
      </c>
      <c r="AX102" s="101">
        <f>'1D.1.9 - VNITŘNÍ ROZVOD P...'!J39</f>
        <v>0</v>
      </c>
      <c r="AY102" s="101">
        <f>'1D.1.9 - VNITŘNÍ ROZVOD P...'!J40</f>
        <v>0</v>
      </c>
      <c r="AZ102" s="101">
        <f>'1D.1.9 - VNITŘNÍ ROZVOD P...'!F37</f>
        <v>0</v>
      </c>
      <c r="BA102" s="101">
        <f>'1D.1.9 - VNITŘNÍ ROZVOD P...'!F38</f>
        <v>0</v>
      </c>
      <c r="BB102" s="101">
        <f>'1D.1.9 - VNITŘNÍ ROZVOD P...'!F39</f>
        <v>0</v>
      </c>
      <c r="BC102" s="101">
        <f>'1D.1.9 - VNITŘNÍ ROZVOD P...'!F40</f>
        <v>0</v>
      </c>
      <c r="BD102" s="103">
        <f>'1D.1.9 - VNITŘNÍ ROZVOD P...'!F41</f>
        <v>0</v>
      </c>
      <c r="BT102" s="104" t="s">
        <v>85</v>
      </c>
      <c r="BV102" s="104" t="s">
        <v>78</v>
      </c>
      <c r="BW102" s="104" t="s">
        <v>108</v>
      </c>
      <c r="BX102" s="104" t="s">
        <v>84</v>
      </c>
      <c r="CL102" s="104" t="s">
        <v>1</v>
      </c>
    </row>
    <row r="103" spans="1:91" s="6" customFormat="1" ht="16.5" customHeight="1" x14ac:dyDescent="0.2">
      <c r="A103" s="97" t="s">
        <v>86</v>
      </c>
      <c r="B103" s="87"/>
      <c r="C103" s="88"/>
      <c r="D103" s="313" t="s">
        <v>109</v>
      </c>
      <c r="E103" s="313"/>
      <c r="F103" s="313"/>
      <c r="G103" s="313"/>
      <c r="H103" s="313"/>
      <c r="I103" s="89"/>
      <c r="J103" s="313" t="s">
        <v>110</v>
      </c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0">
        <f>'2D - SO 02 VENKOVNÍ KANAL...'!J32</f>
        <v>0</v>
      </c>
      <c r="AH103" s="311"/>
      <c r="AI103" s="311"/>
      <c r="AJ103" s="311"/>
      <c r="AK103" s="311"/>
      <c r="AL103" s="311"/>
      <c r="AM103" s="311"/>
      <c r="AN103" s="310">
        <f t="shared" si="0"/>
        <v>0</v>
      </c>
      <c r="AO103" s="311"/>
      <c r="AP103" s="311"/>
      <c r="AQ103" s="90" t="s">
        <v>82</v>
      </c>
      <c r="AR103" s="91"/>
      <c r="AS103" s="92">
        <v>0</v>
      </c>
      <c r="AT103" s="93">
        <f t="shared" si="1"/>
        <v>0</v>
      </c>
      <c r="AU103" s="94">
        <f>'2D - SO 02 VENKOVNÍ KANAL...'!P138</f>
        <v>0</v>
      </c>
      <c r="AV103" s="93">
        <f>'2D - SO 02 VENKOVNÍ KANAL...'!J35</f>
        <v>0</v>
      </c>
      <c r="AW103" s="93">
        <f>'2D - SO 02 VENKOVNÍ KANAL...'!J36</f>
        <v>0</v>
      </c>
      <c r="AX103" s="93">
        <f>'2D - SO 02 VENKOVNÍ KANAL...'!J37</f>
        <v>0</v>
      </c>
      <c r="AY103" s="93">
        <f>'2D - SO 02 VENKOVNÍ KANAL...'!J38</f>
        <v>0</v>
      </c>
      <c r="AZ103" s="93">
        <f>'2D - SO 02 VENKOVNÍ KANAL...'!F35</f>
        <v>0</v>
      </c>
      <c r="BA103" s="93">
        <f>'2D - SO 02 VENKOVNÍ KANAL...'!F36</f>
        <v>0</v>
      </c>
      <c r="BB103" s="93">
        <f>'2D - SO 02 VENKOVNÍ KANAL...'!F37</f>
        <v>0</v>
      </c>
      <c r="BC103" s="93">
        <f>'2D - SO 02 VENKOVNÍ KANAL...'!F38</f>
        <v>0</v>
      </c>
      <c r="BD103" s="95">
        <f>'2D - SO 02 VENKOVNÍ KANAL...'!F39</f>
        <v>0</v>
      </c>
      <c r="BT103" s="96" t="s">
        <v>83</v>
      </c>
      <c r="BV103" s="96" t="s">
        <v>78</v>
      </c>
      <c r="BW103" s="96" t="s">
        <v>111</v>
      </c>
      <c r="BX103" s="96" t="s">
        <v>5</v>
      </c>
      <c r="CL103" s="96" t="s">
        <v>1</v>
      </c>
      <c r="CM103" s="96" t="s">
        <v>85</v>
      </c>
    </row>
    <row r="104" spans="1:91" s="6" customFormat="1" ht="16.5" customHeight="1" x14ac:dyDescent="0.2">
      <c r="A104" s="97" t="s">
        <v>86</v>
      </c>
      <c r="B104" s="87"/>
      <c r="C104" s="88"/>
      <c r="D104" s="313" t="s">
        <v>112</v>
      </c>
      <c r="E104" s="313"/>
      <c r="F104" s="313"/>
      <c r="G104" s="313"/>
      <c r="H104" s="313"/>
      <c r="I104" s="89"/>
      <c r="J104" s="313" t="s">
        <v>113</v>
      </c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0">
        <f>'3D - SO 03 VODOVOD'!J32</f>
        <v>0</v>
      </c>
      <c r="AH104" s="311"/>
      <c r="AI104" s="311"/>
      <c r="AJ104" s="311"/>
      <c r="AK104" s="311"/>
      <c r="AL104" s="311"/>
      <c r="AM104" s="311"/>
      <c r="AN104" s="310">
        <f t="shared" si="0"/>
        <v>0</v>
      </c>
      <c r="AO104" s="311"/>
      <c r="AP104" s="311"/>
      <c r="AQ104" s="90" t="s">
        <v>82</v>
      </c>
      <c r="AR104" s="91"/>
      <c r="AS104" s="92">
        <v>0</v>
      </c>
      <c r="AT104" s="93">
        <f t="shared" si="1"/>
        <v>0</v>
      </c>
      <c r="AU104" s="94">
        <f>'3D - SO 03 VODOVOD'!P137</f>
        <v>0</v>
      </c>
      <c r="AV104" s="93">
        <f>'3D - SO 03 VODOVOD'!J35</f>
        <v>0</v>
      </c>
      <c r="AW104" s="93">
        <f>'3D - SO 03 VODOVOD'!J36</f>
        <v>0</v>
      </c>
      <c r="AX104" s="93">
        <f>'3D - SO 03 VODOVOD'!J37</f>
        <v>0</v>
      </c>
      <c r="AY104" s="93">
        <f>'3D - SO 03 VODOVOD'!J38</f>
        <v>0</v>
      </c>
      <c r="AZ104" s="93">
        <f>'3D - SO 03 VODOVOD'!F35</f>
        <v>0</v>
      </c>
      <c r="BA104" s="93">
        <f>'3D - SO 03 VODOVOD'!F36</f>
        <v>0</v>
      </c>
      <c r="BB104" s="93">
        <f>'3D - SO 03 VODOVOD'!F37</f>
        <v>0</v>
      </c>
      <c r="BC104" s="93">
        <f>'3D - SO 03 VODOVOD'!F38</f>
        <v>0</v>
      </c>
      <c r="BD104" s="95">
        <f>'3D - SO 03 VODOVOD'!F39</f>
        <v>0</v>
      </c>
      <c r="BT104" s="96" t="s">
        <v>83</v>
      </c>
      <c r="BV104" s="96" t="s">
        <v>78</v>
      </c>
      <c r="BW104" s="96" t="s">
        <v>114</v>
      </c>
      <c r="BX104" s="96" t="s">
        <v>5</v>
      </c>
      <c r="CL104" s="96" t="s">
        <v>1</v>
      </c>
      <c r="CM104" s="96" t="s">
        <v>85</v>
      </c>
    </row>
    <row r="105" spans="1:91" s="6" customFormat="1" ht="16.5" customHeight="1" x14ac:dyDescent="0.2">
      <c r="A105" s="97" t="s">
        <v>86</v>
      </c>
      <c r="B105" s="87"/>
      <c r="C105" s="88"/>
      <c r="D105" s="313" t="s">
        <v>115</v>
      </c>
      <c r="E105" s="313"/>
      <c r="F105" s="313"/>
      <c r="G105" s="313"/>
      <c r="H105" s="313"/>
      <c r="I105" s="89"/>
      <c r="J105" s="313" t="s">
        <v>116</v>
      </c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0">
        <f>'5D - SO 05 PŘÍPOJKA NTL'!J32</f>
        <v>0</v>
      </c>
      <c r="AH105" s="311"/>
      <c r="AI105" s="311"/>
      <c r="AJ105" s="311"/>
      <c r="AK105" s="311"/>
      <c r="AL105" s="311"/>
      <c r="AM105" s="311"/>
      <c r="AN105" s="310">
        <f t="shared" si="0"/>
        <v>0</v>
      </c>
      <c r="AO105" s="311"/>
      <c r="AP105" s="311"/>
      <c r="AQ105" s="90" t="s">
        <v>82</v>
      </c>
      <c r="AR105" s="91"/>
      <c r="AS105" s="92">
        <v>0</v>
      </c>
      <c r="AT105" s="93">
        <f t="shared" si="1"/>
        <v>0</v>
      </c>
      <c r="AU105" s="94">
        <f>'5D - SO 05 PŘÍPOJKA NTL'!P134</f>
        <v>0</v>
      </c>
      <c r="AV105" s="93">
        <f>'5D - SO 05 PŘÍPOJKA NTL'!J35</f>
        <v>0</v>
      </c>
      <c r="AW105" s="93">
        <f>'5D - SO 05 PŘÍPOJKA NTL'!J36</f>
        <v>0</v>
      </c>
      <c r="AX105" s="93">
        <f>'5D - SO 05 PŘÍPOJKA NTL'!J37</f>
        <v>0</v>
      </c>
      <c r="AY105" s="93">
        <f>'5D - SO 05 PŘÍPOJKA NTL'!J38</f>
        <v>0</v>
      </c>
      <c r="AZ105" s="93">
        <f>'5D - SO 05 PŘÍPOJKA NTL'!F35</f>
        <v>0</v>
      </c>
      <c r="BA105" s="93">
        <f>'5D - SO 05 PŘÍPOJKA NTL'!F36</f>
        <v>0</v>
      </c>
      <c r="BB105" s="93">
        <f>'5D - SO 05 PŘÍPOJKA NTL'!F37</f>
        <v>0</v>
      </c>
      <c r="BC105" s="93">
        <f>'5D - SO 05 PŘÍPOJKA NTL'!F38</f>
        <v>0</v>
      </c>
      <c r="BD105" s="95">
        <f>'5D - SO 05 PŘÍPOJKA NTL'!F39</f>
        <v>0</v>
      </c>
      <c r="BT105" s="96" t="s">
        <v>83</v>
      </c>
      <c r="BV105" s="96" t="s">
        <v>78</v>
      </c>
      <c r="BW105" s="96" t="s">
        <v>117</v>
      </c>
      <c r="BX105" s="96" t="s">
        <v>5</v>
      </c>
      <c r="CL105" s="96" t="s">
        <v>1</v>
      </c>
      <c r="CM105" s="96" t="s">
        <v>85</v>
      </c>
    </row>
    <row r="106" spans="1:91" s="6" customFormat="1" ht="16.5" customHeight="1" x14ac:dyDescent="0.2">
      <c r="A106" s="97" t="s">
        <v>86</v>
      </c>
      <c r="B106" s="87"/>
      <c r="C106" s="88"/>
      <c r="D106" s="313" t="s">
        <v>118</v>
      </c>
      <c r="E106" s="313"/>
      <c r="F106" s="313"/>
      <c r="G106" s="313"/>
      <c r="H106" s="313"/>
      <c r="I106" s="89"/>
      <c r="J106" s="313" t="s">
        <v>119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0">
        <f>'6D - SO 06 ZPEVNĚNÉ PLOCHY'!J32</f>
        <v>0</v>
      </c>
      <c r="AH106" s="311"/>
      <c r="AI106" s="311"/>
      <c r="AJ106" s="311"/>
      <c r="AK106" s="311"/>
      <c r="AL106" s="311"/>
      <c r="AM106" s="311"/>
      <c r="AN106" s="310">
        <f t="shared" si="0"/>
        <v>0</v>
      </c>
      <c r="AO106" s="311"/>
      <c r="AP106" s="311"/>
      <c r="AQ106" s="90" t="s">
        <v>82</v>
      </c>
      <c r="AR106" s="91"/>
      <c r="AS106" s="92">
        <v>0</v>
      </c>
      <c r="AT106" s="93">
        <f t="shared" si="1"/>
        <v>0</v>
      </c>
      <c r="AU106" s="94">
        <f>'6D - SO 06 ZPEVNĚNÉ PLOCHY'!P133</f>
        <v>0</v>
      </c>
      <c r="AV106" s="93">
        <f>'6D - SO 06 ZPEVNĚNÉ PLOCHY'!J35</f>
        <v>0</v>
      </c>
      <c r="AW106" s="93">
        <f>'6D - SO 06 ZPEVNĚNÉ PLOCHY'!J36</f>
        <v>0</v>
      </c>
      <c r="AX106" s="93">
        <f>'6D - SO 06 ZPEVNĚNÉ PLOCHY'!J37</f>
        <v>0</v>
      </c>
      <c r="AY106" s="93">
        <f>'6D - SO 06 ZPEVNĚNÉ PLOCHY'!J38</f>
        <v>0</v>
      </c>
      <c r="AZ106" s="93">
        <f>'6D - SO 06 ZPEVNĚNÉ PLOCHY'!F35</f>
        <v>0</v>
      </c>
      <c r="BA106" s="93">
        <f>'6D - SO 06 ZPEVNĚNÉ PLOCHY'!F36</f>
        <v>0</v>
      </c>
      <c r="BB106" s="93">
        <f>'6D - SO 06 ZPEVNĚNÉ PLOCHY'!F37</f>
        <v>0</v>
      </c>
      <c r="BC106" s="93">
        <f>'6D - SO 06 ZPEVNĚNÉ PLOCHY'!F38</f>
        <v>0</v>
      </c>
      <c r="BD106" s="95">
        <f>'6D - SO 06 ZPEVNĚNÉ PLOCHY'!F39</f>
        <v>0</v>
      </c>
      <c r="BT106" s="96" t="s">
        <v>83</v>
      </c>
      <c r="BV106" s="96" t="s">
        <v>78</v>
      </c>
      <c r="BW106" s="96" t="s">
        <v>120</v>
      </c>
      <c r="BX106" s="96" t="s">
        <v>5</v>
      </c>
      <c r="CL106" s="96" t="s">
        <v>1</v>
      </c>
      <c r="CM106" s="96" t="s">
        <v>85</v>
      </c>
    </row>
    <row r="107" spans="1:91" s="6" customFormat="1" ht="16.5" customHeight="1" x14ac:dyDescent="0.2">
      <c r="A107" s="97" t="s">
        <v>86</v>
      </c>
      <c r="B107" s="87"/>
      <c r="C107" s="88"/>
      <c r="D107" s="313" t="s">
        <v>121</v>
      </c>
      <c r="E107" s="313"/>
      <c r="F107" s="313"/>
      <c r="G107" s="313"/>
      <c r="H107" s="313"/>
      <c r="I107" s="89"/>
      <c r="J107" s="313" t="s">
        <v>122</v>
      </c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0">
        <f>'ORN - OSTATNÍ ROZPOČTOVÉ ...'!J32</f>
        <v>0</v>
      </c>
      <c r="AH107" s="311"/>
      <c r="AI107" s="311"/>
      <c r="AJ107" s="311"/>
      <c r="AK107" s="311"/>
      <c r="AL107" s="311"/>
      <c r="AM107" s="311"/>
      <c r="AN107" s="310">
        <f t="shared" si="0"/>
        <v>0</v>
      </c>
      <c r="AO107" s="311"/>
      <c r="AP107" s="311"/>
      <c r="AQ107" s="90" t="s">
        <v>82</v>
      </c>
      <c r="AR107" s="91"/>
      <c r="AS107" s="105">
        <v>0</v>
      </c>
      <c r="AT107" s="106">
        <f t="shared" si="1"/>
        <v>0</v>
      </c>
      <c r="AU107" s="107">
        <f>'ORN - OSTATNÍ ROZPOČTOVÉ ...'!P127</f>
        <v>0</v>
      </c>
      <c r="AV107" s="106">
        <f>'ORN - OSTATNÍ ROZPOČTOVÉ ...'!J35</f>
        <v>0</v>
      </c>
      <c r="AW107" s="106">
        <f>'ORN - OSTATNÍ ROZPOČTOVÉ ...'!J36</f>
        <v>0</v>
      </c>
      <c r="AX107" s="106">
        <f>'ORN - OSTATNÍ ROZPOČTOVÉ ...'!J37</f>
        <v>0</v>
      </c>
      <c r="AY107" s="106">
        <f>'ORN - OSTATNÍ ROZPOČTOVÉ ...'!J38</f>
        <v>0</v>
      </c>
      <c r="AZ107" s="106">
        <f>'ORN - OSTATNÍ ROZPOČTOVÉ ...'!F35</f>
        <v>0</v>
      </c>
      <c r="BA107" s="106">
        <f>'ORN - OSTATNÍ ROZPOČTOVÉ ...'!F36</f>
        <v>0</v>
      </c>
      <c r="BB107" s="106">
        <f>'ORN - OSTATNÍ ROZPOČTOVÉ ...'!F37</f>
        <v>0</v>
      </c>
      <c r="BC107" s="106">
        <f>'ORN - OSTATNÍ ROZPOČTOVÉ ...'!F38</f>
        <v>0</v>
      </c>
      <c r="BD107" s="108">
        <f>'ORN - OSTATNÍ ROZPOČTOVÉ ...'!F39</f>
        <v>0</v>
      </c>
      <c r="BT107" s="96" t="s">
        <v>83</v>
      </c>
      <c r="BV107" s="96" t="s">
        <v>78</v>
      </c>
      <c r="BW107" s="96" t="s">
        <v>123</v>
      </c>
      <c r="BX107" s="96" t="s">
        <v>5</v>
      </c>
      <c r="CL107" s="96" t="s">
        <v>1</v>
      </c>
      <c r="CM107" s="96" t="s">
        <v>85</v>
      </c>
    </row>
    <row r="108" spans="1:91" s="1" customFormat="1" ht="30" customHeight="1" x14ac:dyDescent="0.2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7"/>
    </row>
    <row r="109" spans="1:91" s="1" customFormat="1" ht="6.95" customHeight="1" x14ac:dyDescent="0.2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7"/>
    </row>
  </sheetData>
  <sheetProtection algorithmName="SHA-512" hashValue="2QAqtBD5wFm5Up9U6O8wvmhayJ5in1msPWWT69JeabzeXwj83WX1EfZj76jNn8Rkm7Ys30mb/5eixh2+OgPIpQ==" saltValue="a3CgTgSHuIly/XmGNW78Jw==" spinCount="100000" sheet="1" formatColumns="0" formatRows="0"/>
  <mergeCells count="90">
    <mergeCell ref="J106:AF106"/>
    <mergeCell ref="J107:AF107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G105:AM105"/>
    <mergeCell ref="AG106:AM106"/>
    <mergeCell ref="AG107:AM107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J103:AF103"/>
    <mergeCell ref="J104:AF104"/>
    <mergeCell ref="J105:AF105"/>
    <mergeCell ref="AN107:AP107"/>
    <mergeCell ref="E102:I102"/>
    <mergeCell ref="D95:H95"/>
    <mergeCell ref="E96:I96"/>
    <mergeCell ref="E97:I97"/>
    <mergeCell ref="E98:I98"/>
    <mergeCell ref="E99:I99"/>
    <mergeCell ref="E100:I100"/>
    <mergeCell ref="E101:I101"/>
    <mergeCell ref="D103:H103"/>
    <mergeCell ref="D104:H104"/>
    <mergeCell ref="D105:H105"/>
    <mergeCell ref="D106:H106"/>
    <mergeCell ref="D107:H107"/>
    <mergeCell ref="AG104:AM104"/>
    <mergeCell ref="AG103:AM103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4:AP94"/>
    <mergeCell ref="X35:AB35"/>
    <mergeCell ref="AK35:AO35"/>
    <mergeCell ref="AK31:AO31"/>
    <mergeCell ref="W32:AE32"/>
    <mergeCell ref="AK32:AO32"/>
    <mergeCell ref="W33:AE33"/>
    <mergeCell ref="AK33:AO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</mergeCells>
  <hyperlinks>
    <hyperlink ref="A96" location="'1D.1.1 - ARCHITEKTONICKO-...'!C2" display="/" xr:uid="{00000000-0004-0000-0000-000000000000}"/>
    <hyperlink ref="A97" location="'1D.1.4 - ELEKTROINSTALACE...'!C2" display="/" xr:uid="{00000000-0004-0000-0000-000001000000}"/>
    <hyperlink ref="A98" location="'1D.1.5 - ZDRAVOTECHNICKÉ ...'!C2" display="/" xr:uid="{00000000-0004-0000-0000-000002000000}"/>
    <hyperlink ref="A99" location="'1D.1.6 - ZAŘÍZENÍ PRO VYT...'!C2" display="/" xr:uid="{00000000-0004-0000-0000-000003000000}"/>
    <hyperlink ref="A100" location="'1D.1.7 - VZDUCHOTECHNIKA'!C2" display="/" xr:uid="{00000000-0004-0000-0000-000004000000}"/>
    <hyperlink ref="A101" location="'1D.1.8 - ELEKTROINSTALACE...'!C2" display="/" xr:uid="{00000000-0004-0000-0000-000005000000}"/>
    <hyperlink ref="A102" location="'1D.1.9 - VNITŘNÍ ROZVOD P...'!C2" display="/" xr:uid="{00000000-0004-0000-0000-000006000000}"/>
    <hyperlink ref="A103" location="'2D - SO 02 VENKOVNÍ KANAL...'!C2" display="/" xr:uid="{00000000-0004-0000-0000-000007000000}"/>
    <hyperlink ref="A104" location="'3D - SO 03 VODOVOD'!C2" display="/" xr:uid="{00000000-0004-0000-0000-000008000000}"/>
    <hyperlink ref="A105" location="'5D - SO 05 PŘÍPOJKA NTL'!C2" display="/" xr:uid="{00000000-0004-0000-0000-000009000000}"/>
    <hyperlink ref="A106" location="'6D - SO 06 ZPEVNĚNÉ PLOCHY'!C2" display="/" xr:uid="{00000000-0004-0000-0000-00000A000000}"/>
    <hyperlink ref="A107" location="'ORN - OSTATNÍ ROZPOČTOVÉ 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93"/>
  <sheetViews>
    <sheetView showGridLines="0" topLeftCell="A169" workbookViewId="0">
      <selection activeCell="F184" sqref="F18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114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s="1" customFormat="1" ht="12" customHeight="1" x14ac:dyDescent="0.2">
      <c r="B8" s="37"/>
      <c r="D8" s="115" t="s">
        <v>125</v>
      </c>
      <c r="I8" s="116"/>
      <c r="L8" s="37"/>
    </row>
    <row r="9" spans="2:46" s="1" customFormat="1" ht="36.950000000000003" customHeight="1" x14ac:dyDescent="0.2">
      <c r="B9" s="37"/>
      <c r="E9" s="330" t="s">
        <v>3357</v>
      </c>
      <c r="F9" s="329"/>
      <c r="G9" s="329"/>
      <c r="H9" s="329"/>
      <c r="I9" s="116"/>
      <c r="L9" s="37"/>
    </row>
    <row r="10" spans="2:46" s="1" customFormat="1" x14ac:dyDescent="0.2">
      <c r="B10" s="37"/>
      <c r="I10" s="116"/>
      <c r="L10" s="37"/>
    </row>
    <row r="11" spans="2:46" s="1" customFormat="1" ht="12" customHeight="1" x14ac:dyDescent="0.2">
      <c r="B11" s="37"/>
      <c r="D11" s="115" t="s">
        <v>16</v>
      </c>
      <c r="F11" s="104" t="s">
        <v>1</v>
      </c>
      <c r="I11" s="117" t="s">
        <v>17</v>
      </c>
      <c r="J11" s="104" t="s">
        <v>1</v>
      </c>
      <c r="L11" s="37"/>
    </row>
    <row r="12" spans="2:46" s="1" customFormat="1" ht="12" customHeight="1" x14ac:dyDescent="0.2">
      <c r="B12" s="37"/>
      <c r="D12" s="115" t="s">
        <v>18</v>
      </c>
      <c r="F12" s="104" t="s">
        <v>19</v>
      </c>
      <c r="I12" s="117" t="s">
        <v>20</v>
      </c>
      <c r="J12" s="118" t="str">
        <f>'Rekapitulace stavby'!AN8</f>
        <v>25. 11. 2019</v>
      </c>
      <c r="L12" s="37"/>
    </row>
    <row r="13" spans="2:46" s="1" customFormat="1" ht="10.9" customHeight="1" x14ac:dyDescent="0.2">
      <c r="B13" s="37"/>
      <c r="I13" s="116"/>
      <c r="L13" s="37"/>
    </row>
    <row r="14" spans="2:46" s="1" customFormat="1" ht="12" customHeight="1" x14ac:dyDescent="0.2">
      <c r="B14" s="37"/>
      <c r="D14" s="115" t="s">
        <v>22</v>
      </c>
      <c r="I14" s="117" t="s">
        <v>23</v>
      </c>
      <c r="J14" s="104" t="s">
        <v>1</v>
      </c>
      <c r="L14" s="37"/>
    </row>
    <row r="15" spans="2:46" s="1" customFormat="1" ht="18" customHeight="1" x14ac:dyDescent="0.2">
      <c r="B15" s="37"/>
      <c r="E15" s="104" t="s">
        <v>24</v>
      </c>
      <c r="I15" s="117" t="s">
        <v>25</v>
      </c>
      <c r="J15" s="104" t="s">
        <v>1</v>
      </c>
      <c r="L15" s="37"/>
    </row>
    <row r="16" spans="2:46" s="1" customFormat="1" ht="6.95" customHeight="1" x14ac:dyDescent="0.2">
      <c r="B16" s="37"/>
      <c r="I16" s="116"/>
      <c r="L16" s="37"/>
    </row>
    <row r="17" spans="2:12" s="1" customFormat="1" ht="12" customHeight="1" x14ac:dyDescent="0.2">
      <c r="B17" s="37"/>
      <c r="D17" s="115" t="s">
        <v>26</v>
      </c>
      <c r="I17" s="117" t="s">
        <v>23</v>
      </c>
      <c r="J17" s="29" t="str">
        <f>'Rekapitulace stavby'!AN13</f>
        <v>Vyplň údaj</v>
      </c>
      <c r="L17" s="37"/>
    </row>
    <row r="18" spans="2:12" s="1" customFormat="1" ht="18" customHeight="1" x14ac:dyDescent="0.2">
      <c r="B18" s="37"/>
      <c r="E18" s="331" t="str">
        <f>'Rekapitulace stavby'!E14</f>
        <v>Vyplň údaj</v>
      </c>
      <c r="F18" s="332"/>
      <c r="G18" s="332"/>
      <c r="H18" s="332"/>
      <c r="I18" s="117" t="s">
        <v>25</v>
      </c>
      <c r="J18" s="29" t="str">
        <f>'Rekapitulace stavby'!AN14</f>
        <v>Vyplň údaj</v>
      </c>
      <c r="L18" s="37"/>
    </row>
    <row r="19" spans="2:12" s="1" customFormat="1" ht="6.95" customHeight="1" x14ac:dyDescent="0.2">
      <c r="B19" s="37"/>
      <c r="I19" s="116"/>
      <c r="L19" s="37"/>
    </row>
    <row r="20" spans="2:12" s="1" customFormat="1" ht="12" customHeight="1" x14ac:dyDescent="0.2">
      <c r="B20" s="37"/>
      <c r="D20" s="115" t="s">
        <v>28</v>
      </c>
      <c r="I20" s="117" t="s">
        <v>23</v>
      </c>
      <c r="J20" s="104" t="s">
        <v>29</v>
      </c>
      <c r="L20" s="37"/>
    </row>
    <row r="21" spans="2:12" s="1" customFormat="1" ht="18" customHeight="1" x14ac:dyDescent="0.2">
      <c r="B21" s="37"/>
      <c r="E21" s="104" t="s">
        <v>30</v>
      </c>
      <c r="I21" s="117" t="s">
        <v>25</v>
      </c>
      <c r="J21" s="104" t="s">
        <v>31</v>
      </c>
      <c r="L21" s="37"/>
    </row>
    <row r="22" spans="2:12" s="1" customFormat="1" ht="6.95" customHeight="1" x14ac:dyDescent="0.2">
      <c r="B22" s="37"/>
      <c r="I22" s="116"/>
      <c r="L22" s="37"/>
    </row>
    <row r="23" spans="2:12" s="1" customFormat="1" ht="12" customHeight="1" x14ac:dyDescent="0.2">
      <c r="B23" s="37"/>
      <c r="D23" s="115" t="s">
        <v>33</v>
      </c>
      <c r="I23" s="117" t="s">
        <v>23</v>
      </c>
      <c r="J23" s="104" t="str">
        <f>IF('Rekapitulace stavby'!AN19="","",'Rekapitulace stavby'!AN19)</f>
        <v/>
      </c>
      <c r="L23" s="37"/>
    </row>
    <row r="24" spans="2:12" s="1" customFormat="1" ht="18" customHeight="1" x14ac:dyDescent="0.2">
      <c r="B24" s="37"/>
      <c r="E24" s="104" t="str">
        <f>IF('Rekapitulace stavby'!E20="","",'Rekapitulace stavby'!E20)</f>
        <v xml:space="preserve"> </v>
      </c>
      <c r="I24" s="117" t="s">
        <v>25</v>
      </c>
      <c r="J24" s="104" t="str">
        <f>IF('Rekapitulace stavby'!AN20="","",'Rekapitulace stavby'!AN20)</f>
        <v/>
      </c>
      <c r="L24" s="37"/>
    </row>
    <row r="25" spans="2:12" s="1" customFormat="1" ht="6.95" customHeight="1" x14ac:dyDescent="0.2">
      <c r="B25" s="37"/>
      <c r="I25" s="116"/>
      <c r="L25" s="37"/>
    </row>
    <row r="26" spans="2:12" s="1" customFormat="1" ht="12" customHeight="1" x14ac:dyDescent="0.2">
      <c r="B26" s="37"/>
      <c r="D26" s="115" t="s">
        <v>35</v>
      </c>
      <c r="I26" s="116"/>
      <c r="L26" s="37"/>
    </row>
    <row r="27" spans="2:12" s="7" customFormat="1" ht="16.5" customHeight="1" x14ac:dyDescent="0.2">
      <c r="B27" s="119"/>
      <c r="E27" s="326" t="s">
        <v>1</v>
      </c>
      <c r="F27" s="326"/>
      <c r="G27" s="326"/>
      <c r="H27" s="326"/>
      <c r="I27" s="120"/>
      <c r="L27" s="119"/>
    </row>
    <row r="28" spans="2:12" s="1" customFormat="1" ht="6.95" customHeight="1" x14ac:dyDescent="0.2">
      <c r="B28" s="37"/>
      <c r="I28" s="116"/>
      <c r="L28" s="37"/>
    </row>
    <row r="29" spans="2:12" s="1" customFormat="1" ht="6.95" customHeight="1" x14ac:dyDescent="0.2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14.45" customHeight="1" x14ac:dyDescent="0.2">
      <c r="B30" s="37"/>
      <c r="D30" s="104" t="s">
        <v>129</v>
      </c>
      <c r="I30" s="116"/>
      <c r="J30" s="122">
        <f>J96</f>
        <v>0</v>
      </c>
      <c r="L30" s="37"/>
    </row>
    <row r="31" spans="2:12" s="1" customFormat="1" ht="14.45" customHeight="1" x14ac:dyDescent="0.2">
      <c r="B31" s="37"/>
      <c r="D31" s="123" t="s">
        <v>130</v>
      </c>
      <c r="I31" s="116"/>
      <c r="J31" s="122">
        <f>J110</f>
        <v>0</v>
      </c>
      <c r="L31" s="37"/>
    </row>
    <row r="32" spans="2:12" s="1" customFormat="1" ht="25.35" customHeight="1" x14ac:dyDescent="0.2">
      <c r="B32" s="37"/>
      <c r="D32" s="124" t="s">
        <v>36</v>
      </c>
      <c r="I32" s="116"/>
      <c r="J32" s="125">
        <f>ROUND(J30 + J31, 2)</f>
        <v>0</v>
      </c>
      <c r="L32" s="37"/>
    </row>
    <row r="33" spans="2:12" s="1" customFormat="1" ht="6.95" customHeight="1" x14ac:dyDescent="0.2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 x14ac:dyDescent="0.2">
      <c r="B34" s="37"/>
      <c r="F34" s="126" t="s">
        <v>38</v>
      </c>
      <c r="I34" s="127" t="s">
        <v>37</v>
      </c>
      <c r="J34" s="126" t="s">
        <v>39</v>
      </c>
      <c r="L34" s="37"/>
    </row>
    <row r="35" spans="2:12" s="1" customFormat="1" ht="14.45" customHeight="1" x14ac:dyDescent="0.2">
      <c r="B35" s="37"/>
      <c r="D35" s="128" t="s">
        <v>40</v>
      </c>
      <c r="E35" s="115" t="s">
        <v>41</v>
      </c>
      <c r="F35" s="129">
        <f>ROUND((SUM(BE110:BE117) + SUM(BE137:BE192)),  2)</f>
        <v>0</v>
      </c>
      <c r="I35" s="130">
        <v>0.21</v>
      </c>
      <c r="J35" s="129">
        <f>ROUND(((SUM(BE110:BE117) + SUM(BE137:BE192))*I35),  2)</f>
        <v>0</v>
      </c>
      <c r="L35" s="37"/>
    </row>
    <row r="36" spans="2:12" s="1" customFormat="1" ht="14.45" customHeight="1" x14ac:dyDescent="0.2">
      <c r="B36" s="37"/>
      <c r="E36" s="115" t="s">
        <v>42</v>
      </c>
      <c r="F36" s="129">
        <f>ROUND((SUM(BF110:BF117) + SUM(BF137:BF192)),  2)</f>
        <v>0</v>
      </c>
      <c r="I36" s="130">
        <v>0.15</v>
      </c>
      <c r="J36" s="129">
        <f>ROUND(((SUM(BF110:BF117) + SUM(BF137:BF192))*I36),  2)</f>
        <v>0</v>
      </c>
      <c r="L36" s="37"/>
    </row>
    <row r="37" spans="2:12" s="1" customFormat="1" ht="14.45" hidden="1" customHeight="1" x14ac:dyDescent="0.2">
      <c r="B37" s="37"/>
      <c r="E37" s="115" t="s">
        <v>43</v>
      </c>
      <c r="F37" s="129">
        <f>ROUND((SUM(BG110:BG117) + SUM(BG137:BG192)),  2)</f>
        <v>0</v>
      </c>
      <c r="I37" s="130">
        <v>0.21</v>
      </c>
      <c r="J37" s="129">
        <f>0</f>
        <v>0</v>
      </c>
      <c r="L37" s="37"/>
    </row>
    <row r="38" spans="2:12" s="1" customFormat="1" ht="14.45" hidden="1" customHeight="1" x14ac:dyDescent="0.2">
      <c r="B38" s="37"/>
      <c r="E38" s="115" t="s">
        <v>44</v>
      </c>
      <c r="F38" s="129">
        <f>ROUND((SUM(BH110:BH117) + SUM(BH137:BH192)),  2)</f>
        <v>0</v>
      </c>
      <c r="I38" s="130">
        <v>0.15</v>
      </c>
      <c r="J38" s="129">
        <f>0</f>
        <v>0</v>
      </c>
      <c r="L38" s="37"/>
    </row>
    <row r="39" spans="2:12" s="1" customFormat="1" ht="14.45" hidden="1" customHeight="1" x14ac:dyDescent="0.2">
      <c r="B39" s="37"/>
      <c r="E39" s="115" t="s">
        <v>45</v>
      </c>
      <c r="F39" s="129">
        <f>ROUND((SUM(BI110:BI117) + SUM(BI137:BI192)),  2)</f>
        <v>0</v>
      </c>
      <c r="I39" s="130">
        <v>0</v>
      </c>
      <c r="J39" s="129">
        <f>0</f>
        <v>0</v>
      </c>
      <c r="L39" s="37"/>
    </row>
    <row r="40" spans="2:12" s="1" customFormat="1" ht="6.95" customHeight="1" x14ac:dyDescent="0.2">
      <c r="B40" s="37"/>
      <c r="I40" s="116"/>
      <c r="L40" s="37"/>
    </row>
    <row r="41" spans="2:12" s="1" customFormat="1" ht="25.35" customHeight="1" x14ac:dyDescent="0.2">
      <c r="B41" s="37"/>
      <c r="C41" s="131"/>
      <c r="D41" s="132" t="s">
        <v>46</v>
      </c>
      <c r="E41" s="133"/>
      <c r="F41" s="133"/>
      <c r="G41" s="134" t="s">
        <v>47</v>
      </c>
      <c r="H41" s="135" t="s">
        <v>48</v>
      </c>
      <c r="I41" s="136"/>
      <c r="J41" s="137">
        <f>SUM(J32:J39)</f>
        <v>0</v>
      </c>
      <c r="K41" s="138"/>
      <c r="L41" s="37"/>
    </row>
    <row r="42" spans="2:12" s="1" customFormat="1" ht="14.45" customHeight="1" x14ac:dyDescent="0.2">
      <c r="B42" s="37"/>
      <c r="I42" s="116"/>
      <c r="L42" s="37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47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47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47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47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47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47" s="1" customFormat="1" ht="12" customHeight="1" x14ac:dyDescent="0.2">
      <c r="B86" s="33"/>
      <c r="C86" s="28" t="s">
        <v>125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47" s="1" customFormat="1" ht="16.5" customHeight="1" x14ac:dyDescent="0.2">
      <c r="B87" s="33"/>
      <c r="C87" s="34"/>
      <c r="D87" s="34"/>
      <c r="E87" s="289" t="str">
        <f>E9</f>
        <v>3D - SO 03 VODOVOD</v>
      </c>
      <c r="F87" s="321"/>
      <c r="G87" s="321"/>
      <c r="H87" s="321"/>
      <c r="I87" s="116"/>
      <c r="J87" s="34"/>
      <c r="K87" s="34"/>
      <c r="L87" s="37"/>
    </row>
    <row r="88" spans="2:47" s="1" customFormat="1" ht="6.95" customHeight="1" x14ac:dyDescent="0.2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47" s="1" customFormat="1" ht="12" customHeight="1" x14ac:dyDescent="0.2">
      <c r="B89" s="33"/>
      <c r="C89" s="28" t="s">
        <v>18</v>
      </c>
      <c r="D89" s="34"/>
      <c r="E89" s="34"/>
      <c r="F89" s="26" t="str">
        <f>F12</f>
        <v>Litomyšl</v>
      </c>
      <c r="G89" s="34"/>
      <c r="H89" s="34"/>
      <c r="I89" s="117" t="s">
        <v>20</v>
      </c>
      <c r="J89" s="60" t="str">
        <f>IF(J12="","",J12)</f>
        <v>25. 11. 2019</v>
      </c>
      <c r="K89" s="34"/>
      <c r="L89" s="37"/>
    </row>
    <row r="90" spans="2:47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47" s="1" customFormat="1" ht="15.2" customHeight="1" x14ac:dyDescent="0.2">
      <c r="B91" s="33"/>
      <c r="C91" s="28" t="s">
        <v>22</v>
      </c>
      <c r="D91" s="34"/>
      <c r="E91" s="34"/>
      <c r="F91" s="26" t="str">
        <f>E15</f>
        <v>Město Litomyšl</v>
      </c>
      <c r="G91" s="34"/>
      <c r="H91" s="34"/>
      <c r="I91" s="117" t="s">
        <v>28</v>
      </c>
      <c r="J91" s="31" t="str">
        <f>E21</f>
        <v>KIP s.r.o. Litomyšl</v>
      </c>
      <c r="K91" s="34"/>
      <c r="L91" s="37"/>
    </row>
    <row r="92" spans="2:47" s="1" customFormat="1" ht="15.2" customHeight="1" x14ac:dyDescent="0.2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17" t="s">
        <v>33</v>
      </c>
      <c r="J92" s="31" t="str">
        <f>E24</f>
        <v xml:space="preserve"> </v>
      </c>
      <c r="K92" s="34"/>
      <c r="L92" s="37"/>
    </row>
    <row r="93" spans="2:47" s="1" customFormat="1" ht="10.35" customHeight="1" x14ac:dyDescent="0.2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47" s="1" customFormat="1" ht="29.25" customHeight="1" x14ac:dyDescent="0.2">
      <c r="B94" s="33"/>
      <c r="C94" s="153" t="s">
        <v>132</v>
      </c>
      <c r="D94" s="154"/>
      <c r="E94" s="154"/>
      <c r="F94" s="154"/>
      <c r="G94" s="154"/>
      <c r="H94" s="154"/>
      <c r="I94" s="155"/>
      <c r="J94" s="156" t="s">
        <v>133</v>
      </c>
      <c r="K94" s="154"/>
      <c r="L94" s="37"/>
    </row>
    <row r="95" spans="2:47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 x14ac:dyDescent="0.2">
      <c r="B96" s="33"/>
      <c r="C96" s="157" t="s">
        <v>134</v>
      </c>
      <c r="D96" s="34"/>
      <c r="E96" s="34"/>
      <c r="F96" s="34"/>
      <c r="G96" s="34"/>
      <c r="H96" s="34"/>
      <c r="I96" s="116"/>
      <c r="J96" s="78">
        <f>J137</f>
        <v>0</v>
      </c>
      <c r="K96" s="34"/>
      <c r="L96" s="37"/>
      <c r="AU96" s="16" t="s">
        <v>135</v>
      </c>
    </row>
    <row r="97" spans="2:65" s="8" customFormat="1" ht="24.95" customHeight="1" x14ac:dyDescent="0.2">
      <c r="B97" s="158"/>
      <c r="C97" s="159"/>
      <c r="D97" s="160" t="s">
        <v>3358</v>
      </c>
      <c r="E97" s="161"/>
      <c r="F97" s="161"/>
      <c r="G97" s="161"/>
      <c r="H97" s="161"/>
      <c r="I97" s="162"/>
      <c r="J97" s="163">
        <f>J138</f>
        <v>0</v>
      </c>
      <c r="K97" s="159"/>
      <c r="L97" s="164"/>
    </row>
    <row r="98" spans="2:65" s="9" customFormat="1" ht="19.899999999999999" customHeight="1" x14ac:dyDescent="0.2">
      <c r="B98" s="165"/>
      <c r="C98" s="98"/>
      <c r="D98" s="166" t="s">
        <v>137</v>
      </c>
      <c r="E98" s="167"/>
      <c r="F98" s="167"/>
      <c r="G98" s="167"/>
      <c r="H98" s="167"/>
      <c r="I98" s="168"/>
      <c r="J98" s="169">
        <f>J139</f>
        <v>0</v>
      </c>
      <c r="K98" s="98"/>
      <c r="L98" s="170"/>
    </row>
    <row r="99" spans="2:65" s="9" customFormat="1" ht="19.899999999999999" customHeight="1" x14ac:dyDescent="0.2">
      <c r="B99" s="165"/>
      <c r="C99" s="98"/>
      <c r="D99" s="166" t="s">
        <v>139</v>
      </c>
      <c r="E99" s="167"/>
      <c r="F99" s="167"/>
      <c r="G99" s="167"/>
      <c r="H99" s="167"/>
      <c r="I99" s="168"/>
      <c r="J99" s="169">
        <f>J143</f>
        <v>0</v>
      </c>
      <c r="K99" s="98"/>
      <c r="L99" s="170"/>
    </row>
    <row r="100" spans="2:65" s="9" customFormat="1" ht="19.899999999999999" customHeight="1" x14ac:dyDescent="0.2">
      <c r="B100" s="165"/>
      <c r="C100" s="98"/>
      <c r="D100" s="166" t="s">
        <v>140</v>
      </c>
      <c r="E100" s="167"/>
      <c r="F100" s="167"/>
      <c r="G100" s="167"/>
      <c r="H100" s="167"/>
      <c r="I100" s="168"/>
      <c r="J100" s="169">
        <f>J147</f>
        <v>0</v>
      </c>
      <c r="K100" s="98"/>
      <c r="L100" s="170"/>
    </row>
    <row r="101" spans="2:65" s="9" customFormat="1" ht="19.899999999999999" customHeight="1" x14ac:dyDescent="0.2">
      <c r="B101" s="165"/>
      <c r="C101" s="98"/>
      <c r="D101" s="166" t="s">
        <v>141</v>
      </c>
      <c r="E101" s="167"/>
      <c r="F101" s="167"/>
      <c r="G101" s="167"/>
      <c r="H101" s="167"/>
      <c r="I101" s="168"/>
      <c r="J101" s="169">
        <f>J151</f>
        <v>0</v>
      </c>
      <c r="K101" s="98"/>
      <c r="L101" s="170"/>
    </row>
    <row r="102" spans="2:65" s="9" customFormat="1" ht="19.899999999999999" customHeight="1" x14ac:dyDescent="0.2">
      <c r="B102" s="165"/>
      <c r="C102" s="98"/>
      <c r="D102" s="166" t="s">
        <v>142</v>
      </c>
      <c r="E102" s="167"/>
      <c r="F102" s="167"/>
      <c r="G102" s="167"/>
      <c r="H102" s="167"/>
      <c r="I102" s="168"/>
      <c r="J102" s="169">
        <f>J159</f>
        <v>0</v>
      </c>
      <c r="K102" s="98"/>
      <c r="L102" s="170"/>
    </row>
    <row r="103" spans="2:65" s="9" customFormat="1" ht="19.899999999999999" customHeight="1" x14ac:dyDescent="0.2">
      <c r="B103" s="165"/>
      <c r="C103" s="98"/>
      <c r="D103" s="166" t="s">
        <v>150</v>
      </c>
      <c r="E103" s="167"/>
      <c r="F103" s="167"/>
      <c r="G103" s="167"/>
      <c r="H103" s="167"/>
      <c r="I103" s="168"/>
      <c r="J103" s="169">
        <f>J163</f>
        <v>0</v>
      </c>
      <c r="K103" s="98"/>
      <c r="L103" s="170"/>
    </row>
    <row r="104" spans="2:65" s="9" customFormat="1" ht="19.899999999999999" customHeight="1" x14ac:dyDescent="0.2">
      <c r="B104" s="165"/>
      <c r="C104" s="98"/>
      <c r="D104" s="166" t="s">
        <v>3317</v>
      </c>
      <c r="E104" s="167"/>
      <c r="F104" s="167"/>
      <c r="G104" s="167"/>
      <c r="H104" s="167"/>
      <c r="I104" s="168"/>
      <c r="J104" s="169">
        <f>J167</f>
        <v>0</v>
      </c>
      <c r="K104" s="98"/>
      <c r="L104" s="170"/>
    </row>
    <row r="105" spans="2:65" s="9" customFormat="1" ht="19.899999999999999" customHeight="1" x14ac:dyDescent="0.2">
      <c r="B105" s="165"/>
      <c r="C105" s="98"/>
      <c r="D105" s="166" t="s">
        <v>3359</v>
      </c>
      <c r="E105" s="167"/>
      <c r="F105" s="167"/>
      <c r="G105" s="167"/>
      <c r="H105" s="167"/>
      <c r="I105" s="168"/>
      <c r="J105" s="169">
        <f>J171</f>
        <v>0</v>
      </c>
      <c r="K105" s="98"/>
      <c r="L105" s="170"/>
    </row>
    <row r="106" spans="2:65" s="9" customFormat="1" ht="19.899999999999999" customHeight="1" x14ac:dyDescent="0.2">
      <c r="B106" s="165"/>
      <c r="C106" s="98"/>
      <c r="D106" s="166" t="s">
        <v>3320</v>
      </c>
      <c r="E106" s="167"/>
      <c r="F106" s="167"/>
      <c r="G106" s="167"/>
      <c r="H106" s="167"/>
      <c r="I106" s="168"/>
      <c r="J106" s="169">
        <f>J187</f>
        <v>0</v>
      </c>
      <c r="K106" s="98"/>
      <c r="L106" s="170"/>
    </row>
    <row r="107" spans="2:65" s="9" customFormat="1" ht="19.899999999999999" customHeight="1" x14ac:dyDescent="0.2">
      <c r="B107" s="165"/>
      <c r="C107" s="98"/>
      <c r="D107" s="166" t="s">
        <v>3321</v>
      </c>
      <c r="E107" s="167"/>
      <c r="F107" s="167"/>
      <c r="G107" s="167"/>
      <c r="H107" s="167"/>
      <c r="I107" s="168"/>
      <c r="J107" s="169">
        <f>J191</f>
        <v>0</v>
      </c>
      <c r="K107" s="98"/>
      <c r="L107" s="170"/>
    </row>
    <row r="108" spans="2:65" s="1" customFormat="1" ht="21.75" customHeight="1" x14ac:dyDescent="0.2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65" s="1" customFormat="1" ht="6.95" customHeight="1" x14ac:dyDescent="0.2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65" s="1" customFormat="1" ht="29.25" customHeight="1" x14ac:dyDescent="0.2">
      <c r="B110" s="33"/>
      <c r="C110" s="157" t="s">
        <v>173</v>
      </c>
      <c r="D110" s="34"/>
      <c r="E110" s="34"/>
      <c r="F110" s="34"/>
      <c r="G110" s="34"/>
      <c r="H110" s="34"/>
      <c r="I110" s="116"/>
      <c r="J110" s="171">
        <f>ROUND(J111 + J112 + J113 + J114 + J115 + J116,2)</f>
        <v>0</v>
      </c>
      <c r="K110" s="34"/>
      <c r="L110" s="37"/>
      <c r="N110" s="172" t="s">
        <v>40</v>
      </c>
    </row>
    <row r="111" spans="2:65" s="1" customFormat="1" ht="18" customHeight="1" x14ac:dyDescent="0.2">
      <c r="B111" s="33"/>
      <c r="C111" s="34"/>
      <c r="D111" s="324" t="s">
        <v>174</v>
      </c>
      <c r="E111" s="325"/>
      <c r="F111" s="325"/>
      <c r="G111" s="34"/>
      <c r="H111" s="34"/>
      <c r="I111" s="116"/>
      <c r="J111" s="174">
        <v>0</v>
      </c>
      <c r="K111" s="34"/>
      <c r="L111" s="175"/>
      <c r="M111" s="116"/>
      <c r="N111" s="176" t="s">
        <v>41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7" t="s">
        <v>175</v>
      </c>
      <c r="AZ111" s="116"/>
      <c r="BA111" s="116"/>
      <c r="BB111" s="116"/>
      <c r="BC111" s="116"/>
      <c r="BD111" s="116"/>
      <c r="BE111" s="178">
        <f t="shared" ref="BE111:BE116" si="0">IF(N111="základní",J111,0)</f>
        <v>0</v>
      </c>
      <c r="BF111" s="178">
        <f t="shared" ref="BF111:BF116" si="1">IF(N111="snížená",J111,0)</f>
        <v>0</v>
      </c>
      <c r="BG111" s="178">
        <f t="shared" ref="BG111:BG116" si="2">IF(N111="zákl. přenesená",J111,0)</f>
        <v>0</v>
      </c>
      <c r="BH111" s="178">
        <f t="shared" ref="BH111:BH116" si="3">IF(N111="sníž. přenesená",J111,0)</f>
        <v>0</v>
      </c>
      <c r="BI111" s="178">
        <f t="shared" ref="BI111:BI116" si="4">IF(N111="nulová",J111,0)</f>
        <v>0</v>
      </c>
      <c r="BJ111" s="177" t="s">
        <v>83</v>
      </c>
      <c r="BK111" s="116"/>
      <c r="BL111" s="116"/>
      <c r="BM111" s="116"/>
    </row>
    <row r="112" spans="2:65" s="1" customFormat="1" ht="18" customHeight="1" x14ac:dyDescent="0.2">
      <c r="B112" s="33"/>
      <c r="C112" s="34"/>
      <c r="D112" s="324" t="s">
        <v>176</v>
      </c>
      <c r="E112" s="325"/>
      <c r="F112" s="325"/>
      <c r="G112" s="34"/>
      <c r="H112" s="34"/>
      <c r="I112" s="116"/>
      <c r="J112" s="174"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175</v>
      </c>
      <c r="AZ112" s="116"/>
      <c r="BA112" s="116"/>
      <c r="BB112" s="116"/>
      <c r="BC112" s="116"/>
      <c r="BD112" s="116"/>
      <c r="BE112" s="178">
        <f t="shared" si="0"/>
        <v>0</v>
      </c>
      <c r="BF112" s="178">
        <f t="shared" si="1"/>
        <v>0</v>
      </c>
      <c r="BG112" s="178">
        <f t="shared" si="2"/>
        <v>0</v>
      </c>
      <c r="BH112" s="178">
        <f t="shared" si="3"/>
        <v>0</v>
      </c>
      <c r="BI112" s="178">
        <f t="shared" si="4"/>
        <v>0</v>
      </c>
      <c r="BJ112" s="177" t="s">
        <v>83</v>
      </c>
      <c r="BK112" s="116"/>
      <c r="BL112" s="116"/>
      <c r="BM112" s="116"/>
    </row>
    <row r="113" spans="2:65" s="1" customFormat="1" ht="18" customHeight="1" x14ac:dyDescent="0.2">
      <c r="B113" s="33"/>
      <c r="C113" s="34"/>
      <c r="D113" s="324" t="s">
        <v>177</v>
      </c>
      <c r="E113" s="325"/>
      <c r="F113" s="325"/>
      <c r="G113" s="34"/>
      <c r="H113" s="34"/>
      <c r="I113" s="116"/>
      <c r="J113" s="174"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175</v>
      </c>
      <c r="AZ113" s="116"/>
      <c r="BA113" s="116"/>
      <c r="BB113" s="116"/>
      <c r="BC113" s="116"/>
      <c r="BD113" s="116"/>
      <c r="BE113" s="178">
        <f t="shared" si="0"/>
        <v>0</v>
      </c>
      <c r="BF113" s="178">
        <f t="shared" si="1"/>
        <v>0</v>
      </c>
      <c r="BG113" s="178">
        <f t="shared" si="2"/>
        <v>0</v>
      </c>
      <c r="BH113" s="178">
        <f t="shared" si="3"/>
        <v>0</v>
      </c>
      <c r="BI113" s="178">
        <f t="shared" si="4"/>
        <v>0</v>
      </c>
      <c r="BJ113" s="177" t="s">
        <v>83</v>
      </c>
      <c r="BK113" s="116"/>
      <c r="BL113" s="116"/>
      <c r="BM113" s="116"/>
    </row>
    <row r="114" spans="2:65" s="1" customFormat="1" ht="18" customHeight="1" x14ac:dyDescent="0.2">
      <c r="B114" s="33"/>
      <c r="C114" s="34"/>
      <c r="D114" s="324" t="s">
        <v>178</v>
      </c>
      <c r="E114" s="325"/>
      <c r="F114" s="325"/>
      <c r="G114" s="34"/>
      <c r="H114" s="34"/>
      <c r="I114" s="116"/>
      <c r="J114" s="174">
        <v>0</v>
      </c>
      <c r="K114" s="34"/>
      <c r="L114" s="175"/>
      <c r="M114" s="116"/>
      <c r="N114" s="176" t="s">
        <v>41</v>
      </c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77" t="s">
        <v>175</v>
      </c>
      <c r="AZ114" s="116"/>
      <c r="BA114" s="116"/>
      <c r="BB114" s="116"/>
      <c r="BC114" s="116"/>
      <c r="BD114" s="116"/>
      <c r="BE114" s="178">
        <f t="shared" si="0"/>
        <v>0</v>
      </c>
      <c r="BF114" s="178">
        <f t="shared" si="1"/>
        <v>0</v>
      </c>
      <c r="BG114" s="178">
        <f t="shared" si="2"/>
        <v>0</v>
      </c>
      <c r="BH114" s="178">
        <f t="shared" si="3"/>
        <v>0</v>
      </c>
      <c r="BI114" s="178">
        <f t="shared" si="4"/>
        <v>0</v>
      </c>
      <c r="BJ114" s="177" t="s">
        <v>83</v>
      </c>
      <c r="BK114" s="116"/>
      <c r="BL114" s="116"/>
      <c r="BM114" s="116"/>
    </row>
    <row r="115" spans="2:65" s="1" customFormat="1" ht="18" customHeight="1" x14ac:dyDescent="0.2">
      <c r="B115" s="33"/>
      <c r="C115" s="34"/>
      <c r="D115" s="324" t="s">
        <v>179</v>
      </c>
      <c r="E115" s="325"/>
      <c r="F115" s="325"/>
      <c r="G115" s="34"/>
      <c r="H115" s="34"/>
      <c r="I115" s="116"/>
      <c r="J115" s="174">
        <v>0</v>
      </c>
      <c r="K115" s="34"/>
      <c r="L115" s="175"/>
      <c r="M115" s="116"/>
      <c r="N115" s="176" t="s">
        <v>41</v>
      </c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77" t="s">
        <v>175</v>
      </c>
      <c r="AZ115" s="116"/>
      <c r="BA115" s="116"/>
      <c r="BB115" s="116"/>
      <c r="BC115" s="116"/>
      <c r="BD115" s="116"/>
      <c r="BE115" s="178">
        <f t="shared" si="0"/>
        <v>0</v>
      </c>
      <c r="BF115" s="178">
        <f t="shared" si="1"/>
        <v>0</v>
      </c>
      <c r="BG115" s="178">
        <f t="shared" si="2"/>
        <v>0</v>
      </c>
      <c r="BH115" s="178">
        <f t="shared" si="3"/>
        <v>0</v>
      </c>
      <c r="BI115" s="178">
        <f t="shared" si="4"/>
        <v>0</v>
      </c>
      <c r="BJ115" s="177" t="s">
        <v>83</v>
      </c>
      <c r="BK115" s="116"/>
      <c r="BL115" s="116"/>
      <c r="BM115" s="116"/>
    </row>
    <row r="116" spans="2:65" s="1" customFormat="1" ht="18" customHeight="1" x14ac:dyDescent="0.2">
      <c r="B116" s="33"/>
      <c r="C116" s="34"/>
      <c r="D116" s="173" t="s">
        <v>180</v>
      </c>
      <c r="E116" s="34"/>
      <c r="F116" s="34"/>
      <c r="G116" s="34"/>
      <c r="H116" s="34"/>
      <c r="I116" s="116"/>
      <c r="J116" s="174">
        <f>ROUND(J30*T116,2)</f>
        <v>0</v>
      </c>
      <c r="K116" s="34"/>
      <c r="L116" s="175"/>
      <c r="M116" s="116"/>
      <c r="N116" s="176" t="s">
        <v>41</v>
      </c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77" t="s">
        <v>181</v>
      </c>
      <c r="AZ116" s="116"/>
      <c r="BA116" s="116"/>
      <c r="BB116" s="116"/>
      <c r="BC116" s="116"/>
      <c r="BD116" s="116"/>
      <c r="BE116" s="178">
        <f t="shared" si="0"/>
        <v>0</v>
      </c>
      <c r="BF116" s="178">
        <f t="shared" si="1"/>
        <v>0</v>
      </c>
      <c r="BG116" s="178">
        <f t="shared" si="2"/>
        <v>0</v>
      </c>
      <c r="BH116" s="178">
        <f t="shared" si="3"/>
        <v>0</v>
      </c>
      <c r="BI116" s="178">
        <f t="shared" si="4"/>
        <v>0</v>
      </c>
      <c r="BJ116" s="177" t="s">
        <v>83</v>
      </c>
      <c r="BK116" s="116"/>
      <c r="BL116" s="116"/>
      <c r="BM116" s="116"/>
    </row>
    <row r="117" spans="2:65" s="1" customFormat="1" x14ac:dyDescent="0.2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65" s="1" customFormat="1" ht="29.25" customHeight="1" x14ac:dyDescent="0.2">
      <c r="B118" s="33"/>
      <c r="C118" s="179" t="s">
        <v>182</v>
      </c>
      <c r="D118" s="154"/>
      <c r="E118" s="154"/>
      <c r="F118" s="154"/>
      <c r="G118" s="154"/>
      <c r="H118" s="154"/>
      <c r="I118" s="155"/>
      <c r="J118" s="180">
        <f>ROUND(J96+J110,2)</f>
        <v>0</v>
      </c>
      <c r="K118" s="154"/>
      <c r="L118" s="37"/>
    </row>
    <row r="119" spans="2:65" s="1" customFormat="1" ht="6.95" customHeight="1" x14ac:dyDescent="0.2">
      <c r="B119" s="48"/>
      <c r="C119" s="49"/>
      <c r="D119" s="49"/>
      <c r="E119" s="49"/>
      <c r="F119" s="49"/>
      <c r="G119" s="49"/>
      <c r="H119" s="49"/>
      <c r="I119" s="149"/>
      <c r="J119" s="49"/>
      <c r="K119" s="49"/>
      <c r="L119" s="37"/>
    </row>
    <row r="123" spans="2:65" s="1" customFormat="1" ht="6.95" customHeight="1" x14ac:dyDescent="0.2">
      <c r="B123" s="50"/>
      <c r="C123" s="51"/>
      <c r="D123" s="51"/>
      <c r="E123" s="51"/>
      <c r="F123" s="51"/>
      <c r="G123" s="51"/>
      <c r="H123" s="51"/>
      <c r="I123" s="152"/>
      <c r="J123" s="51"/>
      <c r="K123" s="51"/>
      <c r="L123" s="37"/>
    </row>
    <row r="124" spans="2:65" s="1" customFormat="1" ht="24.95" customHeight="1" x14ac:dyDescent="0.2">
      <c r="B124" s="33"/>
      <c r="C124" s="22" t="s">
        <v>183</v>
      </c>
      <c r="D124" s="34"/>
      <c r="E124" s="34"/>
      <c r="F124" s="34"/>
      <c r="G124" s="34"/>
      <c r="H124" s="34"/>
      <c r="I124" s="116"/>
      <c r="J124" s="34"/>
      <c r="K124" s="34"/>
      <c r="L124" s="37"/>
    </row>
    <row r="125" spans="2:65" s="1" customFormat="1" ht="6.95" customHeight="1" x14ac:dyDescent="0.2">
      <c r="B125" s="33"/>
      <c r="C125" s="34"/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65" s="1" customFormat="1" ht="12" customHeight="1" x14ac:dyDescent="0.2">
      <c r="B126" s="33"/>
      <c r="C126" s="28" t="s">
        <v>14</v>
      </c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65" s="1" customFormat="1" ht="16.5" customHeight="1" x14ac:dyDescent="0.2">
      <c r="B127" s="33"/>
      <c r="C127" s="34"/>
      <c r="D127" s="34"/>
      <c r="E127" s="322" t="str">
        <f>E7</f>
        <v>Bytový dům Zahájská</v>
      </c>
      <c r="F127" s="323"/>
      <c r="G127" s="323"/>
      <c r="H127" s="323"/>
      <c r="I127" s="116"/>
      <c r="J127" s="34"/>
      <c r="K127" s="34"/>
      <c r="L127" s="37"/>
    </row>
    <row r="128" spans="2:65" s="1" customFormat="1" ht="12" customHeight="1" x14ac:dyDescent="0.2">
      <c r="B128" s="33"/>
      <c r="C128" s="28" t="s">
        <v>125</v>
      </c>
      <c r="D128" s="34"/>
      <c r="E128" s="34"/>
      <c r="F128" s="34"/>
      <c r="G128" s="34"/>
      <c r="H128" s="34"/>
      <c r="I128" s="116"/>
      <c r="J128" s="34"/>
      <c r="K128" s="34"/>
      <c r="L128" s="37"/>
    </row>
    <row r="129" spans="2:65" s="1" customFormat="1" ht="16.5" customHeight="1" x14ac:dyDescent="0.2">
      <c r="B129" s="33"/>
      <c r="C129" s="34"/>
      <c r="D129" s="34"/>
      <c r="E129" s="289" t="str">
        <f>E9</f>
        <v>3D - SO 03 VODOVOD</v>
      </c>
      <c r="F129" s="321"/>
      <c r="G129" s="321"/>
      <c r="H129" s="321"/>
      <c r="I129" s="116"/>
      <c r="J129" s="34"/>
      <c r="K129" s="34"/>
      <c r="L129" s="37"/>
    </row>
    <row r="130" spans="2:65" s="1" customFormat="1" ht="6.95" customHeight="1" x14ac:dyDescent="0.2">
      <c r="B130" s="33"/>
      <c r="C130" s="34"/>
      <c r="D130" s="34"/>
      <c r="E130" s="34"/>
      <c r="F130" s="34"/>
      <c r="G130" s="34"/>
      <c r="H130" s="34"/>
      <c r="I130" s="116"/>
      <c r="J130" s="34"/>
      <c r="K130" s="34"/>
      <c r="L130" s="37"/>
    </row>
    <row r="131" spans="2:65" s="1" customFormat="1" ht="12" customHeight="1" x14ac:dyDescent="0.2">
      <c r="B131" s="33"/>
      <c r="C131" s="28" t="s">
        <v>18</v>
      </c>
      <c r="D131" s="34"/>
      <c r="E131" s="34"/>
      <c r="F131" s="26" t="str">
        <f>F12</f>
        <v>Litomyšl</v>
      </c>
      <c r="G131" s="34"/>
      <c r="H131" s="34"/>
      <c r="I131" s="117" t="s">
        <v>20</v>
      </c>
      <c r="J131" s="60" t="str">
        <f>IF(J12="","",J12)</f>
        <v>25. 11. 2019</v>
      </c>
      <c r="K131" s="34"/>
      <c r="L131" s="37"/>
    </row>
    <row r="132" spans="2:65" s="1" customFormat="1" ht="6.95" customHeight="1" x14ac:dyDescent="0.2">
      <c r="B132" s="33"/>
      <c r="C132" s="34"/>
      <c r="D132" s="34"/>
      <c r="E132" s="34"/>
      <c r="F132" s="34"/>
      <c r="G132" s="34"/>
      <c r="H132" s="34"/>
      <c r="I132" s="116"/>
      <c r="J132" s="34"/>
      <c r="K132" s="34"/>
      <c r="L132" s="37"/>
    </row>
    <row r="133" spans="2:65" s="1" customFormat="1" ht="15.2" customHeight="1" x14ac:dyDescent="0.2">
      <c r="B133" s="33"/>
      <c r="C133" s="28" t="s">
        <v>22</v>
      </c>
      <c r="D133" s="34"/>
      <c r="E133" s="34"/>
      <c r="F133" s="26" t="str">
        <f>E15</f>
        <v>Město Litomyšl</v>
      </c>
      <c r="G133" s="34"/>
      <c r="H133" s="34"/>
      <c r="I133" s="117" t="s">
        <v>28</v>
      </c>
      <c r="J133" s="31" t="str">
        <f>E21</f>
        <v>KIP s.r.o. Litomyšl</v>
      </c>
      <c r="K133" s="34"/>
      <c r="L133" s="37"/>
    </row>
    <row r="134" spans="2:65" s="1" customFormat="1" ht="15.2" customHeight="1" x14ac:dyDescent="0.2">
      <c r="B134" s="33"/>
      <c r="C134" s="28" t="s">
        <v>26</v>
      </c>
      <c r="D134" s="34"/>
      <c r="E134" s="34"/>
      <c r="F134" s="26" t="str">
        <f>IF(E18="","",E18)</f>
        <v>Vyplň údaj</v>
      </c>
      <c r="G134" s="34"/>
      <c r="H134" s="34"/>
      <c r="I134" s="117" t="s">
        <v>33</v>
      </c>
      <c r="J134" s="31" t="str">
        <f>E24</f>
        <v xml:space="preserve"> </v>
      </c>
      <c r="K134" s="34"/>
      <c r="L134" s="37"/>
    </row>
    <row r="135" spans="2:65" s="1" customFormat="1" ht="10.35" customHeight="1" x14ac:dyDescent="0.2">
      <c r="B135" s="33"/>
      <c r="C135" s="34"/>
      <c r="D135" s="34"/>
      <c r="E135" s="34"/>
      <c r="F135" s="34"/>
      <c r="G135" s="34"/>
      <c r="H135" s="34"/>
      <c r="I135" s="116"/>
      <c r="J135" s="34"/>
      <c r="K135" s="34"/>
      <c r="L135" s="37"/>
    </row>
    <row r="136" spans="2:65" s="10" customFormat="1" ht="29.25" customHeight="1" x14ac:dyDescent="0.2">
      <c r="B136" s="181"/>
      <c r="C136" s="182" t="s">
        <v>184</v>
      </c>
      <c r="D136" s="183" t="s">
        <v>61</v>
      </c>
      <c r="E136" s="183" t="s">
        <v>57</v>
      </c>
      <c r="F136" s="183" t="s">
        <v>58</v>
      </c>
      <c r="G136" s="183" t="s">
        <v>185</v>
      </c>
      <c r="H136" s="183" t="s">
        <v>186</v>
      </c>
      <c r="I136" s="184" t="s">
        <v>187</v>
      </c>
      <c r="J136" s="185" t="s">
        <v>133</v>
      </c>
      <c r="K136" s="186" t="s">
        <v>188</v>
      </c>
      <c r="L136" s="187"/>
      <c r="M136" s="69" t="s">
        <v>1</v>
      </c>
      <c r="N136" s="70" t="s">
        <v>40</v>
      </c>
      <c r="O136" s="70" t="s">
        <v>189</v>
      </c>
      <c r="P136" s="70" t="s">
        <v>190</v>
      </c>
      <c r="Q136" s="70" t="s">
        <v>191</v>
      </c>
      <c r="R136" s="70" t="s">
        <v>192</v>
      </c>
      <c r="S136" s="70" t="s">
        <v>193</v>
      </c>
      <c r="T136" s="71" t="s">
        <v>194</v>
      </c>
    </row>
    <row r="137" spans="2:65" s="1" customFormat="1" ht="22.9" customHeight="1" x14ac:dyDescent="0.25">
      <c r="B137" s="33"/>
      <c r="C137" s="76" t="s">
        <v>195</v>
      </c>
      <c r="D137" s="34"/>
      <c r="E137" s="34"/>
      <c r="F137" s="34"/>
      <c r="G137" s="34"/>
      <c r="H137" s="34"/>
      <c r="I137" s="116"/>
      <c r="J137" s="188">
        <f>BK137</f>
        <v>0</v>
      </c>
      <c r="K137" s="34"/>
      <c r="L137" s="37"/>
      <c r="M137" s="72"/>
      <c r="N137" s="73"/>
      <c r="O137" s="73"/>
      <c r="P137" s="189">
        <f>P138</f>
        <v>0</v>
      </c>
      <c r="Q137" s="73"/>
      <c r="R137" s="189">
        <f>R138</f>
        <v>15.56359</v>
      </c>
      <c r="S137" s="73"/>
      <c r="T137" s="190">
        <f>T138</f>
        <v>0</v>
      </c>
      <c r="AT137" s="16" t="s">
        <v>75</v>
      </c>
      <c r="AU137" s="16" t="s">
        <v>135</v>
      </c>
      <c r="BK137" s="191">
        <f>BK138</f>
        <v>0</v>
      </c>
    </row>
    <row r="138" spans="2:65" s="11" customFormat="1" ht="25.9" customHeight="1" x14ac:dyDescent="0.2">
      <c r="B138" s="192"/>
      <c r="C138" s="193"/>
      <c r="D138" s="194" t="s">
        <v>75</v>
      </c>
      <c r="E138" s="195" t="s">
        <v>196</v>
      </c>
      <c r="F138" s="195" t="s">
        <v>3360</v>
      </c>
      <c r="G138" s="193"/>
      <c r="H138" s="193"/>
      <c r="I138" s="196"/>
      <c r="J138" s="197">
        <f>BK138</f>
        <v>0</v>
      </c>
      <c r="K138" s="193"/>
      <c r="L138" s="198"/>
      <c r="M138" s="199"/>
      <c r="N138" s="200"/>
      <c r="O138" s="200"/>
      <c r="P138" s="201">
        <f>P139+P143+P147+P151+P159+P163+P167+P171+P187+P191</f>
        <v>0</v>
      </c>
      <c r="Q138" s="200"/>
      <c r="R138" s="201">
        <f>R139+R143+R147+R151+R159+R163+R167+R171+R187+R191</f>
        <v>15.56359</v>
      </c>
      <c r="S138" s="200"/>
      <c r="T138" s="202">
        <f>T139+T143+T147+T151+T159+T163+T167+T171+T187+T191</f>
        <v>0</v>
      </c>
      <c r="AR138" s="203" t="s">
        <v>83</v>
      </c>
      <c r="AT138" s="204" t="s">
        <v>75</v>
      </c>
      <c r="AU138" s="204" t="s">
        <v>76</v>
      </c>
      <c r="AY138" s="203" t="s">
        <v>198</v>
      </c>
      <c r="BK138" s="205">
        <f>BK139+BK143+BK147+BK151+BK159+BK163+BK167+BK171+BK187+BK191</f>
        <v>0</v>
      </c>
    </row>
    <row r="139" spans="2:65" s="11" customFormat="1" ht="22.9" customHeight="1" x14ac:dyDescent="0.2">
      <c r="B139" s="192"/>
      <c r="C139" s="193"/>
      <c r="D139" s="194" t="s">
        <v>75</v>
      </c>
      <c r="E139" s="206" t="s">
        <v>199</v>
      </c>
      <c r="F139" s="206" t="s">
        <v>200</v>
      </c>
      <c r="G139" s="193"/>
      <c r="H139" s="193"/>
      <c r="I139" s="196"/>
      <c r="J139" s="207">
        <f>BK139</f>
        <v>0</v>
      </c>
      <c r="K139" s="193"/>
      <c r="L139" s="198"/>
      <c r="M139" s="199"/>
      <c r="N139" s="200"/>
      <c r="O139" s="200"/>
      <c r="P139" s="201">
        <f>SUM(P140:P142)</f>
        <v>0</v>
      </c>
      <c r="Q139" s="200"/>
      <c r="R139" s="201">
        <f>SUM(R140:R142)</f>
        <v>0</v>
      </c>
      <c r="S139" s="200"/>
      <c r="T139" s="202">
        <f>SUM(T140:T142)</f>
        <v>0</v>
      </c>
      <c r="AR139" s="203" t="s">
        <v>83</v>
      </c>
      <c r="AT139" s="204" t="s">
        <v>75</v>
      </c>
      <c r="AU139" s="204" t="s">
        <v>83</v>
      </c>
      <c r="AY139" s="203" t="s">
        <v>198</v>
      </c>
      <c r="BK139" s="205">
        <f>SUM(BK140:BK142)</f>
        <v>0</v>
      </c>
    </row>
    <row r="140" spans="2:65" s="1" customFormat="1" ht="16.5" customHeight="1" x14ac:dyDescent="0.2">
      <c r="B140" s="33"/>
      <c r="C140" s="208" t="s">
        <v>83</v>
      </c>
      <c r="D140" s="208" t="s">
        <v>201</v>
      </c>
      <c r="E140" s="209" t="s">
        <v>3323</v>
      </c>
      <c r="F140" s="210" t="s">
        <v>3324</v>
      </c>
      <c r="G140" s="211" t="s">
        <v>312</v>
      </c>
      <c r="H140" s="212">
        <v>1.5</v>
      </c>
      <c r="I140" s="213"/>
      <c r="J140" s="212">
        <f>ROUND(I140*H140,2)</f>
        <v>0</v>
      </c>
      <c r="K140" s="210" t="s">
        <v>1</v>
      </c>
      <c r="L140" s="37"/>
      <c r="M140" s="214" t="s">
        <v>1</v>
      </c>
      <c r="N140" s="215" t="s">
        <v>41</v>
      </c>
      <c r="O140" s="6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AR140" s="218" t="s">
        <v>205</v>
      </c>
      <c r="AT140" s="218" t="s">
        <v>201</v>
      </c>
      <c r="AU140" s="218" t="s">
        <v>85</v>
      </c>
      <c r="AY140" s="16" t="s">
        <v>198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6" t="s">
        <v>83</v>
      </c>
      <c r="BK140" s="219">
        <f>ROUND(I140*H140,2)</f>
        <v>0</v>
      </c>
      <c r="BL140" s="16" t="s">
        <v>205</v>
      </c>
      <c r="BM140" s="218" t="s">
        <v>85</v>
      </c>
    </row>
    <row r="141" spans="2:65" s="12" customFormat="1" x14ac:dyDescent="0.2">
      <c r="B141" s="220"/>
      <c r="C141" s="221"/>
      <c r="D141" s="222" t="s">
        <v>206</v>
      </c>
      <c r="E141" s="223" t="s">
        <v>1</v>
      </c>
      <c r="F141" s="224" t="s">
        <v>3361</v>
      </c>
      <c r="G141" s="221"/>
      <c r="H141" s="225">
        <v>1.5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206</v>
      </c>
      <c r="AU141" s="231" t="s">
        <v>85</v>
      </c>
      <c r="AV141" s="12" t="s">
        <v>85</v>
      </c>
      <c r="AW141" s="12" t="s">
        <v>32</v>
      </c>
      <c r="AX141" s="12" t="s">
        <v>76</v>
      </c>
      <c r="AY141" s="231" t="s">
        <v>198</v>
      </c>
    </row>
    <row r="142" spans="2:65" s="13" customFormat="1" x14ac:dyDescent="0.2">
      <c r="B142" s="232"/>
      <c r="C142" s="233"/>
      <c r="D142" s="222" t="s">
        <v>206</v>
      </c>
      <c r="E142" s="234" t="s">
        <v>1</v>
      </c>
      <c r="F142" s="235" t="s">
        <v>208</v>
      </c>
      <c r="G142" s="233"/>
      <c r="H142" s="236">
        <v>1.5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206</v>
      </c>
      <c r="AU142" s="242" t="s">
        <v>85</v>
      </c>
      <c r="AV142" s="13" t="s">
        <v>205</v>
      </c>
      <c r="AW142" s="13" t="s">
        <v>32</v>
      </c>
      <c r="AX142" s="13" t="s">
        <v>83</v>
      </c>
      <c r="AY142" s="242" t="s">
        <v>198</v>
      </c>
    </row>
    <row r="143" spans="2:65" s="11" customFormat="1" ht="22.9" customHeight="1" x14ac:dyDescent="0.2">
      <c r="B143" s="192"/>
      <c r="C143" s="193"/>
      <c r="D143" s="194" t="s">
        <v>75</v>
      </c>
      <c r="E143" s="206" t="s">
        <v>227</v>
      </c>
      <c r="F143" s="206" t="s">
        <v>228</v>
      </c>
      <c r="G143" s="193"/>
      <c r="H143" s="193"/>
      <c r="I143" s="196"/>
      <c r="J143" s="207">
        <f>BK143</f>
        <v>0</v>
      </c>
      <c r="K143" s="193"/>
      <c r="L143" s="198"/>
      <c r="M143" s="199"/>
      <c r="N143" s="200"/>
      <c r="O143" s="200"/>
      <c r="P143" s="201">
        <f>SUM(P144:P146)</f>
        <v>0</v>
      </c>
      <c r="Q143" s="200"/>
      <c r="R143" s="201">
        <f>SUM(R144:R146)</f>
        <v>0</v>
      </c>
      <c r="S143" s="200"/>
      <c r="T143" s="202">
        <f>SUM(T144:T146)</f>
        <v>0</v>
      </c>
      <c r="AR143" s="203" t="s">
        <v>83</v>
      </c>
      <c r="AT143" s="204" t="s">
        <v>75</v>
      </c>
      <c r="AU143" s="204" t="s">
        <v>83</v>
      </c>
      <c r="AY143" s="203" t="s">
        <v>198</v>
      </c>
      <c r="BK143" s="205">
        <f>SUM(BK144:BK146)</f>
        <v>0</v>
      </c>
    </row>
    <row r="144" spans="2:65" s="1" customFormat="1" ht="16.5" customHeight="1" x14ac:dyDescent="0.2">
      <c r="B144" s="33"/>
      <c r="C144" s="208" t="s">
        <v>85</v>
      </c>
      <c r="D144" s="208" t="s">
        <v>201</v>
      </c>
      <c r="E144" s="209" t="s">
        <v>3326</v>
      </c>
      <c r="F144" s="210" t="s">
        <v>3327</v>
      </c>
      <c r="G144" s="211" t="s">
        <v>224</v>
      </c>
      <c r="H144" s="212">
        <v>8.4</v>
      </c>
      <c r="I144" s="213"/>
      <c r="J144" s="212">
        <f>ROUND(I144*H144,2)</f>
        <v>0</v>
      </c>
      <c r="K144" s="210" t="s">
        <v>1</v>
      </c>
      <c r="L144" s="37"/>
      <c r="M144" s="214" t="s">
        <v>1</v>
      </c>
      <c r="N144" s="215" t="s">
        <v>41</v>
      </c>
      <c r="O144" s="6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218" t="s">
        <v>205</v>
      </c>
      <c r="AT144" s="218" t="s">
        <v>201</v>
      </c>
      <c r="AU144" s="218" t="s">
        <v>85</v>
      </c>
      <c r="AY144" s="16" t="s">
        <v>198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6" t="s">
        <v>83</v>
      </c>
      <c r="BK144" s="219">
        <f>ROUND(I144*H144,2)</f>
        <v>0</v>
      </c>
      <c r="BL144" s="16" t="s">
        <v>205</v>
      </c>
      <c r="BM144" s="218" t="s">
        <v>205</v>
      </c>
    </row>
    <row r="145" spans="2:65" s="12" customFormat="1" ht="22.5" x14ac:dyDescent="0.2">
      <c r="B145" s="220"/>
      <c r="C145" s="221"/>
      <c r="D145" s="222" t="s">
        <v>206</v>
      </c>
      <c r="E145" s="223" t="s">
        <v>1</v>
      </c>
      <c r="F145" s="224" t="s">
        <v>3362</v>
      </c>
      <c r="G145" s="221"/>
      <c r="H145" s="225">
        <v>8.4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206</v>
      </c>
      <c r="AU145" s="231" t="s">
        <v>85</v>
      </c>
      <c r="AV145" s="12" t="s">
        <v>85</v>
      </c>
      <c r="AW145" s="12" t="s">
        <v>32</v>
      </c>
      <c r="AX145" s="12" t="s">
        <v>76</v>
      </c>
      <c r="AY145" s="231" t="s">
        <v>198</v>
      </c>
    </row>
    <row r="146" spans="2:65" s="13" customFormat="1" x14ac:dyDescent="0.2">
      <c r="B146" s="232"/>
      <c r="C146" s="233"/>
      <c r="D146" s="222" t="s">
        <v>206</v>
      </c>
      <c r="E146" s="234" t="s">
        <v>1</v>
      </c>
      <c r="F146" s="235" t="s">
        <v>208</v>
      </c>
      <c r="G146" s="233"/>
      <c r="H146" s="236">
        <v>8.4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206</v>
      </c>
      <c r="AU146" s="242" t="s">
        <v>85</v>
      </c>
      <c r="AV146" s="13" t="s">
        <v>205</v>
      </c>
      <c r="AW146" s="13" t="s">
        <v>32</v>
      </c>
      <c r="AX146" s="13" t="s">
        <v>83</v>
      </c>
      <c r="AY146" s="242" t="s">
        <v>198</v>
      </c>
    </row>
    <row r="147" spans="2:65" s="11" customFormat="1" ht="22.9" customHeight="1" x14ac:dyDescent="0.2">
      <c r="B147" s="192"/>
      <c r="C147" s="193"/>
      <c r="D147" s="194" t="s">
        <v>75</v>
      </c>
      <c r="E147" s="206" t="s">
        <v>243</v>
      </c>
      <c r="F147" s="206" t="s">
        <v>244</v>
      </c>
      <c r="G147" s="193"/>
      <c r="H147" s="193"/>
      <c r="I147" s="196"/>
      <c r="J147" s="207">
        <f>BK147</f>
        <v>0</v>
      </c>
      <c r="K147" s="193"/>
      <c r="L147" s="198"/>
      <c r="M147" s="199"/>
      <c r="N147" s="200"/>
      <c r="O147" s="200"/>
      <c r="P147" s="201">
        <f>SUM(P148:P150)</f>
        <v>0</v>
      </c>
      <c r="Q147" s="200"/>
      <c r="R147" s="201">
        <f>SUM(R148:R150)</f>
        <v>0</v>
      </c>
      <c r="S147" s="200"/>
      <c r="T147" s="202">
        <f>SUM(T148:T150)</f>
        <v>0</v>
      </c>
      <c r="AR147" s="203" t="s">
        <v>83</v>
      </c>
      <c r="AT147" s="204" t="s">
        <v>75</v>
      </c>
      <c r="AU147" s="204" t="s">
        <v>83</v>
      </c>
      <c r="AY147" s="203" t="s">
        <v>198</v>
      </c>
      <c r="BK147" s="205">
        <f>SUM(BK148:BK150)</f>
        <v>0</v>
      </c>
    </row>
    <row r="148" spans="2:65" s="1" customFormat="1" ht="16.5" customHeight="1" x14ac:dyDescent="0.2">
      <c r="B148" s="33"/>
      <c r="C148" s="208" t="s">
        <v>211</v>
      </c>
      <c r="D148" s="208" t="s">
        <v>201</v>
      </c>
      <c r="E148" s="209" t="s">
        <v>245</v>
      </c>
      <c r="F148" s="210" t="s">
        <v>246</v>
      </c>
      <c r="G148" s="211" t="s">
        <v>224</v>
      </c>
      <c r="H148" s="212">
        <v>8.4</v>
      </c>
      <c r="I148" s="213"/>
      <c r="J148" s="212">
        <f>ROUND(I148*H148,2)</f>
        <v>0</v>
      </c>
      <c r="K148" s="210" t="s">
        <v>1</v>
      </c>
      <c r="L148" s="37"/>
      <c r="M148" s="214" t="s">
        <v>1</v>
      </c>
      <c r="N148" s="215" t="s">
        <v>41</v>
      </c>
      <c r="O148" s="6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218" t="s">
        <v>205</v>
      </c>
      <c r="AT148" s="218" t="s">
        <v>201</v>
      </c>
      <c r="AU148" s="218" t="s">
        <v>85</v>
      </c>
      <c r="AY148" s="16" t="s">
        <v>198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6" t="s">
        <v>83</v>
      </c>
      <c r="BK148" s="219">
        <f>ROUND(I148*H148,2)</f>
        <v>0</v>
      </c>
      <c r="BL148" s="16" t="s">
        <v>205</v>
      </c>
      <c r="BM148" s="218" t="s">
        <v>215</v>
      </c>
    </row>
    <row r="149" spans="2:65" s="12" customFormat="1" x14ac:dyDescent="0.2">
      <c r="B149" s="220"/>
      <c r="C149" s="221"/>
      <c r="D149" s="222" t="s">
        <v>206</v>
      </c>
      <c r="E149" s="223" t="s">
        <v>1</v>
      </c>
      <c r="F149" s="224" t="s">
        <v>3363</v>
      </c>
      <c r="G149" s="221"/>
      <c r="H149" s="225">
        <v>8.4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206</v>
      </c>
      <c r="AU149" s="231" t="s">
        <v>85</v>
      </c>
      <c r="AV149" s="12" t="s">
        <v>85</v>
      </c>
      <c r="AW149" s="12" t="s">
        <v>32</v>
      </c>
      <c r="AX149" s="12" t="s">
        <v>76</v>
      </c>
      <c r="AY149" s="231" t="s">
        <v>198</v>
      </c>
    </row>
    <row r="150" spans="2:65" s="13" customFormat="1" x14ac:dyDescent="0.2">
      <c r="B150" s="232"/>
      <c r="C150" s="233"/>
      <c r="D150" s="222" t="s">
        <v>206</v>
      </c>
      <c r="E150" s="234" t="s">
        <v>1</v>
      </c>
      <c r="F150" s="235" t="s">
        <v>208</v>
      </c>
      <c r="G150" s="233"/>
      <c r="H150" s="236">
        <v>8.4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206</v>
      </c>
      <c r="AU150" s="242" t="s">
        <v>85</v>
      </c>
      <c r="AV150" s="13" t="s">
        <v>205</v>
      </c>
      <c r="AW150" s="13" t="s">
        <v>32</v>
      </c>
      <c r="AX150" s="13" t="s">
        <v>83</v>
      </c>
      <c r="AY150" s="242" t="s">
        <v>198</v>
      </c>
    </row>
    <row r="151" spans="2:65" s="11" customFormat="1" ht="22.9" customHeight="1" x14ac:dyDescent="0.2">
      <c r="B151" s="192"/>
      <c r="C151" s="193"/>
      <c r="D151" s="194" t="s">
        <v>75</v>
      </c>
      <c r="E151" s="206" t="s">
        <v>255</v>
      </c>
      <c r="F151" s="206" t="s">
        <v>256</v>
      </c>
      <c r="G151" s="193"/>
      <c r="H151" s="193"/>
      <c r="I151" s="196"/>
      <c r="J151" s="207">
        <f>BK151</f>
        <v>0</v>
      </c>
      <c r="K151" s="193"/>
      <c r="L151" s="198"/>
      <c r="M151" s="199"/>
      <c r="N151" s="200"/>
      <c r="O151" s="200"/>
      <c r="P151" s="201">
        <f>SUM(P152:P158)</f>
        <v>0</v>
      </c>
      <c r="Q151" s="200"/>
      <c r="R151" s="201">
        <f>SUM(R152:R158)</f>
        <v>14.956</v>
      </c>
      <c r="S151" s="200"/>
      <c r="T151" s="202">
        <f>SUM(T152:T158)</f>
        <v>0</v>
      </c>
      <c r="AR151" s="203" t="s">
        <v>83</v>
      </c>
      <c r="AT151" s="204" t="s">
        <v>75</v>
      </c>
      <c r="AU151" s="204" t="s">
        <v>83</v>
      </c>
      <c r="AY151" s="203" t="s">
        <v>198</v>
      </c>
      <c r="BK151" s="205">
        <f>SUM(BK152:BK158)</f>
        <v>0</v>
      </c>
    </row>
    <row r="152" spans="2:65" s="1" customFormat="1" ht="16.5" customHeight="1" x14ac:dyDescent="0.2">
      <c r="B152" s="33"/>
      <c r="C152" s="208" t="s">
        <v>205</v>
      </c>
      <c r="D152" s="208" t="s">
        <v>201</v>
      </c>
      <c r="E152" s="209" t="s">
        <v>257</v>
      </c>
      <c r="F152" s="210" t="s">
        <v>258</v>
      </c>
      <c r="G152" s="211" t="s">
        <v>224</v>
      </c>
      <c r="H152" s="212">
        <v>6.72</v>
      </c>
      <c r="I152" s="213"/>
      <c r="J152" s="212">
        <f>ROUND(I152*H152,2)</f>
        <v>0</v>
      </c>
      <c r="K152" s="210" t="s">
        <v>1</v>
      </c>
      <c r="L152" s="37"/>
      <c r="M152" s="214" t="s">
        <v>1</v>
      </c>
      <c r="N152" s="215" t="s">
        <v>41</v>
      </c>
      <c r="O152" s="65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218" t="s">
        <v>205</v>
      </c>
      <c r="AT152" s="218" t="s">
        <v>201</v>
      </c>
      <c r="AU152" s="218" t="s">
        <v>85</v>
      </c>
      <c r="AY152" s="16" t="s">
        <v>198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6" t="s">
        <v>83</v>
      </c>
      <c r="BK152" s="219">
        <f>ROUND(I152*H152,2)</f>
        <v>0</v>
      </c>
      <c r="BL152" s="16" t="s">
        <v>205</v>
      </c>
      <c r="BM152" s="218" t="s">
        <v>218</v>
      </c>
    </row>
    <row r="153" spans="2:65" s="12" customFormat="1" x14ac:dyDescent="0.2">
      <c r="B153" s="220"/>
      <c r="C153" s="221"/>
      <c r="D153" s="222" t="s">
        <v>206</v>
      </c>
      <c r="E153" s="223" t="s">
        <v>1</v>
      </c>
      <c r="F153" s="224" t="s">
        <v>3364</v>
      </c>
      <c r="G153" s="221"/>
      <c r="H153" s="225">
        <v>6.72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206</v>
      </c>
      <c r="AU153" s="231" t="s">
        <v>85</v>
      </c>
      <c r="AV153" s="12" t="s">
        <v>85</v>
      </c>
      <c r="AW153" s="12" t="s">
        <v>32</v>
      </c>
      <c r="AX153" s="12" t="s">
        <v>76</v>
      </c>
      <c r="AY153" s="231" t="s">
        <v>198</v>
      </c>
    </row>
    <row r="154" spans="2:65" s="13" customFormat="1" x14ac:dyDescent="0.2">
      <c r="B154" s="232"/>
      <c r="C154" s="233"/>
      <c r="D154" s="222" t="s">
        <v>206</v>
      </c>
      <c r="E154" s="234" t="s">
        <v>1</v>
      </c>
      <c r="F154" s="235" t="s">
        <v>208</v>
      </c>
      <c r="G154" s="233"/>
      <c r="H154" s="236">
        <v>6.72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206</v>
      </c>
      <c r="AU154" s="242" t="s">
        <v>85</v>
      </c>
      <c r="AV154" s="13" t="s">
        <v>205</v>
      </c>
      <c r="AW154" s="13" t="s">
        <v>32</v>
      </c>
      <c r="AX154" s="13" t="s">
        <v>83</v>
      </c>
      <c r="AY154" s="242" t="s">
        <v>198</v>
      </c>
    </row>
    <row r="155" spans="2:65" s="1" customFormat="1" ht="16.5" customHeight="1" x14ac:dyDescent="0.2">
      <c r="B155" s="33"/>
      <c r="C155" s="208" t="s">
        <v>221</v>
      </c>
      <c r="D155" s="208" t="s">
        <v>201</v>
      </c>
      <c r="E155" s="209" t="s">
        <v>263</v>
      </c>
      <c r="F155" s="210" t="s">
        <v>264</v>
      </c>
      <c r="G155" s="211" t="s">
        <v>265</v>
      </c>
      <c r="H155" s="212">
        <v>12.1</v>
      </c>
      <c r="I155" s="213"/>
      <c r="J155" s="212">
        <f>ROUND(I155*H155,2)</f>
        <v>0</v>
      </c>
      <c r="K155" s="210" t="s">
        <v>1</v>
      </c>
      <c r="L155" s="37"/>
      <c r="M155" s="214" t="s">
        <v>1</v>
      </c>
      <c r="N155" s="215" t="s">
        <v>41</v>
      </c>
      <c r="O155" s="65"/>
      <c r="P155" s="216">
        <f>O155*H155</f>
        <v>0</v>
      </c>
      <c r="Q155" s="216">
        <v>1</v>
      </c>
      <c r="R155" s="216">
        <f>Q155*H155</f>
        <v>12.1</v>
      </c>
      <c r="S155" s="216">
        <v>0</v>
      </c>
      <c r="T155" s="217">
        <f>S155*H155</f>
        <v>0</v>
      </c>
      <c r="AR155" s="218" t="s">
        <v>205</v>
      </c>
      <c r="AT155" s="218" t="s">
        <v>201</v>
      </c>
      <c r="AU155" s="218" t="s">
        <v>85</v>
      </c>
      <c r="AY155" s="16" t="s">
        <v>198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6" t="s">
        <v>83</v>
      </c>
      <c r="BK155" s="219">
        <f>ROUND(I155*H155,2)</f>
        <v>0</v>
      </c>
      <c r="BL155" s="16" t="s">
        <v>205</v>
      </c>
      <c r="BM155" s="218" t="s">
        <v>225</v>
      </c>
    </row>
    <row r="156" spans="2:65" s="1" customFormat="1" ht="24" customHeight="1" x14ac:dyDescent="0.2">
      <c r="B156" s="33"/>
      <c r="C156" s="208" t="s">
        <v>215</v>
      </c>
      <c r="D156" s="208" t="s">
        <v>201</v>
      </c>
      <c r="E156" s="209" t="s">
        <v>2262</v>
      </c>
      <c r="F156" s="210" t="s">
        <v>3329</v>
      </c>
      <c r="G156" s="211" t="s">
        <v>224</v>
      </c>
      <c r="H156" s="212">
        <v>1.68</v>
      </c>
      <c r="I156" s="213"/>
      <c r="J156" s="212">
        <f>ROUND(I156*H156,2)</f>
        <v>0</v>
      </c>
      <c r="K156" s="210" t="s">
        <v>1</v>
      </c>
      <c r="L156" s="37"/>
      <c r="M156" s="214" t="s">
        <v>1</v>
      </c>
      <c r="N156" s="215" t="s">
        <v>41</v>
      </c>
      <c r="O156" s="65"/>
      <c r="P156" s="216">
        <f>O156*H156</f>
        <v>0</v>
      </c>
      <c r="Q156" s="216">
        <v>1.7</v>
      </c>
      <c r="R156" s="216">
        <f>Q156*H156</f>
        <v>2.8559999999999999</v>
      </c>
      <c r="S156" s="216">
        <v>0</v>
      </c>
      <c r="T156" s="217">
        <f>S156*H156</f>
        <v>0</v>
      </c>
      <c r="AR156" s="218" t="s">
        <v>205</v>
      </c>
      <c r="AT156" s="218" t="s">
        <v>201</v>
      </c>
      <c r="AU156" s="218" t="s">
        <v>85</v>
      </c>
      <c r="AY156" s="16" t="s">
        <v>198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6" t="s">
        <v>83</v>
      </c>
      <c r="BK156" s="219">
        <f>ROUND(I156*H156,2)</f>
        <v>0</v>
      </c>
      <c r="BL156" s="16" t="s">
        <v>205</v>
      </c>
      <c r="BM156" s="218" t="s">
        <v>219</v>
      </c>
    </row>
    <row r="157" spans="2:65" s="12" customFormat="1" x14ac:dyDescent="0.2">
      <c r="B157" s="220"/>
      <c r="C157" s="221"/>
      <c r="D157" s="222" t="s">
        <v>206</v>
      </c>
      <c r="E157" s="223" t="s">
        <v>1</v>
      </c>
      <c r="F157" s="224" t="s">
        <v>3365</v>
      </c>
      <c r="G157" s="221"/>
      <c r="H157" s="225">
        <v>1.68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206</v>
      </c>
      <c r="AU157" s="231" t="s">
        <v>85</v>
      </c>
      <c r="AV157" s="12" t="s">
        <v>85</v>
      </c>
      <c r="AW157" s="12" t="s">
        <v>32</v>
      </c>
      <c r="AX157" s="12" t="s">
        <v>76</v>
      </c>
      <c r="AY157" s="231" t="s">
        <v>198</v>
      </c>
    </row>
    <row r="158" spans="2:65" s="13" customFormat="1" x14ac:dyDescent="0.2">
      <c r="B158" s="232"/>
      <c r="C158" s="233"/>
      <c r="D158" s="222" t="s">
        <v>206</v>
      </c>
      <c r="E158" s="234" t="s">
        <v>1</v>
      </c>
      <c r="F158" s="235" t="s">
        <v>208</v>
      </c>
      <c r="G158" s="233"/>
      <c r="H158" s="236">
        <v>1.68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206</v>
      </c>
      <c r="AU158" s="242" t="s">
        <v>85</v>
      </c>
      <c r="AV158" s="13" t="s">
        <v>205</v>
      </c>
      <c r="AW158" s="13" t="s">
        <v>32</v>
      </c>
      <c r="AX158" s="13" t="s">
        <v>83</v>
      </c>
      <c r="AY158" s="242" t="s">
        <v>198</v>
      </c>
    </row>
    <row r="159" spans="2:65" s="11" customFormat="1" ht="22.9" customHeight="1" x14ac:dyDescent="0.2">
      <c r="B159" s="192"/>
      <c r="C159" s="193"/>
      <c r="D159" s="194" t="s">
        <v>75</v>
      </c>
      <c r="E159" s="206" t="s">
        <v>269</v>
      </c>
      <c r="F159" s="206" t="s">
        <v>270</v>
      </c>
      <c r="G159" s="193"/>
      <c r="H159" s="193"/>
      <c r="I159" s="196"/>
      <c r="J159" s="207">
        <f>BK159</f>
        <v>0</v>
      </c>
      <c r="K159" s="193"/>
      <c r="L159" s="198"/>
      <c r="M159" s="199"/>
      <c r="N159" s="200"/>
      <c r="O159" s="200"/>
      <c r="P159" s="201">
        <f>SUM(P160:P162)</f>
        <v>0</v>
      </c>
      <c r="Q159" s="200"/>
      <c r="R159" s="201">
        <f>SUM(R160:R162)</f>
        <v>0</v>
      </c>
      <c r="S159" s="200"/>
      <c r="T159" s="202">
        <f>SUM(T160:T162)</f>
        <v>0</v>
      </c>
      <c r="AR159" s="203" t="s">
        <v>83</v>
      </c>
      <c r="AT159" s="204" t="s">
        <v>75</v>
      </c>
      <c r="AU159" s="204" t="s">
        <v>83</v>
      </c>
      <c r="AY159" s="203" t="s">
        <v>198</v>
      </c>
      <c r="BK159" s="205">
        <f>SUM(BK160:BK162)</f>
        <v>0</v>
      </c>
    </row>
    <row r="160" spans="2:65" s="1" customFormat="1" ht="16.5" customHeight="1" x14ac:dyDescent="0.2">
      <c r="B160" s="33"/>
      <c r="C160" s="208" t="s">
        <v>238</v>
      </c>
      <c r="D160" s="208" t="s">
        <v>201</v>
      </c>
      <c r="E160" s="209" t="s">
        <v>271</v>
      </c>
      <c r="F160" s="210" t="s">
        <v>272</v>
      </c>
      <c r="G160" s="211" t="s">
        <v>224</v>
      </c>
      <c r="H160" s="212">
        <v>8.4</v>
      </c>
      <c r="I160" s="213"/>
      <c r="J160" s="212">
        <f>ROUND(I160*H160,2)</f>
        <v>0</v>
      </c>
      <c r="K160" s="210" t="s">
        <v>1</v>
      </c>
      <c r="L160" s="37"/>
      <c r="M160" s="214" t="s">
        <v>1</v>
      </c>
      <c r="N160" s="215" t="s">
        <v>41</v>
      </c>
      <c r="O160" s="6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218" t="s">
        <v>205</v>
      </c>
      <c r="AT160" s="218" t="s">
        <v>201</v>
      </c>
      <c r="AU160" s="218" t="s">
        <v>85</v>
      </c>
      <c r="AY160" s="16" t="s">
        <v>198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6" t="s">
        <v>83</v>
      </c>
      <c r="BK160" s="219">
        <f>ROUND(I160*H160,2)</f>
        <v>0</v>
      </c>
      <c r="BL160" s="16" t="s">
        <v>205</v>
      </c>
      <c r="BM160" s="218" t="s">
        <v>241</v>
      </c>
    </row>
    <row r="161" spans="2:65" s="12" customFormat="1" x14ac:dyDescent="0.2">
      <c r="B161" s="220"/>
      <c r="C161" s="221"/>
      <c r="D161" s="222" t="s">
        <v>206</v>
      </c>
      <c r="E161" s="223" t="s">
        <v>1</v>
      </c>
      <c r="F161" s="224" t="s">
        <v>3363</v>
      </c>
      <c r="G161" s="221"/>
      <c r="H161" s="225">
        <v>8.4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206</v>
      </c>
      <c r="AU161" s="231" t="s">
        <v>85</v>
      </c>
      <c r="AV161" s="12" t="s">
        <v>85</v>
      </c>
      <c r="AW161" s="12" t="s">
        <v>32</v>
      </c>
      <c r="AX161" s="12" t="s">
        <v>76</v>
      </c>
      <c r="AY161" s="231" t="s">
        <v>198</v>
      </c>
    </row>
    <row r="162" spans="2:65" s="13" customFormat="1" x14ac:dyDescent="0.2">
      <c r="B162" s="232"/>
      <c r="C162" s="233"/>
      <c r="D162" s="222" t="s">
        <v>206</v>
      </c>
      <c r="E162" s="234" t="s">
        <v>1</v>
      </c>
      <c r="F162" s="235" t="s">
        <v>208</v>
      </c>
      <c r="G162" s="233"/>
      <c r="H162" s="236">
        <v>8.4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206</v>
      </c>
      <c r="AU162" s="242" t="s">
        <v>85</v>
      </c>
      <c r="AV162" s="13" t="s">
        <v>205</v>
      </c>
      <c r="AW162" s="13" t="s">
        <v>32</v>
      </c>
      <c r="AX162" s="13" t="s">
        <v>83</v>
      </c>
      <c r="AY162" s="242" t="s">
        <v>198</v>
      </c>
    </row>
    <row r="163" spans="2:65" s="11" customFormat="1" ht="22.9" customHeight="1" x14ac:dyDescent="0.2">
      <c r="B163" s="192"/>
      <c r="C163" s="193"/>
      <c r="D163" s="194" t="s">
        <v>75</v>
      </c>
      <c r="E163" s="206" t="s">
        <v>378</v>
      </c>
      <c r="F163" s="206" t="s">
        <v>750</v>
      </c>
      <c r="G163" s="193"/>
      <c r="H163" s="193"/>
      <c r="I163" s="196"/>
      <c r="J163" s="207">
        <f>BK163</f>
        <v>0</v>
      </c>
      <c r="K163" s="193"/>
      <c r="L163" s="198"/>
      <c r="M163" s="199"/>
      <c r="N163" s="200"/>
      <c r="O163" s="200"/>
      <c r="P163" s="201">
        <f>SUM(P164:P166)</f>
        <v>0</v>
      </c>
      <c r="Q163" s="200"/>
      <c r="R163" s="201">
        <f>SUM(R164:R166)</f>
        <v>0.39563999999999999</v>
      </c>
      <c r="S163" s="200"/>
      <c r="T163" s="202">
        <f>SUM(T164:T166)</f>
        <v>0</v>
      </c>
      <c r="AR163" s="203" t="s">
        <v>83</v>
      </c>
      <c r="AT163" s="204" t="s">
        <v>75</v>
      </c>
      <c r="AU163" s="204" t="s">
        <v>83</v>
      </c>
      <c r="AY163" s="203" t="s">
        <v>198</v>
      </c>
      <c r="BK163" s="205">
        <f>SUM(BK164:BK166)</f>
        <v>0</v>
      </c>
    </row>
    <row r="164" spans="2:65" s="1" customFormat="1" ht="16.5" customHeight="1" x14ac:dyDescent="0.2">
      <c r="B164" s="33"/>
      <c r="C164" s="208" t="s">
        <v>218</v>
      </c>
      <c r="D164" s="208" t="s">
        <v>201</v>
      </c>
      <c r="E164" s="209" t="s">
        <v>3331</v>
      </c>
      <c r="F164" s="210" t="s">
        <v>3332</v>
      </c>
      <c r="G164" s="211" t="s">
        <v>312</v>
      </c>
      <c r="H164" s="212">
        <v>1.5</v>
      </c>
      <c r="I164" s="213"/>
      <c r="J164" s="212">
        <f>ROUND(I164*H164,2)</f>
        <v>0</v>
      </c>
      <c r="K164" s="210" t="s">
        <v>1</v>
      </c>
      <c r="L164" s="37"/>
      <c r="M164" s="214" t="s">
        <v>1</v>
      </c>
      <c r="N164" s="215" t="s">
        <v>41</v>
      </c>
      <c r="O164" s="65"/>
      <c r="P164" s="216">
        <f>O164*H164</f>
        <v>0</v>
      </c>
      <c r="Q164" s="216">
        <v>0.26375999999999999</v>
      </c>
      <c r="R164" s="216">
        <f>Q164*H164</f>
        <v>0.39563999999999999</v>
      </c>
      <c r="S164" s="216">
        <v>0</v>
      </c>
      <c r="T164" s="217">
        <f>S164*H164</f>
        <v>0</v>
      </c>
      <c r="AR164" s="218" t="s">
        <v>205</v>
      </c>
      <c r="AT164" s="218" t="s">
        <v>201</v>
      </c>
      <c r="AU164" s="218" t="s">
        <v>85</v>
      </c>
      <c r="AY164" s="16" t="s">
        <v>198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6" t="s">
        <v>83</v>
      </c>
      <c r="BK164" s="219">
        <f>ROUND(I164*H164,2)</f>
        <v>0</v>
      </c>
      <c r="BL164" s="16" t="s">
        <v>205</v>
      </c>
      <c r="BM164" s="218" t="s">
        <v>243</v>
      </c>
    </row>
    <row r="165" spans="2:65" s="12" customFormat="1" x14ac:dyDescent="0.2">
      <c r="B165" s="220"/>
      <c r="C165" s="221"/>
      <c r="D165" s="222" t="s">
        <v>206</v>
      </c>
      <c r="E165" s="223" t="s">
        <v>1</v>
      </c>
      <c r="F165" s="224" t="s">
        <v>3366</v>
      </c>
      <c r="G165" s="221"/>
      <c r="H165" s="225">
        <v>1.5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206</v>
      </c>
      <c r="AU165" s="231" t="s">
        <v>85</v>
      </c>
      <c r="AV165" s="12" t="s">
        <v>85</v>
      </c>
      <c r="AW165" s="12" t="s">
        <v>32</v>
      </c>
      <c r="AX165" s="12" t="s">
        <v>76</v>
      </c>
      <c r="AY165" s="231" t="s">
        <v>198</v>
      </c>
    </row>
    <row r="166" spans="2:65" s="13" customFormat="1" x14ac:dyDescent="0.2">
      <c r="B166" s="232"/>
      <c r="C166" s="233"/>
      <c r="D166" s="222" t="s">
        <v>206</v>
      </c>
      <c r="E166" s="234" t="s">
        <v>1</v>
      </c>
      <c r="F166" s="235" t="s">
        <v>208</v>
      </c>
      <c r="G166" s="233"/>
      <c r="H166" s="236">
        <v>1.5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206</v>
      </c>
      <c r="AU166" s="242" t="s">
        <v>85</v>
      </c>
      <c r="AV166" s="13" t="s">
        <v>205</v>
      </c>
      <c r="AW166" s="13" t="s">
        <v>32</v>
      </c>
      <c r="AX166" s="13" t="s">
        <v>83</v>
      </c>
      <c r="AY166" s="242" t="s">
        <v>198</v>
      </c>
    </row>
    <row r="167" spans="2:65" s="11" customFormat="1" ht="22.9" customHeight="1" x14ac:dyDescent="0.2">
      <c r="B167" s="192"/>
      <c r="C167" s="193"/>
      <c r="D167" s="194" t="s">
        <v>75</v>
      </c>
      <c r="E167" s="206" t="s">
        <v>526</v>
      </c>
      <c r="F167" s="206" t="s">
        <v>3334</v>
      </c>
      <c r="G167" s="193"/>
      <c r="H167" s="193"/>
      <c r="I167" s="196"/>
      <c r="J167" s="207">
        <f>BK167</f>
        <v>0</v>
      </c>
      <c r="K167" s="193"/>
      <c r="L167" s="198"/>
      <c r="M167" s="199"/>
      <c r="N167" s="200"/>
      <c r="O167" s="200"/>
      <c r="P167" s="201">
        <f>SUM(P168:P170)</f>
        <v>0</v>
      </c>
      <c r="Q167" s="200"/>
      <c r="R167" s="201">
        <f>SUM(R168:R170)</f>
        <v>0.19449</v>
      </c>
      <c r="S167" s="200"/>
      <c r="T167" s="202">
        <f>SUM(T168:T170)</f>
        <v>0</v>
      </c>
      <c r="AR167" s="203" t="s">
        <v>83</v>
      </c>
      <c r="AT167" s="204" t="s">
        <v>75</v>
      </c>
      <c r="AU167" s="204" t="s">
        <v>83</v>
      </c>
      <c r="AY167" s="203" t="s">
        <v>198</v>
      </c>
      <c r="BK167" s="205">
        <f>SUM(BK168:BK170)</f>
        <v>0</v>
      </c>
    </row>
    <row r="168" spans="2:65" s="1" customFormat="1" ht="24" customHeight="1" x14ac:dyDescent="0.2">
      <c r="B168" s="33"/>
      <c r="C168" s="208" t="s">
        <v>250</v>
      </c>
      <c r="D168" s="208" t="s">
        <v>201</v>
      </c>
      <c r="E168" s="209" t="s">
        <v>3335</v>
      </c>
      <c r="F168" s="210" t="s">
        <v>3336</v>
      </c>
      <c r="G168" s="211" t="s">
        <v>312</v>
      </c>
      <c r="H168" s="212">
        <v>1.5</v>
      </c>
      <c r="I168" s="213"/>
      <c r="J168" s="212">
        <f>ROUND(I168*H168,2)</f>
        <v>0</v>
      </c>
      <c r="K168" s="210" t="s">
        <v>1</v>
      </c>
      <c r="L168" s="37"/>
      <c r="M168" s="214" t="s">
        <v>1</v>
      </c>
      <c r="N168" s="215" t="s">
        <v>41</v>
      </c>
      <c r="O168" s="65"/>
      <c r="P168" s="216">
        <f>O168*H168</f>
        <v>0</v>
      </c>
      <c r="Q168" s="216">
        <v>0.12966</v>
      </c>
      <c r="R168" s="216">
        <f>Q168*H168</f>
        <v>0.19449</v>
      </c>
      <c r="S168" s="216">
        <v>0</v>
      </c>
      <c r="T168" s="217">
        <f>S168*H168</f>
        <v>0</v>
      </c>
      <c r="AR168" s="218" t="s">
        <v>205</v>
      </c>
      <c r="AT168" s="218" t="s">
        <v>201</v>
      </c>
      <c r="AU168" s="218" t="s">
        <v>85</v>
      </c>
      <c r="AY168" s="16" t="s">
        <v>198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6" t="s">
        <v>83</v>
      </c>
      <c r="BK168" s="219">
        <f>ROUND(I168*H168,2)</f>
        <v>0</v>
      </c>
      <c r="BL168" s="16" t="s">
        <v>205</v>
      </c>
      <c r="BM168" s="218" t="s">
        <v>253</v>
      </c>
    </row>
    <row r="169" spans="2:65" s="12" customFormat="1" x14ac:dyDescent="0.2">
      <c r="B169" s="220"/>
      <c r="C169" s="221"/>
      <c r="D169" s="222" t="s">
        <v>206</v>
      </c>
      <c r="E169" s="223" t="s">
        <v>1</v>
      </c>
      <c r="F169" s="224" t="s">
        <v>3367</v>
      </c>
      <c r="G169" s="221"/>
      <c r="H169" s="225">
        <v>1.5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206</v>
      </c>
      <c r="AU169" s="231" t="s">
        <v>85</v>
      </c>
      <c r="AV169" s="12" t="s">
        <v>85</v>
      </c>
      <c r="AW169" s="12" t="s">
        <v>32</v>
      </c>
      <c r="AX169" s="12" t="s">
        <v>76</v>
      </c>
      <c r="AY169" s="231" t="s">
        <v>198</v>
      </c>
    </row>
    <row r="170" spans="2:65" s="13" customFormat="1" x14ac:dyDescent="0.2">
      <c r="B170" s="232"/>
      <c r="C170" s="233"/>
      <c r="D170" s="222" t="s">
        <v>206</v>
      </c>
      <c r="E170" s="234" t="s">
        <v>1</v>
      </c>
      <c r="F170" s="235" t="s">
        <v>208</v>
      </c>
      <c r="G170" s="233"/>
      <c r="H170" s="236">
        <v>1.5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206</v>
      </c>
      <c r="AU170" s="242" t="s">
        <v>85</v>
      </c>
      <c r="AV170" s="13" t="s">
        <v>205</v>
      </c>
      <c r="AW170" s="13" t="s">
        <v>32</v>
      </c>
      <c r="AX170" s="13" t="s">
        <v>83</v>
      </c>
      <c r="AY170" s="242" t="s">
        <v>198</v>
      </c>
    </row>
    <row r="171" spans="2:65" s="11" customFormat="1" ht="22.9" customHeight="1" x14ac:dyDescent="0.2">
      <c r="B171" s="192"/>
      <c r="C171" s="193"/>
      <c r="D171" s="194" t="s">
        <v>75</v>
      </c>
      <c r="E171" s="206" t="s">
        <v>705</v>
      </c>
      <c r="F171" s="206" t="s">
        <v>3368</v>
      </c>
      <c r="G171" s="193"/>
      <c r="H171" s="193"/>
      <c r="I171" s="196"/>
      <c r="J171" s="207">
        <f>BK171</f>
        <v>0</v>
      </c>
      <c r="K171" s="193"/>
      <c r="L171" s="198"/>
      <c r="M171" s="199"/>
      <c r="N171" s="200"/>
      <c r="O171" s="200"/>
      <c r="P171" s="201">
        <f>SUM(P172:P186)</f>
        <v>0</v>
      </c>
      <c r="Q171" s="200"/>
      <c r="R171" s="201">
        <f>SUM(R172:R186)</f>
        <v>1.746E-2</v>
      </c>
      <c r="S171" s="200"/>
      <c r="T171" s="202">
        <f>SUM(T172:T186)</f>
        <v>0</v>
      </c>
      <c r="AR171" s="203" t="s">
        <v>83</v>
      </c>
      <c r="AT171" s="204" t="s">
        <v>75</v>
      </c>
      <c r="AU171" s="204" t="s">
        <v>83</v>
      </c>
      <c r="AY171" s="203" t="s">
        <v>198</v>
      </c>
      <c r="BK171" s="205">
        <f>SUM(BK172:BK186)</f>
        <v>0</v>
      </c>
    </row>
    <row r="172" spans="2:65" s="1" customFormat="1" ht="16.5" customHeight="1" x14ac:dyDescent="0.2">
      <c r="B172" s="33"/>
      <c r="C172" s="208" t="s">
        <v>225</v>
      </c>
      <c r="D172" s="208" t="s">
        <v>201</v>
      </c>
      <c r="E172" s="209" t="s">
        <v>3369</v>
      </c>
      <c r="F172" s="210" t="s">
        <v>3370</v>
      </c>
      <c r="G172" s="211" t="s">
        <v>278</v>
      </c>
      <c r="H172" s="212">
        <v>6.5</v>
      </c>
      <c r="I172" s="213"/>
      <c r="J172" s="212">
        <f>ROUND(I172*H172,2)</f>
        <v>0</v>
      </c>
      <c r="K172" s="210" t="s">
        <v>1</v>
      </c>
      <c r="L172" s="37"/>
      <c r="M172" s="214" t="s">
        <v>1</v>
      </c>
      <c r="N172" s="215" t="s">
        <v>41</v>
      </c>
      <c r="O172" s="65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AR172" s="218" t="s">
        <v>205</v>
      </c>
      <c r="AT172" s="218" t="s">
        <v>201</v>
      </c>
      <c r="AU172" s="218" t="s">
        <v>85</v>
      </c>
      <c r="AY172" s="16" t="s">
        <v>198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6" t="s">
        <v>83</v>
      </c>
      <c r="BK172" s="219">
        <f>ROUND(I172*H172,2)</f>
        <v>0</v>
      </c>
      <c r="BL172" s="16" t="s">
        <v>205</v>
      </c>
      <c r="BM172" s="218" t="s">
        <v>259</v>
      </c>
    </row>
    <row r="173" spans="2:65" s="12" customFormat="1" x14ac:dyDescent="0.2">
      <c r="B173" s="220"/>
      <c r="C173" s="221"/>
      <c r="D173" s="222" t="s">
        <v>206</v>
      </c>
      <c r="E173" s="223" t="s">
        <v>1</v>
      </c>
      <c r="F173" s="224" t="s">
        <v>3371</v>
      </c>
      <c r="G173" s="221"/>
      <c r="H173" s="225">
        <v>6.5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206</v>
      </c>
      <c r="AU173" s="231" t="s">
        <v>85</v>
      </c>
      <c r="AV173" s="12" t="s">
        <v>85</v>
      </c>
      <c r="AW173" s="12" t="s">
        <v>32</v>
      </c>
      <c r="AX173" s="12" t="s">
        <v>76</v>
      </c>
      <c r="AY173" s="231" t="s">
        <v>198</v>
      </c>
    </row>
    <row r="174" spans="2:65" s="13" customFormat="1" x14ac:dyDescent="0.2">
      <c r="B174" s="232"/>
      <c r="C174" s="233"/>
      <c r="D174" s="222" t="s">
        <v>206</v>
      </c>
      <c r="E174" s="234" t="s">
        <v>1</v>
      </c>
      <c r="F174" s="235" t="s">
        <v>208</v>
      </c>
      <c r="G174" s="233"/>
      <c r="H174" s="236">
        <v>6.5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206</v>
      </c>
      <c r="AU174" s="242" t="s">
        <v>85</v>
      </c>
      <c r="AV174" s="13" t="s">
        <v>205</v>
      </c>
      <c r="AW174" s="13" t="s">
        <v>32</v>
      </c>
      <c r="AX174" s="13" t="s">
        <v>83</v>
      </c>
      <c r="AY174" s="242" t="s">
        <v>198</v>
      </c>
    </row>
    <row r="175" spans="2:65" s="1" customFormat="1" ht="16.5" customHeight="1" x14ac:dyDescent="0.2">
      <c r="B175" s="33"/>
      <c r="C175" s="208" t="s">
        <v>199</v>
      </c>
      <c r="D175" s="208" t="s">
        <v>201</v>
      </c>
      <c r="E175" s="209" t="s">
        <v>3372</v>
      </c>
      <c r="F175" s="210" t="s">
        <v>3373</v>
      </c>
      <c r="G175" s="211" t="s">
        <v>278</v>
      </c>
      <c r="H175" s="212">
        <v>8</v>
      </c>
      <c r="I175" s="213"/>
      <c r="J175" s="212">
        <f>ROUND(I175*H175,2)</f>
        <v>0</v>
      </c>
      <c r="K175" s="210" t="s">
        <v>1</v>
      </c>
      <c r="L175" s="37"/>
      <c r="M175" s="214" t="s">
        <v>1</v>
      </c>
      <c r="N175" s="215" t="s">
        <v>41</v>
      </c>
      <c r="O175" s="65"/>
      <c r="P175" s="216">
        <f>O175*H175</f>
        <v>0</v>
      </c>
      <c r="Q175" s="216">
        <v>6.7000000000000002E-4</v>
      </c>
      <c r="R175" s="216">
        <f>Q175*H175</f>
        <v>5.3600000000000002E-3</v>
      </c>
      <c r="S175" s="216">
        <v>0</v>
      </c>
      <c r="T175" s="217">
        <f>S175*H175</f>
        <v>0</v>
      </c>
      <c r="AR175" s="218" t="s">
        <v>205</v>
      </c>
      <c r="AT175" s="218" t="s">
        <v>201</v>
      </c>
      <c r="AU175" s="218" t="s">
        <v>85</v>
      </c>
      <c r="AY175" s="16" t="s">
        <v>198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6" t="s">
        <v>83</v>
      </c>
      <c r="BK175" s="219">
        <f>ROUND(I175*H175,2)</f>
        <v>0</v>
      </c>
      <c r="BL175" s="16" t="s">
        <v>205</v>
      </c>
      <c r="BM175" s="218" t="s">
        <v>266</v>
      </c>
    </row>
    <row r="176" spans="2:65" s="12" customFormat="1" x14ac:dyDescent="0.2">
      <c r="B176" s="220"/>
      <c r="C176" s="221"/>
      <c r="D176" s="222" t="s">
        <v>206</v>
      </c>
      <c r="E176" s="223" t="s">
        <v>1</v>
      </c>
      <c r="F176" s="224" t="s">
        <v>3374</v>
      </c>
      <c r="G176" s="221"/>
      <c r="H176" s="225">
        <v>8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206</v>
      </c>
      <c r="AU176" s="231" t="s">
        <v>85</v>
      </c>
      <c r="AV176" s="12" t="s">
        <v>85</v>
      </c>
      <c r="AW176" s="12" t="s">
        <v>32</v>
      </c>
      <c r="AX176" s="12" t="s">
        <v>76</v>
      </c>
      <c r="AY176" s="231" t="s">
        <v>198</v>
      </c>
    </row>
    <row r="177" spans="2:65" s="13" customFormat="1" x14ac:dyDescent="0.2">
      <c r="B177" s="232"/>
      <c r="C177" s="233"/>
      <c r="D177" s="222" t="s">
        <v>206</v>
      </c>
      <c r="E177" s="234" t="s">
        <v>1</v>
      </c>
      <c r="F177" s="235" t="s">
        <v>208</v>
      </c>
      <c r="G177" s="233"/>
      <c r="H177" s="236">
        <v>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206</v>
      </c>
      <c r="AU177" s="242" t="s">
        <v>85</v>
      </c>
      <c r="AV177" s="13" t="s">
        <v>205</v>
      </c>
      <c r="AW177" s="13" t="s">
        <v>32</v>
      </c>
      <c r="AX177" s="13" t="s">
        <v>83</v>
      </c>
      <c r="AY177" s="242" t="s">
        <v>198</v>
      </c>
    </row>
    <row r="178" spans="2:65" s="1" customFormat="1" ht="16.5" customHeight="1" x14ac:dyDescent="0.2">
      <c r="B178" s="33"/>
      <c r="C178" s="208" t="s">
        <v>219</v>
      </c>
      <c r="D178" s="208" t="s">
        <v>201</v>
      </c>
      <c r="E178" s="209" t="s">
        <v>3375</v>
      </c>
      <c r="F178" s="210" t="s">
        <v>3376</v>
      </c>
      <c r="G178" s="211" t="s">
        <v>204</v>
      </c>
      <c r="H178" s="212">
        <v>1</v>
      </c>
      <c r="I178" s="213"/>
      <c r="J178" s="212">
        <f>ROUND(I178*H178,2)</f>
        <v>0</v>
      </c>
      <c r="K178" s="210" t="s">
        <v>1</v>
      </c>
      <c r="L178" s="37"/>
      <c r="M178" s="214" t="s">
        <v>1</v>
      </c>
      <c r="N178" s="215" t="s">
        <v>41</v>
      </c>
      <c r="O178" s="6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AR178" s="218" t="s">
        <v>205</v>
      </c>
      <c r="AT178" s="218" t="s">
        <v>201</v>
      </c>
      <c r="AU178" s="218" t="s">
        <v>85</v>
      </c>
      <c r="AY178" s="16" t="s">
        <v>198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6" t="s">
        <v>83</v>
      </c>
      <c r="BK178" s="219">
        <f>ROUND(I178*H178,2)</f>
        <v>0</v>
      </c>
      <c r="BL178" s="16" t="s">
        <v>205</v>
      </c>
      <c r="BM178" s="218" t="s">
        <v>273</v>
      </c>
    </row>
    <row r="179" spans="2:65" s="12" customFormat="1" x14ac:dyDescent="0.2">
      <c r="B179" s="220"/>
      <c r="C179" s="221"/>
      <c r="D179" s="222" t="s">
        <v>206</v>
      </c>
      <c r="E179" s="223" t="s">
        <v>1</v>
      </c>
      <c r="F179" s="224" t="s">
        <v>3377</v>
      </c>
      <c r="G179" s="221"/>
      <c r="H179" s="225">
        <v>1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206</v>
      </c>
      <c r="AU179" s="231" t="s">
        <v>85</v>
      </c>
      <c r="AV179" s="12" t="s">
        <v>85</v>
      </c>
      <c r="AW179" s="12" t="s">
        <v>32</v>
      </c>
      <c r="AX179" s="12" t="s">
        <v>76</v>
      </c>
      <c r="AY179" s="231" t="s">
        <v>198</v>
      </c>
    </row>
    <row r="180" spans="2:65" s="13" customFormat="1" x14ac:dyDescent="0.2">
      <c r="B180" s="232"/>
      <c r="C180" s="233"/>
      <c r="D180" s="222" t="s">
        <v>206</v>
      </c>
      <c r="E180" s="234" t="s">
        <v>1</v>
      </c>
      <c r="F180" s="235" t="s">
        <v>208</v>
      </c>
      <c r="G180" s="233"/>
      <c r="H180" s="236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206</v>
      </c>
      <c r="AU180" s="242" t="s">
        <v>85</v>
      </c>
      <c r="AV180" s="13" t="s">
        <v>205</v>
      </c>
      <c r="AW180" s="13" t="s">
        <v>32</v>
      </c>
      <c r="AX180" s="13" t="s">
        <v>83</v>
      </c>
      <c r="AY180" s="242" t="s">
        <v>198</v>
      </c>
    </row>
    <row r="181" spans="2:65" s="1" customFormat="1" ht="16.5" customHeight="1" x14ac:dyDescent="0.2">
      <c r="B181" s="33"/>
      <c r="C181" s="208" t="s">
        <v>227</v>
      </c>
      <c r="D181" s="208" t="s">
        <v>201</v>
      </c>
      <c r="E181" s="209" t="s">
        <v>3378</v>
      </c>
      <c r="F181" s="210" t="s">
        <v>3379</v>
      </c>
      <c r="G181" s="211" t="s">
        <v>204</v>
      </c>
      <c r="H181" s="212">
        <v>1</v>
      </c>
      <c r="I181" s="213"/>
      <c r="J181" s="212">
        <f>ROUND(I181*H181,2)</f>
        <v>0</v>
      </c>
      <c r="K181" s="210" t="s">
        <v>1</v>
      </c>
      <c r="L181" s="37"/>
      <c r="M181" s="214" t="s">
        <v>1</v>
      </c>
      <c r="N181" s="215" t="s">
        <v>41</v>
      </c>
      <c r="O181" s="65"/>
      <c r="P181" s="216">
        <f>O181*H181</f>
        <v>0</v>
      </c>
      <c r="Q181" s="216">
        <v>7.3000000000000001E-3</v>
      </c>
      <c r="R181" s="216">
        <f>Q181*H181</f>
        <v>7.3000000000000001E-3</v>
      </c>
      <c r="S181" s="216">
        <v>0</v>
      </c>
      <c r="T181" s="217">
        <f>S181*H181</f>
        <v>0</v>
      </c>
      <c r="AR181" s="218" t="s">
        <v>205</v>
      </c>
      <c r="AT181" s="218" t="s">
        <v>201</v>
      </c>
      <c r="AU181" s="218" t="s">
        <v>85</v>
      </c>
      <c r="AY181" s="16" t="s">
        <v>198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6" t="s">
        <v>83</v>
      </c>
      <c r="BK181" s="219">
        <f>ROUND(I181*H181,2)</f>
        <v>0</v>
      </c>
      <c r="BL181" s="16" t="s">
        <v>205</v>
      </c>
      <c r="BM181" s="218" t="s">
        <v>279</v>
      </c>
    </row>
    <row r="182" spans="2:65" s="12" customFormat="1" x14ac:dyDescent="0.2">
      <c r="B182" s="220"/>
      <c r="C182" s="221"/>
      <c r="D182" s="222" t="s">
        <v>206</v>
      </c>
      <c r="E182" s="223" t="s">
        <v>1</v>
      </c>
      <c r="F182" s="224" t="s">
        <v>83</v>
      </c>
      <c r="G182" s="221"/>
      <c r="H182" s="225">
        <v>1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206</v>
      </c>
      <c r="AU182" s="231" t="s">
        <v>85</v>
      </c>
      <c r="AV182" s="12" t="s">
        <v>85</v>
      </c>
      <c r="AW182" s="12" t="s">
        <v>32</v>
      </c>
      <c r="AX182" s="12" t="s">
        <v>76</v>
      </c>
      <c r="AY182" s="231" t="s">
        <v>198</v>
      </c>
    </row>
    <row r="183" spans="2:65" s="13" customFormat="1" x14ac:dyDescent="0.2">
      <c r="B183" s="232"/>
      <c r="C183" s="233"/>
      <c r="D183" s="222" t="s">
        <v>206</v>
      </c>
      <c r="E183" s="234" t="s">
        <v>1</v>
      </c>
      <c r="F183" s="235" t="s">
        <v>208</v>
      </c>
      <c r="G183" s="233"/>
      <c r="H183" s="236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206</v>
      </c>
      <c r="AU183" s="242" t="s">
        <v>85</v>
      </c>
      <c r="AV183" s="13" t="s">
        <v>205</v>
      </c>
      <c r="AW183" s="13" t="s">
        <v>32</v>
      </c>
      <c r="AX183" s="13" t="s">
        <v>83</v>
      </c>
      <c r="AY183" s="242" t="s">
        <v>198</v>
      </c>
    </row>
    <row r="184" spans="2:65" s="1" customFormat="1" ht="16.5" customHeight="1" x14ac:dyDescent="0.2">
      <c r="B184" s="33"/>
      <c r="C184" s="208" t="s">
        <v>241</v>
      </c>
      <c r="D184" s="208" t="s">
        <v>201</v>
      </c>
      <c r="E184" s="209" t="s">
        <v>3380</v>
      </c>
      <c r="F184" s="210" t="s">
        <v>3381</v>
      </c>
      <c r="G184" s="211" t="s">
        <v>204</v>
      </c>
      <c r="H184" s="212">
        <v>1</v>
      </c>
      <c r="I184" s="213"/>
      <c r="J184" s="212">
        <f>ROUND(I184*H184,2)</f>
        <v>0</v>
      </c>
      <c r="K184" s="210" t="s">
        <v>1</v>
      </c>
      <c r="L184" s="37"/>
      <c r="M184" s="214" t="s">
        <v>1</v>
      </c>
      <c r="N184" s="215" t="s">
        <v>41</v>
      </c>
      <c r="O184" s="65"/>
      <c r="P184" s="216">
        <f>O184*H184</f>
        <v>0</v>
      </c>
      <c r="Q184" s="216">
        <v>4.7999999999999996E-3</v>
      </c>
      <c r="R184" s="216">
        <f>Q184*H184</f>
        <v>4.7999999999999996E-3</v>
      </c>
      <c r="S184" s="216">
        <v>0</v>
      </c>
      <c r="T184" s="217">
        <f>S184*H184</f>
        <v>0</v>
      </c>
      <c r="AR184" s="218" t="s">
        <v>205</v>
      </c>
      <c r="AT184" s="218" t="s">
        <v>201</v>
      </c>
      <c r="AU184" s="218" t="s">
        <v>85</v>
      </c>
      <c r="AY184" s="16" t="s">
        <v>198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6" t="s">
        <v>83</v>
      </c>
      <c r="BK184" s="219">
        <f>ROUND(I184*H184,2)</f>
        <v>0</v>
      </c>
      <c r="BL184" s="16" t="s">
        <v>205</v>
      </c>
      <c r="BM184" s="218" t="s">
        <v>283</v>
      </c>
    </row>
    <row r="185" spans="2:65" s="12" customFormat="1" x14ac:dyDescent="0.2">
      <c r="B185" s="220"/>
      <c r="C185" s="221"/>
      <c r="D185" s="222" t="s">
        <v>206</v>
      </c>
      <c r="E185" s="223" t="s">
        <v>1</v>
      </c>
      <c r="F185" s="224" t="s">
        <v>83</v>
      </c>
      <c r="G185" s="221"/>
      <c r="H185" s="225">
        <v>1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206</v>
      </c>
      <c r="AU185" s="231" t="s">
        <v>85</v>
      </c>
      <c r="AV185" s="12" t="s">
        <v>85</v>
      </c>
      <c r="AW185" s="12" t="s">
        <v>32</v>
      </c>
      <c r="AX185" s="12" t="s">
        <v>76</v>
      </c>
      <c r="AY185" s="231" t="s">
        <v>198</v>
      </c>
    </row>
    <row r="186" spans="2:65" s="13" customFormat="1" x14ac:dyDescent="0.2">
      <c r="B186" s="232"/>
      <c r="C186" s="233"/>
      <c r="D186" s="222" t="s">
        <v>206</v>
      </c>
      <c r="E186" s="234" t="s">
        <v>1</v>
      </c>
      <c r="F186" s="235" t="s">
        <v>208</v>
      </c>
      <c r="G186" s="233"/>
      <c r="H186" s="236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206</v>
      </c>
      <c r="AU186" s="242" t="s">
        <v>85</v>
      </c>
      <c r="AV186" s="13" t="s">
        <v>205</v>
      </c>
      <c r="AW186" s="13" t="s">
        <v>32</v>
      </c>
      <c r="AX186" s="13" t="s">
        <v>83</v>
      </c>
      <c r="AY186" s="242" t="s">
        <v>198</v>
      </c>
    </row>
    <row r="187" spans="2:65" s="11" customFormat="1" ht="22.9" customHeight="1" x14ac:dyDescent="0.2">
      <c r="B187" s="192"/>
      <c r="C187" s="193"/>
      <c r="D187" s="194" t="s">
        <v>75</v>
      </c>
      <c r="E187" s="206" t="s">
        <v>727</v>
      </c>
      <c r="F187" s="206" t="s">
        <v>3347</v>
      </c>
      <c r="G187" s="193"/>
      <c r="H187" s="193"/>
      <c r="I187" s="196"/>
      <c r="J187" s="207">
        <f>BK187</f>
        <v>0</v>
      </c>
      <c r="K187" s="193"/>
      <c r="L187" s="198"/>
      <c r="M187" s="199"/>
      <c r="N187" s="200"/>
      <c r="O187" s="200"/>
      <c r="P187" s="201">
        <f>SUM(P188:P190)</f>
        <v>0</v>
      </c>
      <c r="Q187" s="200"/>
      <c r="R187" s="201">
        <f>SUM(R188:R190)</f>
        <v>0</v>
      </c>
      <c r="S187" s="200"/>
      <c r="T187" s="202">
        <f>SUM(T188:T190)</f>
        <v>0</v>
      </c>
      <c r="AR187" s="203" t="s">
        <v>83</v>
      </c>
      <c r="AT187" s="204" t="s">
        <v>75</v>
      </c>
      <c r="AU187" s="204" t="s">
        <v>83</v>
      </c>
      <c r="AY187" s="203" t="s">
        <v>198</v>
      </c>
      <c r="BK187" s="205">
        <f>SUM(BK188:BK190)</f>
        <v>0</v>
      </c>
    </row>
    <row r="188" spans="2:65" s="1" customFormat="1" ht="16.5" customHeight="1" x14ac:dyDescent="0.2">
      <c r="B188" s="33"/>
      <c r="C188" s="208" t="s">
        <v>8</v>
      </c>
      <c r="D188" s="208" t="s">
        <v>201</v>
      </c>
      <c r="E188" s="209" t="s">
        <v>3348</v>
      </c>
      <c r="F188" s="210" t="s">
        <v>3349</v>
      </c>
      <c r="G188" s="211" t="s">
        <v>278</v>
      </c>
      <c r="H188" s="212">
        <v>4</v>
      </c>
      <c r="I188" s="213"/>
      <c r="J188" s="212">
        <f>ROUND(I188*H188,2)</f>
        <v>0</v>
      </c>
      <c r="K188" s="210" t="s">
        <v>1</v>
      </c>
      <c r="L188" s="37"/>
      <c r="M188" s="214" t="s">
        <v>1</v>
      </c>
      <c r="N188" s="215" t="s">
        <v>41</v>
      </c>
      <c r="O188" s="6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AR188" s="218" t="s">
        <v>205</v>
      </c>
      <c r="AT188" s="218" t="s">
        <v>201</v>
      </c>
      <c r="AU188" s="218" t="s">
        <v>85</v>
      </c>
      <c r="AY188" s="16" t="s">
        <v>198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6" t="s">
        <v>83</v>
      </c>
      <c r="BK188" s="219">
        <f>ROUND(I188*H188,2)</f>
        <v>0</v>
      </c>
      <c r="BL188" s="16" t="s">
        <v>205</v>
      </c>
      <c r="BM188" s="218" t="s">
        <v>290</v>
      </c>
    </row>
    <row r="189" spans="2:65" s="12" customFormat="1" x14ac:dyDescent="0.2">
      <c r="B189" s="220"/>
      <c r="C189" s="221"/>
      <c r="D189" s="222" t="s">
        <v>206</v>
      </c>
      <c r="E189" s="223" t="s">
        <v>1</v>
      </c>
      <c r="F189" s="224" t="s">
        <v>3382</v>
      </c>
      <c r="G189" s="221"/>
      <c r="H189" s="225">
        <v>4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206</v>
      </c>
      <c r="AU189" s="231" t="s">
        <v>85</v>
      </c>
      <c r="AV189" s="12" t="s">
        <v>85</v>
      </c>
      <c r="AW189" s="12" t="s">
        <v>32</v>
      </c>
      <c r="AX189" s="12" t="s">
        <v>76</v>
      </c>
      <c r="AY189" s="231" t="s">
        <v>198</v>
      </c>
    </row>
    <row r="190" spans="2:65" s="13" customFormat="1" x14ac:dyDescent="0.2">
      <c r="B190" s="232"/>
      <c r="C190" s="233"/>
      <c r="D190" s="222" t="s">
        <v>206</v>
      </c>
      <c r="E190" s="234" t="s">
        <v>1</v>
      </c>
      <c r="F190" s="235" t="s">
        <v>208</v>
      </c>
      <c r="G190" s="233"/>
      <c r="H190" s="236">
        <v>4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206</v>
      </c>
      <c r="AU190" s="242" t="s">
        <v>85</v>
      </c>
      <c r="AV190" s="13" t="s">
        <v>205</v>
      </c>
      <c r="AW190" s="13" t="s">
        <v>32</v>
      </c>
      <c r="AX190" s="13" t="s">
        <v>83</v>
      </c>
      <c r="AY190" s="242" t="s">
        <v>198</v>
      </c>
    </row>
    <row r="191" spans="2:65" s="11" customFormat="1" ht="22.9" customHeight="1" x14ac:dyDescent="0.2">
      <c r="B191" s="192"/>
      <c r="C191" s="193"/>
      <c r="D191" s="194" t="s">
        <v>75</v>
      </c>
      <c r="E191" s="206" t="s">
        <v>2485</v>
      </c>
      <c r="F191" s="206" t="s">
        <v>2486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P192</f>
        <v>0</v>
      </c>
      <c r="Q191" s="200"/>
      <c r="R191" s="201">
        <f>R192</f>
        <v>0</v>
      </c>
      <c r="S191" s="200"/>
      <c r="T191" s="202">
        <f>T192</f>
        <v>0</v>
      </c>
      <c r="AR191" s="203" t="s">
        <v>83</v>
      </c>
      <c r="AT191" s="204" t="s">
        <v>75</v>
      </c>
      <c r="AU191" s="204" t="s">
        <v>83</v>
      </c>
      <c r="AY191" s="203" t="s">
        <v>198</v>
      </c>
      <c r="BK191" s="205">
        <f>BK192</f>
        <v>0</v>
      </c>
    </row>
    <row r="192" spans="2:65" s="1" customFormat="1" ht="16.5" customHeight="1" x14ac:dyDescent="0.2">
      <c r="B192" s="33"/>
      <c r="C192" s="208" t="s">
        <v>243</v>
      </c>
      <c r="D192" s="208" t="s">
        <v>201</v>
      </c>
      <c r="E192" s="209" t="s">
        <v>2487</v>
      </c>
      <c r="F192" s="210" t="s">
        <v>2488</v>
      </c>
      <c r="G192" s="211" t="s">
        <v>294</v>
      </c>
      <c r="H192" s="212">
        <v>0.61</v>
      </c>
      <c r="I192" s="213"/>
      <c r="J192" s="212">
        <f>ROUND(I192*H192,2)</f>
        <v>0</v>
      </c>
      <c r="K192" s="210" t="s">
        <v>1</v>
      </c>
      <c r="L192" s="37"/>
      <c r="M192" s="269" t="s">
        <v>1</v>
      </c>
      <c r="N192" s="270" t="s">
        <v>41</v>
      </c>
      <c r="O192" s="271"/>
      <c r="P192" s="272">
        <f>O192*H192</f>
        <v>0</v>
      </c>
      <c r="Q192" s="272">
        <v>0</v>
      </c>
      <c r="R192" s="272">
        <f>Q192*H192</f>
        <v>0</v>
      </c>
      <c r="S192" s="272">
        <v>0</v>
      </c>
      <c r="T192" s="273">
        <f>S192*H192</f>
        <v>0</v>
      </c>
      <c r="AR192" s="218" t="s">
        <v>205</v>
      </c>
      <c r="AT192" s="218" t="s">
        <v>201</v>
      </c>
      <c r="AU192" s="218" t="s">
        <v>85</v>
      </c>
      <c r="AY192" s="16" t="s">
        <v>198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6" t="s">
        <v>83</v>
      </c>
      <c r="BK192" s="219">
        <f>ROUND(I192*H192,2)</f>
        <v>0</v>
      </c>
      <c r="BL192" s="16" t="s">
        <v>205</v>
      </c>
      <c r="BM192" s="218" t="s">
        <v>295</v>
      </c>
    </row>
    <row r="193" spans="2:12" s="1" customFormat="1" ht="6.95" customHeight="1" x14ac:dyDescent="0.2">
      <c r="B193" s="48"/>
      <c r="C193" s="49"/>
      <c r="D193" s="49"/>
      <c r="E193" s="49"/>
      <c r="F193" s="49"/>
      <c r="G193" s="49"/>
      <c r="H193" s="49"/>
      <c r="I193" s="149"/>
      <c r="J193" s="49"/>
      <c r="K193" s="49"/>
      <c r="L193" s="37"/>
    </row>
  </sheetData>
  <sheetProtection algorithmName="SHA-512" hashValue="GZyqAY4wVLWFiRzumCC+A/izwIy794KQVz7t0Qe6cDkPS/HbYfdKUXtvnMAQ1C9UvemooGZBA7vFtFZxWK6wJg==" saltValue="DWUESrvphjmcGv7oDKbzePYsZXTYHSVeHJAG8pB33XEChxTHCrIuuvPRTzJVY486s64JXidLrCzTnUYybQOc/Q==" spinCount="100000" sheet="1" objects="1" scenarios="1" formatColumns="0" formatRows="0" autoFilter="0"/>
  <autoFilter ref="C136:K192" xr:uid="{00000000-0009-0000-0000-000009000000}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97"/>
  <sheetViews>
    <sheetView showGridLines="0" topLeftCell="A175" workbookViewId="0">
      <selection activeCell="F192" sqref="F19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117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s="1" customFormat="1" ht="12" customHeight="1" x14ac:dyDescent="0.2">
      <c r="B8" s="37"/>
      <c r="D8" s="115" t="s">
        <v>125</v>
      </c>
      <c r="I8" s="116"/>
      <c r="L8" s="37"/>
    </row>
    <row r="9" spans="2:46" s="1" customFormat="1" ht="36.950000000000003" customHeight="1" x14ac:dyDescent="0.2">
      <c r="B9" s="37"/>
      <c r="E9" s="330" t="s">
        <v>3383</v>
      </c>
      <c r="F9" s="329"/>
      <c r="G9" s="329"/>
      <c r="H9" s="329"/>
      <c r="I9" s="116"/>
      <c r="L9" s="37"/>
    </row>
    <row r="10" spans="2:46" s="1" customFormat="1" x14ac:dyDescent="0.2">
      <c r="B10" s="37"/>
      <c r="I10" s="116"/>
      <c r="L10" s="37"/>
    </row>
    <row r="11" spans="2:46" s="1" customFormat="1" ht="12" customHeight="1" x14ac:dyDescent="0.2">
      <c r="B11" s="37"/>
      <c r="D11" s="115" t="s">
        <v>16</v>
      </c>
      <c r="F11" s="104" t="s">
        <v>1</v>
      </c>
      <c r="I11" s="117" t="s">
        <v>17</v>
      </c>
      <c r="J11" s="104" t="s">
        <v>1</v>
      </c>
      <c r="L11" s="37"/>
    </row>
    <row r="12" spans="2:46" s="1" customFormat="1" ht="12" customHeight="1" x14ac:dyDescent="0.2">
      <c r="B12" s="37"/>
      <c r="D12" s="115" t="s">
        <v>18</v>
      </c>
      <c r="F12" s="104" t="s">
        <v>19</v>
      </c>
      <c r="I12" s="117" t="s">
        <v>20</v>
      </c>
      <c r="J12" s="118" t="str">
        <f>'Rekapitulace stavby'!AN8</f>
        <v>25. 11. 2019</v>
      </c>
      <c r="L12" s="37"/>
    </row>
    <row r="13" spans="2:46" s="1" customFormat="1" ht="10.9" customHeight="1" x14ac:dyDescent="0.2">
      <c r="B13" s="37"/>
      <c r="I13" s="116"/>
      <c r="L13" s="37"/>
    </row>
    <row r="14" spans="2:46" s="1" customFormat="1" ht="12" customHeight="1" x14ac:dyDescent="0.2">
      <c r="B14" s="37"/>
      <c r="D14" s="115" t="s">
        <v>22</v>
      </c>
      <c r="I14" s="117" t="s">
        <v>23</v>
      </c>
      <c r="J14" s="104" t="s">
        <v>1</v>
      </c>
      <c r="L14" s="37"/>
    </row>
    <row r="15" spans="2:46" s="1" customFormat="1" ht="18" customHeight="1" x14ac:dyDescent="0.2">
      <c r="B15" s="37"/>
      <c r="E15" s="104" t="s">
        <v>24</v>
      </c>
      <c r="I15" s="117" t="s">
        <v>25</v>
      </c>
      <c r="J15" s="104" t="s">
        <v>1</v>
      </c>
      <c r="L15" s="37"/>
    </row>
    <row r="16" spans="2:46" s="1" customFormat="1" ht="6.95" customHeight="1" x14ac:dyDescent="0.2">
      <c r="B16" s="37"/>
      <c r="I16" s="116"/>
      <c r="L16" s="37"/>
    </row>
    <row r="17" spans="2:12" s="1" customFormat="1" ht="12" customHeight="1" x14ac:dyDescent="0.2">
      <c r="B17" s="37"/>
      <c r="D17" s="115" t="s">
        <v>26</v>
      </c>
      <c r="I17" s="117" t="s">
        <v>23</v>
      </c>
      <c r="J17" s="29" t="str">
        <f>'Rekapitulace stavby'!AN13</f>
        <v>Vyplň údaj</v>
      </c>
      <c r="L17" s="37"/>
    </row>
    <row r="18" spans="2:12" s="1" customFormat="1" ht="18" customHeight="1" x14ac:dyDescent="0.2">
      <c r="B18" s="37"/>
      <c r="E18" s="331" t="str">
        <f>'Rekapitulace stavby'!E14</f>
        <v>Vyplň údaj</v>
      </c>
      <c r="F18" s="332"/>
      <c r="G18" s="332"/>
      <c r="H18" s="332"/>
      <c r="I18" s="117" t="s">
        <v>25</v>
      </c>
      <c r="J18" s="29" t="str">
        <f>'Rekapitulace stavby'!AN14</f>
        <v>Vyplň údaj</v>
      </c>
      <c r="L18" s="37"/>
    </row>
    <row r="19" spans="2:12" s="1" customFormat="1" ht="6.95" customHeight="1" x14ac:dyDescent="0.2">
      <c r="B19" s="37"/>
      <c r="I19" s="116"/>
      <c r="L19" s="37"/>
    </row>
    <row r="20" spans="2:12" s="1" customFormat="1" ht="12" customHeight="1" x14ac:dyDescent="0.2">
      <c r="B20" s="37"/>
      <c r="D20" s="115" t="s">
        <v>28</v>
      </c>
      <c r="I20" s="117" t="s">
        <v>23</v>
      </c>
      <c r="J20" s="104" t="s">
        <v>29</v>
      </c>
      <c r="L20" s="37"/>
    </row>
    <row r="21" spans="2:12" s="1" customFormat="1" ht="18" customHeight="1" x14ac:dyDescent="0.2">
      <c r="B21" s="37"/>
      <c r="E21" s="104" t="s">
        <v>30</v>
      </c>
      <c r="I21" s="117" t="s">
        <v>25</v>
      </c>
      <c r="J21" s="104" t="s">
        <v>31</v>
      </c>
      <c r="L21" s="37"/>
    </row>
    <row r="22" spans="2:12" s="1" customFormat="1" ht="6.95" customHeight="1" x14ac:dyDescent="0.2">
      <c r="B22" s="37"/>
      <c r="I22" s="116"/>
      <c r="L22" s="37"/>
    </row>
    <row r="23" spans="2:12" s="1" customFormat="1" ht="12" customHeight="1" x14ac:dyDescent="0.2">
      <c r="B23" s="37"/>
      <c r="D23" s="115" t="s">
        <v>33</v>
      </c>
      <c r="I23" s="117" t="s">
        <v>23</v>
      </c>
      <c r="J23" s="104" t="str">
        <f>IF('Rekapitulace stavby'!AN19="","",'Rekapitulace stavby'!AN19)</f>
        <v/>
      </c>
      <c r="L23" s="37"/>
    </row>
    <row r="24" spans="2:12" s="1" customFormat="1" ht="18" customHeight="1" x14ac:dyDescent="0.2">
      <c r="B24" s="37"/>
      <c r="E24" s="104" t="str">
        <f>IF('Rekapitulace stavby'!E20="","",'Rekapitulace stavby'!E20)</f>
        <v xml:space="preserve"> </v>
      </c>
      <c r="I24" s="117" t="s">
        <v>25</v>
      </c>
      <c r="J24" s="104" t="str">
        <f>IF('Rekapitulace stavby'!AN20="","",'Rekapitulace stavby'!AN20)</f>
        <v/>
      </c>
      <c r="L24" s="37"/>
    </row>
    <row r="25" spans="2:12" s="1" customFormat="1" ht="6.95" customHeight="1" x14ac:dyDescent="0.2">
      <c r="B25" s="37"/>
      <c r="I25" s="116"/>
      <c r="L25" s="37"/>
    </row>
    <row r="26" spans="2:12" s="1" customFormat="1" ht="12" customHeight="1" x14ac:dyDescent="0.2">
      <c r="B26" s="37"/>
      <c r="D26" s="115" t="s">
        <v>35</v>
      </c>
      <c r="I26" s="116"/>
      <c r="L26" s="37"/>
    </row>
    <row r="27" spans="2:12" s="7" customFormat="1" ht="16.5" customHeight="1" x14ac:dyDescent="0.2">
      <c r="B27" s="119"/>
      <c r="E27" s="326" t="s">
        <v>1</v>
      </c>
      <c r="F27" s="326"/>
      <c r="G27" s="326"/>
      <c r="H27" s="326"/>
      <c r="I27" s="120"/>
      <c r="L27" s="119"/>
    </row>
    <row r="28" spans="2:12" s="1" customFormat="1" ht="6.95" customHeight="1" x14ac:dyDescent="0.2">
      <c r="B28" s="37"/>
      <c r="I28" s="116"/>
      <c r="L28" s="37"/>
    </row>
    <row r="29" spans="2:12" s="1" customFormat="1" ht="6.95" customHeight="1" x14ac:dyDescent="0.2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14.45" customHeight="1" x14ac:dyDescent="0.2">
      <c r="B30" s="37"/>
      <c r="D30" s="104" t="s">
        <v>129</v>
      </c>
      <c r="I30" s="116"/>
      <c r="J30" s="122">
        <f>J96</f>
        <v>0</v>
      </c>
      <c r="L30" s="37"/>
    </row>
    <row r="31" spans="2:12" s="1" customFormat="1" ht="14.45" customHeight="1" x14ac:dyDescent="0.2">
      <c r="B31" s="37"/>
      <c r="D31" s="123" t="s">
        <v>130</v>
      </c>
      <c r="I31" s="116"/>
      <c r="J31" s="122">
        <f>J107</f>
        <v>0</v>
      </c>
      <c r="L31" s="37"/>
    </row>
    <row r="32" spans="2:12" s="1" customFormat="1" ht="25.35" customHeight="1" x14ac:dyDescent="0.2">
      <c r="B32" s="37"/>
      <c r="D32" s="124" t="s">
        <v>36</v>
      </c>
      <c r="I32" s="116"/>
      <c r="J32" s="125">
        <f>ROUND(J30 + J31, 2)</f>
        <v>0</v>
      </c>
      <c r="L32" s="37"/>
    </row>
    <row r="33" spans="2:12" s="1" customFormat="1" ht="6.95" customHeight="1" x14ac:dyDescent="0.2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 x14ac:dyDescent="0.2">
      <c r="B34" s="37"/>
      <c r="F34" s="126" t="s">
        <v>38</v>
      </c>
      <c r="I34" s="127" t="s">
        <v>37</v>
      </c>
      <c r="J34" s="126" t="s">
        <v>39</v>
      </c>
      <c r="L34" s="37"/>
    </row>
    <row r="35" spans="2:12" s="1" customFormat="1" ht="14.45" customHeight="1" x14ac:dyDescent="0.2">
      <c r="B35" s="37"/>
      <c r="D35" s="128" t="s">
        <v>40</v>
      </c>
      <c r="E35" s="115" t="s">
        <v>41</v>
      </c>
      <c r="F35" s="129">
        <f>ROUND((SUM(BE107:BE114) + SUM(BE134:BE196)),  2)</f>
        <v>0</v>
      </c>
      <c r="I35" s="130">
        <v>0.21</v>
      </c>
      <c r="J35" s="129">
        <f>ROUND(((SUM(BE107:BE114) + SUM(BE134:BE196))*I35),  2)</f>
        <v>0</v>
      </c>
      <c r="L35" s="37"/>
    </row>
    <row r="36" spans="2:12" s="1" customFormat="1" ht="14.45" customHeight="1" x14ac:dyDescent="0.2">
      <c r="B36" s="37"/>
      <c r="E36" s="115" t="s">
        <v>42</v>
      </c>
      <c r="F36" s="129">
        <f>ROUND((SUM(BF107:BF114) + SUM(BF134:BF196)),  2)</f>
        <v>0</v>
      </c>
      <c r="I36" s="130">
        <v>0.15</v>
      </c>
      <c r="J36" s="129">
        <f>ROUND(((SUM(BF107:BF114) + SUM(BF134:BF196))*I36),  2)</f>
        <v>0</v>
      </c>
      <c r="L36" s="37"/>
    </row>
    <row r="37" spans="2:12" s="1" customFormat="1" ht="14.45" hidden="1" customHeight="1" x14ac:dyDescent="0.2">
      <c r="B37" s="37"/>
      <c r="E37" s="115" t="s">
        <v>43</v>
      </c>
      <c r="F37" s="129">
        <f>ROUND((SUM(BG107:BG114) + SUM(BG134:BG196)),  2)</f>
        <v>0</v>
      </c>
      <c r="I37" s="130">
        <v>0.21</v>
      </c>
      <c r="J37" s="129">
        <f>0</f>
        <v>0</v>
      </c>
      <c r="L37" s="37"/>
    </row>
    <row r="38" spans="2:12" s="1" customFormat="1" ht="14.45" hidden="1" customHeight="1" x14ac:dyDescent="0.2">
      <c r="B38" s="37"/>
      <c r="E38" s="115" t="s">
        <v>44</v>
      </c>
      <c r="F38" s="129">
        <f>ROUND((SUM(BH107:BH114) + SUM(BH134:BH196)),  2)</f>
        <v>0</v>
      </c>
      <c r="I38" s="130">
        <v>0.15</v>
      </c>
      <c r="J38" s="129">
        <f>0</f>
        <v>0</v>
      </c>
      <c r="L38" s="37"/>
    </row>
    <row r="39" spans="2:12" s="1" customFormat="1" ht="14.45" hidden="1" customHeight="1" x14ac:dyDescent="0.2">
      <c r="B39" s="37"/>
      <c r="E39" s="115" t="s">
        <v>45</v>
      </c>
      <c r="F39" s="129">
        <f>ROUND((SUM(BI107:BI114) + SUM(BI134:BI196)),  2)</f>
        <v>0</v>
      </c>
      <c r="I39" s="130">
        <v>0</v>
      </c>
      <c r="J39" s="129">
        <f>0</f>
        <v>0</v>
      </c>
      <c r="L39" s="37"/>
    </row>
    <row r="40" spans="2:12" s="1" customFormat="1" ht="6.95" customHeight="1" x14ac:dyDescent="0.2">
      <c r="B40" s="37"/>
      <c r="I40" s="116"/>
      <c r="L40" s="37"/>
    </row>
    <row r="41" spans="2:12" s="1" customFormat="1" ht="25.35" customHeight="1" x14ac:dyDescent="0.2">
      <c r="B41" s="37"/>
      <c r="C41" s="131"/>
      <c r="D41" s="132" t="s">
        <v>46</v>
      </c>
      <c r="E41" s="133"/>
      <c r="F41" s="133"/>
      <c r="G41" s="134" t="s">
        <v>47</v>
      </c>
      <c r="H41" s="135" t="s">
        <v>48</v>
      </c>
      <c r="I41" s="136"/>
      <c r="J41" s="137">
        <f>SUM(J32:J39)</f>
        <v>0</v>
      </c>
      <c r="K41" s="138"/>
      <c r="L41" s="37"/>
    </row>
    <row r="42" spans="2:12" s="1" customFormat="1" ht="14.45" customHeight="1" x14ac:dyDescent="0.2">
      <c r="B42" s="37"/>
      <c r="I42" s="116"/>
      <c r="L42" s="37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47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47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47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47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47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47" s="1" customFormat="1" ht="12" customHeight="1" x14ac:dyDescent="0.2">
      <c r="B86" s="33"/>
      <c r="C86" s="28" t="s">
        <v>125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47" s="1" customFormat="1" ht="16.5" customHeight="1" x14ac:dyDescent="0.2">
      <c r="B87" s="33"/>
      <c r="C87" s="34"/>
      <c r="D87" s="34"/>
      <c r="E87" s="289" t="str">
        <f>E9</f>
        <v>5D - SO 05 PŘÍPOJKA NTL</v>
      </c>
      <c r="F87" s="321"/>
      <c r="G87" s="321"/>
      <c r="H87" s="321"/>
      <c r="I87" s="116"/>
      <c r="J87" s="34"/>
      <c r="K87" s="34"/>
      <c r="L87" s="37"/>
    </row>
    <row r="88" spans="2:47" s="1" customFormat="1" ht="6.95" customHeight="1" x14ac:dyDescent="0.2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47" s="1" customFormat="1" ht="12" customHeight="1" x14ac:dyDescent="0.2">
      <c r="B89" s="33"/>
      <c r="C89" s="28" t="s">
        <v>18</v>
      </c>
      <c r="D89" s="34"/>
      <c r="E89" s="34"/>
      <c r="F89" s="26" t="str">
        <f>F12</f>
        <v>Litomyšl</v>
      </c>
      <c r="G89" s="34"/>
      <c r="H89" s="34"/>
      <c r="I89" s="117" t="s">
        <v>20</v>
      </c>
      <c r="J89" s="60" t="str">
        <f>IF(J12="","",J12)</f>
        <v>25. 11. 2019</v>
      </c>
      <c r="K89" s="34"/>
      <c r="L89" s="37"/>
    </row>
    <row r="90" spans="2:47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47" s="1" customFormat="1" ht="15.2" customHeight="1" x14ac:dyDescent="0.2">
      <c r="B91" s="33"/>
      <c r="C91" s="28" t="s">
        <v>22</v>
      </c>
      <c r="D91" s="34"/>
      <c r="E91" s="34"/>
      <c r="F91" s="26" t="str">
        <f>E15</f>
        <v>Město Litomyšl</v>
      </c>
      <c r="G91" s="34"/>
      <c r="H91" s="34"/>
      <c r="I91" s="117" t="s">
        <v>28</v>
      </c>
      <c r="J91" s="31" t="str">
        <f>E21</f>
        <v>KIP s.r.o. Litomyšl</v>
      </c>
      <c r="K91" s="34"/>
      <c r="L91" s="37"/>
    </row>
    <row r="92" spans="2:47" s="1" customFormat="1" ht="15.2" customHeight="1" x14ac:dyDescent="0.2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17" t="s">
        <v>33</v>
      </c>
      <c r="J92" s="31" t="str">
        <f>E24</f>
        <v xml:space="preserve"> </v>
      </c>
      <c r="K92" s="34"/>
      <c r="L92" s="37"/>
    </row>
    <row r="93" spans="2:47" s="1" customFormat="1" ht="10.35" customHeight="1" x14ac:dyDescent="0.2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47" s="1" customFormat="1" ht="29.25" customHeight="1" x14ac:dyDescent="0.2">
      <c r="B94" s="33"/>
      <c r="C94" s="153" t="s">
        <v>132</v>
      </c>
      <c r="D94" s="154"/>
      <c r="E94" s="154"/>
      <c r="F94" s="154"/>
      <c r="G94" s="154"/>
      <c r="H94" s="154"/>
      <c r="I94" s="155"/>
      <c r="J94" s="156" t="s">
        <v>133</v>
      </c>
      <c r="K94" s="154"/>
      <c r="L94" s="37"/>
    </row>
    <row r="95" spans="2:47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 x14ac:dyDescent="0.2">
      <c r="B96" s="33"/>
      <c r="C96" s="157" t="s">
        <v>134</v>
      </c>
      <c r="D96" s="34"/>
      <c r="E96" s="34"/>
      <c r="F96" s="34"/>
      <c r="G96" s="34"/>
      <c r="H96" s="34"/>
      <c r="I96" s="116"/>
      <c r="J96" s="78">
        <f>J134</f>
        <v>0</v>
      </c>
      <c r="K96" s="34"/>
      <c r="L96" s="37"/>
      <c r="AU96" s="16" t="s">
        <v>135</v>
      </c>
    </row>
    <row r="97" spans="2:65" s="8" customFormat="1" ht="24.95" customHeight="1" x14ac:dyDescent="0.2">
      <c r="B97" s="158"/>
      <c r="C97" s="159"/>
      <c r="D97" s="160" t="s">
        <v>3384</v>
      </c>
      <c r="E97" s="161"/>
      <c r="F97" s="161"/>
      <c r="G97" s="161"/>
      <c r="H97" s="161"/>
      <c r="I97" s="162"/>
      <c r="J97" s="163">
        <f>J135</f>
        <v>0</v>
      </c>
      <c r="K97" s="159"/>
      <c r="L97" s="164"/>
    </row>
    <row r="98" spans="2:65" s="8" customFormat="1" ht="24.95" customHeight="1" x14ac:dyDescent="0.2">
      <c r="B98" s="158"/>
      <c r="C98" s="159"/>
      <c r="D98" s="160" t="s">
        <v>3385</v>
      </c>
      <c r="E98" s="161"/>
      <c r="F98" s="161"/>
      <c r="G98" s="161"/>
      <c r="H98" s="161"/>
      <c r="I98" s="162"/>
      <c r="J98" s="163">
        <f>J168</f>
        <v>0</v>
      </c>
      <c r="K98" s="159"/>
      <c r="L98" s="164"/>
    </row>
    <row r="99" spans="2:65" s="8" customFormat="1" ht="24.95" customHeight="1" x14ac:dyDescent="0.2">
      <c r="B99" s="158"/>
      <c r="C99" s="159"/>
      <c r="D99" s="160" t="s">
        <v>3386</v>
      </c>
      <c r="E99" s="161"/>
      <c r="F99" s="161"/>
      <c r="G99" s="161"/>
      <c r="H99" s="161"/>
      <c r="I99" s="162"/>
      <c r="J99" s="163">
        <f>J171</f>
        <v>0</v>
      </c>
      <c r="K99" s="159"/>
      <c r="L99" s="164"/>
    </row>
    <row r="100" spans="2:65" s="8" customFormat="1" ht="24.95" customHeight="1" x14ac:dyDescent="0.2">
      <c r="B100" s="158"/>
      <c r="C100" s="159"/>
      <c r="D100" s="160" t="s">
        <v>2981</v>
      </c>
      <c r="E100" s="161"/>
      <c r="F100" s="161"/>
      <c r="G100" s="161"/>
      <c r="H100" s="161"/>
      <c r="I100" s="162"/>
      <c r="J100" s="163">
        <f>J175</f>
        <v>0</v>
      </c>
      <c r="K100" s="159"/>
      <c r="L100" s="164"/>
    </row>
    <row r="101" spans="2:65" s="8" customFormat="1" ht="24.95" customHeight="1" x14ac:dyDescent="0.2">
      <c r="B101" s="158"/>
      <c r="C101" s="159"/>
      <c r="D101" s="160" t="s">
        <v>2982</v>
      </c>
      <c r="E101" s="161"/>
      <c r="F101" s="161"/>
      <c r="G101" s="161"/>
      <c r="H101" s="161"/>
      <c r="I101" s="162"/>
      <c r="J101" s="163">
        <f>J180</f>
        <v>0</v>
      </c>
      <c r="K101" s="159"/>
      <c r="L101" s="164"/>
    </row>
    <row r="102" spans="2:65" s="8" customFormat="1" ht="24.95" customHeight="1" x14ac:dyDescent="0.2">
      <c r="B102" s="158"/>
      <c r="C102" s="159"/>
      <c r="D102" s="160" t="s">
        <v>3387</v>
      </c>
      <c r="E102" s="161"/>
      <c r="F102" s="161"/>
      <c r="G102" s="161"/>
      <c r="H102" s="161"/>
      <c r="I102" s="162"/>
      <c r="J102" s="163">
        <f>J182</f>
        <v>0</v>
      </c>
      <c r="K102" s="159"/>
      <c r="L102" s="164"/>
    </row>
    <row r="103" spans="2:65" s="8" customFormat="1" ht="24.95" customHeight="1" x14ac:dyDescent="0.2">
      <c r="B103" s="158"/>
      <c r="C103" s="159"/>
      <c r="D103" s="160" t="s">
        <v>3388</v>
      </c>
      <c r="E103" s="161"/>
      <c r="F103" s="161"/>
      <c r="G103" s="161"/>
      <c r="H103" s="161"/>
      <c r="I103" s="162"/>
      <c r="J103" s="163">
        <f>J185</f>
        <v>0</v>
      </c>
      <c r="K103" s="159"/>
      <c r="L103" s="164"/>
    </row>
    <row r="104" spans="2:65" s="8" customFormat="1" ht="24.95" customHeight="1" x14ac:dyDescent="0.2">
      <c r="B104" s="158"/>
      <c r="C104" s="159"/>
      <c r="D104" s="160" t="s">
        <v>3389</v>
      </c>
      <c r="E104" s="161"/>
      <c r="F104" s="161"/>
      <c r="G104" s="161"/>
      <c r="H104" s="161"/>
      <c r="I104" s="162"/>
      <c r="J104" s="163">
        <f>J194</f>
        <v>0</v>
      </c>
      <c r="K104" s="159"/>
      <c r="L104" s="164"/>
    </row>
    <row r="105" spans="2:65" s="1" customFormat="1" ht="21.75" customHeight="1" x14ac:dyDescent="0.2">
      <c r="B105" s="33"/>
      <c r="C105" s="34"/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65" s="1" customFormat="1" ht="6.95" customHeight="1" x14ac:dyDescent="0.2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65" s="1" customFormat="1" ht="29.25" customHeight="1" x14ac:dyDescent="0.2">
      <c r="B107" s="33"/>
      <c r="C107" s="157" t="s">
        <v>173</v>
      </c>
      <c r="D107" s="34"/>
      <c r="E107" s="34"/>
      <c r="F107" s="34"/>
      <c r="G107" s="34"/>
      <c r="H107" s="34"/>
      <c r="I107" s="116"/>
      <c r="J107" s="171">
        <f>ROUND(J108 + J109 + J110 + J111 + J112 + J113,2)</f>
        <v>0</v>
      </c>
      <c r="K107" s="34"/>
      <c r="L107" s="37"/>
      <c r="N107" s="172" t="s">
        <v>40</v>
      </c>
    </row>
    <row r="108" spans="2:65" s="1" customFormat="1" ht="18" customHeight="1" x14ac:dyDescent="0.2">
      <c r="B108" s="33"/>
      <c r="C108" s="34"/>
      <c r="D108" s="324" t="s">
        <v>174</v>
      </c>
      <c r="E108" s="325"/>
      <c r="F108" s="325"/>
      <c r="G108" s="34"/>
      <c r="H108" s="34"/>
      <c r="I108" s="116"/>
      <c r="J108" s="174">
        <v>0</v>
      </c>
      <c r="K108" s="34"/>
      <c r="L108" s="175"/>
      <c r="M108" s="116"/>
      <c r="N108" s="176" t="s">
        <v>41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7" t="s">
        <v>175</v>
      </c>
      <c r="AZ108" s="116"/>
      <c r="BA108" s="116"/>
      <c r="BB108" s="116"/>
      <c r="BC108" s="116"/>
      <c r="BD108" s="116"/>
      <c r="BE108" s="178">
        <f t="shared" ref="BE108:BE113" si="0">IF(N108="základní",J108,0)</f>
        <v>0</v>
      </c>
      <c r="BF108" s="178">
        <f t="shared" ref="BF108:BF113" si="1">IF(N108="snížená",J108,0)</f>
        <v>0</v>
      </c>
      <c r="BG108" s="178">
        <f t="shared" ref="BG108:BG113" si="2">IF(N108="zákl. přenesená",J108,0)</f>
        <v>0</v>
      </c>
      <c r="BH108" s="178">
        <f t="shared" ref="BH108:BH113" si="3">IF(N108="sníž. přenesená",J108,0)</f>
        <v>0</v>
      </c>
      <c r="BI108" s="178">
        <f t="shared" ref="BI108:BI113" si="4">IF(N108="nulová",J108,0)</f>
        <v>0</v>
      </c>
      <c r="BJ108" s="177" t="s">
        <v>83</v>
      </c>
      <c r="BK108" s="116"/>
      <c r="BL108" s="116"/>
      <c r="BM108" s="116"/>
    </row>
    <row r="109" spans="2:65" s="1" customFormat="1" ht="18" customHeight="1" x14ac:dyDescent="0.2">
      <c r="B109" s="33"/>
      <c r="C109" s="34"/>
      <c r="D109" s="324" t="s">
        <v>176</v>
      </c>
      <c r="E109" s="325"/>
      <c r="F109" s="325"/>
      <c r="G109" s="34"/>
      <c r="H109" s="34"/>
      <c r="I109" s="116"/>
      <c r="J109" s="174">
        <v>0</v>
      </c>
      <c r="K109" s="34"/>
      <c r="L109" s="175"/>
      <c r="M109" s="116"/>
      <c r="N109" s="176" t="s">
        <v>41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7" t="s">
        <v>175</v>
      </c>
      <c r="AZ109" s="116"/>
      <c r="BA109" s="116"/>
      <c r="BB109" s="116"/>
      <c r="BC109" s="116"/>
      <c r="BD109" s="116"/>
      <c r="BE109" s="178">
        <f t="shared" si="0"/>
        <v>0</v>
      </c>
      <c r="BF109" s="178">
        <f t="shared" si="1"/>
        <v>0</v>
      </c>
      <c r="BG109" s="178">
        <f t="shared" si="2"/>
        <v>0</v>
      </c>
      <c r="BH109" s="178">
        <f t="shared" si="3"/>
        <v>0</v>
      </c>
      <c r="BI109" s="178">
        <f t="shared" si="4"/>
        <v>0</v>
      </c>
      <c r="BJ109" s="177" t="s">
        <v>83</v>
      </c>
      <c r="BK109" s="116"/>
      <c r="BL109" s="116"/>
      <c r="BM109" s="116"/>
    </row>
    <row r="110" spans="2:65" s="1" customFormat="1" ht="18" customHeight="1" x14ac:dyDescent="0.2">
      <c r="B110" s="33"/>
      <c r="C110" s="34"/>
      <c r="D110" s="324" t="s">
        <v>177</v>
      </c>
      <c r="E110" s="325"/>
      <c r="F110" s="325"/>
      <c r="G110" s="34"/>
      <c r="H110" s="34"/>
      <c r="I110" s="116"/>
      <c r="J110" s="174">
        <v>0</v>
      </c>
      <c r="K110" s="34"/>
      <c r="L110" s="175"/>
      <c r="M110" s="116"/>
      <c r="N110" s="176" t="s">
        <v>41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77" t="s">
        <v>175</v>
      </c>
      <c r="AZ110" s="116"/>
      <c r="BA110" s="116"/>
      <c r="BB110" s="116"/>
      <c r="BC110" s="116"/>
      <c r="BD110" s="116"/>
      <c r="BE110" s="178">
        <f t="shared" si="0"/>
        <v>0</v>
      </c>
      <c r="BF110" s="178">
        <f t="shared" si="1"/>
        <v>0</v>
      </c>
      <c r="BG110" s="178">
        <f t="shared" si="2"/>
        <v>0</v>
      </c>
      <c r="BH110" s="178">
        <f t="shared" si="3"/>
        <v>0</v>
      </c>
      <c r="BI110" s="178">
        <f t="shared" si="4"/>
        <v>0</v>
      </c>
      <c r="BJ110" s="177" t="s">
        <v>83</v>
      </c>
      <c r="BK110" s="116"/>
      <c r="BL110" s="116"/>
      <c r="BM110" s="116"/>
    </row>
    <row r="111" spans="2:65" s="1" customFormat="1" ht="18" customHeight="1" x14ac:dyDescent="0.2">
      <c r="B111" s="33"/>
      <c r="C111" s="34"/>
      <c r="D111" s="324" t="s">
        <v>178</v>
      </c>
      <c r="E111" s="325"/>
      <c r="F111" s="325"/>
      <c r="G111" s="34"/>
      <c r="H111" s="34"/>
      <c r="I111" s="116"/>
      <c r="J111" s="174">
        <v>0</v>
      </c>
      <c r="K111" s="34"/>
      <c r="L111" s="175"/>
      <c r="M111" s="116"/>
      <c r="N111" s="176" t="s">
        <v>41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7" t="s">
        <v>175</v>
      </c>
      <c r="AZ111" s="116"/>
      <c r="BA111" s="116"/>
      <c r="BB111" s="116"/>
      <c r="BC111" s="116"/>
      <c r="BD111" s="116"/>
      <c r="BE111" s="178">
        <f t="shared" si="0"/>
        <v>0</v>
      </c>
      <c r="BF111" s="178">
        <f t="shared" si="1"/>
        <v>0</v>
      </c>
      <c r="BG111" s="178">
        <f t="shared" si="2"/>
        <v>0</v>
      </c>
      <c r="BH111" s="178">
        <f t="shared" si="3"/>
        <v>0</v>
      </c>
      <c r="BI111" s="178">
        <f t="shared" si="4"/>
        <v>0</v>
      </c>
      <c r="BJ111" s="177" t="s">
        <v>83</v>
      </c>
      <c r="BK111" s="116"/>
      <c r="BL111" s="116"/>
      <c r="BM111" s="116"/>
    </row>
    <row r="112" spans="2:65" s="1" customFormat="1" ht="18" customHeight="1" x14ac:dyDescent="0.2">
      <c r="B112" s="33"/>
      <c r="C112" s="34"/>
      <c r="D112" s="324" t="s">
        <v>179</v>
      </c>
      <c r="E112" s="325"/>
      <c r="F112" s="325"/>
      <c r="G112" s="34"/>
      <c r="H112" s="34"/>
      <c r="I112" s="116"/>
      <c r="J112" s="174"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175</v>
      </c>
      <c r="AZ112" s="116"/>
      <c r="BA112" s="116"/>
      <c r="BB112" s="116"/>
      <c r="BC112" s="116"/>
      <c r="BD112" s="116"/>
      <c r="BE112" s="178">
        <f t="shared" si="0"/>
        <v>0</v>
      </c>
      <c r="BF112" s="178">
        <f t="shared" si="1"/>
        <v>0</v>
      </c>
      <c r="BG112" s="178">
        <f t="shared" si="2"/>
        <v>0</v>
      </c>
      <c r="BH112" s="178">
        <f t="shared" si="3"/>
        <v>0</v>
      </c>
      <c r="BI112" s="178">
        <f t="shared" si="4"/>
        <v>0</v>
      </c>
      <c r="BJ112" s="177" t="s">
        <v>83</v>
      </c>
      <c r="BK112" s="116"/>
      <c r="BL112" s="116"/>
      <c r="BM112" s="116"/>
    </row>
    <row r="113" spans="2:65" s="1" customFormat="1" ht="18" customHeight="1" x14ac:dyDescent="0.2">
      <c r="B113" s="33"/>
      <c r="C113" s="34"/>
      <c r="D113" s="173" t="s">
        <v>180</v>
      </c>
      <c r="E113" s="34"/>
      <c r="F113" s="34"/>
      <c r="G113" s="34"/>
      <c r="H113" s="34"/>
      <c r="I113" s="116"/>
      <c r="J113" s="174">
        <f>ROUND(J30*T113,2)</f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181</v>
      </c>
      <c r="AZ113" s="116"/>
      <c r="BA113" s="116"/>
      <c r="BB113" s="116"/>
      <c r="BC113" s="116"/>
      <c r="BD113" s="116"/>
      <c r="BE113" s="178">
        <f t="shared" si="0"/>
        <v>0</v>
      </c>
      <c r="BF113" s="178">
        <f t="shared" si="1"/>
        <v>0</v>
      </c>
      <c r="BG113" s="178">
        <f t="shared" si="2"/>
        <v>0</v>
      </c>
      <c r="BH113" s="178">
        <f t="shared" si="3"/>
        <v>0</v>
      </c>
      <c r="BI113" s="178">
        <f t="shared" si="4"/>
        <v>0</v>
      </c>
      <c r="BJ113" s="177" t="s">
        <v>83</v>
      </c>
      <c r="BK113" s="116"/>
      <c r="BL113" s="116"/>
      <c r="BM113" s="116"/>
    </row>
    <row r="114" spans="2:65" s="1" customFormat="1" x14ac:dyDescent="0.2">
      <c r="B114" s="33"/>
      <c r="C114" s="34"/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65" s="1" customFormat="1" ht="29.25" customHeight="1" x14ac:dyDescent="0.2">
      <c r="B115" s="33"/>
      <c r="C115" s="179" t="s">
        <v>182</v>
      </c>
      <c r="D115" s="154"/>
      <c r="E115" s="154"/>
      <c r="F115" s="154"/>
      <c r="G115" s="154"/>
      <c r="H115" s="154"/>
      <c r="I115" s="155"/>
      <c r="J115" s="180">
        <f>ROUND(J96+J107,2)</f>
        <v>0</v>
      </c>
      <c r="K115" s="154"/>
      <c r="L115" s="37"/>
    </row>
    <row r="116" spans="2:65" s="1" customFormat="1" ht="6.95" customHeight="1" x14ac:dyDescent="0.2">
      <c r="B116" s="48"/>
      <c r="C116" s="49"/>
      <c r="D116" s="49"/>
      <c r="E116" s="49"/>
      <c r="F116" s="49"/>
      <c r="G116" s="49"/>
      <c r="H116" s="49"/>
      <c r="I116" s="149"/>
      <c r="J116" s="49"/>
      <c r="K116" s="49"/>
      <c r="L116" s="37"/>
    </row>
    <row r="120" spans="2:65" s="1" customFormat="1" ht="6.95" customHeight="1" x14ac:dyDescent="0.2">
      <c r="B120" s="50"/>
      <c r="C120" s="51"/>
      <c r="D120" s="51"/>
      <c r="E120" s="51"/>
      <c r="F120" s="51"/>
      <c r="G120" s="51"/>
      <c r="H120" s="51"/>
      <c r="I120" s="152"/>
      <c r="J120" s="51"/>
      <c r="K120" s="51"/>
      <c r="L120" s="37"/>
    </row>
    <row r="121" spans="2:65" s="1" customFormat="1" ht="24.95" customHeight="1" x14ac:dyDescent="0.2">
      <c r="B121" s="33"/>
      <c r="C121" s="22" t="s">
        <v>183</v>
      </c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65" s="1" customFormat="1" ht="6.95" customHeight="1" x14ac:dyDescent="0.2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65" s="1" customFormat="1" ht="12" customHeight="1" x14ac:dyDescent="0.2">
      <c r="B123" s="33"/>
      <c r="C123" s="28" t="s">
        <v>14</v>
      </c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65" s="1" customFormat="1" ht="16.5" customHeight="1" x14ac:dyDescent="0.2">
      <c r="B124" s="33"/>
      <c r="C124" s="34"/>
      <c r="D124" s="34"/>
      <c r="E124" s="322" t="str">
        <f>E7</f>
        <v>Bytový dům Zahájská</v>
      </c>
      <c r="F124" s="323"/>
      <c r="G124" s="323"/>
      <c r="H124" s="323"/>
      <c r="I124" s="116"/>
      <c r="J124" s="34"/>
      <c r="K124" s="34"/>
      <c r="L124" s="37"/>
    </row>
    <row r="125" spans="2:65" s="1" customFormat="1" ht="12" customHeight="1" x14ac:dyDescent="0.2">
      <c r="B125" s="33"/>
      <c r="C125" s="28" t="s">
        <v>125</v>
      </c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65" s="1" customFormat="1" ht="16.5" customHeight="1" x14ac:dyDescent="0.2">
      <c r="B126" s="33"/>
      <c r="C126" s="34"/>
      <c r="D126" s="34"/>
      <c r="E126" s="289" t="str">
        <f>E9</f>
        <v>5D - SO 05 PŘÍPOJKA NTL</v>
      </c>
      <c r="F126" s="321"/>
      <c r="G126" s="321"/>
      <c r="H126" s="321"/>
      <c r="I126" s="116"/>
      <c r="J126" s="34"/>
      <c r="K126" s="34"/>
      <c r="L126" s="37"/>
    </row>
    <row r="127" spans="2:65" s="1" customFormat="1" ht="6.95" customHeight="1" x14ac:dyDescent="0.2">
      <c r="B127" s="33"/>
      <c r="C127" s="34"/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65" s="1" customFormat="1" ht="12" customHeight="1" x14ac:dyDescent="0.2">
      <c r="B128" s="33"/>
      <c r="C128" s="28" t="s">
        <v>18</v>
      </c>
      <c r="D128" s="34"/>
      <c r="E128" s="34"/>
      <c r="F128" s="26" t="str">
        <f>F12</f>
        <v>Litomyšl</v>
      </c>
      <c r="G128" s="34"/>
      <c r="H128" s="34"/>
      <c r="I128" s="117" t="s">
        <v>20</v>
      </c>
      <c r="J128" s="60" t="str">
        <f>IF(J12="","",J12)</f>
        <v>25. 11. 2019</v>
      </c>
      <c r="K128" s="34"/>
      <c r="L128" s="37"/>
    </row>
    <row r="129" spans="2:65" s="1" customFormat="1" ht="6.95" customHeight="1" x14ac:dyDescent="0.2">
      <c r="B129" s="33"/>
      <c r="C129" s="34"/>
      <c r="D129" s="34"/>
      <c r="E129" s="34"/>
      <c r="F129" s="34"/>
      <c r="G129" s="34"/>
      <c r="H129" s="34"/>
      <c r="I129" s="116"/>
      <c r="J129" s="34"/>
      <c r="K129" s="34"/>
      <c r="L129" s="37"/>
    </row>
    <row r="130" spans="2:65" s="1" customFormat="1" ht="15.2" customHeight="1" x14ac:dyDescent="0.2">
      <c r="B130" s="33"/>
      <c r="C130" s="28" t="s">
        <v>22</v>
      </c>
      <c r="D130" s="34"/>
      <c r="E130" s="34"/>
      <c r="F130" s="26" t="str">
        <f>E15</f>
        <v>Město Litomyšl</v>
      </c>
      <c r="G130" s="34"/>
      <c r="H130" s="34"/>
      <c r="I130" s="117" t="s">
        <v>28</v>
      </c>
      <c r="J130" s="31" t="str">
        <f>E21</f>
        <v>KIP s.r.o. Litomyšl</v>
      </c>
      <c r="K130" s="34"/>
      <c r="L130" s="37"/>
    </row>
    <row r="131" spans="2:65" s="1" customFormat="1" ht="15.2" customHeight="1" x14ac:dyDescent="0.2">
      <c r="B131" s="33"/>
      <c r="C131" s="28" t="s">
        <v>26</v>
      </c>
      <c r="D131" s="34"/>
      <c r="E131" s="34"/>
      <c r="F131" s="26" t="str">
        <f>IF(E18="","",E18)</f>
        <v>Vyplň údaj</v>
      </c>
      <c r="G131" s="34"/>
      <c r="H131" s="34"/>
      <c r="I131" s="117" t="s">
        <v>33</v>
      </c>
      <c r="J131" s="31" t="str">
        <f>E24</f>
        <v xml:space="preserve"> </v>
      </c>
      <c r="K131" s="34"/>
      <c r="L131" s="37"/>
    </row>
    <row r="132" spans="2:65" s="1" customFormat="1" ht="10.35" customHeight="1" x14ac:dyDescent="0.2">
      <c r="B132" s="33"/>
      <c r="C132" s="34"/>
      <c r="D132" s="34"/>
      <c r="E132" s="34"/>
      <c r="F132" s="34"/>
      <c r="G132" s="34"/>
      <c r="H132" s="34"/>
      <c r="I132" s="116"/>
      <c r="J132" s="34"/>
      <c r="K132" s="34"/>
      <c r="L132" s="37"/>
    </row>
    <row r="133" spans="2:65" s="10" customFormat="1" ht="29.25" customHeight="1" x14ac:dyDescent="0.2">
      <c r="B133" s="181"/>
      <c r="C133" s="182" t="s">
        <v>184</v>
      </c>
      <c r="D133" s="183" t="s">
        <v>61</v>
      </c>
      <c r="E133" s="183" t="s">
        <v>57</v>
      </c>
      <c r="F133" s="183" t="s">
        <v>58</v>
      </c>
      <c r="G133" s="183" t="s">
        <v>185</v>
      </c>
      <c r="H133" s="183" t="s">
        <v>186</v>
      </c>
      <c r="I133" s="184" t="s">
        <v>187</v>
      </c>
      <c r="J133" s="185" t="s">
        <v>133</v>
      </c>
      <c r="K133" s="186" t="s">
        <v>188</v>
      </c>
      <c r="L133" s="187"/>
      <c r="M133" s="69" t="s">
        <v>1</v>
      </c>
      <c r="N133" s="70" t="s">
        <v>40</v>
      </c>
      <c r="O133" s="70" t="s">
        <v>189</v>
      </c>
      <c r="P133" s="70" t="s">
        <v>190</v>
      </c>
      <c r="Q133" s="70" t="s">
        <v>191</v>
      </c>
      <c r="R133" s="70" t="s">
        <v>192</v>
      </c>
      <c r="S133" s="70" t="s">
        <v>193</v>
      </c>
      <c r="T133" s="71" t="s">
        <v>194</v>
      </c>
    </row>
    <row r="134" spans="2:65" s="1" customFormat="1" ht="22.9" customHeight="1" x14ac:dyDescent="0.25">
      <c r="B134" s="33"/>
      <c r="C134" s="76" t="s">
        <v>195</v>
      </c>
      <c r="D134" s="34"/>
      <c r="E134" s="34"/>
      <c r="F134" s="34"/>
      <c r="G134" s="34"/>
      <c r="H134" s="34"/>
      <c r="I134" s="116"/>
      <c r="J134" s="188">
        <f>BK134</f>
        <v>0</v>
      </c>
      <c r="K134" s="34"/>
      <c r="L134" s="37"/>
      <c r="M134" s="72"/>
      <c r="N134" s="73"/>
      <c r="O134" s="73"/>
      <c r="P134" s="189">
        <f>P135+P168+P171+P175+P180+P182+P185+P194</f>
        <v>0</v>
      </c>
      <c r="Q134" s="73"/>
      <c r="R134" s="189">
        <f>R135+R168+R171+R175+R180+R182+R185+R194</f>
        <v>8.6168280000000017</v>
      </c>
      <c r="S134" s="73"/>
      <c r="T134" s="190">
        <f>T135+T168+T171+T175+T180+T182+T185+T194</f>
        <v>0</v>
      </c>
      <c r="AT134" s="16" t="s">
        <v>75</v>
      </c>
      <c r="AU134" s="16" t="s">
        <v>135</v>
      </c>
      <c r="BK134" s="191">
        <f>BK135+BK168+BK171+BK175+BK180+BK182+BK185+BK194</f>
        <v>0</v>
      </c>
    </row>
    <row r="135" spans="2:65" s="11" customFormat="1" ht="25.9" customHeight="1" x14ac:dyDescent="0.2">
      <c r="B135" s="192"/>
      <c r="C135" s="193"/>
      <c r="D135" s="194" t="s">
        <v>75</v>
      </c>
      <c r="E135" s="195" t="s">
        <v>83</v>
      </c>
      <c r="F135" s="195" t="s">
        <v>3390</v>
      </c>
      <c r="G135" s="193"/>
      <c r="H135" s="193"/>
      <c r="I135" s="196"/>
      <c r="J135" s="197">
        <f>BK135</f>
        <v>0</v>
      </c>
      <c r="K135" s="193"/>
      <c r="L135" s="198"/>
      <c r="M135" s="199"/>
      <c r="N135" s="200"/>
      <c r="O135" s="200"/>
      <c r="P135" s="201">
        <f>SUM(P136:P167)</f>
        <v>0</v>
      </c>
      <c r="Q135" s="200"/>
      <c r="R135" s="201">
        <f>SUM(R136:R167)</f>
        <v>7.83</v>
      </c>
      <c r="S135" s="200"/>
      <c r="T135" s="202">
        <f>SUM(T136:T167)</f>
        <v>0</v>
      </c>
      <c r="AR135" s="203" t="s">
        <v>83</v>
      </c>
      <c r="AT135" s="204" t="s">
        <v>75</v>
      </c>
      <c r="AU135" s="204" t="s">
        <v>76</v>
      </c>
      <c r="AY135" s="203" t="s">
        <v>198</v>
      </c>
      <c r="BK135" s="205">
        <f>SUM(BK136:BK167)</f>
        <v>0</v>
      </c>
    </row>
    <row r="136" spans="2:65" s="1" customFormat="1" ht="24" customHeight="1" x14ac:dyDescent="0.2">
      <c r="B136" s="33"/>
      <c r="C136" s="208" t="s">
        <v>83</v>
      </c>
      <c r="D136" s="208" t="s">
        <v>201</v>
      </c>
      <c r="E136" s="209" t="s">
        <v>3391</v>
      </c>
      <c r="F136" s="210" t="s">
        <v>3392</v>
      </c>
      <c r="G136" s="211" t="s">
        <v>224</v>
      </c>
      <c r="H136" s="212">
        <v>4.8</v>
      </c>
      <c r="I136" s="213"/>
      <c r="J136" s="212">
        <f>ROUND(I136*H136,2)</f>
        <v>0</v>
      </c>
      <c r="K136" s="210" t="s">
        <v>1</v>
      </c>
      <c r="L136" s="37"/>
      <c r="M136" s="214" t="s">
        <v>1</v>
      </c>
      <c r="N136" s="215" t="s">
        <v>41</v>
      </c>
      <c r="O136" s="6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218" t="s">
        <v>205</v>
      </c>
      <c r="AT136" s="218" t="s">
        <v>201</v>
      </c>
      <c r="AU136" s="218" t="s">
        <v>83</v>
      </c>
      <c r="AY136" s="16" t="s">
        <v>198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6" t="s">
        <v>83</v>
      </c>
      <c r="BK136" s="219">
        <f>ROUND(I136*H136,2)</f>
        <v>0</v>
      </c>
      <c r="BL136" s="16" t="s">
        <v>205</v>
      </c>
      <c r="BM136" s="218" t="s">
        <v>85</v>
      </c>
    </row>
    <row r="137" spans="2:65" s="12" customFormat="1" x14ac:dyDescent="0.2">
      <c r="B137" s="220"/>
      <c r="C137" s="221"/>
      <c r="D137" s="222" t="s">
        <v>206</v>
      </c>
      <c r="E137" s="223" t="s">
        <v>1</v>
      </c>
      <c r="F137" s="224" t="s">
        <v>3393</v>
      </c>
      <c r="G137" s="221"/>
      <c r="H137" s="225">
        <v>4.8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206</v>
      </c>
      <c r="AU137" s="231" t="s">
        <v>83</v>
      </c>
      <c r="AV137" s="12" t="s">
        <v>85</v>
      </c>
      <c r="AW137" s="12" t="s">
        <v>32</v>
      </c>
      <c r="AX137" s="12" t="s">
        <v>76</v>
      </c>
      <c r="AY137" s="231" t="s">
        <v>198</v>
      </c>
    </row>
    <row r="138" spans="2:65" s="13" customFormat="1" x14ac:dyDescent="0.2">
      <c r="B138" s="232"/>
      <c r="C138" s="233"/>
      <c r="D138" s="222" t="s">
        <v>206</v>
      </c>
      <c r="E138" s="234" t="s">
        <v>1</v>
      </c>
      <c r="F138" s="235" t="s">
        <v>208</v>
      </c>
      <c r="G138" s="233"/>
      <c r="H138" s="236">
        <v>4.8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206</v>
      </c>
      <c r="AU138" s="242" t="s">
        <v>83</v>
      </c>
      <c r="AV138" s="13" t="s">
        <v>205</v>
      </c>
      <c r="AW138" s="13" t="s">
        <v>32</v>
      </c>
      <c r="AX138" s="13" t="s">
        <v>83</v>
      </c>
      <c r="AY138" s="242" t="s">
        <v>198</v>
      </c>
    </row>
    <row r="139" spans="2:65" s="1" customFormat="1" ht="24" customHeight="1" x14ac:dyDescent="0.2">
      <c r="B139" s="33"/>
      <c r="C139" s="208" t="s">
        <v>85</v>
      </c>
      <c r="D139" s="208" t="s">
        <v>201</v>
      </c>
      <c r="E139" s="209" t="s">
        <v>3394</v>
      </c>
      <c r="F139" s="210" t="s">
        <v>3395</v>
      </c>
      <c r="G139" s="211" t="s">
        <v>224</v>
      </c>
      <c r="H139" s="212">
        <v>4.8</v>
      </c>
      <c r="I139" s="213"/>
      <c r="J139" s="212">
        <f>ROUND(I139*H139,2)</f>
        <v>0</v>
      </c>
      <c r="K139" s="210" t="s">
        <v>1</v>
      </c>
      <c r="L139" s="37"/>
      <c r="M139" s="214" t="s">
        <v>1</v>
      </c>
      <c r="N139" s="215" t="s">
        <v>41</v>
      </c>
      <c r="O139" s="6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18" t="s">
        <v>205</v>
      </c>
      <c r="AT139" s="218" t="s">
        <v>201</v>
      </c>
      <c r="AU139" s="218" t="s">
        <v>83</v>
      </c>
      <c r="AY139" s="16" t="s">
        <v>198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6" t="s">
        <v>83</v>
      </c>
      <c r="BK139" s="219">
        <f>ROUND(I139*H139,2)</f>
        <v>0</v>
      </c>
      <c r="BL139" s="16" t="s">
        <v>205</v>
      </c>
      <c r="BM139" s="218" t="s">
        <v>205</v>
      </c>
    </row>
    <row r="140" spans="2:65" s="12" customFormat="1" x14ac:dyDescent="0.2">
      <c r="B140" s="220"/>
      <c r="C140" s="221"/>
      <c r="D140" s="222" t="s">
        <v>206</v>
      </c>
      <c r="E140" s="223" t="s">
        <v>1</v>
      </c>
      <c r="F140" s="224" t="s">
        <v>3393</v>
      </c>
      <c r="G140" s="221"/>
      <c r="H140" s="225">
        <v>4.8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206</v>
      </c>
      <c r="AU140" s="231" t="s">
        <v>83</v>
      </c>
      <c r="AV140" s="12" t="s">
        <v>85</v>
      </c>
      <c r="AW140" s="12" t="s">
        <v>32</v>
      </c>
      <c r="AX140" s="12" t="s">
        <v>76</v>
      </c>
      <c r="AY140" s="231" t="s">
        <v>198</v>
      </c>
    </row>
    <row r="141" spans="2:65" s="13" customFormat="1" x14ac:dyDescent="0.2">
      <c r="B141" s="232"/>
      <c r="C141" s="233"/>
      <c r="D141" s="222" t="s">
        <v>206</v>
      </c>
      <c r="E141" s="234" t="s">
        <v>1</v>
      </c>
      <c r="F141" s="235" t="s">
        <v>208</v>
      </c>
      <c r="G141" s="233"/>
      <c r="H141" s="236">
        <v>4.8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206</v>
      </c>
      <c r="AU141" s="242" t="s">
        <v>83</v>
      </c>
      <c r="AV141" s="13" t="s">
        <v>205</v>
      </c>
      <c r="AW141" s="13" t="s">
        <v>32</v>
      </c>
      <c r="AX141" s="13" t="s">
        <v>83</v>
      </c>
      <c r="AY141" s="242" t="s">
        <v>198</v>
      </c>
    </row>
    <row r="142" spans="2:65" s="1" customFormat="1" ht="24" customHeight="1" x14ac:dyDescent="0.2">
      <c r="B142" s="33"/>
      <c r="C142" s="208" t="s">
        <v>211</v>
      </c>
      <c r="D142" s="208" t="s">
        <v>201</v>
      </c>
      <c r="E142" s="209" t="s">
        <v>3396</v>
      </c>
      <c r="F142" s="210" t="s">
        <v>3397</v>
      </c>
      <c r="G142" s="211" t="s">
        <v>224</v>
      </c>
      <c r="H142" s="212">
        <v>4.8</v>
      </c>
      <c r="I142" s="213"/>
      <c r="J142" s="212">
        <f>ROUND(I142*H142,2)</f>
        <v>0</v>
      </c>
      <c r="K142" s="210" t="s">
        <v>1</v>
      </c>
      <c r="L142" s="37"/>
      <c r="M142" s="214" t="s">
        <v>1</v>
      </c>
      <c r="N142" s="215" t="s">
        <v>41</v>
      </c>
      <c r="O142" s="6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AR142" s="218" t="s">
        <v>205</v>
      </c>
      <c r="AT142" s="218" t="s">
        <v>201</v>
      </c>
      <c r="AU142" s="218" t="s">
        <v>83</v>
      </c>
      <c r="AY142" s="16" t="s">
        <v>198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6" t="s">
        <v>83</v>
      </c>
      <c r="BK142" s="219">
        <f>ROUND(I142*H142,2)</f>
        <v>0</v>
      </c>
      <c r="BL142" s="16" t="s">
        <v>205</v>
      </c>
      <c r="BM142" s="218" t="s">
        <v>215</v>
      </c>
    </row>
    <row r="143" spans="2:65" s="12" customFormat="1" x14ac:dyDescent="0.2">
      <c r="B143" s="220"/>
      <c r="C143" s="221"/>
      <c r="D143" s="222" t="s">
        <v>206</v>
      </c>
      <c r="E143" s="223" t="s">
        <v>1</v>
      </c>
      <c r="F143" s="224" t="s">
        <v>3393</v>
      </c>
      <c r="G143" s="221"/>
      <c r="H143" s="225">
        <v>4.8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206</v>
      </c>
      <c r="AU143" s="231" t="s">
        <v>83</v>
      </c>
      <c r="AV143" s="12" t="s">
        <v>85</v>
      </c>
      <c r="AW143" s="12" t="s">
        <v>32</v>
      </c>
      <c r="AX143" s="12" t="s">
        <v>76</v>
      </c>
      <c r="AY143" s="231" t="s">
        <v>198</v>
      </c>
    </row>
    <row r="144" spans="2:65" s="13" customFormat="1" x14ac:dyDescent="0.2">
      <c r="B144" s="232"/>
      <c r="C144" s="233"/>
      <c r="D144" s="222" t="s">
        <v>206</v>
      </c>
      <c r="E144" s="234" t="s">
        <v>1</v>
      </c>
      <c r="F144" s="235" t="s">
        <v>208</v>
      </c>
      <c r="G144" s="233"/>
      <c r="H144" s="236">
        <v>4.8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206</v>
      </c>
      <c r="AU144" s="242" t="s">
        <v>83</v>
      </c>
      <c r="AV144" s="13" t="s">
        <v>205</v>
      </c>
      <c r="AW144" s="13" t="s">
        <v>32</v>
      </c>
      <c r="AX144" s="13" t="s">
        <v>83</v>
      </c>
      <c r="AY144" s="242" t="s">
        <v>198</v>
      </c>
    </row>
    <row r="145" spans="2:65" s="1" customFormat="1" ht="24" customHeight="1" x14ac:dyDescent="0.2">
      <c r="B145" s="33"/>
      <c r="C145" s="208" t="s">
        <v>205</v>
      </c>
      <c r="D145" s="208" t="s">
        <v>201</v>
      </c>
      <c r="E145" s="209" t="s">
        <v>3398</v>
      </c>
      <c r="F145" s="210" t="s">
        <v>3399</v>
      </c>
      <c r="G145" s="211" t="s">
        <v>224</v>
      </c>
      <c r="H145" s="212">
        <v>4.8</v>
      </c>
      <c r="I145" s="213"/>
      <c r="J145" s="212">
        <f>ROUND(I145*H145,2)</f>
        <v>0</v>
      </c>
      <c r="K145" s="210" t="s">
        <v>1</v>
      </c>
      <c r="L145" s="37"/>
      <c r="M145" s="214" t="s">
        <v>1</v>
      </c>
      <c r="N145" s="215" t="s">
        <v>41</v>
      </c>
      <c r="O145" s="6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18" t="s">
        <v>205</v>
      </c>
      <c r="AT145" s="218" t="s">
        <v>201</v>
      </c>
      <c r="AU145" s="218" t="s">
        <v>83</v>
      </c>
      <c r="AY145" s="16" t="s">
        <v>198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6" t="s">
        <v>83</v>
      </c>
      <c r="BK145" s="219">
        <f>ROUND(I145*H145,2)</f>
        <v>0</v>
      </c>
      <c r="BL145" s="16" t="s">
        <v>205</v>
      </c>
      <c r="BM145" s="218" t="s">
        <v>218</v>
      </c>
    </row>
    <row r="146" spans="2:65" s="12" customFormat="1" x14ac:dyDescent="0.2">
      <c r="B146" s="220"/>
      <c r="C146" s="221"/>
      <c r="D146" s="222" t="s">
        <v>206</v>
      </c>
      <c r="E146" s="223" t="s">
        <v>1</v>
      </c>
      <c r="F146" s="224" t="s">
        <v>3393</v>
      </c>
      <c r="G146" s="221"/>
      <c r="H146" s="225">
        <v>4.8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206</v>
      </c>
      <c r="AU146" s="231" t="s">
        <v>83</v>
      </c>
      <c r="AV146" s="12" t="s">
        <v>85</v>
      </c>
      <c r="AW146" s="12" t="s">
        <v>32</v>
      </c>
      <c r="AX146" s="12" t="s">
        <v>76</v>
      </c>
      <c r="AY146" s="231" t="s">
        <v>198</v>
      </c>
    </row>
    <row r="147" spans="2:65" s="13" customFormat="1" x14ac:dyDescent="0.2">
      <c r="B147" s="232"/>
      <c r="C147" s="233"/>
      <c r="D147" s="222" t="s">
        <v>206</v>
      </c>
      <c r="E147" s="234" t="s">
        <v>1</v>
      </c>
      <c r="F147" s="235" t="s">
        <v>208</v>
      </c>
      <c r="G147" s="233"/>
      <c r="H147" s="236">
        <v>4.8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206</v>
      </c>
      <c r="AU147" s="242" t="s">
        <v>83</v>
      </c>
      <c r="AV147" s="13" t="s">
        <v>205</v>
      </c>
      <c r="AW147" s="13" t="s">
        <v>32</v>
      </c>
      <c r="AX147" s="13" t="s">
        <v>83</v>
      </c>
      <c r="AY147" s="242" t="s">
        <v>198</v>
      </c>
    </row>
    <row r="148" spans="2:65" s="1" customFormat="1" ht="16.5" customHeight="1" x14ac:dyDescent="0.2">
      <c r="B148" s="33"/>
      <c r="C148" s="208" t="s">
        <v>221</v>
      </c>
      <c r="D148" s="208" t="s">
        <v>201</v>
      </c>
      <c r="E148" s="209" t="s">
        <v>3400</v>
      </c>
      <c r="F148" s="210" t="s">
        <v>3401</v>
      </c>
      <c r="G148" s="211" t="s">
        <v>224</v>
      </c>
      <c r="H148" s="212">
        <v>72</v>
      </c>
      <c r="I148" s="213"/>
      <c r="J148" s="212">
        <f>ROUND(I148*H148,2)</f>
        <v>0</v>
      </c>
      <c r="K148" s="210" t="s">
        <v>1</v>
      </c>
      <c r="L148" s="37"/>
      <c r="M148" s="214" t="s">
        <v>1</v>
      </c>
      <c r="N148" s="215" t="s">
        <v>41</v>
      </c>
      <c r="O148" s="6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218" t="s">
        <v>205</v>
      </c>
      <c r="AT148" s="218" t="s">
        <v>201</v>
      </c>
      <c r="AU148" s="218" t="s">
        <v>83</v>
      </c>
      <c r="AY148" s="16" t="s">
        <v>198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6" t="s">
        <v>83</v>
      </c>
      <c r="BK148" s="219">
        <f>ROUND(I148*H148,2)</f>
        <v>0</v>
      </c>
      <c r="BL148" s="16" t="s">
        <v>205</v>
      </c>
      <c r="BM148" s="218" t="s">
        <v>225</v>
      </c>
    </row>
    <row r="149" spans="2:65" s="12" customFormat="1" x14ac:dyDescent="0.2">
      <c r="B149" s="220"/>
      <c r="C149" s="221"/>
      <c r="D149" s="222" t="s">
        <v>206</v>
      </c>
      <c r="E149" s="223" t="s">
        <v>1</v>
      </c>
      <c r="F149" s="224" t="s">
        <v>3402</v>
      </c>
      <c r="G149" s="221"/>
      <c r="H149" s="225">
        <v>72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206</v>
      </c>
      <c r="AU149" s="231" t="s">
        <v>83</v>
      </c>
      <c r="AV149" s="12" t="s">
        <v>85</v>
      </c>
      <c r="AW149" s="12" t="s">
        <v>32</v>
      </c>
      <c r="AX149" s="12" t="s">
        <v>76</v>
      </c>
      <c r="AY149" s="231" t="s">
        <v>198</v>
      </c>
    </row>
    <row r="150" spans="2:65" s="13" customFormat="1" x14ac:dyDescent="0.2">
      <c r="B150" s="232"/>
      <c r="C150" s="233"/>
      <c r="D150" s="222" t="s">
        <v>206</v>
      </c>
      <c r="E150" s="234" t="s">
        <v>1</v>
      </c>
      <c r="F150" s="235" t="s">
        <v>208</v>
      </c>
      <c r="G150" s="233"/>
      <c r="H150" s="236">
        <v>72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206</v>
      </c>
      <c r="AU150" s="242" t="s">
        <v>83</v>
      </c>
      <c r="AV150" s="13" t="s">
        <v>205</v>
      </c>
      <c r="AW150" s="13" t="s">
        <v>32</v>
      </c>
      <c r="AX150" s="13" t="s">
        <v>83</v>
      </c>
      <c r="AY150" s="242" t="s">
        <v>198</v>
      </c>
    </row>
    <row r="151" spans="2:65" s="1" customFormat="1" ht="16.5" customHeight="1" x14ac:dyDescent="0.2">
      <c r="B151" s="33"/>
      <c r="C151" s="208" t="s">
        <v>215</v>
      </c>
      <c r="D151" s="208" t="s">
        <v>201</v>
      </c>
      <c r="E151" s="209" t="s">
        <v>3403</v>
      </c>
      <c r="F151" s="210" t="s">
        <v>3404</v>
      </c>
      <c r="G151" s="211" t="s">
        <v>224</v>
      </c>
      <c r="H151" s="212">
        <v>4.8</v>
      </c>
      <c r="I151" s="213"/>
      <c r="J151" s="212">
        <f>ROUND(I151*H151,2)</f>
        <v>0</v>
      </c>
      <c r="K151" s="210" t="s">
        <v>1</v>
      </c>
      <c r="L151" s="37"/>
      <c r="M151" s="214" t="s">
        <v>1</v>
      </c>
      <c r="N151" s="215" t="s">
        <v>41</v>
      </c>
      <c r="O151" s="65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AR151" s="218" t="s">
        <v>205</v>
      </c>
      <c r="AT151" s="218" t="s">
        <v>201</v>
      </c>
      <c r="AU151" s="218" t="s">
        <v>83</v>
      </c>
      <c r="AY151" s="16" t="s">
        <v>198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6" t="s">
        <v>83</v>
      </c>
      <c r="BK151" s="219">
        <f>ROUND(I151*H151,2)</f>
        <v>0</v>
      </c>
      <c r="BL151" s="16" t="s">
        <v>205</v>
      </c>
      <c r="BM151" s="218" t="s">
        <v>219</v>
      </c>
    </row>
    <row r="152" spans="2:65" s="12" customFormat="1" x14ac:dyDescent="0.2">
      <c r="B152" s="220"/>
      <c r="C152" s="221"/>
      <c r="D152" s="222" t="s">
        <v>206</v>
      </c>
      <c r="E152" s="223" t="s">
        <v>1</v>
      </c>
      <c r="F152" s="224" t="s">
        <v>3393</v>
      </c>
      <c r="G152" s="221"/>
      <c r="H152" s="225">
        <v>4.8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206</v>
      </c>
      <c r="AU152" s="231" t="s">
        <v>83</v>
      </c>
      <c r="AV152" s="12" t="s">
        <v>85</v>
      </c>
      <c r="AW152" s="12" t="s">
        <v>32</v>
      </c>
      <c r="AX152" s="12" t="s">
        <v>76</v>
      </c>
      <c r="AY152" s="231" t="s">
        <v>198</v>
      </c>
    </row>
    <row r="153" spans="2:65" s="13" customFormat="1" x14ac:dyDescent="0.2">
      <c r="B153" s="232"/>
      <c r="C153" s="233"/>
      <c r="D153" s="222" t="s">
        <v>206</v>
      </c>
      <c r="E153" s="234" t="s">
        <v>1</v>
      </c>
      <c r="F153" s="235" t="s">
        <v>208</v>
      </c>
      <c r="G153" s="233"/>
      <c r="H153" s="236">
        <v>4.8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206</v>
      </c>
      <c r="AU153" s="242" t="s">
        <v>83</v>
      </c>
      <c r="AV153" s="13" t="s">
        <v>205</v>
      </c>
      <c r="AW153" s="13" t="s">
        <v>32</v>
      </c>
      <c r="AX153" s="13" t="s">
        <v>83</v>
      </c>
      <c r="AY153" s="242" t="s">
        <v>198</v>
      </c>
    </row>
    <row r="154" spans="2:65" s="1" customFormat="1" ht="24" customHeight="1" x14ac:dyDescent="0.2">
      <c r="B154" s="33"/>
      <c r="C154" s="208" t="s">
        <v>238</v>
      </c>
      <c r="D154" s="208" t="s">
        <v>201</v>
      </c>
      <c r="E154" s="209" t="s">
        <v>3405</v>
      </c>
      <c r="F154" s="210" t="s">
        <v>3406</v>
      </c>
      <c r="G154" s="211" t="s">
        <v>224</v>
      </c>
      <c r="H154" s="212">
        <v>3</v>
      </c>
      <c r="I154" s="213"/>
      <c r="J154" s="212">
        <f>ROUND(I154*H154,2)</f>
        <v>0</v>
      </c>
      <c r="K154" s="210" t="s">
        <v>1</v>
      </c>
      <c r="L154" s="37"/>
      <c r="M154" s="214" t="s">
        <v>1</v>
      </c>
      <c r="N154" s="215" t="s">
        <v>41</v>
      </c>
      <c r="O154" s="6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218" t="s">
        <v>205</v>
      </c>
      <c r="AT154" s="218" t="s">
        <v>201</v>
      </c>
      <c r="AU154" s="218" t="s">
        <v>83</v>
      </c>
      <c r="AY154" s="16" t="s">
        <v>198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6" t="s">
        <v>83</v>
      </c>
      <c r="BK154" s="219">
        <f>ROUND(I154*H154,2)</f>
        <v>0</v>
      </c>
      <c r="BL154" s="16" t="s">
        <v>205</v>
      </c>
      <c r="BM154" s="218" t="s">
        <v>241</v>
      </c>
    </row>
    <row r="155" spans="2:65" s="12" customFormat="1" x14ac:dyDescent="0.2">
      <c r="B155" s="220"/>
      <c r="C155" s="221"/>
      <c r="D155" s="222" t="s">
        <v>206</v>
      </c>
      <c r="E155" s="223" t="s">
        <v>1</v>
      </c>
      <c r="F155" s="224" t="s">
        <v>3407</v>
      </c>
      <c r="G155" s="221"/>
      <c r="H155" s="225">
        <v>3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206</v>
      </c>
      <c r="AU155" s="231" t="s">
        <v>83</v>
      </c>
      <c r="AV155" s="12" t="s">
        <v>85</v>
      </c>
      <c r="AW155" s="12" t="s">
        <v>32</v>
      </c>
      <c r="AX155" s="12" t="s">
        <v>76</v>
      </c>
      <c r="AY155" s="231" t="s">
        <v>198</v>
      </c>
    </row>
    <row r="156" spans="2:65" s="13" customFormat="1" x14ac:dyDescent="0.2">
      <c r="B156" s="232"/>
      <c r="C156" s="233"/>
      <c r="D156" s="222" t="s">
        <v>206</v>
      </c>
      <c r="E156" s="234" t="s">
        <v>1</v>
      </c>
      <c r="F156" s="235" t="s">
        <v>208</v>
      </c>
      <c r="G156" s="233"/>
      <c r="H156" s="236">
        <v>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206</v>
      </c>
      <c r="AU156" s="242" t="s">
        <v>83</v>
      </c>
      <c r="AV156" s="13" t="s">
        <v>205</v>
      </c>
      <c r="AW156" s="13" t="s">
        <v>32</v>
      </c>
      <c r="AX156" s="13" t="s">
        <v>83</v>
      </c>
      <c r="AY156" s="242" t="s">
        <v>198</v>
      </c>
    </row>
    <row r="157" spans="2:65" s="1" customFormat="1" ht="16.5" customHeight="1" x14ac:dyDescent="0.2">
      <c r="B157" s="33"/>
      <c r="C157" s="260" t="s">
        <v>218</v>
      </c>
      <c r="D157" s="260" t="s">
        <v>2230</v>
      </c>
      <c r="E157" s="261" t="s">
        <v>3408</v>
      </c>
      <c r="F157" s="262" t="s">
        <v>3409</v>
      </c>
      <c r="G157" s="263" t="s">
        <v>294</v>
      </c>
      <c r="H157" s="264">
        <v>5.42</v>
      </c>
      <c r="I157" s="265"/>
      <c r="J157" s="264">
        <f>ROUND(I157*H157,2)</f>
        <v>0</v>
      </c>
      <c r="K157" s="262" t="s">
        <v>1</v>
      </c>
      <c r="L157" s="266"/>
      <c r="M157" s="267" t="s">
        <v>1</v>
      </c>
      <c r="N157" s="268" t="s">
        <v>41</v>
      </c>
      <c r="O157" s="65"/>
      <c r="P157" s="216">
        <f>O157*H157</f>
        <v>0</v>
      </c>
      <c r="Q157" s="216">
        <v>1</v>
      </c>
      <c r="R157" s="216">
        <f>Q157*H157</f>
        <v>5.42</v>
      </c>
      <c r="S157" s="216">
        <v>0</v>
      </c>
      <c r="T157" s="217">
        <f>S157*H157</f>
        <v>0</v>
      </c>
      <c r="AR157" s="218" t="s">
        <v>218</v>
      </c>
      <c r="AT157" s="218" t="s">
        <v>2230</v>
      </c>
      <c r="AU157" s="218" t="s">
        <v>83</v>
      </c>
      <c r="AY157" s="16" t="s">
        <v>198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6" t="s">
        <v>83</v>
      </c>
      <c r="BK157" s="219">
        <f>ROUND(I157*H157,2)</f>
        <v>0</v>
      </c>
      <c r="BL157" s="16" t="s">
        <v>205</v>
      </c>
      <c r="BM157" s="218" t="s">
        <v>243</v>
      </c>
    </row>
    <row r="158" spans="2:65" s="1" customFormat="1" ht="24" customHeight="1" x14ac:dyDescent="0.2">
      <c r="B158" s="33"/>
      <c r="C158" s="208" t="s">
        <v>250</v>
      </c>
      <c r="D158" s="208" t="s">
        <v>201</v>
      </c>
      <c r="E158" s="209" t="s">
        <v>3410</v>
      </c>
      <c r="F158" s="210" t="s">
        <v>3411</v>
      </c>
      <c r="G158" s="211" t="s">
        <v>224</v>
      </c>
      <c r="H158" s="212">
        <v>1.4</v>
      </c>
      <c r="I158" s="213"/>
      <c r="J158" s="212">
        <f>ROUND(I158*H158,2)</f>
        <v>0</v>
      </c>
      <c r="K158" s="210" t="s">
        <v>1</v>
      </c>
      <c r="L158" s="37"/>
      <c r="M158" s="214" t="s">
        <v>1</v>
      </c>
      <c r="N158" s="215" t="s">
        <v>41</v>
      </c>
      <c r="O158" s="6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218" t="s">
        <v>205</v>
      </c>
      <c r="AT158" s="218" t="s">
        <v>201</v>
      </c>
      <c r="AU158" s="218" t="s">
        <v>83</v>
      </c>
      <c r="AY158" s="16" t="s">
        <v>198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6" t="s">
        <v>83</v>
      </c>
      <c r="BK158" s="219">
        <f>ROUND(I158*H158,2)</f>
        <v>0</v>
      </c>
      <c r="BL158" s="16" t="s">
        <v>205</v>
      </c>
      <c r="BM158" s="218" t="s">
        <v>253</v>
      </c>
    </row>
    <row r="159" spans="2:65" s="12" customFormat="1" x14ac:dyDescent="0.2">
      <c r="B159" s="220"/>
      <c r="C159" s="221"/>
      <c r="D159" s="222" t="s">
        <v>206</v>
      </c>
      <c r="E159" s="223" t="s">
        <v>1</v>
      </c>
      <c r="F159" s="224" t="s">
        <v>3412</v>
      </c>
      <c r="G159" s="221"/>
      <c r="H159" s="225">
        <v>1.4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206</v>
      </c>
      <c r="AU159" s="231" t="s">
        <v>83</v>
      </c>
      <c r="AV159" s="12" t="s">
        <v>85</v>
      </c>
      <c r="AW159" s="12" t="s">
        <v>32</v>
      </c>
      <c r="AX159" s="12" t="s">
        <v>76</v>
      </c>
      <c r="AY159" s="231" t="s">
        <v>198</v>
      </c>
    </row>
    <row r="160" spans="2:65" s="13" customFormat="1" x14ac:dyDescent="0.2">
      <c r="B160" s="232"/>
      <c r="C160" s="233"/>
      <c r="D160" s="222" t="s">
        <v>206</v>
      </c>
      <c r="E160" s="234" t="s">
        <v>1</v>
      </c>
      <c r="F160" s="235" t="s">
        <v>208</v>
      </c>
      <c r="G160" s="233"/>
      <c r="H160" s="236">
        <v>1.4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206</v>
      </c>
      <c r="AU160" s="242" t="s">
        <v>83</v>
      </c>
      <c r="AV160" s="13" t="s">
        <v>205</v>
      </c>
      <c r="AW160" s="13" t="s">
        <v>32</v>
      </c>
      <c r="AX160" s="13" t="s">
        <v>83</v>
      </c>
      <c r="AY160" s="242" t="s">
        <v>198</v>
      </c>
    </row>
    <row r="161" spans="2:65" s="1" customFormat="1" ht="16.5" customHeight="1" x14ac:dyDescent="0.2">
      <c r="B161" s="33"/>
      <c r="C161" s="260" t="s">
        <v>225</v>
      </c>
      <c r="D161" s="260" t="s">
        <v>2230</v>
      </c>
      <c r="E161" s="261" t="s">
        <v>3413</v>
      </c>
      <c r="F161" s="262" t="s">
        <v>3414</v>
      </c>
      <c r="G161" s="263" t="s">
        <v>294</v>
      </c>
      <c r="H161" s="264">
        <v>2.41</v>
      </c>
      <c r="I161" s="265"/>
      <c r="J161" s="264">
        <f>ROUND(I161*H161,2)</f>
        <v>0</v>
      </c>
      <c r="K161" s="262" t="s">
        <v>1</v>
      </c>
      <c r="L161" s="266"/>
      <c r="M161" s="267" t="s">
        <v>1</v>
      </c>
      <c r="N161" s="268" t="s">
        <v>41</v>
      </c>
      <c r="O161" s="65"/>
      <c r="P161" s="216">
        <f>O161*H161</f>
        <v>0</v>
      </c>
      <c r="Q161" s="216">
        <v>1</v>
      </c>
      <c r="R161" s="216">
        <f>Q161*H161</f>
        <v>2.41</v>
      </c>
      <c r="S161" s="216">
        <v>0</v>
      </c>
      <c r="T161" s="217">
        <f>S161*H161</f>
        <v>0</v>
      </c>
      <c r="AR161" s="218" t="s">
        <v>218</v>
      </c>
      <c r="AT161" s="218" t="s">
        <v>2230</v>
      </c>
      <c r="AU161" s="218" t="s">
        <v>83</v>
      </c>
      <c r="AY161" s="16" t="s">
        <v>198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6" t="s">
        <v>83</v>
      </c>
      <c r="BK161" s="219">
        <f>ROUND(I161*H161,2)</f>
        <v>0</v>
      </c>
      <c r="BL161" s="16" t="s">
        <v>205</v>
      </c>
      <c r="BM161" s="218" t="s">
        <v>259</v>
      </c>
    </row>
    <row r="162" spans="2:65" s="1" customFormat="1" ht="24" customHeight="1" x14ac:dyDescent="0.2">
      <c r="B162" s="33"/>
      <c r="C162" s="208" t="s">
        <v>199</v>
      </c>
      <c r="D162" s="208" t="s">
        <v>201</v>
      </c>
      <c r="E162" s="209" t="s">
        <v>3415</v>
      </c>
      <c r="F162" s="210" t="s">
        <v>3416</v>
      </c>
      <c r="G162" s="211" t="s">
        <v>312</v>
      </c>
      <c r="H162" s="212">
        <v>4</v>
      </c>
      <c r="I162" s="213"/>
      <c r="J162" s="212">
        <f>ROUND(I162*H162,2)</f>
        <v>0</v>
      </c>
      <c r="K162" s="210" t="s">
        <v>1</v>
      </c>
      <c r="L162" s="37"/>
      <c r="M162" s="214" t="s">
        <v>1</v>
      </c>
      <c r="N162" s="215" t="s">
        <v>41</v>
      </c>
      <c r="O162" s="6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218" t="s">
        <v>205</v>
      </c>
      <c r="AT162" s="218" t="s">
        <v>201</v>
      </c>
      <c r="AU162" s="218" t="s">
        <v>83</v>
      </c>
      <c r="AY162" s="16" t="s">
        <v>198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6" t="s">
        <v>83</v>
      </c>
      <c r="BK162" s="219">
        <f>ROUND(I162*H162,2)</f>
        <v>0</v>
      </c>
      <c r="BL162" s="16" t="s">
        <v>205</v>
      </c>
      <c r="BM162" s="218" t="s">
        <v>266</v>
      </c>
    </row>
    <row r="163" spans="2:65" s="12" customFormat="1" x14ac:dyDescent="0.2">
      <c r="B163" s="220"/>
      <c r="C163" s="221"/>
      <c r="D163" s="222" t="s">
        <v>206</v>
      </c>
      <c r="E163" s="223" t="s">
        <v>1</v>
      </c>
      <c r="F163" s="224" t="s">
        <v>3417</v>
      </c>
      <c r="G163" s="221"/>
      <c r="H163" s="225">
        <v>4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206</v>
      </c>
      <c r="AU163" s="231" t="s">
        <v>83</v>
      </c>
      <c r="AV163" s="12" t="s">
        <v>85</v>
      </c>
      <c r="AW163" s="12" t="s">
        <v>32</v>
      </c>
      <c r="AX163" s="12" t="s">
        <v>76</v>
      </c>
      <c r="AY163" s="231" t="s">
        <v>198</v>
      </c>
    </row>
    <row r="164" spans="2:65" s="13" customFormat="1" x14ac:dyDescent="0.2">
      <c r="B164" s="232"/>
      <c r="C164" s="233"/>
      <c r="D164" s="222" t="s">
        <v>206</v>
      </c>
      <c r="E164" s="234" t="s">
        <v>1</v>
      </c>
      <c r="F164" s="235" t="s">
        <v>208</v>
      </c>
      <c r="G164" s="233"/>
      <c r="H164" s="236">
        <v>4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206</v>
      </c>
      <c r="AU164" s="242" t="s">
        <v>83</v>
      </c>
      <c r="AV164" s="13" t="s">
        <v>205</v>
      </c>
      <c r="AW164" s="13" t="s">
        <v>32</v>
      </c>
      <c r="AX164" s="13" t="s">
        <v>83</v>
      </c>
      <c r="AY164" s="242" t="s">
        <v>198</v>
      </c>
    </row>
    <row r="165" spans="2:65" s="1" customFormat="1" ht="16.5" customHeight="1" x14ac:dyDescent="0.2">
      <c r="B165" s="33"/>
      <c r="C165" s="208" t="s">
        <v>219</v>
      </c>
      <c r="D165" s="208" t="s">
        <v>201</v>
      </c>
      <c r="E165" s="209" t="s">
        <v>3418</v>
      </c>
      <c r="F165" s="210" t="s">
        <v>3419</v>
      </c>
      <c r="G165" s="211" t="s">
        <v>294</v>
      </c>
      <c r="H165" s="212">
        <v>8.64</v>
      </c>
      <c r="I165" s="213"/>
      <c r="J165" s="212">
        <f>ROUND(I165*H165,2)</f>
        <v>0</v>
      </c>
      <c r="K165" s="210" t="s">
        <v>1</v>
      </c>
      <c r="L165" s="37"/>
      <c r="M165" s="214" t="s">
        <v>1</v>
      </c>
      <c r="N165" s="215" t="s">
        <v>41</v>
      </c>
      <c r="O165" s="6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AR165" s="218" t="s">
        <v>205</v>
      </c>
      <c r="AT165" s="218" t="s">
        <v>201</v>
      </c>
      <c r="AU165" s="218" t="s">
        <v>83</v>
      </c>
      <c r="AY165" s="16" t="s">
        <v>198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6" t="s">
        <v>83</v>
      </c>
      <c r="BK165" s="219">
        <f>ROUND(I165*H165,2)</f>
        <v>0</v>
      </c>
      <c r="BL165" s="16" t="s">
        <v>205</v>
      </c>
      <c r="BM165" s="218" t="s">
        <v>273</v>
      </c>
    </row>
    <row r="166" spans="2:65" s="12" customFormat="1" x14ac:dyDescent="0.2">
      <c r="B166" s="220"/>
      <c r="C166" s="221"/>
      <c r="D166" s="222" t="s">
        <v>206</v>
      </c>
      <c r="E166" s="223" t="s">
        <v>1</v>
      </c>
      <c r="F166" s="224" t="s">
        <v>3420</v>
      </c>
      <c r="G166" s="221"/>
      <c r="H166" s="225">
        <v>8.64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206</v>
      </c>
      <c r="AU166" s="231" t="s">
        <v>83</v>
      </c>
      <c r="AV166" s="12" t="s">
        <v>85</v>
      </c>
      <c r="AW166" s="12" t="s">
        <v>32</v>
      </c>
      <c r="AX166" s="12" t="s">
        <v>76</v>
      </c>
      <c r="AY166" s="231" t="s">
        <v>198</v>
      </c>
    </row>
    <row r="167" spans="2:65" s="13" customFormat="1" x14ac:dyDescent="0.2">
      <c r="B167" s="232"/>
      <c r="C167" s="233"/>
      <c r="D167" s="222" t="s">
        <v>206</v>
      </c>
      <c r="E167" s="234" t="s">
        <v>1</v>
      </c>
      <c r="F167" s="235" t="s">
        <v>208</v>
      </c>
      <c r="G167" s="233"/>
      <c r="H167" s="236">
        <v>8.64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206</v>
      </c>
      <c r="AU167" s="242" t="s">
        <v>83</v>
      </c>
      <c r="AV167" s="13" t="s">
        <v>205</v>
      </c>
      <c r="AW167" s="13" t="s">
        <v>32</v>
      </c>
      <c r="AX167" s="13" t="s">
        <v>83</v>
      </c>
      <c r="AY167" s="242" t="s">
        <v>198</v>
      </c>
    </row>
    <row r="168" spans="2:65" s="11" customFormat="1" ht="25.9" customHeight="1" x14ac:dyDescent="0.2">
      <c r="B168" s="192"/>
      <c r="C168" s="193"/>
      <c r="D168" s="194" t="s">
        <v>75</v>
      </c>
      <c r="E168" s="195" t="s">
        <v>199</v>
      </c>
      <c r="F168" s="195" t="s">
        <v>200</v>
      </c>
      <c r="G168" s="193"/>
      <c r="H168" s="193"/>
      <c r="I168" s="196"/>
      <c r="J168" s="197">
        <f>BK168</f>
        <v>0</v>
      </c>
      <c r="K168" s="193"/>
      <c r="L168" s="198"/>
      <c r="M168" s="199"/>
      <c r="N168" s="200"/>
      <c r="O168" s="200"/>
      <c r="P168" s="201">
        <f>SUM(P169:P170)</f>
        <v>0</v>
      </c>
      <c r="Q168" s="200"/>
      <c r="R168" s="201">
        <f>SUM(R169:R170)</f>
        <v>0</v>
      </c>
      <c r="S168" s="200"/>
      <c r="T168" s="202">
        <f>SUM(T169:T170)</f>
        <v>0</v>
      </c>
      <c r="AR168" s="203" t="s">
        <v>83</v>
      </c>
      <c r="AT168" s="204" t="s">
        <v>75</v>
      </c>
      <c r="AU168" s="204" t="s">
        <v>76</v>
      </c>
      <c r="AY168" s="203" t="s">
        <v>198</v>
      </c>
      <c r="BK168" s="205">
        <f>SUM(BK169:BK170)</f>
        <v>0</v>
      </c>
    </row>
    <row r="169" spans="2:65" s="1" customFormat="1" ht="24" customHeight="1" x14ac:dyDescent="0.2">
      <c r="B169" s="33"/>
      <c r="C169" s="208" t="s">
        <v>227</v>
      </c>
      <c r="D169" s="208" t="s">
        <v>201</v>
      </c>
      <c r="E169" s="209" t="s">
        <v>3421</v>
      </c>
      <c r="F169" s="210" t="s">
        <v>3422</v>
      </c>
      <c r="G169" s="211" t="s">
        <v>312</v>
      </c>
      <c r="H169" s="212">
        <v>1</v>
      </c>
      <c r="I169" s="213"/>
      <c r="J169" s="212">
        <f>ROUND(I169*H169,2)</f>
        <v>0</v>
      </c>
      <c r="K169" s="210" t="s">
        <v>1</v>
      </c>
      <c r="L169" s="37"/>
      <c r="M169" s="214" t="s">
        <v>1</v>
      </c>
      <c r="N169" s="215" t="s">
        <v>41</v>
      </c>
      <c r="O169" s="65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AR169" s="218" t="s">
        <v>205</v>
      </c>
      <c r="AT169" s="218" t="s">
        <v>201</v>
      </c>
      <c r="AU169" s="218" t="s">
        <v>83</v>
      </c>
      <c r="AY169" s="16" t="s">
        <v>198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6" t="s">
        <v>83</v>
      </c>
      <c r="BK169" s="219">
        <f>ROUND(I169*H169,2)</f>
        <v>0</v>
      </c>
      <c r="BL169" s="16" t="s">
        <v>205</v>
      </c>
      <c r="BM169" s="218" t="s">
        <v>279</v>
      </c>
    </row>
    <row r="170" spans="2:65" s="1" customFormat="1" ht="16.5" customHeight="1" x14ac:dyDescent="0.2">
      <c r="B170" s="33"/>
      <c r="C170" s="208" t="s">
        <v>241</v>
      </c>
      <c r="D170" s="208" t="s">
        <v>201</v>
      </c>
      <c r="E170" s="209" t="s">
        <v>3423</v>
      </c>
      <c r="F170" s="210" t="s">
        <v>3424</v>
      </c>
      <c r="G170" s="211" t="s">
        <v>312</v>
      </c>
      <c r="H170" s="212">
        <v>1</v>
      </c>
      <c r="I170" s="213"/>
      <c r="J170" s="212">
        <f>ROUND(I170*H170,2)</f>
        <v>0</v>
      </c>
      <c r="K170" s="210" t="s">
        <v>1</v>
      </c>
      <c r="L170" s="37"/>
      <c r="M170" s="214" t="s">
        <v>1</v>
      </c>
      <c r="N170" s="215" t="s">
        <v>41</v>
      </c>
      <c r="O170" s="6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AR170" s="218" t="s">
        <v>205</v>
      </c>
      <c r="AT170" s="218" t="s">
        <v>201</v>
      </c>
      <c r="AU170" s="218" t="s">
        <v>83</v>
      </c>
      <c r="AY170" s="16" t="s">
        <v>198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6" t="s">
        <v>83</v>
      </c>
      <c r="BK170" s="219">
        <f>ROUND(I170*H170,2)</f>
        <v>0</v>
      </c>
      <c r="BL170" s="16" t="s">
        <v>205</v>
      </c>
      <c r="BM170" s="218" t="s">
        <v>283</v>
      </c>
    </row>
    <row r="171" spans="2:65" s="11" customFormat="1" ht="25.9" customHeight="1" x14ac:dyDescent="0.2">
      <c r="B171" s="192"/>
      <c r="C171" s="193"/>
      <c r="D171" s="194" t="s">
        <v>75</v>
      </c>
      <c r="E171" s="195" t="s">
        <v>205</v>
      </c>
      <c r="F171" s="195" t="s">
        <v>3425</v>
      </c>
      <c r="G171" s="193"/>
      <c r="H171" s="193"/>
      <c r="I171" s="196"/>
      <c r="J171" s="197">
        <f>BK171</f>
        <v>0</v>
      </c>
      <c r="K171" s="193"/>
      <c r="L171" s="198"/>
      <c r="M171" s="199"/>
      <c r="N171" s="200"/>
      <c r="O171" s="200"/>
      <c r="P171" s="201">
        <f>SUM(P172:P174)</f>
        <v>0</v>
      </c>
      <c r="Q171" s="200"/>
      <c r="R171" s="201">
        <f>SUM(R172:R174)</f>
        <v>0.75630800000000009</v>
      </c>
      <c r="S171" s="200"/>
      <c r="T171" s="202">
        <f>SUM(T172:T174)</f>
        <v>0</v>
      </c>
      <c r="AR171" s="203" t="s">
        <v>83</v>
      </c>
      <c r="AT171" s="204" t="s">
        <v>75</v>
      </c>
      <c r="AU171" s="204" t="s">
        <v>76</v>
      </c>
      <c r="AY171" s="203" t="s">
        <v>198</v>
      </c>
      <c r="BK171" s="205">
        <f>SUM(BK172:BK174)</f>
        <v>0</v>
      </c>
    </row>
    <row r="172" spans="2:65" s="1" customFormat="1" ht="24" customHeight="1" x14ac:dyDescent="0.2">
      <c r="B172" s="33"/>
      <c r="C172" s="208" t="s">
        <v>8</v>
      </c>
      <c r="D172" s="208" t="s">
        <v>201</v>
      </c>
      <c r="E172" s="209" t="s">
        <v>3426</v>
      </c>
      <c r="F172" s="210" t="s">
        <v>3427</v>
      </c>
      <c r="G172" s="211" t="s">
        <v>224</v>
      </c>
      <c r="H172" s="212">
        <v>0.4</v>
      </c>
      <c r="I172" s="213"/>
      <c r="J172" s="212">
        <f>ROUND(I172*H172,2)</f>
        <v>0</v>
      </c>
      <c r="K172" s="210" t="s">
        <v>1</v>
      </c>
      <c r="L172" s="37"/>
      <c r="M172" s="214" t="s">
        <v>1</v>
      </c>
      <c r="N172" s="215" t="s">
        <v>41</v>
      </c>
      <c r="O172" s="65"/>
      <c r="P172" s="216">
        <f>O172*H172</f>
        <v>0</v>
      </c>
      <c r="Q172" s="216">
        <v>1.8907700000000001</v>
      </c>
      <c r="R172" s="216">
        <f>Q172*H172</f>
        <v>0.75630800000000009</v>
      </c>
      <c r="S172" s="216">
        <v>0</v>
      </c>
      <c r="T172" s="217">
        <f>S172*H172</f>
        <v>0</v>
      </c>
      <c r="AR172" s="218" t="s">
        <v>205</v>
      </c>
      <c r="AT172" s="218" t="s">
        <v>201</v>
      </c>
      <c r="AU172" s="218" t="s">
        <v>83</v>
      </c>
      <c r="AY172" s="16" t="s">
        <v>198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6" t="s">
        <v>83</v>
      </c>
      <c r="BK172" s="219">
        <f>ROUND(I172*H172,2)</f>
        <v>0</v>
      </c>
      <c r="BL172" s="16" t="s">
        <v>205</v>
      </c>
      <c r="BM172" s="218" t="s">
        <v>290</v>
      </c>
    </row>
    <row r="173" spans="2:65" s="12" customFormat="1" x14ac:dyDescent="0.2">
      <c r="B173" s="220"/>
      <c r="C173" s="221"/>
      <c r="D173" s="222" t="s">
        <v>206</v>
      </c>
      <c r="E173" s="223" t="s">
        <v>1</v>
      </c>
      <c r="F173" s="224" t="s">
        <v>3428</v>
      </c>
      <c r="G173" s="221"/>
      <c r="H173" s="225">
        <v>0.4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206</v>
      </c>
      <c r="AU173" s="231" t="s">
        <v>83</v>
      </c>
      <c r="AV173" s="12" t="s">
        <v>85</v>
      </c>
      <c r="AW173" s="12" t="s">
        <v>32</v>
      </c>
      <c r="AX173" s="12" t="s">
        <v>76</v>
      </c>
      <c r="AY173" s="231" t="s">
        <v>198</v>
      </c>
    </row>
    <row r="174" spans="2:65" s="13" customFormat="1" x14ac:dyDescent="0.2">
      <c r="B174" s="232"/>
      <c r="C174" s="233"/>
      <c r="D174" s="222" t="s">
        <v>206</v>
      </c>
      <c r="E174" s="234" t="s">
        <v>1</v>
      </c>
      <c r="F174" s="235" t="s">
        <v>208</v>
      </c>
      <c r="G174" s="233"/>
      <c r="H174" s="236">
        <v>0.4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206</v>
      </c>
      <c r="AU174" s="242" t="s">
        <v>83</v>
      </c>
      <c r="AV174" s="13" t="s">
        <v>205</v>
      </c>
      <c r="AW174" s="13" t="s">
        <v>32</v>
      </c>
      <c r="AX174" s="13" t="s">
        <v>83</v>
      </c>
      <c r="AY174" s="242" t="s">
        <v>198</v>
      </c>
    </row>
    <row r="175" spans="2:65" s="11" customFormat="1" ht="25.9" customHeight="1" x14ac:dyDescent="0.2">
      <c r="B175" s="192"/>
      <c r="C175" s="193"/>
      <c r="D175" s="194" t="s">
        <v>75</v>
      </c>
      <c r="E175" s="195" t="s">
        <v>250</v>
      </c>
      <c r="F175" s="195" t="s">
        <v>3177</v>
      </c>
      <c r="G175" s="193"/>
      <c r="H175" s="193"/>
      <c r="I175" s="196"/>
      <c r="J175" s="197">
        <f>BK175</f>
        <v>0</v>
      </c>
      <c r="K175" s="193"/>
      <c r="L175" s="198"/>
      <c r="M175" s="199"/>
      <c r="N175" s="200"/>
      <c r="O175" s="200"/>
      <c r="P175" s="201">
        <f>SUM(P176:P179)</f>
        <v>0</v>
      </c>
      <c r="Q175" s="200"/>
      <c r="R175" s="201">
        <f>SUM(R176:R179)</f>
        <v>0</v>
      </c>
      <c r="S175" s="200"/>
      <c r="T175" s="202">
        <f>SUM(T176:T179)</f>
        <v>0</v>
      </c>
      <c r="AR175" s="203" t="s">
        <v>83</v>
      </c>
      <c r="AT175" s="204" t="s">
        <v>75</v>
      </c>
      <c r="AU175" s="204" t="s">
        <v>76</v>
      </c>
      <c r="AY175" s="203" t="s">
        <v>198</v>
      </c>
      <c r="BK175" s="205">
        <f>SUM(BK176:BK179)</f>
        <v>0</v>
      </c>
    </row>
    <row r="176" spans="2:65" s="1" customFormat="1" ht="16.5" customHeight="1" x14ac:dyDescent="0.2">
      <c r="B176" s="33"/>
      <c r="C176" s="208" t="s">
        <v>243</v>
      </c>
      <c r="D176" s="208" t="s">
        <v>201</v>
      </c>
      <c r="E176" s="209" t="s">
        <v>3429</v>
      </c>
      <c r="F176" s="210" t="s">
        <v>3430</v>
      </c>
      <c r="G176" s="211" t="s">
        <v>278</v>
      </c>
      <c r="H176" s="212">
        <v>3</v>
      </c>
      <c r="I176" s="213"/>
      <c r="J176" s="212">
        <f>ROUND(I176*H176,2)</f>
        <v>0</v>
      </c>
      <c r="K176" s="210" t="s">
        <v>1</v>
      </c>
      <c r="L176" s="37"/>
      <c r="M176" s="214" t="s">
        <v>1</v>
      </c>
      <c r="N176" s="215" t="s">
        <v>41</v>
      </c>
      <c r="O176" s="6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218" t="s">
        <v>205</v>
      </c>
      <c r="AT176" s="218" t="s">
        <v>201</v>
      </c>
      <c r="AU176" s="218" t="s">
        <v>83</v>
      </c>
      <c r="AY176" s="16" t="s">
        <v>198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6" t="s">
        <v>83</v>
      </c>
      <c r="BK176" s="219">
        <f>ROUND(I176*H176,2)</f>
        <v>0</v>
      </c>
      <c r="BL176" s="16" t="s">
        <v>205</v>
      </c>
      <c r="BM176" s="218" t="s">
        <v>295</v>
      </c>
    </row>
    <row r="177" spans="2:65" s="1" customFormat="1" ht="16.5" customHeight="1" x14ac:dyDescent="0.2">
      <c r="B177" s="33"/>
      <c r="C177" s="208" t="s">
        <v>255</v>
      </c>
      <c r="D177" s="208" t="s">
        <v>201</v>
      </c>
      <c r="E177" s="209" t="s">
        <v>3431</v>
      </c>
      <c r="F177" s="210" t="s">
        <v>3432</v>
      </c>
      <c r="G177" s="211" t="s">
        <v>294</v>
      </c>
      <c r="H177" s="212">
        <v>0.54</v>
      </c>
      <c r="I177" s="213"/>
      <c r="J177" s="212">
        <f>ROUND(I177*H177,2)</f>
        <v>0</v>
      </c>
      <c r="K177" s="210" t="s">
        <v>1</v>
      </c>
      <c r="L177" s="37"/>
      <c r="M177" s="214" t="s">
        <v>1</v>
      </c>
      <c r="N177" s="215" t="s">
        <v>41</v>
      </c>
      <c r="O177" s="65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AR177" s="218" t="s">
        <v>205</v>
      </c>
      <c r="AT177" s="218" t="s">
        <v>201</v>
      </c>
      <c r="AU177" s="218" t="s">
        <v>83</v>
      </c>
      <c r="AY177" s="16" t="s">
        <v>198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6" t="s">
        <v>83</v>
      </c>
      <c r="BK177" s="219">
        <f>ROUND(I177*H177,2)</f>
        <v>0</v>
      </c>
      <c r="BL177" s="16" t="s">
        <v>205</v>
      </c>
      <c r="BM177" s="218" t="s">
        <v>303</v>
      </c>
    </row>
    <row r="178" spans="2:65" s="1" customFormat="1" ht="24" customHeight="1" x14ac:dyDescent="0.2">
      <c r="B178" s="33"/>
      <c r="C178" s="208" t="s">
        <v>253</v>
      </c>
      <c r="D178" s="208" t="s">
        <v>201</v>
      </c>
      <c r="E178" s="209" t="s">
        <v>3433</v>
      </c>
      <c r="F178" s="210" t="s">
        <v>3434</v>
      </c>
      <c r="G178" s="211" t="s">
        <v>294</v>
      </c>
      <c r="H178" s="212">
        <v>1.08</v>
      </c>
      <c r="I178" s="213"/>
      <c r="J178" s="212">
        <f>ROUND(I178*H178,2)</f>
        <v>0</v>
      </c>
      <c r="K178" s="210" t="s">
        <v>1</v>
      </c>
      <c r="L178" s="37"/>
      <c r="M178" s="214" t="s">
        <v>1</v>
      </c>
      <c r="N178" s="215" t="s">
        <v>41</v>
      </c>
      <c r="O178" s="6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AR178" s="218" t="s">
        <v>205</v>
      </c>
      <c r="AT178" s="218" t="s">
        <v>201</v>
      </c>
      <c r="AU178" s="218" t="s">
        <v>83</v>
      </c>
      <c r="AY178" s="16" t="s">
        <v>198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6" t="s">
        <v>83</v>
      </c>
      <c r="BK178" s="219">
        <f>ROUND(I178*H178,2)</f>
        <v>0</v>
      </c>
      <c r="BL178" s="16" t="s">
        <v>205</v>
      </c>
      <c r="BM178" s="218" t="s">
        <v>313</v>
      </c>
    </row>
    <row r="179" spans="2:65" s="1" customFormat="1" ht="16.5" customHeight="1" x14ac:dyDescent="0.2">
      <c r="B179" s="33"/>
      <c r="C179" s="208" t="s">
        <v>269</v>
      </c>
      <c r="D179" s="208" t="s">
        <v>201</v>
      </c>
      <c r="E179" s="209" t="s">
        <v>3435</v>
      </c>
      <c r="F179" s="210" t="s">
        <v>3436</v>
      </c>
      <c r="G179" s="211" t="s">
        <v>294</v>
      </c>
      <c r="H179" s="212">
        <v>0.54</v>
      </c>
      <c r="I179" s="213"/>
      <c r="J179" s="212">
        <f>ROUND(I179*H179,2)</f>
        <v>0</v>
      </c>
      <c r="K179" s="210" t="s">
        <v>1</v>
      </c>
      <c r="L179" s="37"/>
      <c r="M179" s="214" t="s">
        <v>1</v>
      </c>
      <c r="N179" s="215" t="s">
        <v>41</v>
      </c>
      <c r="O179" s="6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AR179" s="218" t="s">
        <v>205</v>
      </c>
      <c r="AT179" s="218" t="s">
        <v>201</v>
      </c>
      <c r="AU179" s="218" t="s">
        <v>83</v>
      </c>
      <c r="AY179" s="16" t="s">
        <v>198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6" t="s">
        <v>83</v>
      </c>
      <c r="BK179" s="219">
        <f>ROUND(I179*H179,2)</f>
        <v>0</v>
      </c>
      <c r="BL179" s="16" t="s">
        <v>205</v>
      </c>
      <c r="BM179" s="218" t="s">
        <v>320</v>
      </c>
    </row>
    <row r="180" spans="2:65" s="11" customFormat="1" ht="25.9" customHeight="1" x14ac:dyDescent="0.2">
      <c r="B180" s="192"/>
      <c r="C180" s="193"/>
      <c r="D180" s="194" t="s">
        <v>75</v>
      </c>
      <c r="E180" s="195" t="s">
        <v>767</v>
      </c>
      <c r="F180" s="195" t="s">
        <v>3180</v>
      </c>
      <c r="G180" s="193"/>
      <c r="H180" s="193"/>
      <c r="I180" s="196"/>
      <c r="J180" s="197">
        <f>BK180</f>
        <v>0</v>
      </c>
      <c r="K180" s="193"/>
      <c r="L180" s="198"/>
      <c r="M180" s="199"/>
      <c r="N180" s="200"/>
      <c r="O180" s="200"/>
      <c r="P180" s="201">
        <f>P181</f>
        <v>0</v>
      </c>
      <c r="Q180" s="200"/>
      <c r="R180" s="201">
        <f>R181</f>
        <v>0</v>
      </c>
      <c r="S180" s="200"/>
      <c r="T180" s="202">
        <f>T181</f>
        <v>0</v>
      </c>
      <c r="AR180" s="203" t="s">
        <v>83</v>
      </c>
      <c r="AT180" s="204" t="s">
        <v>75</v>
      </c>
      <c r="AU180" s="204" t="s">
        <v>76</v>
      </c>
      <c r="AY180" s="203" t="s">
        <v>198</v>
      </c>
      <c r="BK180" s="205">
        <f>BK181</f>
        <v>0</v>
      </c>
    </row>
    <row r="181" spans="2:65" s="1" customFormat="1" ht="24" customHeight="1" x14ac:dyDescent="0.2">
      <c r="B181" s="33"/>
      <c r="C181" s="208" t="s">
        <v>259</v>
      </c>
      <c r="D181" s="208" t="s">
        <v>201</v>
      </c>
      <c r="E181" s="209" t="s">
        <v>3437</v>
      </c>
      <c r="F181" s="210" t="s">
        <v>3438</v>
      </c>
      <c r="G181" s="211" t="s">
        <v>294</v>
      </c>
      <c r="H181" s="212">
        <v>8.59</v>
      </c>
      <c r="I181" s="213"/>
      <c r="J181" s="212">
        <f>ROUND(I181*H181,2)</f>
        <v>0</v>
      </c>
      <c r="K181" s="210" t="s">
        <v>1</v>
      </c>
      <c r="L181" s="37"/>
      <c r="M181" s="214" t="s">
        <v>1</v>
      </c>
      <c r="N181" s="215" t="s">
        <v>41</v>
      </c>
      <c r="O181" s="6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AR181" s="218" t="s">
        <v>205</v>
      </c>
      <c r="AT181" s="218" t="s">
        <v>201</v>
      </c>
      <c r="AU181" s="218" t="s">
        <v>83</v>
      </c>
      <c r="AY181" s="16" t="s">
        <v>198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6" t="s">
        <v>83</v>
      </c>
      <c r="BK181" s="219">
        <f>ROUND(I181*H181,2)</f>
        <v>0</v>
      </c>
      <c r="BL181" s="16" t="s">
        <v>205</v>
      </c>
      <c r="BM181" s="218" t="s">
        <v>324</v>
      </c>
    </row>
    <row r="182" spans="2:65" s="11" customFormat="1" ht="25.9" customHeight="1" x14ac:dyDescent="0.2">
      <c r="B182" s="192"/>
      <c r="C182" s="193"/>
      <c r="D182" s="194" t="s">
        <v>75</v>
      </c>
      <c r="E182" s="195" t="s">
        <v>3439</v>
      </c>
      <c r="F182" s="195" t="s">
        <v>3440</v>
      </c>
      <c r="G182" s="193"/>
      <c r="H182" s="193"/>
      <c r="I182" s="196"/>
      <c r="J182" s="197">
        <f>BK182</f>
        <v>0</v>
      </c>
      <c r="K182" s="193"/>
      <c r="L182" s="198"/>
      <c r="M182" s="199"/>
      <c r="N182" s="200"/>
      <c r="O182" s="200"/>
      <c r="P182" s="201">
        <f>SUM(P183:P184)</f>
        <v>0</v>
      </c>
      <c r="Q182" s="200"/>
      <c r="R182" s="201">
        <f>SUM(R183:R184)</f>
        <v>0</v>
      </c>
      <c r="S182" s="200"/>
      <c r="T182" s="202">
        <f>SUM(T183:T184)</f>
        <v>0</v>
      </c>
      <c r="AR182" s="203" t="s">
        <v>83</v>
      </c>
      <c r="AT182" s="204" t="s">
        <v>75</v>
      </c>
      <c r="AU182" s="204" t="s">
        <v>76</v>
      </c>
      <c r="AY182" s="203" t="s">
        <v>198</v>
      </c>
      <c r="BK182" s="205">
        <f>SUM(BK183:BK184)</f>
        <v>0</v>
      </c>
    </row>
    <row r="183" spans="2:65" s="1" customFormat="1" ht="16.5" customHeight="1" x14ac:dyDescent="0.2">
      <c r="B183" s="33"/>
      <c r="C183" s="208" t="s">
        <v>7</v>
      </c>
      <c r="D183" s="208" t="s">
        <v>201</v>
      </c>
      <c r="E183" s="209" t="s">
        <v>3441</v>
      </c>
      <c r="F183" s="210" t="s">
        <v>3442</v>
      </c>
      <c r="G183" s="211" t="s">
        <v>278</v>
      </c>
      <c r="H183" s="212">
        <v>10</v>
      </c>
      <c r="I183" s="213"/>
      <c r="J183" s="212">
        <f>ROUND(I183*H183,2)</f>
        <v>0</v>
      </c>
      <c r="K183" s="210" t="s">
        <v>1</v>
      </c>
      <c r="L183" s="37"/>
      <c r="M183" s="214" t="s">
        <v>1</v>
      </c>
      <c r="N183" s="215" t="s">
        <v>41</v>
      </c>
      <c r="O183" s="6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AR183" s="218" t="s">
        <v>205</v>
      </c>
      <c r="AT183" s="218" t="s">
        <v>201</v>
      </c>
      <c r="AU183" s="218" t="s">
        <v>83</v>
      </c>
      <c r="AY183" s="16" t="s">
        <v>198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6" t="s">
        <v>83</v>
      </c>
      <c r="BK183" s="219">
        <f>ROUND(I183*H183,2)</f>
        <v>0</v>
      </c>
      <c r="BL183" s="16" t="s">
        <v>205</v>
      </c>
      <c r="BM183" s="218" t="s">
        <v>329</v>
      </c>
    </row>
    <row r="184" spans="2:65" s="1" customFormat="1" ht="16.5" customHeight="1" x14ac:dyDescent="0.2">
      <c r="B184" s="33"/>
      <c r="C184" s="260" t="s">
        <v>266</v>
      </c>
      <c r="D184" s="260" t="s">
        <v>2230</v>
      </c>
      <c r="E184" s="261" t="s">
        <v>3443</v>
      </c>
      <c r="F184" s="262" t="s">
        <v>3444</v>
      </c>
      <c r="G184" s="263" t="s">
        <v>278</v>
      </c>
      <c r="H184" s="264">
        <v>10.5</v>
      </c>
      <c r="I184" s="265"/>
      <c r="J184" s="264">
        <f>ROUND(I184*H184,2)</f>
        <v>0</v>
      </c>
      <c r="K184" s="262" t="s">
        <v>1</v>
      </c>
      <c r="L184" s="266"/>
      <c r="M184" s="267" t="s">
        <v>1</v>
      </c>
      <c r="N184" s="268" t="s">
        <v>41</v>
      </c>
      <c r="O184" s="6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AR184" s="218" t="s">
        <v>218</v>
      </c>
      <c r="AT184" s="218" t="s">
        <v>2230</v>
      </c>
      <c r="AU184" s="218" t="s">
        <v>83</v>
      </c>
      <c r="AY184" s="16" t="s">
        <v>198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6" t="s">
        <v>83</v>
      </c>
      <c r="BK184" s="219">
        <f>ROUND(I184*H184,2)</f>
        <v>0</v>
      </c>
      <c r="BL184" s="16" t="s">
        <v>205</v>
      </c>
      <c r="BM184" s="218" t="s">
        <v>334</v>
      </c>
    </row>
    <row r="185" spans="2:65" s="11" customFormat="1" ht="25.9" customHeight="1" x14ac:dyDescent="0.2">
      <c r="B185" s="192"/>
      <c r="C185" s="193"/>
      <c r="D185" s="194" t="s">
        <v>75</v>
      </c>
      <c r="E185" s="195" t="s">
        <v>3445</v>
      </c>
      <c r="F185" s="195" t="s">
        <v>3446</v>
      </c>
      <c r="G185" s="193"/>
      <c r="H185" s="193"/>
      <c r="I185" s="196"/>
      <c r="J185" s="197">
        <f>BK185</f>
        <v>0</v>
      </c>
      <c r="K185" s="193"/>
      <c r="L185" s="198"/>
      <c r="M185" s="199"/>
      <c r="N185" s="200"/>
      <c r="O185" s="200"/>
      <c r="P185" s="201">
        <f>SUM(P186:P193)</f>
        <v>0</v>
      </c>
      <c r="Q185" s="200"/>
      <c r="R185" s="201">
        <f>SUM(R186:R193)</f>
        <v>2.8000000000000004E-2</v>
      </c>
      <c r="S185" s="200"/>
      <c r="T185" s="202">
        <f>SUM(T186:T193)</f>
        <v>0</v>
      </c>
      <c r="AR185" s="203" t="s">
        <v>83</v>
      </c>
      <c r="AT185" s="204" t="s">
        <v>75</v>
      </c>
      <c r="AU185" s="204" t="s">
        <v>76</v>
      </c>
      <c r="AY185" s="203" t="s">
        <v>198</v>
      </c>
      <c r="BK185" s="205">
        <f>SUM(BK186:BK193)</f>
        <v>0</v>
      </c>
    </row>
    <row r="186" spans="2:65" s="1" customFormat="1" ht="24" customHeight="1" x14ac:dyDescent="0.2">
      <c r="B186" s="33"/>
      <c r="C186" s="208" t="s">
        <v>336</v>
      </c>
      <c r="D186" s="208" t="s">
        <v>201</v>
      </c>
      <c r="E186" s="209" t="s">
        <v>3447</v>
      </c>
      <c r="F186" s="210" t="s">
        <v>3448</v>
      </c>
      <c r="G186" s="211" t="s">
        <v>278</v>
      </c>
      <c r="H186" s="212">
        <v>9</v>
      </c>
      <c r="I186" s="213"/>
      <c r="J186" s="212">
        <f t="shared" ref="J186:J193" si="5">ROUND(I186*H186,2)</f>
        <v>0</v>
      </c>
      <c r="K186" s="210" t="s">
        <v>1</v>
      </c>
      <c r="L186" s="37"/>
      <c r="M186" s="214" t="s">
        <v>1</v>
      </c>
      <c r="N186" s="215" t="s">
        <v>41</v>
      </c>
      <c r="O186" s="65"/>
      <c r="P186" s="216">
        <f t="shared" ref="P186:P193" si="6">O186*H186</f>
        <v>0</v>
      </c>
      <c r="Q186" s="216">
        <v>2E-3</v>
      </c>
      <c r="R186" s="216">
        <f t="shared" ref="R186:R193" si="7">Q186*H186</f>
        <v>1.8000000000000002E-2</v>
      </c>
      <c r="S186" s="216">
        <v>0</v>
      </c>
      <c r="T186" s="217">
        <f t="shared" ref="T186:T193" si="8">S186*H186</f>
        <v>0</v>
      </c>
      <c r="AR186" s="218" t="s">
        <v>205</v>
      </c>
      <c r="AT186" s="218" t="s">
        <v>201</v>
      </c>
      <c r="AU186" s="218" t="s">
        <v>83</v>
      </c>
      <c r="AY186" s="16" t="s">
        <v>198</v>
      </c>
      <c r="BE186" s="219">
        <f t="shared" ref="BE186:BE193" si="9">IF(N186="základní",J186,0)</f>
        <v>0</v>
      </c>
      <c r="BF186" s="219">
        <f t="shared" ref="BF186:BF193" si="10">IF(N186="snížená",J186,0)</f>
        <v>0</v>
      </c>
      <c r="BG186" s="219">
        <f t="shared" ref="BG186:BG193" si="11">IF(N186="zákl. přenesená",J186,0)</f>
        <v>0</v>
      </c>
      <c r="BH186" s="219">
        <f t="shared" ref="BH186:BH193" si="12">IF(N186="sníž. přenesená",J186,0)</f>
        <v>0</v>
      </c>
      <c r="BI186" s="219">
        <f t="shared" ref="BI186:BI193" si="13">IF(N186="nulová",J186,0)</f>
        <v>0</v>
      </c>
      <c r="BJ186" s="16" t="s">
        <v>83</v>
      </c>
      <c r="BK186" s="219">
        <f t="shared" ref="BK186:BK193" si="14">ROUND(I186*H186,2)</f>
        <v>0</v>
      </c>
      <c r="BL186" s="16" t="s">
        <v>205</v>
      </c>
      <c r="BM186" s="218" t="s">
        <v>339</v>
      </c>
    </row>
    <row r="187" spans="2:65" s="1" customFormat="1" ht="16.5" customHeight="1" x14ac:dyDescent="0.2">
      <c r="B187" s="33"/>
      <c r="C187" s="208" t="s">
        <v>273</v>
      </c>
      <c r="D187" s="208" t="s">
        <v>201</v>
      </c>
      <c r="E187" s="209" t="s">
        <v>3449</v>
      </c>
      <c r="F187" s="210" t="s">
        <v>3450</v>
      </c>
      <c r="G187" s="211" t="s">
        <v>204</v>
      </c>
      <c r="H187" s="212">
        <v>1</v>
      </c>
      <c r="I187" s="213"/>
      <c r="J187" s="212">
        <f t="shared" si="5"/>
        <v>0</v>
      </c>
      <c r="K187" s="210" t="s">
        <v>1</v>
      </c>
      <c r="L187" s="37"/>
      <c r="M187" s="214" t="s">
        <v>1</v>
      </c>
      <c r="N187" s="215" t="s">
        <v>41</v>
      </c>
      <c r="O187" s="65"/>
      <c r="P187" s="216">
        <f t="shared" si="6"/>
        <v>0</v>
      </c>
      <c r="Q187" s="216">
        <v>3.0000000000000001E-3</v>
      </c>
      <c r="R187" s="216">
        <f t="shared" si="7"/>
        <v>3.0000000000000001E-3</v>
      </c>
      <c r="S187" s="216">
        <v>0</v>
      </c>
      <c r="T187" s="217">
        <f t="shared" si="8"/>
        <v>0</v>
      </c>
      <c r="AR187" s="218" t="s">
        <v>205</v>
      </c>
      <c r="AT187" s="218" t="s">
        <v>201</v>
      </c>
      <c r="AU187" s="218" t="s">
        <v>83</v>
      </c>
      <c r="AY187" s="16" t="s">
        <v>198</v>
      </c>
      <c r="BE187" s="219">
        <f t="shared" si="9"/>
        <v>0</v>
      </c>
      <c r="BF187" s="219">
        <f t="shared" si="10"/>
        <v>0</v>
      </c>
      <c r="BG187" s="219">
        <f t="shared" si="11"/>
        <v>0</v>
      </c>
      <c r="BH187" s="219">
        <f t="shared" si="12"/>
        <v>0</v>
      </c>
      <c r="BI187" s="219">
        <f t="shared" si="13"/>
        <v>0</v>
      </c>
      <c r="BJ187" s="16" t="s">
        <v>83</v>
      </c>
      <c r="BK187" s="219">
        <f t="shared" si="14"/>
        <v>0</v>
      </c>
      <c r="BL187" s="16" t="s">
        <v>205</v>
      </c>
      <c r="BM187" s="218" t="s">
        <v>343</v>
      </c>
    </row>
    <row r="188" spans="2:65" s="1" customFormat="1" ht="16.5" customHeight="1" x14ac:dyDescent="0.2">
      <c r="B188" s="33"/>
      <c r="C188" s="208" t="s">
        <v>347</v>
      </c>
      <c r="D188" s="208" t="s">
        <v>201</v>
      </c>
      <c r="E188" s="209" t="s">
        <v>3451</v>
      </c>
      <c r="F188" s="210" t="s">
        <v>3452</v>
      </c>
      <c r="G188" s="211" t="s">
        <v>204</v>
      </c>
      <c r="H188" s="212">
        <v>2</v>
      </c>
      <c r="I188" s="213"/>
      <c r="J188" s="212">
        <f t="shared" si="5"/>
        <v>0</v>
      </c>
      <c r="K188" s="210" t="s">
        <v>1</v>
      </c>
      <c r="L188" s="37"/>
      <c r="M188" s="214" t="s">
        <v>1</v>
      </c>
      <c r="N188" s="215" t="s">
        <v>41</v>
      </c>
      <c r="O188" s="65"/>
      <c r="P188" s="216">
        <f t="shared" si="6"/>
        <v>0</v>
      </c>
      <c r="Q188" s="216">
        <v>5.0000000000000001E-4</v>
      </c>
      <c r="R188" s="216">
        <f t="shared" si="7"/>
        <v>1E-3</v>
      </c>
      <c r="S188" s="216">
        <v>0</v>
      </c>
      <c r="T188" s="217">
        <f t="shared" si="8"/>
        <v>0</v>
      </c>
      <c r="AR188" s="218" t="s">
        <v>205</v>
      </c>
      <c r="AT188" s="218" t="s">
        <v>201</v>
      </c>
      <c r="AU188" s="218" t="s">
        <v>83</v>
      </c>
      <c r="AY188" s="16" t="s">
        <v>198</v>
      </c>
      <c r="BE188" s="219">
        <f t="shared" si="9"/>
        <v>0</v>
      </c>
      <c r="BF188" s="219">
        <f t="shared" si="10"/>
        <v>0</v>
      </c>
      <c r="BG188" s="219">
        <f t="shared" si="11"/>
        <v>0</v>
      </c>
      <c r="BH188" s="219">
        <f t="shared" si="12"/>
        <v>0</v>
      </c>
      <c r="BI188" s="219">
        <f t="shared" si="13"/>
        <v>0</v>
      </c>
      <c r="BJ188" s="16" t="s">
        <v>83</v>
      </c>
      <c r="BK188" s="219">
        <f t="shared" si="14"/>
        <v>0</v>
      </c>
      <c r="BL188" s="16" t="s">
        <v>205</v>
      </c>
      <c r="BM188" s="218" t="s">
        <v>350</v>
      </c>
    </row>
    <row r="189" spans="2:65" s="1" customFormat="1" ht="16.5" customHeight="1" x14ac:dyDescent="0.2">
      <c r="B189" s="33"/>
      <c r="C189" s="208" t="s">
        <v>279</v>
      </c>
      <c r="D189" s="208" t="s">
        <v>201</v>
      </c>
      <c r="E189" s="209" t="s">
        <v>3453</v>
      </c>
      <c r="F189" s="210" t="s">
        <v>3454</v>
      </c>
      <c r="G189" s="211" t="s">
        <v>204</v>
      </c>
      <c r="H189" s="212">
        <v>1</v>
      </c>
      <c r="I189" s="213"/>
      <c r="J189" s="212">
        <f t="shared" si="5"/>
        <v>0</v>
      </c>
      <c r="K189" s="210" t="s">
        <v>1</v>
      </c>
      <c r="L189" s="37"/>
      <c r="M189" s="214" t="s">
        <v>1</v>
      </c>
      <c r="N189" s="215" t="s">
        <v>41</v>
      </c>
      <c r="O189" s="65"/>
      <c r="P189" s="216">
        <f t="shared" si="6"/>
        <v>0</v>
      </c>
      <c r="Q189" s="216">
        <v>5.0000000000000001E-3</v>
      </c>
      <c r="R189" s="216">
        <f t="shared" si="7"/>
        <v>5.0000000000000001E-3</v>
      </c>
      <c r="S189" s="216">
        <v>0</v>
      </c>
      <c r="T189" s="217">
        <f t="shared" si="8"/>
        <v>0</v>
      </c>
      <c r="AR189" s="218" t="s">
        <v>205</v>
      </c>
      <c r="AT189" s="218" t="s">
        <v>201</v>
      </c>
      <c r="AU189" s="218" t="s">
        <v>83</v>
      </c>
      <c r="AY189" s="16" t="s">
        <v>198</v>
      </c>
      <c r="BE189" s="219">
        <f t="shared" si="9"/>
        <v>0</v>
      </c>
      <c r="BF189" s="219">
        <f t="shared" si="10"/>
        <v>0</v>
      </c>
      <c r="BG189" s="219">
        <f t="shared" si="11"/>
        <v>0</v>
      </c>
      <c r="BH189" s="219">
        <f t="shared" si="12"/>
        <v>0</v>
      </c>
      <c r="BI189" s="219">
        <f t="shared" si="13"/>
        <v>0</v>
      </c>
      <c r="BJ189" s="16" t="s">
        <v>83</v>
      </c>
      <c r="BK189" s="219">
        <f t="shared" si="14"/>
        <v>0</v>
      </c>
      <c r="BL189" s="16" t="s">
        <v>205</v>
      </c>
      <c r="BM189" s="218" t="s">
        <v>356</v>
      </c>
    </row>
    <row r="190" spans="2:65" s="1" customFormat="1" ht="16.5" customHeight="1" x14ac:dyDescent="0.2">
      <c r="B190" s="33"/>
      <c r="C190" s="208" t="s">
        <v>299</v>
      </c>
      <c r="D190" s="208" t="s">
        <v>201</v>
      </c>
      <c r="E190" s="209" t="s">
        <v>3455</v>
      </c>
      <c r="F190" s="210" t="s">
        <v>3456</v>
      </c>
      <c r="G190" s="211" t="s">
        <v>204</v>
      </c>
      <c r="H190" s="212">
        <v>1</v>
      </c>
      <c r="I190" s="213"/>
      <c r="J190" s="212">
        <f t="shared" si="5"/>
        <v>0</v>
      </c>
      <c r="K190" s="210" t="s">
        <v>1</v>
      </c>
      <c r="L190" s="37"/>
      <c r="M190" s="214" t="s">
        <v>1</v>
      </c>
      <c r="N190" s="215" t="s">
        <v>41</v>
      </c>
      <c r="O190" s="65"/>
      <c r="P190" s="216">
        <f t="shared" si="6"/>
        <v>0</v>
      </c>
      <c r="Q190" s="216">
        <v>1E-3</v>
      </c>
      <c r="R190" s="216">
        <f t="shared" si="7"/>
        <v>1E-3</v>
      </c>
      <c r="S190" s="216">
        <v>0</v>
      </c>
      <c r="T190" s="217">
        <f t="shared" si="8"/>
        <v>0</v>
      </c>
      <c r="AR190" s="218" t="s">
        <v>205</v>
      </c>
      <c r="AT190" s="218" t="s">
        <v>201</v>
      </c>
      <c r="AU190" s="218" t="s">
        <v>83</v>
      </c>
      <c r="AY190" s="16" t="s">
        <v>198</v>
      </c>
      <c r="BE190" s="219">
        <f t="shared" si="9"/>
        <v>0</v>
      </c>
      <c r="BF190" s="219">
        <f t="shared" si="10"/>
        <v>0</v>
      </c>
      <c r="BG190" s="219">
        <f t="shared" si="11"/>
        <v>0</v>
      </c>
      <c r="BH190" s="219">
        <f t="shared" si="12"/>
        <v>0</v>
      </c>
      <c r="BI190" s="219">
        <f t="shared" si="13"/>
        <v>0</v>
      </c>
      <c r="BJ190" s="16" t="s">
        <v>83</v>
      </c>
      <c r="BK190" s="219">
        <f t="shared" si="14"/>
        <v>0</v>
      </c>
      <c r="BL190" s="16" t="s">
        <v>205</v>
      </c>
      <c r="BM190" s="218" t="s">
        <v>375</v>
      </c>
    </row>
    <row r="191" spans="2:65" s="1" customFormat="1" ht="16.5" customHeight="1" x14ac:dyDescent="0.2">
      <c r="B191" s="33"/>
      <c r="C191" s="208" t="s">
        <v>283</v>
      </c>
      <c r="D191" s="208" t="s">
        <v>201</v>
      </c>
      <c r="E191" s="209" t="s">
        <v>3457</v>
      </c>
      <c r="F191" s="210" t="s">
        <v>3458</v>
      </c>
      <c r="G191" s="211" t="s">
        <v>214</v>
      </c>
      <c r="H191" s="212">
        <v>1</v>
      </c>
      <c r="I191" s="213"/>
      <c r="J191" s="212">
        <f t="shared" si="5"/>
        <v>0</v>
      </c>
      <c r="K191" s="210" t="s">
        <v>1</v>
      </c>
      <c r="L191" s="37"/>
      <c r="M191" s="214" t="s">
        <v>1</v>
      </c>
      <c r="N191" s="215" t="s">
        <v>41</v>
      </c>
      <c r="O191" s="65"/>
      <c r="P191" s="216">
        <f t="shared" si="6"/>
        <v>0</v>
      </c>
      <c r="Q191" s="216">
        <v>0</v>
      </c>
      <c r="R191" s="216">
        <f t="shared" si="7"/>
        <v>0</v>
      </c>
      <c r="S191" s="216">
        <v>0</v>
      </c>
      <c r="T191" s="217">
        <f t="shared" si="8"/>
        <v>0</v>
      </c>
      <c r="AR191" s="218" t="s">
        <v>205</v>
      </c>
      <c r="AT191" s="218" t="s">
        <v>201</v>
      </c>
      <c r="AU191" s="218" t="s">
        <v>83</v>
      </c>
      <c r="AY191" s="16" t="s">
        <v>198</v>
      </c>
      <c r="BE191" s="219">
        <f t="shared" si="9"/>
        <v>0</v>
      </c>
      <c r="BF191" s="219">
        <f t="shared" si="10"/>
        <v>0</v>
      </c>
      <c r="BG191" s="219">
        <f t="shared" si="11"/>
        <v>0</v>
      </c>
      <c r="BH191" s="219">
        <f t="shared" si="12"/>
        <v>0</v>
      </c>
      <c r="BI191" s="219">
        <f t="shared" si="13"/>
        <v>0</v>
      </c>
      <c r="BJ191" s="16" t="s">
        <v>83</v>
      </c>
      <c r="BK191" s="219">
        <f t="shared" si="14"/>
        <v>0</v>
      </c>
      <c r="BL191" s="16" t="s">
        <v>205</v>
      </c>
      <c r="BM191" s="218" t="s">
        <v>378</v>
      </c>
    </row>
    <row r="192" spans="2:65" s="1" customFormat="1" ht="16.5" customHeight="1" x14ac:dyDescent="0.2">
      <c r="B192" s="33"/>
      <c r="C192" s="208" t="s">
        <v>387</v>
      </c>
      <c r="D192" s="208" t="s">
        <v>201</v>
      </c>
      <c r="E192" s="209" t="s">
        <v>3459</v>
      </c>
      <c r="F192" s="210" t="s">
        <v>3460</v>
      </c>
      <c r="G192" s="211" t="s">
        <v>214</v>
      </c>
      <c r="H192" s="212">
        <v>1</v>
      </c>
      <c r="I192" s="213"/>
      <c r="J192" s="212">
        <f t="shared" si="5"/>
        <v>0</v>
      </c>
      <c r="K192" s="210" t="s">
        <v>1</v>
      </c>
      <c r="L192" s="37"/>
      <c r="M192" s="214" t="s">
        <v>1</v>
      </c>
      <c r="N192" s="215" t="s">
        <v>41</v>
      </c>
      <c r="O192" s="65"/>
      <c r="P192" s="216">
        <f t="shared" si="6"/>
        <v>0</v>
      </c>
      <c r="Q192" s="216">
        <v>0</v>
      </c>
      <c r="R192" s="216">
        <f t="shared" si="7"/>
        <v>0</v>
      </c>
      <c r="S192" s="216">
        <v>0</v>
      </c>
      <c r="T192" s="217">
        <f t="shared" si="8"/>
        <v>0</v>
      </c>
      <c r="AR192" s="218" t="s">
        <v>205</v>
      </c>
      <c r="AT192" s="218" t="s">
        <v>201</v>
      </c>
      <c r="AU192" s="218" t="s">
        <v>83</v>
      </c>
      <c r="AY192" s="16" t="s">
        <v>198</v>
      </c>
      <c r="BE192" s="219">
        <f t="shared" si="9"/>
        <v>0</v>
      </c>
      <c r="BF192" s="219">
        <f t="shared" si="10"/>
        <v>0</v>
      </c>
      <c r="BG192" s="219">
        <f t="shared" si="11"/>
        <v>0</v>
      </c>
      <c r="BH192" s="219">
        <f t="shared" si="12"/>
        <v>0</v>
      </c>
      <c r="BI192" s="219">
        <f t="shared" si="13"/>
        <v>0</v>
      </c>
      <c r="BJ192" s="16" t="s">
        <v>83</v>
      </c>
      <c r="BK192" s="219">
        <f t="shared" si="14"/>
        <v>0</v>
      </c>
      <c r="BL192" s="16" t="s">
        <v>205</v>
      </c>
      <c r="BM192" s="218" t="s">
        <v>390</v>
      </c>
    </row>
    <row r="193" spans="2:65" s="1" customFormat="1" ht="16.5" customHeight="1" x14ac:dyDescent="0.2">
      <c r="B193" s="33"/>
      <c r="C193" s="208" t="s">
        <v>290</v>
      </c>
      <c r="D193" s="208" t="s">
        <v>201</v>
      </c>
      <c r="E193" s="209" t="s">
        <v>3461</v>
      </c>
      <c r="F193" s="210" t="s">
        <v>3462</v>
      </c>
      <c r="G193" s="211" t="s">
        <v>214</v>
      </c>
      <c r="H193" s="212">
        <v>1</v>
      </c>
      <c r="I193" s="213"/>
      <c r="J193" s="212">
        <f t="shared" si="5"/>
        <v>0</v>
      </c>
      <c r="K193" s="210" t="s">
        <v>1</v>
      </c>
      <c r="L193" s="37"/>
      <c r="M193" s="214" t="s">
        <v>1</v>
      </c>
      <c r="N193" s="215" t="s">
        <v>41</v>
      </c>
      <c r="O193" s="65"/>
      <c r="P193" s="216">
        <f t="shared" si="6"/>
        <v>0</v>
      </c>
      <c r="Q193" s="216">
        <v>0</v>
      </c>
      <c r="R193" s="216">
        <f t="shared" si="7"/>
        <v>0</v>
      </c>
      <c r="S193" s="216">
        <v>0</v>
      </c>
      <c r="T193" s="217">
        <f t="shared" si="8"/>
        <v>0</v>
      </c>
      <c r="AR193" s="218" t="s">
        <v>205</v>
      </c>
      <c r="AT193" s="218" t="s">
        <v>201</v>
      </c>
      <c r="AU193" s="218" t="s">
        <v>83</v>
      </c>
      <c r="AY193" s="16" t="s">
        <v>198</v>
      </c>
      <c r="BE193" s="219">
        <f t="shared" si="9"/>
        <v>0</v>
      </c>
      <c r="BF193" s="219">
        <f t="shared" si="10"/>
        <v>0</v>
      </c>
      <c r="BG193" s="219">
        <f t="shared" si="11"/>
        <v>0</v>
      </c>
      <c r="BH193" s="219">
        <f t="shared" si="12"/>
        <v>0</v>
      </c>
      <c r="BI193" s="219">
        <f t="shared" si="13"/>
        <v>0</v>
      </c>
      <c r="BJ193" s="16" t="s">
        <v>83</v>
      </c>
      <c r="BK193" s="219">
        <f t="shared" si="14"/>
        <v>0</v>
      </c>
      <c r="BL193" s="16" t="s">
        <v>205</v>
      </c>
      <c r="BM193" s="218" t="s">
        <v>394</v>
      </c>
    </row>
    <row r="194" spans="2:65" s="11" customFormat="1" ht="25.9" customHeight="1" x14ac:dyDescent="0.2">
      <c r="B194" s="192"/>
      <c r="C194" s="193"/>
      <c r="D194" s="194" t="s">
        <v>75</v>
      </c>
      <c r="E194" s="195" t="s">
        <v>3463</v>
      </c>
      <c r="F194" s="195" t="s">
        <v>3464</v>
      </c>
      <c r="G194" s="193"/>
      <c r="H194" s="193"/>
      <c r="I194" s="196"/>
      <c r="J194" s="197">
        <f>BK194</f>
        <v>0</v>
      </c>
      <c r="K194" s="193"/>
      <c r="L194" s="198"/>
      <c r="M194" s="199"/>
      <c r="N194" s="200"/>
      <c r="O194" s="200"/>
      <c r="P194" s="201">
        <f>SUM(P195:P196)</f>
        <v>0</v>
      </c>
      <c r="Q194" s="200"/>
      <c r="R194" s="201">
        <f>SUM(R195:R196)</f>
        <v>2.5199999999999997E-3</v>
      </c>
      <c r="S194" s="200"/>
      <c r="T194" s="202">
        <f>SUM(T195:T196)</f>
        <v>0</v>
      </c>
      <c r="AR194" s="203" t="s">
        <v>83</v>
      </c>
      <c r="AT194" s="204" t="s">
        <v>75</v>
      </c>
      <c r="AU194" s="204" t="s">
        <v>76</v>
      </c>
      <c r="AY194" s="203" t="s">
        <v>198</v>
      </c>
      <c r="BK194" s="205">
        <f>SUM(BK195:BK196)</f>
        <v>0</v>
      </c>
    </row>
    <row r="195" spans="2:65" s="1" customFormat="1" ht="16.5" customHeight="1" x14ac:dyDescent="0.2">
      <c r="B195" s="33"/>
      <c r="C195" s="208" t="s">
        <v>352</v>
      </c>
      <c r="D195" s="208" t="s">
        <v>201</v>
      </c>
      <c r="E195" s="209" t="s">
        <v>3465</v>
      </c>
      <c r="F195" s="210" t="s">
        <v>3466</v>
      </c>
      <c r="G195" s="211" t="s">
        <v>278</v>
      </c>
      <c r="H195" s="212">
        <v>8</v>
      </c>
      <c r="I195" s="213"/>
      <c r="J195" s="212">
        <f>ROUND(I195*H195,2)</f>
        <v>0</v>
      </c>
      <c r="K195" s="210" t="s">
        <v>1</v>
      </c>
      <c r="L195" s="37"/>
      <c r="M195" s="214" t="s">
        <v>1</v>
      </c>
      <c r="N195" s="215" t="s">
        <v>41</v>
      </c>
      <c r="O195" s="65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AR195" s="218" t="s">
        <v>205</v>
      </c>
      <c r="AT195" s="218" t="s">
        <v>201</v>
      </c>
      <c r="AU195" s="218" t="s">
        <v>83</v>
      </c>
      <c r="AY195" s="16" t="s">
        <v>198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6" t="s">
        <v>83</v>
      </c>
      <c r="BK195" s="219">
        <f>ROUND(I195*H195,2)</f>
        <v>0</v>
      </c>
      <c r="BL195" s="16" t="s">
        <v>205</v>
      </c>
      <c r="BM195" s="218" t="s">
        <v>399</v>
      </c>
    </row>
    <row r="196" spans="2:65" s="1" customFormat="1" ht="16.5" customHeight="1" x14ac:dyDescent="0.2">
      <c r="B196" s="33"/>
      <c r="C196" s="260" t="s">
        <v>295</v>
      </c>
      <c r="D196" s="260" t="s">
        <v>2230</v>
      </c>
      <c r="E196" s="261" t="s">
        <v>3467</v>
      </c>
      <c r="F196" s="262" t="s">
        <v>3468</v>
      </c>
      <c r="G196" s="263" t="s">
        <v>278</v>
      </c>
      <c r="H196" s="264">
        <v>8.4</v>
      </c>
      <c r="I196" s="265"/>
      <c r="J196" s="264">
        <f>ROUND(I196*H196,2)</f>
        <v>0</v>
      </c>
      <c r="K196" s="262" t="s">
        <v>1</v>
      </c>
      <c r="L196" s="266"/>
      <c r="M196" s="274" t="s">
        <v>1</v>
      </c>
      <c r="N196" s="275" t="s">
        <v>41</v>
      </c>
      <c r="O196" s="271"/>
      <c r="P196" s="272">
        <f>O196*H196</f>
        <v>0</v>
      </c>
      <c r="Q196" s="272">
        <v>2.9999999999999997E-4</v>
      </c>
      <c r="R196" s="272">
        <f>Q196*H196</f>
        <v>2.5199999999999997E-3</v>
      </c>
      <c r="S196" s="272">
        <v>0</v>
      </c>
      <c r="T196" s="273">
        <f>S196*H196</f>
        <v>0</v>
      </c>
      <c r="AR196" s="218" t="s">
        <v>218</v>
      </c>
      <c r="AT196" s="218" t="s">
        <v>2230</v>
      </c>
      <c r="AU196" s="218" t="s">
        <v>83</v>
      </c>
      <c r="AY196" s="16" t="s">
        <v>198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6" t="s">
        <v>83</v>
      </c>
      <c r="BK196" s="219">
        <f>ROUND(I196*H196,2)</f>
        <v>0</v>
      </c>
      <c r="BL196" s="16" t="s">
        <v>205</v>
      </c>
      <c r="BM196" s="218" t="s">
        <v>403</v>
      </c>
    </row>
    <row r="197" spans="2:65" s="1" customFormat="1" ht="6.95" customHeight="1" x14ac:dyDescent="0.2">
      <c r="B197" s="48"/>
      <c r="C197" s="49"/>
      <c r="D197" s="49"/>
      <c r="E197" s="49"/>
      <c r="F197" s="49"/>
      <c r="G197" s="49"/>
      <c r="H197" s="49"/>
      <c r="I197" s="149"/>
      <c r="J197" s="49"/>
      <c r="K197" s="49"/>
      <c r="L197" s="37"/>
    </row>
  </sheetData>
  <sheetProtection algorithmName="SHA-512" hashValue="M0VugNvnyjkKJXUsBjZcpvnXyelvUuoVZBkCzwukZWN+iGY1SVNZl3iTwsHtJWSV7ZlM4B4sK4LkMNMJisNr4A==" saltValue="Zvx7Lw9e/nKdJOuAvFDN/NbiodyXudgll9Ypyp+Eee3W3idn0RcVghJZvgYZd1jTSZFpHQ7BV4ihcII2AWIWWg==" spinCount="100000" sheet="1" objects="1" scenarios="1" formatColumns="0" formatRows="0" autoFilter="0"/>
  <autoFilter ref="C133:K196" xr:uid="{00000000-0009-0000-0000-00000A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327"/>
  <sheetViews>
    <sheetView showGridLines="0" topLeftCell="A193" workbookViewId="0">
      <selection activeCell="F223" sqref="F223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120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s="1" customFormat="1" ht="12" customHeight="1" x14ac:dyDescent="0.2">
      <c r="B8" s="37"/>
      <c r="D8" s="115" t="s">
        <v>125</v>
      </c>
      <c r="I8" s="116"/>
      <c r="L8" s="37"/>
    </row>
    <row r="9" spans="2:46" s="1" customFormat="1" ht="36.950000000000003" customHeight="1" x14ac:dyDescent="0.2">
      <c r="B9" s="37"/>
      <c r="E9" s="330" t="s">
        <v>3469</v>
      </c>
      <c r="F9" s="329"/>
      <c r="G9" s="329"/>
      <c r="H9" s="329"/>
      <c r="I9" s="116"/>
      <c r="L9" s="37"/>
    </row>
    <row r="10" spans="2:46" s="1" customFormat="1" x14ac:dyDescent="0.2">
      <c r="B10" s="37"/>
      <c r="I10" s="116"/>
      <c r="L10" s="37"/>
    </row>
    <row r="11" spans="2:46" s="1" customFormat="1" ht="12" customHeight="1" x14ac:dyDescent="0.2">
      <c r="B11" s="37"/>
      <c r="D11" s="115" t="s">
        <v>16</v>
      </c>
      <c r="F11" s="104" t="s">
        <v>1</v>
      </c>
      <c r="I11" s="117" t="s">
        <v>17</v>
      </c>
      <c r="J11" s="104" t="s">
        <v>1</v>
      </c>
      <c r="L11" s="37"/>
    </row>
    <row r="12" spans="2:46" s="1" customFormat="1" ht="12" customHeight="1" x14ac:dyDescent="0.2">
      <c r="B12" s="37"/>
      <c r="D12" s="115" t="s">
        <v>18</v>
      </c>
      <c r="F12" s="104" t="s">
        <v>19</v>
      </c>
      <c r="I12" s="117" t="s">
        <v>20</v>
      </c>
      <c r="J12" s="118" t="str">
        <f>'Rekapitulace stavby'!AN8</f>
        <v>25. 11. 2019</v>
      </c>
      <c r="L12" s="37"/>
    </row>
    <row r="13" spans="2:46" s="1" customFormat="1" ht="10.9" customHeight="1" x14ac:dyDescent="0.2">
      <c r="B13" s="37"/>
      <c r="I13" s="116"/>
      <c r="L13" s="37"/>
    </row>
    <row r="14" spans="2:46" s="1" customFormat="1" ht="12" customHeight="1" x14ac:dyDescent="0.2">
      <c r="B14" s="37"/>
      <c r="D14" s="115" t="s">
        <v>22</v>
      </c>
      <c r="I14" s="117" t="s">
        <v>23</v>
      </c>
      <c r="J14" s="104" t="s">
        <v>1</v>
      </c>
      <c r="L14" s="37"/>
    </row>
    <row r="15" spans="2:46" s="1" customFormat="1" ht="18" customHeight="1" x14ac:dyDescent="0.2">
      <c r="B15" s="37"/>
      <c r="E15" s="104" t="s">
        <v>24</v>
      </c>
      <c r="I15" s="117" t="s">
        <v>25</v>
      </c>
      <c r="J15" s="104" t="s">
        <v>1</v>
      </c>
      <c r="L15" s="37"/>
    </row>
    <row r="16" spans="2:46" s="1" customFormat="1" ht="6.95" customHeight="1" x14ac:dyDescent="0.2">
      <c r="B16" s="37"/>
      <c r="I16" s="116"/>
      <c r="L16" s="37"/>
    </row>
    <row r="17" spans="2:12" s="1" customFormat="1" ht="12" customHeight="1" x14ac:dyDescent="0.2">
      <c r="B17" s="37"/>
      <c r="D17" s="115" t="s">
        <v>26</v>
      </c>
      <c r="I17" s="117" t="s">
        <v>23</v>
      </c>
      <c r="J17" s="29" t="str">
        <f>'Rekapitulace stavby'!AN13</f>
        <v>Vyplň údaj</v>
      </c>
      <c r="L17" s="37"/>
    </row>
    <row r="18" spans="2:12" s="1" customFormat="1" ht="18" customHeight="1" x14ac:dyDescent="0.2">
      <c r="B18" s="37"/>
      <c r="E18" s="331" t="str">
        <f>'Rekapitulace stavby'!E14</f>
        <v>Vyplň údaj</v>
      </c>
      <c r="F18" s="332"/>
      <c r="G18" s="332"/>
      <c r="H18" s="332"/>
      <c r="I18" s="117" t="s">
        <v>25</v>
      </c>
      <c r="J18" s="29" t="str">
        <f>'Rekapitulace stavby'!AN14</f>
        <v>Vyplň údaj</v>
      </c>
      <c r="L18" s="37"/>
    </row>
    <row r="19" spans="2:12" s="1" customFormat="1" ht="6.95" customHeight="1" x14ac:dyDescent="0.2">
      <c r="B19" s="37"/>
      <c r="I19" s="116"/>
      <c r="L19" s="37"/>
    </row>
    <row r="20" spans="2:12" s="1" customFormat="1" ht="12" customHeight="1" x14ac:dyDescent="0.2">
      <c r="B20" s="37"/>
      <c r="D20" s="115" t="s">
        <v>28</v>
      </c>
      <c r="I20" s="117" t="s">
        <v>23</v>
      </c>
      <c r="J20" s="104" t="s">
        <v>29</v>
      </c>
      <c r="L20" s="37"/>
    </row>
    <row r="21" spans="2:12" s="1" customFormat="1" ht="18" customHeight="1" x14ac:dyDescent="0.2">
      <c r="B21" s="37"/>
      <c r="E21" s="104" t="s">
        <v>30</v>
      </c>
      <c r="I21" s="117" t="s">
        <v>25</v>
      </c>
      <c r="J21" s="104" t="s">
        <v>31</v>
      </c>
      <c r="L21" s="37"/>
    </row>
    <row r="22" spans="2:12" s="1" customFormat="1" ht="6.95" customHeight="1" x14ac:dyDescent="0.2">
      <c r="B22" s="37"/>
      <c r="I22" s="116"/>
      <c r="L22" s="37"/>
    </row>
    <row r="23" spans="2:12" s="1" customFormat="1" ht="12" customHeight="1" x14ac:dyDescent="0.2">
      <c r="B23" s="37"/>
      <c r="D23" s="115" t="s">
        <v>33</v>
      </c>
      <c r="I23" s="117" t="s">
        <v>23</v>
      </c>
      <c r="J23" s="104" t="str">
        <f>IF('Rekapitulace stavby'!AN19="","",'Rekapitulace stavby'!AN19)</f>
        <v/>
      </c>
      <c r="L23" s="37"/>
    </row>
    <row r="24" spans="2:12" s="1" customFormat="1" ht="18" customHeight="1" x14ac:dyDescent="0.2">
      <c r="B24" s="37"/>
      <c r="E24" s="104" t="str">
        <f>IF('Rekapitulace stavby'!E20="","",'Rekapitulace stavby'!E20)</f>
        <v xml:space="preserve"> </v>
      </c>
      <c r="I24" s="117" t="s">
        <v>25</v>
      </c>
      <c r="J24" s="104" t="str">
        <f>IF('Rekapitulace stavby'!AN20="","",'Rekapitulace stavby'!AN20)</f>
        <v/>
      </c>
      <c r="L24" s="37"/>
    </row>
    <row r="25" spans="2:12" s="1" customFormat="1" ht="6.95" customHeight="1" x14ac:dyDescent="0.2">
      <c r="B25" s="37"/>
      <c r="I25" s="116"/>
      <c r="L25" s="37"/>
    </row>
    <row r="26" spans="2:12" s="1" customFormat="1" ht="12" customHeight="1" x14ac:dyDescent="0.2">
      <c r="B26" s="37"/>
      <c r="D26" s="115" t="s">
        <v>35</v>
      </c>
      <c r="I26" s="116"/>
      <c r="L26" s="37"/>
    </row>
    <row r="27" spans="2:12" s="7" customFormat="1" ht="16.5" customHeight="1" x14ac:dyDescent="0.2">
      <c r="B27" s="119"/>
      <c r="E27" s="326" t="s">
        <v>1</v>
      </c>
      <c r="F27" s="326"/>
      <c r="G27" s="326"/>
      <c r="H27" s="326"/>
      <c r="I27" s="120"/>
      <c r="L27" s="119"/>
    </row>
    <row r="28" spans="2:12" s="1" customFormat="1" ht="6.95" customHeight="1" x14ac:dyDescent="0.2">
      <c r="B28" s="37"/>
      <c r="I28" s="116"/>
      <c r="L28" s="37"/>
    </row>
    <row r="29" spans="2:12" s="1" customFormat="1" ht="6.95" customHeight="1" x14ac:dyDescent="0.2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14.45" customHeight="1" x14ac:dyDescent="0.2">
      <c r="B30" s="37"/>
      <c r="D30" s="104" t="s">
        <v>129</v>
      </c>
      <c r="I30" s="116"/>
      <c r="J30" s="122">
        <f>J96</f>
        <v>0</v>
      </c>
      <c r="L30" s="37"/>
    </row>
    <row r="31" spans="2:12" s="1" customFormat="1" ht="14.45" customHeight="1" x14ac:dyDescent="0.2">
      <c r="B31" s="37"/>
      <c r="D31" s="123" t="s">
        <v>130</v>
      </c>
      <c r="I31" s="116"/>
      <c r="J31" s="122">
        <f>J106</f>
        <v>0</v>
      </c>
      <c r="L31" s="37"/>
    </row>
    <row r="32" spans="2:12" s="1" customFormat="1" ht="25.35" customHeight="1" x14ac:dyDescent="0.2">
      <c r="B32" s="37"/>
      <c r="D32" s="124" t="s">
        <v>36</v>
      </c>
      <c r="I32" s="116"/>
      <c r="J32" s="125">
        <f>ROUND(J30 + J31, 2)</f>
        <v>0</v>
      </c>
      <c r="L32" s="37"/>
    </row>
    <row r="33" spans="2:12" s="1" customFormat="1" ht="6.95" customHeight="1" x14ac:dyDescent="0.2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 x14ac:dyDescent="0.2">
      <c r="B34" s="37"/>
      <c r="F34" s="126" t="s">
        <v>38</v>
      </c>
      <c r="I34" s="127" t="s">
        <v>37</v>
      </c>
      <c r="J34" s="126" t="s">
        <v>39</v>
      </c>
      <c r="L34" s="37"/>
    </row>
    <row r="35" spans="2:12" s="1" customFormat="1" ht="14.45" customHeight="1" x14ac:dyDescent="0.2">
      <c r="B35" s="37"/>
      <c r="D35" s="128" t="s">
        <v>40</v>
      </c>
      <c r="E35" s="115" t="s">
        <v>41</v>
      </c>
      <c r="F35" s="129">
        <f>ROUND((SUM(BE106:BE113) + SUM(BE133:BE326)),  2)</f>
        <v>0</v>
      </c>
      <c r="I35" s="130">
        <v>0.21</v>
      </c>
      <c r="J35" s="129">
        <f>ROUND(((SUM(BE106:BE113) + SUM(BE133:BE326))*I35),  2)</f>
        <v>0</v>
      </c>
      <c r="L35" s="37"/>
    </row>
    <row r="36" spans="2:12" s="1" customFormat="1" ht="14.45" customHeight="1" x14ac:dyDescent="0.2">
      <c r="B36" s="37"/>
      <c r="E36" s="115" t="s">
        <v>42</v>
      </c>
      <c r="F36" s="129">
        <f>ROUND((SUM(BF106:BF113) + SUM(BF133:BF326)),  2)</f>
        <v>0</v>
      </c>
      <c r="I36" s="130">
        <v>0.15</v>
      </c>
      <c r="J36" s="129">
        <f>ROUND(((SUM(BF106:BF113) + SUM(BF133:BF326))*I36),  2)</f>
        <v>0</v>
      </c>
      <c r="L36" s="37"/>
    </row>
    <row r="37" spans="2:12" s="1" customFormat="1" ht="14.45" hidden="1" customHeight="1" x14ac:dyDescent="0.2">
      <c r="B37" s="37"/>
      <c r="E37" s="115" t="s">
        <v>43</v>
      </c>
      <c r="F37" s="129">
        <f>ROUND((SUM(BG106:BG113) + SUM(BG133:BG326)),  2)</f>
        <v>0</v>
      </c>
      <c r="I37" s="130">
        <v>0.21</v>
      </c>
      <c r="J37" s="129">
        <f>0</f>
        <v>0</v>
      </c>
      <c r="L37" s="37"/>
    </row>
    <row r="38" spans="2:12" s="1" customFormat="1" ht="14.45" hidden="1" customHeight="1" x14ac:dyDescent="0.2">
      <c r="B38" s="37"/>
      <c r="E38" s="115" t="s">
        <v>44</v>
      </c>
      <c r="F38" s="129">
        <f>ROUND((SUM(BH106:BH113) + SUM(BH133:BH326)),  2)</f>
        <v>0</v>
      </c>
      <c r="I38" s="130">
        <v>0.15</v>
      </c>
      <c r="J38" s="129">
        <f>0</f>
        <v>0</v>
      </c>
      <c r="L38" s="37"/>
    </row>
    <row r="39" spans="2:12" s="1" customFormat="1" ht="14.45" hidden="1" customHeight="1" x14ac:dyDescent="0.2">
      <c r="B39" s="37"/>
      <c r="E39" s="115" t="s">
        <v>45</v>
      </c>
      <c r="F39" s="129">
        <f>ROUND((SUM(BI106:BI113) + SUM(BI133:BI326)),  2)</f>
        <v>0</v>
      </c>
      <c r="I39" s="130">
        <v>0</v>
      </c>
      <c r="J39" s="129">
        <f>0</f>
        <v>0</v>
      </c>
      <c r="L39" s="37"/>
    </row>
    <row r="40" spans="2:12" s="1" customFormat="1" ht="6.95" customHeight="1" x14ac:dyDescent="0.2">
      <c r="B40" s="37"/>
      <c r="I40" s="116"/>
      <c r="L40" s="37"/>
    </row>
    <row r="41" spans="2:12" s="1" customFormat="1" ht="25.35" customHeight="1" x14ac:dyDescent="0.2">
      <c r="B41" s="37"/>
      <c r="C41" s="131"/>
      <c r="D41" s="132" t="s">
        <v>46</v>
      </c>
      <c r="E41" s="133"/>
      <c r="F41" s="133"/>
      <c r="G41" s="134" t="s">
        <v>47</v>
      </c>
      <c r="H41" s="135" t="s">
        <v>48</v>
      </c>
      <c r="I41" s="136"/>
      <c r="J41" s="137">
        <f>SUM(J32:J39)</f>
        <v>0</v>
      </c>
      <c r="K41" s="138"/>
      <c r="L41" s="37"/>
    </row>
    <row r="42" spans="2:12" s="1" customFormat="1" ht="14.45" customHeight="1" x14ac:dyDescent="0.2">
      <c r="B42" s="37"/>
      <c r="I42" s="116"/>
      <c r="L42" s="37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47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47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47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47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47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47" s="1" customFormat="1" ht="12" customHeight="1" x14ac:dyDescent="0.2">
      <c r="B86" s="33"/>
      <c r="C86" s="28" t="s">
        <v>125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47" s="1" customFormat="1" ht="16.5" customHeight="1" x14ac:dyDescent="0.2">
      <c r="B87" s="33"/>
      <c r="C87" s="34"/>
      <c r="D87" s="34"/>
      <c r="E87" s="289" t="str">
        <f>E9</f>
        <v>6D - SO 06 ZPEVNĚNÉ PLOCHY</v>
      </c>
      <c r="F87" s="321"/>
      <c r="G87" s="321"/>
      <c r="H87" s="321"/>
      <c r="I87" s="116"/>
      <c r="J87" s="34"/>
      <c r="K87" s="34"/>
      <c r="L87" s="37"/>
    </row>
    <row r="88" spans="2:47" s="1" customFormat="1" ht="6.95" customHeight="1" x14ac:dyDescent="0.2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47" s="1" customFormat="1" ht="12" customHeight="1" x14ac:dyDescent="0.2">
      <c r="B89" s="33"/>
      <c r="C89" s="28" t="s">
        <v>18</v>
      </c>
      <c r="D89" s="34"/>
      <c r="E89" s="34"/>
      <c r="F89" s="26" t="str">
        <f>F12</f>
        <v>Litomyšl</v>
      </c>
      <c r="G89" s="34"/>
      <c r="H89" s="34"/>
      <c r="I89" s="117" t="s">
        <v>20</v>
      </c>
      <c r="J89" s="60" t="str">
        <f>IF(J12="","",J12)</f>
        <v>25. 11. 2019</v>
      </c>
      <c r="K89" s="34"/>
      <c r="L89" s="37"/>
    </row>
    <row r="90" spans="2:47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47" s="1" customFormat="1" ht="15.2" customHeight="1" x14ac:dyDescent="0.2">
      <c r="B91" s="33"/>
      <c r="C91" s="28" t="s">
        <v>22</v>
      </c>
      <c r="D91" s="34"/>
      <c r="E91" s="34"/>
      <c r="F91" s="26" t="str">
        <f>E15</f>
        <v>Město Litomyšl</v>
      </c>
      <c r="G91" s="34"/>
      <c r="H91" s="34"/>
      <c r="I91" s="117" t="s">
        <v>28</v>
      </c>
      <c r="J91" s="31" t="str">
        <f>E21</f>
        <v>KIP s.r.o. Litomyšl</v>
      </c>
      <c r="K91" s="34"/>
      <c r="L91" s="37"/>
    </row>
    <row r="92" spans="2:47" s="1" customFormat="1" ht="15.2" customHeight="1" x14ac:dyDescent="0.2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17" t="s">
        <v>33</v>
      </c>
      <c r="J92" s="31" t="str">
        <f>E24</f>
        <v xml:space="preserve"> </v>
      </c>
      <c r="K92" s="34"/>
      <c r="L92" s="37"/>
    </row>
    <row r="93" spans="2:47" s="1" customFormat="1" ht="10.35" customHeight="1" x14ac:dyDescent="0.2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47" s="1" customFormat="1" ht="29.25" customHeight="1" x14ac:dyDescent="0.2">
      <c r="B94" s="33"/>
      <c r="C94" s="153" t="s">
        <v>132</v>
      </c>
      <c r="D94" s="154"/>
      <c r="E94" s="154"/>
      <c r="F94" s="154"/>
      <c r="G94" s="154"/>
      <c r="H94" s="154"/>
      <c r="I94" s="155"/>
      <c r="J94" s="156" t="s">
        <v>133</v>
      </c>
      <c r="K94" s="154"/>
      <c r="L94" s="37"/>
    </row>
    <row r="95" spans="2:47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 x14ac:dyDescent="0.2">
      <c r="B96" s="33"/>
      <c r="C96" s="157" t="s">
        <v>134</v>
      </c>
      <c r="D96" s="34"/>
      <c r="E96" s="34"/>
      <c r="F96" s="34"/>
      <c r="G96" s="34"/>
      <c r="H96" s="34"/>
      <c r="I96" s="116"/>
      <c r="J96" s="78">
        <f>J133</f>
        <v>0</v>
      </c>
      <c r="K96" s="34"/>
      <c r="L96" s="37"/>
      <c r="AU96" s="16" t="s">
        <v>135</v>
      </c>
    </row>
    <row r="97" spans="2:65" s="8" customFormat="1" ht="24.95" customHeight="1" x14ac:dyDescent="0.2">
      <c r="B97" s="158"/>
      <c r="C97" s="159"/>
      <c r="D97" s="160" t="s">
        <v>3384</v>
      </c>
      <c r="E97" s="161"/>
      <c r="F97" s="161"/>
      <c r="G97" s="161"/>
      <c r="H97" s="161"/>
      <c r="I97" s="162"/>
      <c r="J97" s="163">
        <f>J134</f>
        <v>0</v>
      </c>
      <c r="K97" s="159"/>
      <c r="L97" s="164"/>
    </row>
    <row r="98" spans="2:65" s="8" customFormat="1" ht="24.95" customHeight="1" x14ac:dyDescent="0.2">
      <c r="B98" s="158"/>
      <c r="C98" s="159"/>
      <c r="D98" s="160" t="s">
        <v>3470</v>
      </c>
      <c r="E98" s="161"/>
      <c r="F98" s="161"/>
      <c r="G98" s="161"/>
      <c r="H98" s="161"/>
      <c r="I98" s="162"/>
      <c r="J98" s="163">
        <f>J210</f>
        <v>0</v>
      </c>
      <c r="K98" s="159"/>
      <c r="L98" s="164"/>
    </row>
    <row r="99" spans="2:65" s="8" customFormat="1" ht="24.95" customHeight="1" x14ac:dyDescent="0.2">
      <c r="B99" s="158"/>
      <c r="C99" s="159"/>
      <c r="D99" s="160" t="s">
        <v>3471</v>
      </c>
      <c r="E99" s="161"/>
      <c r="F99" s="161"/>
      <c r="G99" s="161"/>
      <c r="H99" s="161"/>
      <c r="I99" s="162"/>
      <c r="J99" s="163">
        <f>J223</f>
        <v>0</v>
      </c>
      <c r="K99" s="159"/>
      <c r="L99" s="164"/>
    </row>
    <row r="100" spans="2:65" s="8" customFormat="1" ht="24.95" customHeight="1" x14ac:dyDescent="0.2">
      <c r="B100" s="158"/>
      <c r="C100" s="159"/>
      <c r="D100" s="160" t="s">
        <v>3472</v>
      </c>
      <c r="E100" s="161"/>
      <c r="F100" s="161"/>
      <c r="G100" s="161"/>
      <c r="H100" s="161"/>
      <c r="I100" s="162"/>
      <c r="J100" s="163">
        <f>J254</f>
        <v>0</v>
      </c>
      <c r="K100" s="159"/>
      <c r="L100" s="164"/>
    </row>
    <row r="101" spans="2:65" s="8" customFormat="1" ht="24.95" customHeight="1" x14ac:dyDescent="0.2">
      <c r="B101" s="158"/>
      <c r="C101" s="159"/>
      <c r="D101" s="160" t="s">
        <v>3473</v>
      </c>
      <c r="E101" s="161"/>
      <c r="F101" s="161"/>
      <c r="G101" s="161"/>
      <c r="H101" s="161"/>
      <c r="I101" s="162"/>
      <c r="J101" s="163">
        <f>J267</f>
        <v>0</v>
      </c>
      <c r="K101" s="159"/>
      <c r="L101" s="164"/>
    </row>
    <row r="102" spans="2:65" s="8" customFormat="1" ht="24.95" customHeight="1" x14ac:dyDescent="0.2">
      <c r="B102" s="158"/>
      <c r="C102" s="159"/>
      <c r="D102" s="160" t="s">
        <v>2981</v>
      </c>
      <c r="E102" s="161"/>
      <c r="F102" s="161"/>
      <c r="G102" s="161"/>
      <c r="H102" s="161"/>
      <c r="I102" s="162"/>
      <c r="J102" s="163">
        <f>J284</f>
        <v>0</v>
      </c>
      <c r="K102" s="159"/>
      <c r="L102" s="164"/>
    </row>
    <row r="103" spans="2:65" s="8" customFormat="1" ht="24.95" customHeight="1" x14ac:dyDescent="0.2">
      <c r="B103" s="158"/>
      <c r="C103" s="159"/>
      <c r="D103" s="160" t="s">
        <v>2982</v>
      </c>
      <c r="E103" s="161"/>
      <c r="F103" s="161"/>
      <c r="G103" s="161"/>
      <c r="H103" s="161"/>
      <c r="I103" s="162"/>
      <c r="J103" s="163">
        <f>J325</f>
        <v>0</v>
      </c>
      <c r="K103" s="159"/>
      <c r="L103" s="164"/>
    </row>
    <row r="104" spans="2:65" s="1" customFormat="1" ht="21.75" customHeight="1" x14ac:dyDescent="0.2">
      <c r="B104" s="33"/>
      <c r="C104" s="34"/>
      <c r="D104" s="34"/>
      <c r="E104" s="34"/>
      <c r="F104" s="34"/>
      <c r="G104" s="34"/>
      <c r="H104" s="34"/>
      <c r="I104" s="116"/>
      <c r="J104" s="34"/>
      <c r="K104" s="34"/>
      <c r="L104" s="37"/>
    </row>
    <row r="105" spans="2:65" s="1" customFormat="1" ht="6.95" customHeight="1" x14ac:dyDescent="0.2">
      <c r="B105" s="33"/>
      <c r="C105" s="34"/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65" s="1" customFormat="1" ht="29.25" customHeight="1" x14ac:dyDescent="0.2">
      <c r="B106" s="33"/>
      <c r="C106" s="157" t="s">
        <v>173</v>
      </c>
      <c r="D106" s="34"/>
      <c r="E106" s="34"/>
      <c r="F106" s="34"/>
      <c r="G106" s="34"/>
      <c r="H106" s="34"/>
      <c r="I106" s="116"/>
      <c r="J106" s="171">
        <f>ROUND(J107 + J108 + J109 + J110 + J111 + J112,2)</f>
        <v>0</v>
      </c>
      <c r="K106" s="34"/>
      <c r="L106" s="37"/>
      <c r="N106" s="172" t="s">
        <v>40</v>
      </c>
    </row>
    <row r="107" spans="2:65" s="1" customFormat="1" ht="18" customHeight="1" x14ac:dyDescent="0.2">
      <c r="B107" s="33"/>
      <c r="C107" s="34"/>
      <c r="D107" s="324" t="s">
        <v>174</v>
      </c>
      <c r="E107" s="325"/>
      <c r="F107" s="325"/>
      <c r="G107" s="34"/>
      <c r="H107" s="34"/>
      <c r="I107" s="116"/>
      <c r="J107" s="174">
        <v>0</v>
      </c>
      <c r="K107" s="34"/>
      <c r="L107" s="175"/>
      <c r="M107" s="116"/>
      <c r="N107" s="176" t="s">
        <v>41</v>
      </c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77" t="s">
        <v>175</v>
      </c>
      <c r="AZ107" s="116"/>
      <c r="BA107" s="116"/>
      <c r="BB107" s="116"/>
      <c r="BC107" s="116"/>
      <c r="BD107" s="116"/>
      <c r="BE107" s="178">
        <f t="shared" ref="BE107:BE112" si="0">IF(N107="základní",J107,0)</f>
        <v>0</v>
      </c>
      <c r="BF107" s="178">
        <f t="shared" ref="BF107:BF112" si="1">IF(N107="snížená",J107,0)</f>
        <v>0</v>
      </c>
      <c r="BG107" s="178">
        <f t="shared" ref="BG107:BG112" si="2">IF(N107="zákl. přenesená",J107,0)</f>
        <v>0</v>
      </c>
      <c r="BH107" s="178">
        <f t="shared" ref="BH107:BH112" si="3">IF(N107="sníž. přenesená",J107,0)</f>
        <v>0</v>
      </c>
      <c r="BI107" s="178">
        <f t="shared" ref="BI107:BI112" si="4">IF(N107="nulová",J107,0)</f>
        <v>0</v>
      </c>
      <c r="BJ107" s="177" t="s">
        <v>83</v>
      </c>
      <c r="BK107" s="116"/>
      <c r="BL107" s="116"/>
      <c r="BM107" s="116"/>
    </row>
    <row r="108" spans="2:65" s="1" customFormat="1" ht="18" customHeight="1" x14ac:dyDescent="0.2">
      <c r="B108" s="33"/>
      <c r="C108" s="34"/>
      <c r="D108" s="324" t="s">
        <v>176</v>
      </c>
      <c r="E108" s="325"/>
      <c r="F108" s="325"/>
      <c r="G108" s="34"/>
      <c r="H108" s="34"/>
      <c r="I108" s="116"/>
      <c r="J108" s="174">
        <v>0</v>
      </c>
      <c r="K108" s="34"/>
      <c r="L108" s="175"/>
      <c r="M108" s="116"/>
      <c r="N108" s="176" t="s">
        <v>41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7" t="s">
        <v>175</v>
      </c>
      <c r="AZ108" s="116"/>
      <c r="BA108" s="116"/>
      <c r="BB108" s="116"/>
      <c r="BC108" s="116"/>
      <c r="BD108" s="116"/>
      <c r="BE108" s="178">
        <f t="shared" si="0"/>
        <v>0</v>
      </c>
      <c r="BF108" s="178">
        <f t="shared" si="1"/>
        <v>0</v>
      </c>
      <c r="BG108" s="178">
        <f t="shared" si="2"/>
        <v>0</v>
      </c>
      <c r="BH108" s="178">
        <f t="shared" si="3"/>
        <v>0</v>
      </c>
      <c r="BI108" s="178">
        <f t="shared" si="4"/>
        <v>0</v>
      </c>
      <c r="BJ108" s="177" t="s">
        <v>83</v>
      </c>
      <c r="BK108" s="116"/>
      <c r="BL108" s="116"/>
      <c r="BM108" s="116"/>
    </row>
    <row r="109" spans="2:65" s="1" customFormat="1" ht="18" customHeight="1" x14ac:dyDescent="0.2">
      <c r="B109" s="33"/>
      <c r="C109" s="34"/>
      <c r="D109" s="324" t="s">
        <v>177</v>
      </c>
      <c r="E109" s="325"/>
      <c r="F109" s="325"/>
      <c r="G109" s="34"/>
      <c r="H109" s="34"/>
      <c r="I109" s="116"/>
      <c r="J109" s="174">
        <v>0</v>
      </c>
      <c r="K109" s="34"/>
      <c r="L109" s="175"/>
      <c r="M109" s="116"/>
      <c r="N109" s="176" t="s">
        <v>41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7" t="s">
        <v>175</v>
      </c>
      <c r="AZ109" s="116"/>
      <c r="BA109" s="116"/>
      <c r="BB109" s="116"/>
      <c r="BC109" s="116"/>
      <c r="BD109" s="116"/>
      <c r="BE109" s="178">
        <f t="shared" si="0"/>
        <v>0</v>
      </c>
      <c r="BF109" s="178">
        <f t="shared" si="1"/>
        <v>0</v>
      </c>
      <c r="BG109" s="178">
        <f t="shared" si="2"/>
        <v>0</v>
      </c>
      <c r="BH109" s="178">
        <f t="shared" si="3"/>
        <v>0</v>
      </c>
      <c r="BI109" s="178">
        <f t="shared" si="4"/>
        <v>0</v>
      </c>
      <c r="BJ109" s="177" t="s">
        <v>83</v>
      </c>
      <c r="BK109" s="116"/>
      <c r="BL109" s="116"/>
      <c r="BM109" s="116"/>
    </row>
    <row r="110" spans="2:65" s="1" customFormat="1" ht="18" customHeight="1" x14ac:dyDescent="0.2">
      <c r="B110" s="33"/>
      <c r="C110" s="34"/>
      <c r="D110" s="324" t="s">
        <v>178</v>
      </c>
      <c r="E110" s="325"/>
      <c r="F110" s="325"/>
      <c r="G110" s="34"/>
      <c r="H110" s="34"/>
      <c r="I110" s="116"/>
      <c r="J110" s="174">
        <v>0</v>
      </c>
      <c r="K110" s="34"/>
      <c r="L110" s="175"/>
      <c r="M110" s="116"/>
      <c r="N110" s="176" t="s">
        <v>41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77" t="s">
        <v>175</v>
      </c>
      <c r="AZ110" s="116"/>
      <c r="BA110" s="116"/>
      <c r="BB110" s="116"/>
      <c r="BC110" s="116"/>
      <c r="BD110" s="116"/>
      <c r="BE110" s="178">
        <f t="shared" si="0"/>
        <v>0</v>
      </c>
      <c r="BF110" s="178">
        <f t="shared" si="1"/>
        <v>0</v>
      </c>
      <c r="BG110" s="178">
        <f t="shared" si="2"/>
        <v>0</v>
      </c>
      <c r="BH110" s="178">
        <f t="shared" si="3"/>
        <v>0</v>
      </c>
      <c r="BI110" s="178">
        <f t="shared" si="4"/>
        <v>0</v>
      </c>
      <c r="BJ110" s="177" t="s">
        <v>83</v>
      </c>
      <c r="BK110" s="116"/>
      <c r="BL110" s="116"/>
      <c r="BM110" s="116"/>
    </row>
    <row r="111" spans="2:65" s="1" customFormat="1" ht="18" customHeight="1" x14ac:dyDescent="0.2">
      <c r="B111" s="33"/>
      <c r="C111" s="34"/>
      <c r="D111" s="324" t="s">
        <v>179</v>
      </c>
      <c r="E111" s="325"/>
      <c r="F111" s="325"/>
      <c r="G111" s="34"/>
      <c r="H111" s="34"/>
      <c r="I111" s="116"/>
      <c r="J111" s="174">
        <v>0</v>
      </c>
      <c r="K111" s="34"/>
      <c r="L111" s="175"/>
      <c r="M111" s="116"/>
      <c r="N111" s="176" t="s">
        <v>41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7" t="s">
        <v>175</v>
      </c>
      <c r="AZ111" s="116"/>
      <c r="BA111" s="116"/>
      <c r="BB111" s="116"/>
      <c r="BC111" s="116"/>
      <c r="BD111" s="116"/>
      <c r="BE111" s="178">
        <f t="shared" si="0"/>
        <v>0</v>
      </c>
      <c r="BF111" s="178">
        <f t="shared" si="1"/>
        <v>0</v>
      </c>
      <c r="BG111" s="178">
        <f t="shared" si="2"/>
        <v>0</v>
      </c>
      <c r="BH111" s="178">
        <f t="shared" si="3"/>
        <v>0</v>
      </c>
      <c r="BI111" s="178">
        <f t="shared" si="4"/>
        <v>0</v>
      </c>
      <c r="BJ111" s="177" t="s">
        <v>83</v>
      </c>
      <c r="BK111" s="116"/>
      <c r="BL111" s="116"/>
      <c r="BM111" s="116"/>
    </row>
    <row r="112" spans="2:65" s="1" customFormat="1" ht="18" customHeight="1" x14ac:dyDescent="0.2">
      <c r="B112" s="33"/>
      <c r="C112" s="34"/>
      <c r="D112" s="173" t="s">
        <v>180</v>
      </c>
      <c r="E112" s="34"/>
      <c r="F112" s="34"/>
      <c r="G112" s="34"/>
      <c r="H112" s="34"/>
      <c r="I112" s="116"/>
      <c r="J112" s="174">
        <f>ROUND(J30*T112,2)</f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181</v>
      </c>
      <c r="AZ112" s="116"/>
      <c r="BA112" s="116"/>
      <c r="BB112" s="116"/>
      <c r="BC112" s="116"/>
      <c r="BD112" s="116"/>
      <c r="BE112" s="178">
        <f t="shared" si="0"/>
        <v>0</v>
      </c>
      <c r="BF112" s="178">
        <f t="shared" si="1"/>
        <v>0</v>
      </c>
      <c r="BG112" s="178">
        <f t="shared" si="2"/>
        <v>0</v>
      </c>
      <c r="BH112" s="178">
        <f t="shared" si="3"/>
        <v>0</v>
      </c>
      <c r="BI112" s="178">
        <f t="shared" si="4"/>
        <v>0</v>
      </c>
      <c r="BJ112" s="177" t="s">
        <v>83</v>
      </c>
      <c r="BK112" s="116"/>
      <c r="BL112" s="116"/>
      <c r="BM112" s="116"/>
    </row>
    <row r="113" spans="2:12" s="1" customFormat="1" x14ac:dyDescent="0.2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29.25" customHeight="1" x14ac:dyDescent="0.2">
      <c r="B114" s="33"/>
      <c r="C114" s="179" t="s">
        <v>182</v>
      </c>
      <c r="D114" s="154"/>
      <c r="E114" s="154"/>
      <c r="F114" s="154"/>
      <c r="G114" s="154"/>
      <c r="H114" s="154"/>
      <c r="I114" s="155"/>
      <c r="J114" s="180">
        <f>ROUND(J96+J106,2)</f>
        <v>0</v>
      </c>
      <c r="K114" s="154"/>
      <c r="L114" s="37"/>
    </row>
    <row r="115" spans="2:12" s="1" customFormat="1" ht="6.95" customHeight="1" x14ac:dyDescent="0.2">
      <c r="B115" s="48"/>
      <c r="C115" s="49"/>
      <c r="D115" s="49"/>
      <c r="E115" s="49"/>
      <c r="F115" s="49"/>
      <c r="G115" s="49"/>
      <c r="H115" s="49"/>
      <c r="I115" s="149"/>
      <c r="J115" s="49"/>
      <c r="K115" s="49"/>
      <c r="L115" s="37"/>
    </row>
    <row r="119" spans="2:12" s="1" customFormat="1" ht="6.95" customHeight="1" x14ac:dyDescent="0.2">
      <c r="B119" s="50"/>
      <c r="C119" s="51"/>
      <c r="D119" s="51"/>
      <c r="E119" s="51"/>
      <c r="F119" s="51"/>
      <c r="G119" s="51"/>
      <c r="H119" s="51"/>
      <c r="I119" s="152"/>
      <c r="J119" s="51"/>
      <c r="K119" s="51"/>
      <c r="L119" s="37"/>
    </row>
    <row r="120" spans="2:12" s="1" customFormat="1" ht="24.95" customHeight="1" x14ac:dyDescent="0.2">
      <c r="B120" s="33"/>
      <c r="C120" s="22" t="s">
        <v>183</v>
      </c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12" s="1" customFormat="1" ht="6.95" customHeight="1" x14ac:dyDescent="0.2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12" s="1" customFormat="1" ht="12" customHeight="1" x14ac:dyDescent="0.2">
      <c r="B122" s="33"/>
      <c r="C122" s="28" t="s">
        <v>14</v>
      </c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12" s="1" customFormat="1" ht="16.5" customHeight="1" x14ac:dyDescent="0.2">
      <c r="B123" s="33"/>
      <c r="C123" s="34"/>
      <c r="D123" s="34"/>
      <c r="E123" s="322" t="str">
        <f>E7</f>
        <v>Bytový dům Zahájská</v>
      </c>
      <c r="F123" s="323"/>
      <c r="G123" s="323"/>
      <c r="H123" s="323"/>
      <c r="I123" s="116"/>
      <c r="J123" s="34"/>
      <c r="K123" s="34"/>
      <c r="L123" s="37"/>
    </row>
    <row r="124" spans="2:12" s="1" customFormat="1" ht="12" customHeight="1" x14ac:dyDescent="0.2">
      <c r="B124" s="33"/>
      <c r="C124" s="28" t="s">
        <v>125</v>
      </c>
      <c r="D124" s="34"/>
      <c r="E124" s="34"/>
      <c r="F124" s="34"/>
      <c r="G124" s="34"/>
      <c r="H124" s="34"/>
      <c r="I124" s="116"/>
      <c r="J124" s="34"/>
      <c r="K124" s="34"/>
      <c r="L124" s="37"/>
    </row>
    <row r="125" spans="2:12" s="1" customFormat="1" ht="16.5" customHeight="1" x14ac:dyDescent="0.2">
      <c r="B125" s="33"/>
      <c r="C125" s="34"/>
      <c r="D125" s="34"/>
      <c r="E125" s="289" t="str">
        <f>E9</f>
        <v>6D - SO 06 ZPEVNĚNÉ PLOCHY</v>
      </c>
      <c r="F125" s="321"/>
      <c r="G125" s="321"/>
      <c r="H125" s="321"/>
      <c r="I125" s="116"/>
      <c r="J125" s="34"/>
      <c r="K125" s="34"/>
      <c r="L125" s="37"/>
    </row>
    <row r="126" spans="2:12" s="1" customFormat="1" ht="6.95" customHeight="1" x14ac:dyDescent="0.2">
      <c r="B126" s="33"/>
      <c r="C126" s="34"/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12" s="1" customFormat="1" ht="12" customHeight="1" x14ac:dyDescent="0.2">
      <c r="B127" s="33"/>
      <c r="C127" s="28" t="s">
        <v>18</v>
      </c>
      <c r="D127" s="34"/>
      <c r="E127" s="34"/>
      <c r="F127" s="26" t="str">
        <f>F12</f>
        <v>Litomyšl</v>
      </c>
      <c r="G127" s="34"/>
      <c r="H127" s="34"/>
      <c r="I127" s="117" t="s">
        <v>20</v>
      </c>
      <c r="J127" s="60" t="str">
        <f>IF(J12="","",J12)</f>
        <v>25. 11. 2019</v>
      </c>
      <c r="K127" s="34"/>
      <c r="L127" s="37"/>
    </row>
    <row r="128" spans="2:12" s="1" customFormat="1" ht="6.95" customHeight="1" x14ac:dyDescent="0.2">
      <c r="B128" s="33"/>
      <c r="C128" s="34"/>
      <c r="D128" s="34"/>
      <c r="E128" s="34"/>
      <c r="F128" s="34"/>
      <c r="G128" s="34"/>
      <c r="H128" s="34"/>
      <c r="I128" s="116"/>
      <c r="J128" s="34"/>
      <c r="K128" s="34"/>
      <c r="L128" s="37"/>
    </row>
    <row r="129" spans="2:65" s="1" customFormat="1" ht="15.2" customHeight="1" x14ac:dyDescent="0.2">
      <c r="B129" s="33"/>
      <c r="C129" s="28" t="s">
        <v>22</v>
      </c>
      <c r="D129" s="34"/>
      <c r="E129" s="34"/>
      <c r="F129" s="26" t="str">
        <f>E15</f>
        <v>Město Litomyšl</v>
      </c>
      <c r="G129" s="34"/>
      <c r="H129" s="34"/>
      <c r="I129" s="117" t="s">
        <v>28</v>
      </c>
      <c r="J129" s="31" t="str">
        <f>E21</f>
        <v>KIP s.r.o. Litomyšl</v>
      </c>
      <c r="K129" s="34"/>
      <c r="L129" s="37"/>
    </row>
    <row r="130" spans="2:65" s="1" customFormat="1" ht="15.2" customHeight="1" x14ac:dyDescent="0.2">
      <c r="B130" s="33"/>
      <c r="C130" s="28" t="s">
        <v>26</v>
      </c>
      <c r="D130" s="34"/>
      <c r="E130" s="34"/>
      <c r="F130" s="26" t="str">
        <f>IF(E18="","",E18)</f>
        <v>Vyplň údaj</v>
      </c>
      <c r="G130" s="34"/>
      <c r="H130" s="34"/>
      <c r="I130" s="117" t="s">
        <v>33</v>
      </c>
      <c r="J130" s="31" t="str">
        <f>E24</f>
        <v xml:space="preserve"> </v>
      </c>
      <c r="K130" s="34"/>
      <c r="L130" s="37"/>
    </row>
    <row r="131" spans="2:65" s="1" customFormat="1" ht="10.35" customHeight="1" x14ac:dyDescent="0.2">
      <c r="B131" s="33"/>
      <c r="C131" s="34"/>
      <c r="D131" s="34"/>
      <c r="E131" s="34"/>
      <c r="F131" s="34"/>
      <c r="G131" s="34"/>
      <c r="H131" s="34"/>
      <c r="I131" s="116"/>
      <c r="J131" s="34"/>
      <c r="K131" s="34"/>
      <c r="L131" s="37"/>
    </row>
    <row r="132" spans="2:65" s="10" customFormat="1" ht="29.25" customHeight="1" x14ac:dyDescent="0.2">
      <c r="B132" s="181"/>
      <c r="C132" s="182" t="s">
        <v>184</v>
      </c>
      <c r="D132" s="183" t="s">
        <v>61</v>
      </c>
      <c r="E132" s="183" t="s">
        <v>57</v>
      </c>
      <c r="F132" s="183" t="s">
        <v>58</v>
      </c>
      <c r="G132" s="183" t="s">
        <v>185</v>
      </c>
      <c r="H132" s="183" t="s">
        <v>186</v>
      </c>
      <c r="I132" s="184" t="s">
        <v>187</v>
      </c>
      <c r="J132" s="185" t="s">
        <v>133</v>
      </c>
      <c r="K132" s="186" t="s">
        <v>188</v>
      </c>
      <c r="L132" s="187"/>
      <c r="M132" s="69" t="s">
        <v>1</v>
      </c>
      <c r="N132" s="70" t="s">
        <v>40</v>
      </c>
      <c r="O132" s="70" t="s">
        <v>189</v>
      </c>
      <c r="P132" s="70" t="s">
        <v>190</v>
      </c>
      <c r="Q132" s="70" t="s">
        <v>191</v>
      </c>
      <c r="R132" s="70" t="s">
        <v>192</v>
      </c>
      <c r="S132" s="70" t="s">
        <v>193</v>
      </c>
      <c r="T132" s="71" t="s">
        <v>194</v>
      </c>
    </row>
    <row r="133" spans="2:65" s="1" customFormat="1" ht="22.9" customHeight="1" x14ac:dyDescent="0.25">
      <c r="B133" s="33"/>
      <c r="C133" s="76" t="s">
        <v>195</v>
      </c>
      <c r="D133" s="34"/>
      <c r="E133" s="34"/>
      <c r="F133" s="34"/>
      <c r="G133" s="34"/>
      <c r="H133" s="34"/>
      <c r="I133" s="116"/>
      <c r="J133" s="188">
        <f>BK133</f>
        <v>0</v>
      </c>
      <c r="K133" s="34"/>
      <c r="L133" s="37"/>
      <c r="M133" s="72"/>
      <c r="N133" s="73"/>
      <c r="O133" s="73"/>
      <c r="P133" s="189">
        <f>P134+P210+P223+P254+P267+P284+P325</f>
        <v>0</v>
      </c>
      <c r="Q133" s="73"/>
      <c r="R133" s="189">
        <f>R134+R210+R223+R254+R267+R284+R325</f>
        <v>224.10534719999998</v>
      </c>
      <c r="S133" s="73"/>
      <c r="T133" s="190">
        <f>T134+T210+T223+T254+T267+T284+T325</f>
        <v>0</v>
      </c>
      <c r="AT133" s="16" t="s">
        <v>75</v>
      </c>
      <c r="AU133" s="16" t="s">
        <v>135</v>
      </c>
      <c r="BK133" s="191">
        <f>BK134+BK210+BK223+BK254+BK267+BK284+BK325</f>
        <v>0</v>
      </c>
    </row>
    <row r="134" spans="2:65" s="11" customFormat="1" ht="25.9" customHeight="1" x14ac:dyDescent="0.2">
      <c r="B134" s="192"/>
      <c r="C134" s="193"/>
      <c r="D134" s="194" t="s">
        <v>75</v>
      </c>
      <c r="E134" s="195" t="s">
        <v>83</v>
      </c>
      <c r="F134" s="195" t="s">
        <v>3390</v>
      </c>
      <c r="G134" s="193"/>
      <c r="H134" s="193"/>
      <c r="I134" s="196"/>
      <c r="J134" s="197">
        <f>BK134</f>
        <v>0</v>
      </c>
      <c r="K134" s="193"/>
      <c r="L134" s="198"/>
      <c r="M134" s="199"/>
      <c r="N134" s="200"/>
      <c r="O134" s="200"/>
      <c r="P134" s="201">
        <f>SUM(P135:P209)</f>
        <v>0</v>
      </c>
      <c r="Q134" s="200"/>
      <c r="R134" s="201">
        <f>SUM(R135:R209)</f>
        <v>143.74132</v>
      </c>
      <c r="S134" s="200"/>
      <c r="T134" s="202">
        <f>SUM(T135:T209)</f>
        <v>0</v>
      </c>
      <c r="AR134" s="203" t="s">
        <v>83</v>
      </c>
      <c r="AT134" s="204" t="s">
        <v>75</v>
      </c>
      <c r="AU134" s="204" t="s">
        <v>76</v>
      </c>
      <c r="AY134" s="203" t="s">
        <v>198</v>
      </c>
      <c r="BK134" s="205">
        <f>SUM(BK135:BK209)</f>
        <v>0</v>
      </c>
    </row>
    <row r="135" spans="2:65" s="1" customFormat="1" ht="24" customHeight="1" x14ac:dyDescent="0.2">
      <c r="B135" s="33"/>
      <c r="C135" s="208" t="s">
        <v>83</v>
      </c>
      <c r="D135" s="208" t="s">
        <v>201</v>
      </c>
      <c r="E135" s="209" t="s">
        <v>3474</v>
      </c>
      <c r="F135" s="210" t="s">
        <v>3475</v>
      </c>
      <c r="G135" s="211" t="s">
        <v>312</v>
      </c>
      <c r="H135" s="212">
        <v>48</v>
      </c>
      <c r="I135" s="213"/>
      <c r="J135" s="212">
        <f>ROUND(I135*H135,2)</f>
        <v>0</v>
      </c>
      <c r="K135" s="210" t="s">
        <v>1</v>
      </c>
      <c r="L135" s="37"/>
      <c r="M135" s="214" t="s">
        <v>1</v>
      </c>
      <c r="N135" s="215" t="s">
        <v>41</v>
      </c>
      <c r="O135" s="65"/>
      <c r="P135" s="216">
        <f>O135*H135</f>
        <v>0</v>
      </c>
      <c r="Q135" s="216">
        <v>0.185</v>
      </c>
      <c r="R135" s="216">
        <f>Q135*H135</f>
        <v>8.879999999999999</v>
      </c>
      <c r="S135" s="216">
        <v>0</v>
      </c>
      <c r="T135" s="217">
        <f>S135*H135</f>
        <v>0</v>
      </c>
      <c r="AR135" s="218" t="s">
        <v>205</v>
      </c>
      <c r="AT135" s="218" t="s">
        <v>201</v>
      </c>
      <c r="AU135" s="218" t="s">
        <v>83</v>
      </c>
      <c r="AY135" s="16" t="s">
        <v>198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6" t="s">
        <v>83</v>
      </c>
      <c r="BK135" s="219">
        <f>ROUND(I135*H135,2)</f>
        <v>0</v>
      </c>
      <c r="BL135" s="16" t="s">
        <v>205</v>
      </c>
      <c r="BM135" s="218" t="s">
        <v>85</v>
      </c>
    </row>
    <row r="136" spans="2:65" s="14" customFormat="1" x14ac:dyDescent="0.2">
      <c r="B136" s="243"/>
      <c r="C136" s="244"/>
      <c r="D136" s="222" t="s">
        <v>206</v>
      </c>
      <c r="E136" s="245" t="s">
        <v>1</v>
      </c>
      <c r="F136" s="246" t="s">
        <v>3476</v>
      </c>
      <c r="G136" s="244"/>
      <c r="H136" s="245" t="s">
        <v>1</v>
      </c>
      <c r="I136" s="247"/>
      <c r="J136" s="244"/>
      <c r="K136" s="244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206</v>
      </c>
      <c r="AU136" s="252" t="s">
        <v>83</v>
      </c>
      <c r="AV136" s="14" t="s">
        <v>83</v>
      </c>
      <c r="AW136" s="14" t="s">
        <v>32</v>
      </c>
      <c r="AX136" s="14" t="s">
        <v>76</v>
      </c>
      <c r="AY136" s="252" t="s">
        <v>198</v>
      </c>
    </row>
    <row r="137" spans="2:65" s="12" customFormat="1" x14ac:dyDescent="0.2">
      <c r="B137" s="220"/>
      <c r="C137" s="221"/>
      <c r="D137" s="222" t="s">
        <v>206</v>
      </c>
      <c r="E137" s="223" t="s">
        <v>1</v>
      </c>
      <c r="F137" s="224" t="s">
        <v>3477</v>
      </c>
      <c r="G137" s="221"/>
      <c r="H137" s="225">
        <v>48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206</v>
      </c>
      <c r="AU137" s="231" t="s">
        <v>83</v>
      </c>
      <c r="AV137" s="12" t="s">
        <v>85</v>
      </c>
      <c r="AW137" s="12" t="s">
        <v>32</v>
      </c>
      <c r="AX137" s="12" t="s">
        <v>76</v>
      </c>
      <c r="AY137" s="231" t="s">
        <v>198</v>
      </c>
    </row>
    <row r="138" spans="2:65" s="13" customFormat="1" x14ac:dyDescent="0.2">
      <c r="B138" s="232"/>
      <c r="C138" s="233"/>
      <c r="D138" s="222" t="s">
        <v>206</v>
      </c>
      <c r="E138" s="234" t="s">
        <v>1</v>
      </c>
      <c r="F138" s="235" t="s">
        <v>208</v>
      </c>
      <c r="G138" s="233"/>
      <c r="H138" s="236">
        <v>48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206</v>
      </c>
      <c r="AU138" s="242" t="s">
        <v>83</v>
      </c>
      <c r="AV138" s="13" t="s">
        <v>205</v>
      </c>
      <c r="AW138" s="13" t="s">
        <v>32</v>
      </c>
      <c r="AX138" s="13" t="s">
        <v>83</v>
      </c>
      <c r="AY138" s="242" t="s">
        <v>198</v>
      </c>
    </row>
    <row r="139" spans="2:65" s="1" customFormat="1" ht="24" customHeight="1" x14ac:dyDescent="0.2">
      <c r="B139" s="33"/>
      <c r="C139" s="208" t="s">
        <v>85</v>
      </c>
      <c r="D139" s="208" t="s">
        <v>201</v>
      </c>
      <c r="E139" s="209" t="s">
        <v>3478</v>
      </c>
      <c r="F139" s="210" t="s">
        <v>3479</v>
      </c>
      <c r="G139" s="211" t="s">
        <v>312</v>
      </c>
      <c r="H139" s="212">
        <v>162</v>
      </c>
      <c r="I139" s="213"/>
      <c r="J139" s="212">
        <f>ROUND(I139*H139,2)</f>
        <v>0</v>
      </c>
      <c r="K139" s="210" t="s">
        <v>1</v>
      </c>
      <c r="L139" s="37"/>
      <c r="M139" s="214" t="s">
        <v>1</v>
      </c>
      <c r="N139" s="215" t="s">
        <v>41</v>
      </c>
      <c r="O139" s="65"/>
      <c r="P139" s="216">
        <f>O139*H139</f>
        <v>0</v>
      </c>
      <c r="Q139" s="216">
        <v>0.23499999999999999</v>
      </c>
      <c r="R139" s="216">
        <f>Q139*H139</f>
        <v>38.07</v>
      </c>
      <c r="S139" s="216">
        <v>0</v>
      </c>
      <c r="T139" s="217">
        <f>S139*H139</f>
        <v>0</v>
      </c>
      <c r="AR139" s="218" t="s">
        <v>205</v>
      </c>
      <c r="AT139" s="218" t="s">
        <v>201</v>
      </c>
      <c r="AU139" s="218" t="s">
        <v>83</v>
      </c>
      <c r="AY139" s="16" t="s">
        <v>198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6" t="s">
        <v>83</v>
      </c>
      <c r="BK139" s="219">
        <f>ROUND(I139*H139,2)</f>
        <v>0</v>
      </c>
      <c r="BL139" s="16" t="s">
        <v>205</v>
      </c>
      <c r="BM139" s="218" t="s">
        <v>205</v>
      </c>
    </row>
    <row r="140" spans="2:65" s="14" customFormat="1" x14ac:dyDescent="0.2">
      <c r="B140" s="243"/>
      <c r="C140" s="244"/>
      <c r="D140" s="222" t="s">
        <v>206</v>
      </c>
      <c r="E140" s="245" t="s">
        <v>1</v>
      </c>
      <c r="F140" s="246" t="s">
        <v>3480</v>
      </c>
      <c r="G140" s="244"/>
      <c r="H140" s="245" t="s">
        <v>1</v>
      </c>
      <c r="I140" s="247"/>
      <c r="J140" s="244"/>
      <c r="K140" s="244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206</v>
      </c>
      <c r="AU140" s="252" t="s">
        <v>83</v>
      </c>
      <c r="AV140" s="14" t="s">
        <v>83</v>
      </c>
      <c r="AW140" s="14" t="s">
        <v>32</v>
      </c>
      <c r="AX140" s="14" t="s">
        <v>76</v>
      </c>
      <c r="AY140" s="252" t="s">
        <v>198</v>
      </c>
    </row>
    <row r="141" spans="2:65" s="12" customFormat="1" x14ac:dyDescent="0.2">
      <c r="B141" s="220"/>
      <c r="C141" s="221"/>
      <c r="D141" s="222" t="s">
        <v>206</v>
      </c>
      <c r="E141" s="223" t="s">
        <v>1</v>
      </c>
      <c r="F141" s="224" t="s">
        <v>3481</v>
      </c>
      <c r="G141" s="221"/>
      <c r="H141" s="225">
        <v>57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206</v>
      </c>
      <c r="AU141" s="231" t="s">
        <v>83</v>
      </c>
      <c r="AV141" s="12" t="s">
        <v>85</v>
      </c>
      <c r="AW141" s="12" t="s">
        <v>32</v>
      </c>
      <c r="AX141" s="12" t="s">
        <v>76</v>
      </c>
      <c r="AY141" s="231" t="s">
        <v>198</v>
      </c>
    </row>
    <row r="142" spans="2:65" s="14" customFormat="1" x14ac:dyDescent="0.2">
      <c r="B142" s="243"/>
      <c r="C142" s="244"/>
      <c r="D142" s="222" t="s">
        <v>206</v>
      </c>
      <c r="E142" s="245" t="s">
        <v>1</v>
      </c>
      <c r="F142" s="246" t="s">
        <v>3482</v>
      </c>
      <c r="G142" s="244"/>
      <c r="H142" s="245" t="s">
        <v>1</v>
      </c>
      <c r="I142" s="247"/>
      <c r="J142" s="244"/>
      <c r="K142" s="244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206</v>
      </c>
      <c r="AU142" s="252" t="s">
        <v>83</v>
      </c>
      <c r="AV142" s="14" t="s">
        <v>83</v>
      </c>
      <c r="AW142" s="14" t="s">
        <v>32</v>
      </c>
      <c r="AX142" s="14" t="s">
        <v>76</v>
      </c>
      <c r="AY142" s="252" t="s">
        <v>198</v>
      </c>
    </row>
    <row r="143" spans="2:65" s="12" customFormat="1" x14ac:dyDescent="0.2">
      <c r="B143" s="220"/>
      <c r="C143" s="221"/>
      <c r="D143" s="222" t="s">
        <v>206</v>
      </c>
      <c r="E143" s="223" t="s">
        <v>1</v>
      </c>
      <c r="F143" s="224" t="s">
        <v>3483</v>
      </c>
      <c r="G143" s="221"/>
      <c r="H143" s="225">
        <v>105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206</v>
      </c>
      <c r="AU143" s="231" t="s">
        <v>83</v>
      </c>
      <c r="AV143" s="12" t="s">
        <v>85</v>
      </c>
      <c r="AW143" s="12" t="s">
        <v>32</v>
      </c>
      <c r="AX143" s="12" t="s">
        <v>76</v>
      </c>
      <c r="AY143" s="231" t="s">
        <v>198</v>
      </c>
    </row>
    <row r="144" spans="2:65" s="13" customFormat="1" x14ac:dyDescent="0.2">
      <c r="B144" s="232"/>
      <c r="C144" s="233"/>
      <c r="D144" s="222" t="s">
        <v>206</v>
      </c>
      <c r="E144" s="234" t="s">
        <v>1</v>
      </c>
      <c r="F144" s="235" t="s">
        <v>208</v>
      </c>
      <c r="G144" s="233"/>
      <c r="H144" s="236">
        <v>162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206</v>
      </c>
      <c r="AU144" s="242" t="s">
        <v>83</v>
      </c>
      <c r="AV144" s="13" t="s">
        <v>205</v>
      </c>
      <c r="AW144" s="13" t="s">
        <v>32</v>
      </c>
      <c r="AX144" s="13" t="s">
        <v>83</v>
      </c>
      <c r="AY144" s="242" t="s">
        <v>198</v>
      </c>
    </row>
    <row r="145" spans="2:65" s="1" customFormat="1" ht="24" customHeight="1" x14ac:dyDescent="0.2">
      <c r="B145" s="33"/>
      <c r="C145" s="208" t="s">
        <v>211</v>
      </c>
      <c r="D145" s="208" t="s">
        <v>201</v>
      </c>
      <c r="E145" s="209" t="s">
        <v>3484</v>
      </c>
      <c r="F145" s="210" t="s">
        <v>3485</v>
      </c>
      <c r="G145" s="211" t="s">
        <v>312</v>
      </c>
      <c r="H145" s="212">
        <v>48</v>
      </c>
      <c r="I145" s="213"/>
      <c r="J145" s="212">
        <f>ROUND(I145*H145,2)</f>
        <v>0</v>
      </c>
      <c r="K145" s="210" t="s">
        <v>1</v>
      </c>
      <c r="L145" s="37"/>
      <c r="M145" s="214" t="s">
        <v>1</v>
      </c>
      <c r="N145" s="215" t="s">
        <v>41</v>
      </c>
      <c r="O145" s="65"/>
      <c r="P145" s="216">
        <f>O145*H145</f>
        <v>0</v>
      </c>
      <c r="Q145" s="216">
        <v>0.24</v>
      </c>
      <c r="R145" s="216">
        <f>Q145*H145</f>
        <v>11.52</v>
      </c>
      <c r="S145" s="216">
        <v>0</v>
      </c>
      <c r="T145" s="217">
        <f>S145*H145</f>
        <v>0</v>
      </c>
      <c r="AR145" s="218" t="s">
        <v>205</v>
      </c>
      <c r="AT145" s="218" t="s">
        <v>201</v>
      </c>
      <c r="AU145" s="218" t="s">
        <v>83</v>
      </c>
      <c r="AY145" s="16" t="s">
        <v>198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6" t="s">
        <v>83</v>
      </c>
      <c r="BK145" s="219">
        <f>ROUND(I145*H145,2)</f>
        <v>0</v>
      </c>
      <c r="BL145" s="16" t="s">
        <v>205</v>
      </c>
      <c r="BM145" s="218" t="s">
        <v>215</v>
      </c>
    </row>
    <row r="146" spans="2:65" s="14" customFormat="1" x14ac:dyDescent="0.2">
      <c r="B146" s="243"/>
      <c r="C146" s="244"/>
      <c r="D146" s="222" t="s">
        <v>206</v>
      </c>
      <c r="E146" s="245" t="s">
        <v>1</v>
      </c>
      <c r="F146" s="246" t="s">
        <v>3486</v>
      </c>
      <c r="G146" s="244"/>
      <c r="H146" s="245" t="s">
        <v>1</v>
      </c>
      <c r="I146" s="247"/>
      <c r="J146" s="244"/>
      <c r="K146" s="244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206</v>
      </c>
      <c r="AU146" s="252" t="s">
        <v>83</v>
      </c>
      <c r="AV146" s="14" t="s">
        <v>83</v>
      </c>
      <c r="AW146" s="14" t="s">
        <v>32</v>
      </c>
      <c r="AX146" s="14" t="s">
        <v>76</v>
      </c>
      <c r="AY146" s="252" t="s">
        <v>198</v>
      </c>
    </row>
    <row r="147" spans="2:65" s="12" customFormat="1" x14ac:dyDescent="0.2">
      <c r="B147" s="220"/>
      <c r="C147" s="221"/>
      <c r="D147" s="222" t="s">
        <v>206</v>
      </c>
      <c r="E147" s="223" t="s">
        <v>1</v>
      </c>
      <c r="F147" s="224" t="s">
        <v>3477</v>
      </c>
      <c r="G147" s="221"/>
      <c r="H147" s="225">
        <v>48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206</v>
      </c>
      <c r="AU147" s="231" t="s">
        <v>83</v>
      </c>
      <c r="AV147" s="12" t="s">
        <v>85</v>
      </c>
      <c r="AW147" s="12" t="s">
        <v>32</v>
      </c>
      <c r="AX147" s="12" t="s">
        <v>76</v>
      </c>
      <c r="AY147" s="231" t="s">
        <v>198</v>
      </c>
    </row>
    <row r="148" spans="2:65" s="13" customFormat="1" x14ac:dyDescent="0.2">
      <c r="B148" s="232"/>
      <c r="C148" s="233"/>
      <c r="D148" s="222" t="s">
        <v>206</v>
      </c>
      <c r="E148" s="234" t="s">
        <v>1</v>
      </c>
      <c r="F148" s="235" t="s">
        <v>208</v>
      </c>
      <c r="G148" s="233"/>
      <c r="H148" s="236">
        <v>48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206</v>
      </c>
      <c r="AU148" s="242" t="s">
        <v>83</v>
      </c>
      <c r="AV148" s="13" t="s">
        <v>205</v>
      </c>
      <c r="AW148" s="13" t="s">
        <v>32</v>
      </c>
      <c r="AX148" s="13" t="s">
        <v>83</v>
      </c>
      <c r="AY148" s="242" t="s">
        <v>198</v>
      </c>
    </row>
    <row r="149" spans="2:65" s="1" customFormat="1" ht="24" customHeight="1" x14ac:dyDescent="0.2">
      <c r="B149" s="33"/>
      <c r="C149" s="208" t="s">
        <v>205</v>
      </c>
      <c r="D149" s="208" t="s">
        <v>201</v>
      </c>
      <c r="E149" s="209" t="s">
        <v>3487</v>
      </c>
      <c r="F149" s="210" t="s">
        <v>3488</v>
      </c>
      <c r="G149" s="211" t="s">
        <v>224</v>
      </c>
      <c r="H149" s="212">
        <v>37.5</v>
      </c>
      <c r="I149" s="213"/>
      <c r="J149" s="212">
        <f>ROUND(I149*H149,2)</f>
        <v>0</v>
      </c>
      <c r="K149" s="210" t="s">
        <v>1</v>
      </c>
      <c r="L149" s="37"/>
      <c r="M149" s="214" t="s">
        <v>1</v>
      </c>
      <c r="N149" s="215" t="s">
        <v>41</v>
      </c>
      <c r="O149" s="65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AR149" s="218" t="s">
        <v>205</v>
      </c>
      <c r="AT149" s="218" t="s">
        <v>201</v>
      </c>
      <c r="AU149" s="218" t="s">
        <v>83</v>
      </c>
      <c r="AY149" s="16" t="s">
        <v>198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6" t="s">
        <v>83</v>
      </c>
      <c r="BK149" s="219">
        <f>ROUND(I149*H149,2)</f>
        <v>0</v>
      </c>
      <c r="BL149" s="16" t="s">
        <v>205</v>
      </c>
      <c r="BM149" s="218" t="s">
        <v>218</v>
      </c>
    </row>
    <row r="150" spans="2:65" s="14" customFormat="1" x14ac:dyDescent="0.2">
      <c r="B150" s="243"/>
      <c r="C150" s="244"/>
      <c r="D150" s="222" t="s">
        <v>206</v>
      </c>
      <c r="E150" s="245" t="s">
        <v>1</v>
      </c>
      <c r="F150" s="246" t="s">
        <v>3489</v>
      </c>
      <c r="G150" s="244"/>
      <c r="H150" s="245" t="s">
        <v>1</v>
      </c>
      <c r="I150" s="247"/>
      <c r="J150" s="244"/>
      <c r="K150" s="244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206</v>
      </c>
      <c r="AU150" s="252" t="s">
        <v>83</v>
      </c>
      <c r="AV150" s="14" t="s">
        <v>83</v>
      </c>
      <c r="AW150" s="14" t="s">
        <v>32</v>
      </c>
      <c r="AX150" s="14" t="s">
        <v>76</v>
      </c>
      <c r="AY150" s="252" t="s">
        <v>198</v>
      </c>
    </row>
    <row r="151" spans="2:65" s="12" customFormat="1" x14ac:dyDescent="0.2">
      <c r="B151" s="220"/>
      <c r="C151" s="221"/>
      <c r="D151" s="222" t="s">
        <v>206</v>
      </c>
      <c r="E151" s="223" t="s">
        <v>1</v>
      </c>
      <c r="F151" s="224" t="s">
        <v>3490</v>
      </c>
      <c r="G151" s="221"/>
      <c r="H151" s="225">
        <v>25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206</v>
      </c>
      <c r="AU151" s="231" t="s">
        <v>83</v>
      </c>
      <c r="AV151" s="12" t="s">
        <v>85</v>
      </c>
      <c r="AW151" s="12" t="s">
        <v>32</v>
      </c>
      <c r="AX151" s="12" t="s">
        <v>76</v>
      </c>
      <c r="AY151" s="231" t="s">
        <v>198</v>
      </c>
    </row>
    <row r="152" spans="2:65" s="14" customFormat="1" x14ac:dyDescent="0.2">
      <c r="B152" s="243"/>
      <c r="C152" s="244"/>
      <c r="D152" s="222" t="s">
        <v>206</v>
      </c>
      <c r="E152" s="245" t="s">
        <v>1</v>
      </c>
      <c r="F152" s="246" t="s">
        <v>3491</v>
      </c>
      <c r="G152" s="244"/>
      <c r="H152" s="245" t="s">
        <v>1</v>
      </c>
      <c r="I152" s="247"/>
      <c r="J152" s="244"/>
      <c r="K152" s="244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206</v>
      </c>
      <c r="AU152" s="252" t="s">
        <v>83</v>
      </c>
      <c r="AV152" s="14" t="s">
        <v>83</v>
      </c>
      <c r="AW152" s="14" t="s">
        <v>32</v>
      </c>
      <c r="AX152" s="14" t="s">
        <v>76</v>
      </c>
      <c r="AY152" s="252" t="s">
        <v>198</v>
      </c>
    </row>
    <row r="153" spans="2:65" s="12" customFormat="1" x14ac:dyDescent="0.2">
      <c r="B153" s="220"/>
      <c r="C153" s="221"/>
      <c r="D153" s="222" t="s">
        <v>206</v>
      </c>
      <c r="E153" s="223" t="s">
        <v>1</v>
      </c>
      <c r="F153" s="224" t="s">
        <v>3492</v>
      </c>
      <c r="G153" s="221"/>
      <c r="H153" s="225">
        <v>12.5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206</v>
      </c>
      <c r="AU153" s="231" t="s">
        <v>83</v>
      </c>
      <c r="AV153" s="12" t="s">
        <v>85</v>
      </c>
      <c r="AW153" s="12" t="s">
        <v>32</v>
      </c>
      <c r="AX153" s="12" t="s">
        <v>76</v>
      </c>
      <c r="AY153" s="231" t="s">
        <v>198</v>
      </c>
    </row>
    <row r="154" spans="2:65" s="13" customFormat="1" x14ac:dyDescent="0.2">
      <c r="B154" s="232"/>
      <c r="C154" s="233"/>
      <c r="D154" s="222" t="s">
        <v>206</v>
      </c>
      <c r="E154" s="234" t="s">
        <v>1</v>
      </c>
      <c r="F154" s="235" t="s">
        <v>208</v>
      </c>
      <c r="G154" s="233"/>
      <c r="H154" s="236">
        <v>37.5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206</v>
      </c>
      <c r="AU154" s="242" t="s">
        <v>83</v>
      </c>
      <c r="AV154" s="13" t="s">
        <v>205</v>
      </c>
      <c r="AW154" s="13" t="s">
        <v>32</v>
      </c>
      <c r="AX154" s="13" t="s">
        <v>83</v>
      </c>
      <c r="AY154" s="242" t="s">
        <v>198</v>
      </c>
    </row>
    <row r="155" spans="2:65" s="1" customFormat="1" ht="24" customHeight="1" x14ac:dyDescent="0.2">
      <c r="B155" s="33"/>
      <c r="C155" s="208" t="s">
        <v>221</v>
      </c>
      <c r="D155" s="208" t="s">
        <v>201</v>
      </c>
      <c r="E155" s="209" t="s">
        <v>3493</v>
      </c>
      <c r="F155" s="210" t="s">
        <v>3494</v>
      </c>
      <c r="G155" s="211" t="s">
        <v>224</v>
      </c>
      <c r="H155" s="212">
        <v>37.5</v>
      </c>
      <c r="I155" s="213"/>
      <c r="J155" s="212">
        <f>ROUND(I155*H155,2)</f>
        <v>0</v>
      </c>
      <c r="K155" s="210" t="s">
        <v>1</v>
      </c>
      <c r="L155" s="37"/>
      <c r="M155" s="214" t="s">
        <v>1</v>
      </c>
      <c r="N155" s="215" t="s">
        <v>41</v>
      </c>
      <c r="O155" s="6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AR155" s="218" t="s">
        <v>205</v>
      </c>
      <c r="AT155" s="218" t="s">
        <v>201</v>
      </c>
      <c r="AU155" s="218" t="s">
        <v>83</v>
      </c>
      <c r="AY155" s="16" t="s">
        <v>198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6" t="s">
        <v>83</v>
      </c>
      <c r="BK155" s="219">
        <f>ROUND(I155*H155,2)</f>
        <v>0</v>
      </c>
      <c r="BL155" s="16" t="s">
        <v>205</v>
      </c>
      <c r="BM155" s="218" t="s">
        <v>225</v>
      </c>
    </row>
    <row r="156" spans="2:65" s="14" customFormat="1" x14ac:dyDescent="0.2">
      <c r="B156" s="243"/>
      <c r="C156" s="244"/>
      <c r="D156" s="222" t="s">
        <v>206</v>
      </c>
      <c r="E156" s="245" t="s">
        <v>1</v>
      </c>
      <c r="F156" s="246" t="s">
        <v>3495</v>
      </c>
      <c r="G156" s="244"/>
      <c r="H156" s="245" t="s">
        <v>1</v>
      </c>
      <c r="I156" s="247"/>
      <c r="J156" s="244"/>
      <c r="K156" s="244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206</v>
      </c>
      <c r="AU156" s="252" t="s">
        <v>83</v>
      </c>
      <c r="AV156" s="14" t="s">
        <v>83</v>
      </c>
      <c r="AW156" s="14" t="s">
        <v>32</v>
      </c>
      <c r="AX156" s="14" t="s">
        <v>76</v>
      </c>
      <c r="AY156" s="252" t="s">
        <v>198</v>
      </c>
    </row>
    <row r="157" spans="2:65" s="12" customFormat="1" x14ac:dyDescent="0.2">
      <c r="B157" s="220"/>
      <c r="C157" s="221"/>
      <c r="D157" s="222" t="s">
        <v>206</v>
      </c>
      <c r="E157" s="223" t="s">
        <v>1</v>
      </c>
      <c r="F157" s="224" t="s">
        <v>3496</v>
      </c>
      <c r="G157" s="221"/>
      <c r="H157" s="225">
        <v>37.5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206</v>
      </c>
      <c r="AU157" s="231" t="s">
        <v>83</v>
      </c>
      <c r="AV157" s="12" t="s">
        <v>85</v>
      </c>
      <c r="AW157" s="12" t="s">
        <v>32</v>
      </c>
      <c r="AX157" s="12" t="s">
        <v>76</v>
      </c>
      <c r="AY157" s="231" t="s">
        <v>198</v>
      </c>
    </row>
    <row r="158" spans="2:65" s="13" customFormat="1" x14ac:dyDescent="0.2">
      <c r="B158" s="232"/>
      <c r="C158" s="233"/>
      <c r="D158" s="222" t="s">
        <v>206</v>
      </c>
      <c r="E158" s="234" t="s">
        <v>1</v>
      </c>
      <c r="F158" s="235" t="s">
        <v>208</v>
      </c>
      <c r="G158" s="233"/>
      <c r="H158" s="236">
        <v>37.5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206</v>
      </c>
      <c r="AU158" s="242" t="s">
        <v>83</v>
      </c>
      <c r="AV158" s="13" t="s">
        <v>205</v>
      </c>
      <c r="AW158" s="13" t="s">
        <v>32</v>
      </c>
      <c r="AX158" s="13" t="s">
        <v>83</v>
      </c>
      <c r="AY158" s="242" t="s">
        <v>198</v>
      </c>
    </row>
    <row r="159" spans="2:65" s="1" customFormat="1" ht="24" customHeight="1" x14ac:dyDescent="0.2">
      <c r="B159" s="33"/>
      <c r="C159" s="208" t="s">
        <v>215</v>
      </c>
      <c r="D159" s="208" t="s">
        <v>201</v>
      </c>
      <c r="E159" s="209" t="s">
        <v>3497</v>
      </c>
      <c r="F159" s="210" t="s">
        <v>3498</v>
      </c>
      <c r="G159" s="211" t="s">
        <v>224</v>
      </c>
      <c r="H159" s="212">
        <v>4.8</v>
      </c>
      <c r="I159" s="213"/>
      <c r="J159" s="212">
        <f>ROUND(I159*H159,2)</f>
        <v>0</v>
      </c>
      <c r="K159" s="210" t="s">
        <v>1</v>
      </c>
      <c r="L159" s="37"/>
      <c r="M159" s="214" t="s">
        <v>1</v>
      </c>
      <c r="N159" s="215" t="s">
        <v>41</v>
      </c>
      <c r="O159" s="6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AR159" s="218" t="s">
        <v>205</v>
      </c>
      <c r="AT159" s="218" t="s">
        <v>201</v>
      </c>
      <c r="AU159" s="218" t="s">
        <v>83</v>
      </c>
      <c r="AY159" s="16" t="s">
        <v>198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6" t="s">
        <v>83</v>
      </c>
      <c r="BK159" s="219">
        <f>ROUND(I159*H159,2)</f>
        <v>0</v>
      </c>
      <c r="BL159" s="16" t="s">
        <v>205</v>
      </c>
      <c r="BM159" s="218" t="s">
        <v>219</v>
      </c>
    </row>
    <row r="160" spans="2:65" s="14" customFormat="1" x14ac:dyDescent="0.2">
      <c r="B160" s="243"/>
      <c r="C160" s="244"/>
      <c r="D160" s="222" t="s">
        <v>206</v>
      </c>
      <c r="E160" s="245" t="s">
        <v>1</v>
      </c>
      <c r="F160" s="246" t="s">
        <v>3499</v>
      </c>
      <c r="G160" s="244"/>
      <c r="H160" s="245" t="s">
        <v>1</v>
      </c>
      <c r="I160" s="247"/>
      <c r="J160" s="244"/>
      <c r="K160" s="244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206</v>
      </c>
      <c r="AU160" s="252" t="s">
        <v>83</v>
      </c>
      <c r="AV160" s="14" t="s">
        <v>83</v>
      </c>
      <c r="AW160" s="14" t="s">
        <v>32</v>
      </c>
      <c r="AX160" s="14" t="s">
        <v>76</v>
      </c>
      <c r="AY160" s="252" t="s">
        <v>198</v>
      </c>
    </row>
    <row r="161" spans="2:65" s="12" customFormat="1" x14ac:dyDescent="0.2">
      <c r="B161" s="220"/>
      <c r="C161" s="221"/>
      <c r="D161" s="222" t="s">
        <v>206</v>
      </c>
      <c r="E161" s="223" t="s">
        <v>1</v>
      </c>
      <c r="F161" s="224" t="s">
        <v>3500</v>
      </c>
      <c r="G161" s="221"/>
      <c r="H161" s="225">
        <v>4.8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206</v>
      </c>
      <c r="AU161" s="231" t="s">
        <v>83</v>
      </c>
      <c r="AV161" s="12" t="s">
        <v>85</v>
      </c>
      <c r="AW161" s="12" t="s">
        <v>32</v>
      </c>
      <c r="AX161" s="12" t="s">
        <v>76</v>
      </c>
      <c r="AY161" s="231" t="s">
        <v>198</v>
      </c>
    </row>
    <row r="162" spans="2:65" s="13" customFormat="1" x14ac:dyDescent="0.2">
      <c r="B162" s="232"/>
      <c r="C162" s="233"/>
      <c r="D162" s="222" t="s">
        <v>206</v>
      </c>
      <c r="E162" s="234" t="s">
        <v>1</v>
      </c>
      <c r="F162" s="235" t="s">
        <v>208</v>
      </c>
      <c r="G162" s="233"/>
      <c r="H162" s="236">
        <v>4.8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206</v>
      </c>
      <c r="AU162" s="242" t="s">
        <v>83</v>
      </c>
      <c r="AV162" s="13" t="s">
        <v>205</v>
      </c>
      <c r="AW162" s="13" t="s">
        <v>32</v>
      </c>
      <c r="AX162" s="13" t="s">
        <v>83</v>
      </c>
      <c r="AY162" s="242" t="s">
        <v>198</v>
      </c>
    </row>
    <row r="163" spans="2:65" s="1" customFormat="1" ht="16.5" customHeight="1" x14ac:dyDescent="0.2">
      <c r="B163" s="33"/>
      <c r="C163" s="208" t="s">
        <v>238</v>
      </c>
      <c r="D163" s="208" t="s">
        <v>201</v>
      </c>
      <c r="E163" s="209" t="s">
        <v>3501</v>
      </c>
      <c r="F163" s="210" t="s">
        <v>3502</v>
      </c>
      <c r="G163" s="211" t="s">
        <v>224</v>
      </c>
      <c r="H163" s="212">
        <v>4.8600000000000003</v>
      </c>
      <c r="I163" s="213"/>
      <c r="J163" s="212">
        <f>ROUND(I163*H163,2)</f>
        <v>0</v>
      </c>
      <c r="K163" s="210" t="s">
        <v>1</v>
      </c>
      <c r="L163" s="37"/>
      <c r="M163" s="214" t="s">
        <v>1</v>
      </c>
      <c r="N163" s="215" t="s">
        <v>41</v>
      </c>
      <c r="O163" s="65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AR163" s="218" t="s">
        <v>205</v>
      </c>
      <c r="AT163" s="218" t="s">
        <v>201</v>
      </c>
      <c r="AU163" s="218" t="s">
        <v>83</v>
      </c>
      <c r="AY163" s="16" t="s">
        <v>198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6" t="s">
        <v>83</v>
      </c>
      <c r="BK163" s="219">
        <f>ROUND(I163*H163,2)</f>
        <v>0</v>
      </c>
      <c r="BL163" s="16" t="s">
        <v>205</v>
      </c>
      <c r="BM163" s="218" t="s">
        <v>241</v>
      </c>
    </row>
    <row r="164" spans="2:65" s="14" customFormat="1" x14ac:dyDescent="0.2">
      <c r="B164" s="243"/>
      <c r="C164" s="244"/>
      <c r="D164" s="222" t="s">
        <v>206</v>
      </c>
      <c r="E164" s="245" t="s">
        <v>1</v>
      </c>
      <c r="F164" s="246" t="s">
        <v>3503</v>
      </c>
      <c r="G164" s="244"/>
      <c r="H164" s="245" t="s">
        <v>1</v>
      </c>
      <c r="I164" s="247"/>
      <c r="J164" s="244"/>
      <c r="K164" s="244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206</v>
      </c>
      <c r="AU164" s="252" t="s">
        <v>83</v>
      </c>
      <c r="AV164" s="14" t="s">
        <v>83</v>
      </c>
      <c r="AW164" s="14" t="s">
        <v>32</v>
      </c>
      <c r="AX164" s="14" t="s">
        <v>76</v>
      </c>
      <c r="AY164" s="252" t="s">
        <v>198</v>
      </c>
    </row>
    <row r="165" spans="2:65" s="12" customFormat="1" x14ac:dyDescent="0.2">
      <c r="B165" s="220"/>
      <c r="C165" s="221"/>
      <c r="D165" s="222" t="s">
        <v>206</v>
      </c>
      <c r="E165" s="223" t="s">
        <v>1</v>
      </c>
      <c r="F165" s="224" t="s">
        <v>3504</v>
      </c>
      <c r="G165" s="221"/>
      <c r="H165" s="225">
        <v>4.8600000000000003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206</v>
      </c>
      <c r="AU165" s="231" t="s">
        <v>83</v>
      </c>
      <c r="AV165" s="12" t="s">
        <v>85</v>
      </c>
      <c r="AW165" s="12" t="s">
        <v>32</v>
      </c>
      <c r="AX165" s="12" t="s">
        <v>76</v>
      </c>
      <c r="AY165" s="231" t="s">
        <v>198</v>
      </c>
    </row>
    <row r="166" spans="2:65" s="13" customFormat="1" x14ac:dyDescent="0.2">
      <c r="B166" s="232"/>
      <c r="C166" s="233"/>
      <c r="D166" s="222" t="s">
        <v>206</v>
      </c>
      <c r="E166" s="234" t="s">
        <v>1</v>
      </c>
      <c r="F166" s="235" t="s">
        <v>208</v>
      </c>
      <c r="G166" s="233"/>
      <c r="H166" s="236">
        <v>4.8600000000000003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206</v>
      </c>
      <c r="AU166" s="242" t="s">
        <v>83</v>
      </c>
      <c r="AV166" s="13" t="s">
        <v>205</v>
      </c>
      <c r="AW166" s="13" t="s">
        <v>32</v>
      </c>
      <c r="AX166" s="13" t="s">
        <v>83</v>
      </c>
      <c r="AY166" s="242" t="s">
        <v>198</v>
      </c>
    </row>
    <row r="167" spans="2:65" s="1" customFormat="1" ht="24" customHeight="1" x14ac:dyDescent="0.2">
      <c r="B167" s="33"/>
      <c r="C167" s="208" t="s">
        <v>218</v>
      </c>
      <c r="D167" s="208" t="s">
        <v>201</v>
      </c>
      <c r="E167" s="209" t="s">
        <v>3505</v>
      </c>
      <c r="F167" s="210" t="s">
        <v>3506</v>
      </c>
      <c r="G167" s="211" t="s">
        <v>224</v>
      </c>
      <c r="H167" s="212">
        <v>57.16</v>
      </c>
      <c r="I167" s="213"/>
      <c r="J167" s="212">
        <f>ROUND(I167*H167,2)</f>
        <v>0</v>
      </c>
      <c r="K167" s="210" t="s">
        <v>1</v>
      </c>
      <c r="L167" s="37"/>
      <c r="M167" s="214" t="s">
        <v>1</v>
      </c>
      <c r="N167" s="215" t="s">
        <v>41</v>
      </c>
      <c r="O167" s="6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AR167" s="218" t="s">
        <v>205</v>
      </c>
      <c r="AT167" s="218" t="s">
        <v>201</v>
      </c>
      <c r="AU167" s="218" t="s">
        <v>83</v>
      </c>
      <c r="AY167" s="16" t="s">
        <v>198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6" t="s">
        <v>83</v>
      </c>
      <c r="BK167" s="219">
        <f>ROUND(I167*H167,2)</f>
        <v>0</v>
      </c>
      <c r="BL167" s="16" t="s">
        <v>205</v>
      </c>
      <c r="BM167" s="218" t="s">
        <v>243</v>
      </c>
    </row>
    <row r="168" spans="2:65" s="14" customFormat="1" x14ac:dyDescent="0.2">
      <c r="B168" s="243"/>
      <c r="C168" s="244"/>
      <c r="D168" s="222" t="s">
        <v>206</v>
      </c>
      <c r="E168" s="245" t="s">
        <v>1</v>
      </c>
      <c r="F168" s="246" t="s">
        <v>3507</v>
      </c>
      <c r="G168" s="244"/>
      <c r="H168" s="245" t="s">
        <v>1</v>
      </c>
      <c r="I168" s="247"/>
      <c r="J168" s="244"/>
      <c r="K168" s="244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206</v>
      </c>
      <c r="AU168" s="252" t="s">
        <v>83</v>
      </c>
      <c r="AV168" s="14" t="s">
        <v>83</v>
      </c>
      <c r="AW168" s="14" t="s">
        <v>32</v>
      </c>
      <c r="AX168" s="14" t="s">
        <v>76</v>
      </c>
      <c r="AY168" s="252" t="s">
        <v>198</v>
      </c>
    </row>
    <row r="169" spans="2:65" s="12" customFormat="1" x14ac:dyDescent="0.2">
      <c r="B169" s="220"/>
      <c r="C169" s="221"/>
      <c r="D169" s="222" t="s">
        <v>206</v>
      </c>
      <c r="E169" s="223" t="s">
        <v>1</v>
      </c>
      <c r="F169" s="224" t="s">
        <v>3508</v>
      </c>
      <c r="G169" s="221"/>
      <c r="H169" s="225">
        <v>47.16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206</v>
      </c>
      <c r="AU169" s="231" t="s">
        <v>83</v>
      </c>
      <c r="AV169" s="12" t="s">
        <v>85</v>
      </c>
      <c r="AW169" s="12" t="s">
        <v>32</v>
      </c>
      <c r="AX169" s="12" t="s">
        <v>76</v>
      </c>
      <c r="AY169" s="231" t="s">
        <v>198</v>
      </c>
    </row>
    <row r="170" spans="2:65" s="14" customFormat="1" x14ac:dyDescent="0.2">
      <c r="B170" s="243"/>
      <c r="C170" s="244"/>
      <c r="D170" s="222" t="s">
        <v>206</v>
      </c>
      <c r="E170" s="245" t="s">
        <v>1</v>
      </c>
      <c r="F170" s="246" t="s">
        <v>3509</v>
      </c>
      <c r="G170" s="244"/>
      <c r="H170" s="245" t="s">
        <v>1</v>
      </c>
      <c r="I170" s="247"/>
      <c r="J170" s="244"/>
      <c r="K170" s="244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206</v>
      </c>
      <c r="AU170" s="252" t="s">
        <v>83</v>
      </c>
      <c r="AV170" s="14" t="s">
        <v>83</v>
      </c>
      <c r="AW170" s="14" t="s">
        <v>32</v>
      </c>
      <c r="AX170" s="14" t="s">
        <v>76</v>
      </c>
      <c r="AY170" s="252" t="s">
        <v>198</v>
      </c>
    </row>
    <row r="171" spans="2:65" s="12" customFormat="1" x14ac:dyDescent="0.2">
      <c r="B171" s="220"/>
      <c r="C171" s="221"/>
      <c r="D171" s="222" t="s">
        <v>206</v>
      </c>
      <c r="E171" s="223" t="s">
        <v>1</v>
      </c>
      <c r="F171" s="224" t="s">
        <v>225</v>
      </c>
      <c r="G171" s="221"/>
      <c r="H171" s="225">
        <v>10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206</v>
      </c>
      <c r="AU171" s="231" t="s">
        <v>83</v>
      </c>
      <c r="AV171" s="12" t="s">
        <v>85</v>
      </c>
      <c r="AW171" s="12" t="s">
        <v>32</v>
      </c>
      <c r="AX171" s="12" t="s">
        <v>76</v>
      </c>
      <c r="AY171" s="231" t="s">
        <v>198</v>
      </c>
    </row>
    <row r="172" spans="2:65" s="13" customFormat="1" x14ac:dyDescent="0.2">
      <c r="B172" s="232"/>
      <c r="C172" s="233"/>
      <c r="D172" s="222" t="s">
        <v>206</v>
      </c>
      <c r="E172" s="234" t="s">
        <v>1</v>
      </c>
      <c r="F172" s="235" t="s">
        <v>208</v>
      </c>
      <c r="G172" s="233"/>
      <c r="H172" s="236">
        <v>57.16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206</v>
      </c>
      <c r="AU172" s="242" t="s">
        <v>83</v>
      </c>
      <c r="AV172" s="13" t="s">
        <v>205</v>
      </c>
      <c r="AW172" s="13" t="s">
        <v>32</v>
      </c>
      <c r="AX172" s="13" t="s">
        <v>83</v>
      </c>
      <c r="AY172" s="242" t="s">
        <v>198</v>
      </c>
    </row>
    <row r="173" spans="2:65" s="1" customFormat="1" ht="16.5" customHeight="1" x14ac:dyDescent="0.2">
      <c r="B173" s="33"/>
      <c r="C173" s="208" t="s">
        <v>250</v>
      </c>
      <c r="D173" s="208" t="s">
        <v>201</v>
      </c>
      <c r="E173" s="209" t="s">
        <v>3510</v>
      </c>
      <c r="F173" s="210" t="s">
        <v>3511</v>
      </c>
      <c r="G173" s="211" t="s">
        <v>224</v>
      </c>
      <c r="H173" s="212">
        <v>10</v>
      </c>
      <c r="I173" s="213"/>
      <c r="J173" s="212">
        <f>ROUND(I173*H173,2)</f>
        <v>0</v>
      </c>
      <c r="K173" s="210" t="s">
        <v>1</v>
      </c>
      <c r="L173" s="37"/>
      <c r="M173" s="214" t="s">
        <v>1</v>
      </c>
      <c r="N173" s="215" t="s">
        <v>41</v>
      </c>
      <c r="O173" s="6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AR173" s="218" t="s">
        <v>205</v>
      </c>
      <c r="AT173" s="218" t="s">
        <v>201</v>
      </c>
      <c r="AU173" s="218" t="s">
        <v>83</v>
      </c>
      <c r="AY173" s="16" t="s">
        <v>198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6" t="s">
        <v>83</v>
      </c>
      <c r="BK173" s="219">
        <f>ROUND(I173*H173,2)</f>
        <v>0</v>
      </c>
      <c r="BL173" s="16" t="s">
        <v>205</v>
      </c>
      <c r="BM173" s="218" t="s">
        <v>253</v>
      </c>
    </row>
    <row r="174" spans="2:65" s="14" customFormat="1" x14ac:dyDescent="0.2">
      <c r="B174" s="243"/>
      <c r="C174" s="244"/>
      <c r="D174" s="222" t="s">
        <v>206</v>
      </c>
      <c r="E174" s="245" t="s">
        <v>1</v>
      </c>
      <c r="F174" s="246" t="s">
        <v>3512</v>
      </c>
      <c r="G174" s="244"/>
      <c r="H174" s="245" t="s">
        <v>1</v>
      </c>
      <c r="I174" s="247"/>
      <c r="J174" s="244"/>
      <c r="K174" s="244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206</v>
      </c>
      <c r="AU174" s="252" t="s">
        <v>83</v>
      </c>
      <c r="AV174" s="14" t="s">
        <v>83</v>
      </c>
      <c r="AW174" s="14" t="s">
        <v>32</v>
      </c>
      <c r="AX174" s="14" t="s">
        <v>76</v>
      </c>
      <c r="AY174" s="252" t="s">
        <v>198</v>
      </c>
    </row>
    <row r="175" spans="2:65" s="12" customFormat="1" x14ac:dyDescent="0.2">
      <c r="B175" s="220"/>
      <c r="C175" s="221"/>
      <c r="D175" s="222" t="s">
        <v>206</v>
      </c>
      <c r="E175" s="223" t="s">
        <v>1</v>
      </c>
      <c r="F175" s="224" t="s">
        <v>225</v>
      </c>
      <c r="G175" s="221"/>
      <c r="H175" s="225">
        <v>10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206</v>
      </c>
      <c r="AU175" s="231" t="s">
        <v>83</v>
      </c>
      <c r="AV175" s="12" t="s">
        <v>85</v>
      </c>
      <c r="AW175" s="12" t="s">
        <v>32</v>
      </c>
      <c r="AX175" s="12" t="s">
        <v>76</v>
      </c>
      <c r="AY175" s="231" t="s">
        <v>198</v>
      </c>
    </row>
    <row r="176" spans="2:65" s="13" customFormat="1" x14ac:dyDescent="0.2">
      <c r="B176" s="232"/>
      <c r="C176" s="233"/>
      <c r="D176" s="222" t="s">
        <v>206</v>
      </c>
      <c r="E176" s="234" t="s">
        <v>1</v>
      </c>
      <c r="F176" s="235" t="s">
        <v>208</v>
      </c>
      <c r="G176" s="233"/>
      <c r="H176" s="236">
        <v>10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206</v>
      </c>
      <c r="AU176" s="242" t="s">
        <v>83</v>
      </c>
      <c r="AV176" s="13" t="s">
        <v>205</v>
      </c>
      <c r="AW176" s="13" t="s">
        <v>32</v>
      </c>
      <c r="AX176" s="13" t="s">
        <v>83</v>
      </c>
      <c r="AY176" s="242" t="s">
        <v>198</v>
      </c>
    </row>
    <row r="177" spans="2:65" s="1" customFormat="1" ht="16.5" customHeight="1" x14ac:dyDescent="0.2">
      <c r="B177" s="33"/>
      <c r="C177" s="260" t="s">
        <v>225</v>
      </c>
      <c r="D177" s="260" t="s">
        <v>2230</v>
      </c>
      <c r="E177" s="261" t="s">
        <v>3513</v>
      </c>
      <c r="F177" s="262" t="s">
        <v>3514</v>
      </c>
      <c r="G177" s="263" t="s">
        <v>224</v>
      </c>
      <c r="H177" s="264">
        <v>10</v>
      </c>
      <c r="I177" s="265"/>
      <c r="J177" s="264">
        <f>ROUND(I177*H177,2)</f>
        <v>0</v>
      </c>
      <c r="K177" s="262" t="s">
        <v>1</v>
      </c>
      <c r="L177" s="266"/>
      <c r="M177" s="267" t="s">
        <v>1</v>
      </c>
      <c r="N177" s="268" t="s">
        <v>41</v>
      </c>
      <c r="O177" s="65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AR177" s="218" t="s">
        <v>218</v>
      </c>
      <c r="AT177" s="218" t="s">
        <v>2230</v>
      </c>
      <c r="AU177" s="218" t="s">
        <v>83</v>
      </c>
      <c r="AY177" s="16" t="s">
        <v>198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6" t="s">
        <v>83</v>
      </c>
      <c r="BK177" s="219">
        <f>ROUND(I177*H177,2)</f>
        <v>0</v>
      </c>
      <c r="BL177" s="16" t="s">
        <v>205</v>
      </c>
      <c r="BM177" s="218" t="s">
        <v>259</v>
      </c>
    </row>
    <row r="178" spans="2:65" s="1" customFormat="1" ht="16.5" customHeight="1" x14ac:dyDescent="0.2">
      <c r="B178" s="33"/>
      <c r="C178" s="208" t="s">
        <v>199</v>
      </c>
      <c r="D178" s="208" t="s">
        <v>201</v>
      </c>
      <c r="E178" s="209" t="s">
        <v>3515</v>
      </c>
      <c r="F178" s="210" t="s">
        <v>3516</v>
      </c>
      <c r="G178" s="211" t="s">
        <v>224</v>
      </c>
      <c r="H178" s="212">
        <v>10</v>
      </c>
      <c r="I178" s="213"/>
      <c r="J178" s="212">
        <f>ROUND(I178*H178,2)</f>
        <v>0</v>
      </c>
      <c r="K178" s="210" t="s">
        <v>1</v>
      </c>
      <c r="L178" s="37"/>
      <c r="M178" s="214" t="s">
        <v>1</v>
      </c>
      <c r="N178" s="215" t="s">
        <v>41</v>
      </c>
      <c r="O178" s="6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AR178" s="218" t="s">
        <v>205</v>
      </c>
      <c r="AT178" s="218" t="s">
        <v>201</v>
      </c>
      <c r="AU178" s="218" t="s">
        <v>83</v>
      </c>
      <c r="AY178" s="16" t="s">
        <v>198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6" t="s">
        <v>83</v>
      </c>
      <c r="BK178" s="219">
        <f>ROUND(I178*H178,2)</f>
        <v>0</v>
      </c>
      <c r="BL178" s="16" t="s">
        <v>205</v>
      </c>
      <c r="BM178" s="218" t="s">
        <v>266</v>
      </c>
    </row>
    <row r="179" spans="2:65" s="14" customFormat="1" x14ac:dyDescent="0.2">
      <c r="B179" s="243"/>
      <c r="C179" s="244"/>
      <c r="D179" s="222" t="s">
        <v>206</v>
      </c>
      <c r="E179" s="245" t="s">
        <v>1</v>
      </c>
      <c r="F179" s="246" t="s">
        <v>3509</v>
      </c>
      <c r="G179" s="244"/>
      <c r="H179" s="245" t="s">
        <v>1</v>
      </c>
      <c r="I179" s="247"/>
      <c r="J179" s="244"/>
      <c r="K179" s="244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206</v>
      </c>
      <c r="AU179" s="252" t="s">
        <v>83</v>
      </c>
      <c r="AV179" s="14" t="s">
        <v>83</v>
      </c>
      <c r="AW179" s="14" t="s">
        <v>32</v>
      </c>
      <c r="AX179" s="14" t="s">
        <v>76</v>
      </c>
      <c r="AY179" s="252" t="s">
        <v>198</v>
      </c>
    </row>
    <row r="180" spans="2:65" s="12" customFormat="1" x14ac:dyDescent="0.2">
      <c r="B180" s="220"/>
      <c r="C180" s="221"/>
      <c r="D180" s="222" t="s">
        <v>206</v>
      </c>
      <c r="E180" s="223" t="s">
        <v>1</v>
      </c>
      <c r="F180" s="224" t="s">
        <v>225</v>
      </c>
      <c r="G180" s="221"/>
      <c r="H180" s="225">
        <v>10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206</v>
      </c>
      <c r="AU180" s="231" t="s">
        <v>83</v>
      </c>
      <c r="AV180" s="12" t="s">
        <v>85</v>
      </c>
      <c r="AW180" s="12" t="s">
        <v>32</v>
      </c>
      <c r="AX180" s="12" t="s">
        <v>76</v>
      </c>
      <c r="AY180" s="231" t="s">
        <v>198</v>
      </c>
    </row>
    <row r="181" spans="2:65" s="13" customFormat="1" x14ac:dyDescent="0.2">
      <c r="B181" s="232"/>
      <c r="C181" s="233"/>
      <c r="D181" s="222" t="s">
        <v>206</v>
      </c>
      <c r="E181" s="234" t="s">
        <v>1</v>
      </c>
      <c r="F181" s="235" t="s">
        <v>208</v>
      </c>
      <c r="G181" s="233"/>
      <c r="H181" s="236">
        <v>10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206</v>
      </c>
      <c r="AU181" s="242" t="s">
        <v>83</v>
      </c>
      <c r="AV181" s="13" t="s">
        <v>205</v>
      </c>
      <c r="AW181" s="13" t="s">
        <v>32</v>
      </c>
      <c r="AX181" s="13" t="s">
        <v>83</v>
      </c>
      <c r="AY181" s="242" t="s">
        <v>198</v>
      </c>
    </row>
    <row r="182" spans="2:65" s="1" customFormat="1" ht="16.5" customHeight="1" x14ac:dyDescent="0.2">
      <c r="B182" s="33"/>
      <c r="C182" s="208" t="s">
        <v>219</v>
      </c>
      <c r="D182" s="208" t="s">
        <v>201</v>
      </c>
      <c r="E182" s="209" t="s">
        <v>3403</v>
      </c>
      <c r="F182" s="210" t="s">
        <v>3404</v>
      </c>
      <c r="G182" s="211" t="s">
        <v>224</v>
      </c>
      <c r="H182" s="212">
        <v>47.16</v>
      </c>
      <c r="I182" s="213"/>
      <c r="J182" s="212">
        <f>ROUND(I182*H182,2)</f>
        <v>0</v>
      </c>
      <c r="K182" s="210" t="s">
        <v>1</v>
      </c>
      <c r="L182" s="37"/>
      <c r="M182" s="214" t="s">
        <v>1</v>
      </c>
      <c r="N182" s="215" t="s">
        <v>41</v>
      </c>
      <c r="O182" s="65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AR182" s="218" t="s">
        <v>205</v>
      </c>
      <c r="AT182" s="218" t="s">
        <v>201</v>
      </c>
      <c r="AU182" s="218" t="s">
        <v>83</v>
      </c>
      <c r="AY182" s="16" t="s">
        <v>198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6" t="s">
        <v>83</v>
      </c>
      <c r="BK182" s="219">
        <f>ROUND(I182*H182,2)</f>
        <v>0</v>
      </c>
      <c r="BL182" s="16" t="s">
        <v>205</v>
      </c>
      <c r="BM182" s="218" t="s">
        <v>273</v>
      </c>
    </row>
    <row r="183" spans="2:65" s="12" customFormat="1" x14ac:dyDescent="0.2">
      <c r="B183" s="220"/>
      <c r="C183" s="221"/>
      <c r="D183" s="222" t="s">
        <v>206</v>
      </c>
      <c r="E183" s="223" t="s">
        <v>1</v>
      </c>
      <c r="F183" s="224" t="s">
        <v>3517</v>
      </c>
      <c r="G183" s="221"/>
      <c r="H183" s="225">
        <v>47.16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206</v>
      </c>
      <c r="AU183" s="231" t="s">
        <v>83</v>
      </c>
      <c r="AV183" s="12" t="s">
        <v>85</v>
      </c>
      <c r="AW183" s="12" t="s">
        <v>32</v>
      </c>
      <c r="AX183" s="12" t="s">
        <v>76</v>
      </c>
      <c r="AY183" s="231" t="s">
        <v>198</v>
      </c>
    </row>
    <row r="184" spans="2:65" s="13" customFormat="1" x14ac:dyDescent="0.2">
      <c r="B184" s="232"/>
      <c r="C184" s="233"/>
      <c r="D184" s="222" t="s">
        <v>206</v>
      </c>
      <c r="E184" s="234" t="s">
        <v>1</v>
      </c>
      <c r="F184" s="235" t="s">
        <v>208</v>
      </c>
      <c r="G184" s="233"/>
      <c r="H184" s="236">
        <v>47.16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206</v>
      </c>
      <c r="AU184" s="242" t="s">
        <v>83</v>
      </c>
      <c r="AV184" s="13" t="s">
        <v>205</v>
      </c>
      <c r="AW184" s="13" t="s">
        <v>32</v>
      </c>
      <c r="AX184" s="13" t="s">
        <v>83</v>
      </c>
      <c r="AY184" s="242" t="s">
        <v>198</v>
      </c>
    </row>
    <row r="185" spans="2:65" s="1" customFormat="1" ht="24" customHeight="1" x14ac:dyDescent="0.2">
      <c r="B185" s="33"/>
      <c r="C185" s="208" t="s">
        <v>227</v>
      </c>
      <c r="D185" s="208" t="s">
        <v>201</v>
      </c>
      <c r="E185" s="209" t="s">
        <v>3405</v>
      </c>
      <c r="F185" s="210" t="s">
        <v>3406</v>
      </c>
      <c r="G185" s="211" t="s">
        <v>224</v>
      </c>
      <c r="H185" s="212">
        <v>3</v>
      </c>
      <c r="I185" s="213"/>
      <c r="J185" s="212">
        <f>ROUND(I185*H185,2)</f>
        <v>0</v>
      </c>
      <c r="K185" s="210" t="s">
        <v>1</v>
      </c>
      <c r="L185" s="37"/>
      <c r="M185" s="214" t="s">
        <v>1</v>
      </c>
      <c r="N185" s="215" t="s">
        <v>41</v>
      </c>
      <c r="O185" s="65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AR185" s="218" t="s">
        <v>205</v>
      </c>
      <c r="AT185" s="218" t="s">
        <v>201</v>
      </c>
      <c r="AU185" s="218" t="s">
        <v>83</v>
      </c>
      <c r="AY185" s="16" t="s">
        <v>198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6" t="s">
        <v>83</v>
      </c>
      <c r="BK185" s="219">
        <f>ROUND(I185*H185,2)</f>
        <v>0</v>
      </c>
      <c r="BL185" s="16" t="s">
        <v>205</v>
      </c>
      <c r="BM185" s="218" t="s">
        <v>279</v>
      </c>
    </row>
    <row r="186" spans="2:65" s="14" customFormat="1" x14ac:dyDescent="0.2">
      <c r="B186" s="243"/>
      <c r="C186" s="244"/>
      <c r="D186" s="222" t="s">
        <v>206</v>
      </c>
      <c r="E186" s="245" t="s">
        <v>1</v>
      </c>
      <c r="F186" s="246" t="s">
        <v>3518</v>
      </c>
      <c r="G186" s="244"/>
      <c r="H186" s="245" t="s">
        <v>1</v>
      </c>
      <c r="I186" s="247"/>
      <c r="J186" s="244"/>
      <c r="K186" s="244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206</v>
      </c>
      <c r="AU186" s="252" t="s">
        <v>83</v>
      </c>
      <c r="AV186" s="14" t="s">
        <v>83</v>
      </c>
      <c r="AW186" s="14" t="s">
        <v>32</v>
      </c>
      <c r="AX186" s="14" t="s">
        <v>76</v>
      </c>
      <c r="AY186" s="252" t="s">
        <v>198</v>
      </c>
    </row>
    <row r="187" spans="2:65" s="12" customFormat="1" x14ac:dyDescent="0.2">
      <c r="B187" s="220"/>
      <c r="C187" s="221"/>
      <c r="D187" s="222" t="s">
        <v>206</v>
      </c>
      <c r="E187" s="223" t="s">
        <v>1</v>
      </c>
      <c r="F187" s="224" t="s">
        <v>3519</v>
      </c>
      <c r="G187" s="221"/>
      <c r="H187" s="225">
        <v>3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206</v>
      </c>
      <c r="AU187" s="231" t="s">
        <v>83</v>
      </c>
      <c r="AV187" s="12" t="s">
        <v>85</v>
      </c>
      <c r="AW187" s="12" t="s">
        <v>32</v>
      </c>
      <c r="AX187" s="12" t="s">
        <v>76</v>
      </c>
      <c r="AY187" s="231" t="s">
        <v>198</v>
      </c>
    </row>
    <row r="188" spans="2:65" s="13" customFormat="1" x14ac:dyDescent="0.2">
      <c r="B188" s="232"/>
      <c r="C188" s="233"/>
      <c r="D188" s="222" t="s">
        <v>206</v>
      </c>
      <c r="E188" s="234" t="s">
        <v>1</v>
      </c>
      <c r="F188" s="235" t="s">
        <v>208</v>
      </c>
      <c r="G188" s="233"/>
      <c r="H188" s="236">
        <v>3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206</v>
      </c>
      <c r="AU188" s="242" t="s">
        <v>83</v>
      </c>
      <c r="AV188" s="13" t="s">
        <v>205</v>
      </c>
      <c r="AW188" s="13" t="s">
        <v>32</v>
      </c>
      <c r="AX188" s="13" t="s">
        <v>83</v>
      </c>
      <c r="AY188" s="242" t="s">
        <v>198</v>
      </c>
    </row>
    <row r="189" spans="2:65" s="1" customFormat="1" ht="16.5" customHeight="1" x14ac:dyDescent="0.2">
      <c r="B189" s="33"/>
      <c r="C189" s="260" t="s">
        <v>241</v>
      </c>
      <c r="D189" s="260" t="s">
        <v>2230</v>
      </c>
      <c r="E189" s="261" t="s">
        <v>3520</v>
      </c>
      <c r="F189" s="262" t="s">
        <v>3521</v>
      </c>
      <c r="G189" s="263" t="s">
        <v>294</v>
      </c>
      <c r="H189" s="264">
        <v>5.0999999999999996</v>
      </c>
      <c r="I189" s="265"/>
      <c r="J189" s="264">
        <f>ROUND(I189*H189,2)</f>
        <v>0</v>
      </c>
      <c r="K189" s="262" t="s">
        <v>1</v>
      </c>
      <c r="L189" s="266"/>
      <c r="M189" s="267" t="s">
        <v>1</v>
      </c>
      <c r="N189" s="268" t="s">
        <v>41</v>
      </c>
      <c r="O189" s="65"/>
      <c r="P189" s="216">
        <f>O189*H189</f>
        <v>0</v>
      </c>
      <c r="Q189" s="216">
        <v>1</v>
      </c>
      <c r="R189" s="216">
        <f>Q189*H189</f>
        <v>5.0999999999999996</v>
      </c>
      <c r="S189" s="216">
        <v>0</v>
      </c>
      <c r="T189" s="217">
        <f>S189*H189</f>
        <v>0</v>
      </c>
      <c r="AR189" s="218" t="s">
        <v>218</v>
      </c>
      <c r="AT189" s="218" t="s">
        <v>2230</v>
      </c>
      <c r="AU189" s="218" t="s">
        <v>83</v>
      </c>
      <c r="AY189" s="16" t="s">
        <v>198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6" t="s">
        <v>83</v>
      </c>
      <c r="BK189" s="219">
        <f>ROUND(I189*H189,2)</f>
        <v>0</v>
      </c>
      <c r="BL189" s="16" t="s">
        <v>205</v>
      </c>
      <c r="BM189" s="218" t="s">
        <v>283</v>
      </c>
    </row>
    <row r="190" spans="2:65" s="1" customFormat="1" ht="24" customHeight="1" x14ac:dyDescent="0.2">
      <c r="B190" s="33"/>
      <c r="C190" s="208" t="s">
        <v>8</v>
      </c>
      <c r="D190" s="208" t="s">
        <v>201</v>
      </c>
      <c r="E190" s="209" t="s">
        <v>3522</v>
      </c>
      <c r="F190" s="210" t="s">
        <v>3523</v>
      </c>
      <c r="G190" s="211" t="s">
        <v>312</v>
      </c>
      <c r="H190" s="212">
        <v>42.3</v>
      </c>
      <c r="I190" s="213"/>
      <c r="J190" s="212">
        <f>ROUND(I190*H190,2)</f>
        <v>0</v>
      </c>
      <c r="K190" s="210" t="s">
        <v>1</v>
      </c>
      <c r="L190" s="37"/>
      <c r="M190" s="214" t="s">
        <v>1</v>
      </c>
      <c r="N190" s="215" t="s">
        <v>41</v>
      </c>
      <c r="O190" s="65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AR190" s="218" t="s">
        <v>205</v>
      </c>
      <c r="AT190" s="218" t="s">
        <v>201</v>
      </c>
      <c r="AU190" s="218" t="s">
        <v>83</v>
      </c>
      <c r="AY190" s="16" t="s">
        <v>198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6" t="s">
        <v>83</v>
      </c>
      <c r="BK190" s="219">
        <f>ROUND(I190*H190,2)</f>
        <v>0</v>
      </c>
      <c r="BL190" s="16" t="s">
        <v>205</v>
      </c>
      <c r="BM190" s="218" t="s">
        <v>290</v>
      </c>
    </row>
    <row r="191" spans="2:65" s="14" customFormat="1" x14ac:dyDescent="0.2">
      <c r="B191" s="243"/>
      <c r="C191" s="244"/>
      <c r="D191" s="222" t="s">
        <v>206</v>
      </c>
      <c r="E191" s="245" t="s">
        <v>1</v>
      </c>
      <c r="F191" s="246" t="s">
        <v>3524</v>
      </c>
      <c r="G191" s="244"/>
      <c r="H191" s="245" t="s">
        <v>1</v>
      </c>
      <c r="I191" s="247"/>
      <c r="J191" s="244"/>
      <c r="K191" s="244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206</v>
      </c>
      <c r="AU191" s="252" t="s">
        <v>83</v>
      </c>
      <c r="AV191" s="14" t="s">
        <v>83</v>
      </c>
      <c r="AW191" s="14" t="s">
        <v>32</v>
      </c>
      <c r="AX191" s="14" t="s">
        <v>76</v>
      </c>
      <c r="AY191" s="252" t="s">
        <v>198</v>
      </c>
    </row>
    <row r="192" spans="2:65" s="12" customFormat="1" x14ac:dyDescent="0.2">
      <c r="B192" s="220"/>
      <c r="C192" s="221"/>
      <c r="D192" s="222" t="s">
        <v>206</v>
      </c>
      <c r="E192" s="223" t="s">
        <v>1</v>
      </c>
      <c r="F192" s="224" t="s">
        <v>3525</v>
      </c>
      <c r="G192" s="221"/>
      <c r="H192" s="225">
        <v>42.3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206</v>
      </c>
      <c r="AU192" s="231" t="s">
        <v>83</v>
      </c>
      <c r="AV192" s="12" t="s">
        <v>85</v>
      </c>
      <c r="AW192" s="12" t="s">
        <v>32</v>
      </c>
      <c r="AX192" s="12" t="s">
        <v>76</v>
      </c>
      <c r="AY192" s="231" t="s">
        <v>198</v>
      </c>
    </row>
    <row r="193" spans="2:65" s="13" customFormat="1" x14ac:dyDescent="0.2">
      <c r="B193" s="232"/>
      <c r="C193" s="233"/>
      <c r="D193" s="222" t="s">
        <v>206</v>
      </c>
      <c r="E193" s="234" t="s">
        <v>1</v>
      </c>
      <c r="F193" s="235" t="s">
        <v>208</v>
      </c>
      <c r="G193" s="233"/>
      <c r="H193" s="236">
        <v>42.3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206</v>
      </c>
      <c r="AU193" s="242" t="s">
        <v>83</v>
      </c>
      <c r="AV193" s="13" t="s">
        <v>205</v>
      </c>
      <c r="AW193" s="13" t="s">
        <v>32</v>
      </c>
      <c r="AX193" s="13" t="s">
        <v>83</v>
      </c>
      <c r="AY193" s="242" t="s">
        <v>198</v>
      </c>
    </row>
    <row r="194" spans="2:65" s="1" customFormat="1" ht="16.5" customHeight="1" x14ac:dyDescent="0.2">
      <c r="B194" s="33"/>
      <c r="C194" s="260" t="s">
        <v>243</v>
      </c>
      <c r="D194" s="260" t="s">
        <v>2230</v>
      </c>
      <c r="E194" s="261" t="s">
        <v>3526</v>
      </c>
      <c r="F194" s="262" t="s">
        <v>3527</v>
      </c>
      <c r="G194" s="263" t="s">
        <v>1415</v>
      </c>
      <c r="H194" s="264">
        <v>1.32</v>
      </c>
      <c r="I194" s="265"/>
      <c r="J194" s="264">
        <f>ROUND(I194*H194,2)</f>
        <v>0</v>
      </c>
      <c r="K194" s="262" t="s">
        <v>1</v>
      </c>
      <c r="L194" s="266"/>
      <c r="M194" s="267" t="s">
        <v>1</v>
      </c>
      <c r="N194" s="268" t="s">
        <v>41</v>
      </c>
      <c r="O194" s="65"/>
      <c r="P194" s="216">
        <f>O194*H194</f>
        <v>0</v>
      </c>
      <c r="Q194" s="216">
        <v>1E-3</v>
      </c>
      <c r="R194" s="216">
        <f>Q194*H194</f>
        <v>1.32E-3</v>
      </c>
      <c r="S194" s="216">
        <v>0</v>
      </c>
      <c r="T194" s="217">
        <f>S194*H194</f>
        <v>0</v>
      </c>
      <c r="AR194" s="218" t="s">
        <v>218</v>
      </c>
      <c r="AT194" s="218" t="s">
        <v>2230</v>
      </c>
      <c r="AU194" s="218" t="s">
        <v>83</v>
      </c>
      <c r="AY194" s="16" t="s">
        <v>198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6" t="s">
        <v>83</v>
      </c>
      <c r="BK194" s="219">
        <f>ROUND(I194*H194,2)</f>
        <v>0</v>
      </c>
      <c r="BL194" s="16" t="s">
        <v>205</v>
      </c>
      <c r="BM194" s="218" t="s">
        <v>295</v>
      </c>
    </row>
    <row r="195" spans="2:65" s="1" customFormat="1" ht="24" customHeight="1" x14ac:dyDescent="0.2">
      <c r="B195" s="33"/>
      <c r="C195" s="208" t="s">
        <v>255</v>
      </c>
      <c r="D195" s="208" t="s">
        <v>201</v>
      </c>
      <c r="E195" s="209" t="s">
        <v>3415</v>
      </c>
      <c r="F195" s="210" t="s">
        <v>3416</v>
      </c>
      <c r="G195" s="211" t="s">
        <v>312</v>
      </c>
      <c r="H195" s="212">
        <v>267.26</v>
      </c>
      <c r="I195" s="213"/>
      <c r="J195" s="212">
        <f>ROUND(I195*H195,2)</f>
        <v>0</v>
      </c>
      <c r="K195" s="210" t="s">
        <v>1</v>
      </c>
      <c r="L195" s="37"/>
      <c r="M195" s="214" t="s">
        <v>1</v>
      </c>
      <c r="N195" s="215" t="s">
        <v>41</v>
      </c>
      <c r="O195" s="65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AR195" s="218" t="s">
        <v>205</v>
      </c>
      <c r="AT195" s="218" t="s">
        <v>201</v>
      </c>
      <c r="AU195" s="218" t="s">
        <v>83</v>
      </c>
      <c r="AY195" s="16" t="s">
        <v>198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6" t="s">
        <v>83</v>
      </c>
      <c r="BK195" s="219">
        <f>ROUND(I195*H195,2)</f>
        <v>0</v>
      </c>
      <c r="BL195" s="16" t="s">
        <v>205</v>
      </c>
      <c r="BM195" s="218" t="s">
        <v>303</v>
      </c>
    </row>
    <row r="196" spans="2:65" s="14" customFormat="1" x14ac:dyDescent="0.2">
      <c r="B196" s="243"/>
      <c r="C196" s="244"/>
      <c r="D196" s="222" t="s">
        <v>206</v>
      </c>
      <c r="E196" s="245" t="s">
        <v>1</v>
      </c>
      <c r="F196" s="246" t="s">
        <v>3528</v>
      </c>
      <c r="G196" s="244"/>
      <c r="H196" s="245" t="s">
        <v>1</v>
      </c>
      <c r="I196" s="247"/>
      <c r="J196" s="244"/>
      <c r="K196" s="244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206</v>
      </c>
      <c r="AU196" s="252" t="s">
        <v>83</v>
      </c>
      <c r="AV196" s="14" t="s">
        <v>83</v>
      </c>
      <c r="AW196" s="14" t="s">
        <v>32</v>
      </c>
      <c r="AX196" s="14" t="s">
        <v>76</v>
      </c>
      <c r="AY196" s="252" t="s">
        <v>198</v>
      </c>
    </row>
    <row r="197" spans="2:65" s="12" customFormat="1" x14ac:dyDescent="0.2">
      <c r="B197" s="220"/>
      <c r="C197" s="221"/>
      <c r="D197" s="222" t="s">
        <v>206</v>
      </c>
      <c r="E197" s="223" t="s">
        <v>1</v>
      </c>
      <c r="F197" s="224" t="s">
        <v>3529</v>
      </c>
      <c r="G197" s="221"/>
      <c r="H197" s="225">
        <v>267.26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206</v>
      </c>
      <c r="AU197" s="231" t="s">
        <v>83</v>
      </c>
      <c r="AV197" s="12" t="s">
        <v>85</v>
      </c>
      <c r="AW197" s="12" t="s">
        <v>32</v>
      </c>
      <c r="AX197" s="12" t="s">
        <v>76</v>
      </c>
      <c r="AY197" s="231" t="s">
        <v>198</v>
      </c>
    </row>
    <row r="198" spans="2:65" s="13" customFormat="1" x14ac:dyDescent="0.2">
      <c r="B198" s="232"/>
      <c r="C198" s="233"/>
      <c r="D198" s="222" t="s">
        <v>206</v>
      </c>
      <c r="E198" s="234" t="s">
        <v>1</v>
      </c>
      <c r="F198" s="235" t="s">
        <v>208</v>
      </c>
      <c r="G198" s="233"/>
      <c r="H198" s="236">
        <v>267.26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206</v>
      </c>
      <c r="AU198" s="242" t="s">
        <v>83</v>
      </c>
      <c r="AV198" s="13" t="s">
        <v>205</v>
      </c>
      <c r="AW198" s="13" t="s">
        <v>32</v>
      </c>
      <c r="AX198" s="13" t="s">
        <v>83</v>
      </c>
      <c r="AY198" s="242" t="s">
        <v>198</v>
      </c>
    </row>
    <row r="199" spans="2:65" s="1" customFormat="1" ht="16.5" customHeight="1" x14ac:dyDescent="0.2">
      <c r="B199" s="33"/>
      <c r="C199" s="208" t="s">
        <v>253</v>
      </c>
      <c r="D199" s="208" t="s">
        <v>201</v>
      </c>
      <c r="E199" s="209" t="s">
        <v>3418</v>
      </c>
      <c r="F199" s="210" t="s">
        <v>3530</v>
      </c>
      <c r="G199" s="211" t="s">
        <v>294</v>
      </c>
      <c r="H199" s="212">
        <v>80.17</v>
      </c>
      <c r="I199" s="213"/>
      <c r="J199" s="212">
        <f>ROUND(I199*H199,2)</f>
        <v>0</v>
      </c>
      <c r="K199" s="210" t="s">
        <v>1</v>
      </c>
      <c r="L199" s="37"/>
      <c r="M199" s="214" t="s">
        <v>1</v>
      </c>
      <c r="N199" s="215" t="s">
        <v>41</v>
      </c>
      <c r="O199" s="65"/>
      <c r="P199" s="216">
        <f>O199*H199</f>
        <v>0</v>
      </c>
      <c r="Q199" s="216">
        <v>1</v>
      </c>
      <c r="R199" s="216">
        <f>Q199*H199</f>
        <v>80.17</v>
      </c>
      <c r="S199" s="216">
        <v>0</v>
      </c>
      <c r="T199" s="217">
        <f>S199*H199</f>
        <v>0</v>
      </c>
      <c r="AR199" s="218" t="s">
        <v>205</v>
      </c>
      <c r="AT199" s="218" t="s">
        <v>201</v>
      </c>
      <c r="AU199" s="218" t="s">
        <v>83</v>
      </c>
      <c r="AY199" s="16" t="s">
        <v>198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6" t="s">
        <v>83</v>
      </c>
      <c r="BK199" s="219">
        <f>ROUND(I199*H199,2)</f>
        <v>0</v>
      </c>
      <c r="BL199" s="16" t="s">
        <v>205</v>
      </c>
      <c r="BM199" s="218" t="s">
        <v>313</v>
      </c>
    </row>
    <row r="200" spans="2:65" s="14" customFormat="1" x14ac:dyDescent="0.2">
      <c r="B200" s="243"/>
      <c r="C200" s="244"/>
      <c r="D200" s="222" t="s">
        <v>206</v>
      </c>
      <c r="E200" s="245" t="s">
        <v>1</v>
      </c>
      <c r="F200" s="246" t="s">
        <v>3531</v>
      </c>
      <c r="G200" s="244"/>
      <c r="H200" s="245" t="s">
        <v>1</v>
      </c>
      <c r="I200" s="247"/>
      <c r="J200" s="244"/>
      <c r="K200" s="244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206</v>
      </c>
      <c r="AU200" s="252" t="s">
        <v>83</v>
      </c>
      <c r="AV200" s="14" t="s">
        <v>83</v>
      </c>
      <c r="AW200" s="14" t="s">
        <v>32</v>
      </c>
      <c r="AX200" s="14" t="s">
        <v>76</v>
      </c>
      <c r="AY200" s="252" t="s">
        <v>198</v>
      </c>
    </row>
    <row r="201" spans="2:65" s="12" customFormat="1" x14ac:dyDescent="0.2">
      <c r="B201" s="220"/>
      <c r="C201" s="221"/>
      <c r="D201" s="222" t="s">
        <v>206</v>
      </c>
      <c r="E201" s="223" t="s">
        <v>1</v>
      </c>
      <c r="F201" s="224" t="s">
        <v>3532</v>
      </c>
      <c r="G201" s="221"/>
      <c r="H201" s="225">
        <v>80.17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206</v>
      </c>
      <c r="AU201" s="231" t="s">
        <v>83</v>
      </c>
      <c r="AV201" s="12" t="s">
        <v>85</v>
      </c>
      <c r="AW201" s="12" t="s">
        <v>32</v>
      </c>
      <c r="AX201" s="12" t="s">
        <v>76</v>
      </c>
      <c r="AY201" s="231" t="s">
        <v>198</v>
      </c>
    </row>
    <row r="202" spans="2:65" s="13" customFormat="1" x14ac:dyDescent="0.2">
      <c r="B202" s="232"/>
      <c r="C202" s="233"/>
      <c r="D202" s="222" t="s">
        <v>206</v>
      </c>
      <c r="E202" s="234" t="s">
        <v>1</v>
      </c>
      <c r="F202" s="235" t="s">
        <v>208</v>
      </c>
      <c r="G202" s="233"/>
      <c r="H202" s="236">
        <v>80.17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206</v>
      </c>
      <c r="AU202" s="242" t="s">
        <v>83</v>
      </c>
      <c r="AV202" s="13" t="s">
        <v>205</v>
      </c>
      <c r="AW202" s="13" t="s">
        <v>32</v>
      </c>
      <c r="AX202" s="13" t="s">
        <v>83</v>
      </c>
      <c r="AY202" s="242" t="s">
        <v>198</v>
      </c>
    </row>
    <row r="203" spans="2:65" s="1" customFormat="1" ht="16.5" customHeight="1" x14ac:dyDescent="0.2">
      <c r="B203" s="33"/>
      <c r="C203" s="208" t="s">
        <v>269</v>
      </c>
      <c r="D203" s="208" t="s">
        <v>201</v>
      </c>
      <c r="E203" s="209" t="s">
        <v>3431</v>
      </c>
      <c r="F203" s="210" t="s">
        <v>3432</v>
      </c>
      <c r="G203" s="211" t="s">
        <v>294</v>
      </c>
      <c r="H203" s="212">
        <v>58.47</v>
      </c>
      <c r="I203" s="213"/>
      <c r="J203" s="212">
        <f>ROUND(I203*H203,2)</f>
        <v>0</v>
      </c>
      <c r="K203" s="210" t="s">
        <v>1</v>
      </c>
      <c r="L203" s="37"/>
      <c r="M203" s="214" t="s">
        <v>1</v>
      </c>
      <c r="N203" s="215" t="s">
        <v>41</v>
      </c>
      <c r="O203" s="6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AR203" s="218" t="s">
        <v>205</v>
      </c>
      <c r="AT203" s="218" t="s">
        <v>201</v>
      </c>
      <c r="AU203" s="218" t="s">
        <v>83</v>
      </c>
      <c r="AY203" s="16" t="s">
        <v>198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6" t="s">
        <v>83</v>
      </c>
      <c r="BK203" s="219">
        <f>ROUND(I203*H203,2)</f>
        <v>0</v>
      </c>
      <c r="BL203" s="16" t="s">
        <v>205</v>
      </c>
      <c r="BM203" s="218" t="s">
        <v>320</v>
      </c>
    </row>
    <row r="204" spans="2:65" s="12" customFormat="1" x14ac:dyDescent="0.2">
      <c r="B204" s="220"/>
      <c r="C204" s="221"/>
      <c r="D204" s="222" t="s">
        <v>206</v>
      </c>
      <c r="E204" s="223" t="s">
        <v>1</v>
      </c>
      <c r="F204" s="224" t="s">
        <v>3533</v>
      </c>
      <c r="G204" s="221"/>
      <c r="H204" s="225">
        <v>58.47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206</v>
      </c>
      <c r="AU204" s="231" t="s">
        <v>83</v>
      </c>
      <c r="AV204" s="12" t="s">
        <v>85</v>
      </c>
      <c r="AW204" s="12" t="s">
        <v>32</v>
      </c>
      <c r="AX204" s="12" t="s">
        <v>76</v>
      </c>
      <c r="AY204" s="231" t="s">
        <v>198</v>
      </c>
    </row>
    <row r="205" spans="2:65" s="13" customFormat="1" x14ac:dyDescent="0.2">
      <c r="B205" s="232"/>
      <c r="C205" s="233"/>
      <c r="D205" s="222" t="s">
        <v>206</v>
      </c>
      <c r="E205" s="234" t="s">
        <v>1</v>
      </c>
      <c r="F205" s="235" t="s">
        <v>208</v>
      </c>
      <c r="G205" s="233"/>
      <c r="H205" s="236">
        <v>58.47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206</v>
      </c>
      <c r="AU205" s="242" t="s">
        <v>83</v>
      </c>
      <c r="AV205" s="13" t="s">
        <v>205</v>
      </c>
      <c r="AW205" s="13" t="s">
        <v>32</v>
      </c>
      <c r="AX205" s="13" t="s">
        <v>83</v>
      </c>
      <c r="AY205" s="242" t="s">
        <v>198</v>
      </c>
    </row>
    <row r="206" spans="2:65" s="1" customFormat="1" ht="24" customHeight="1" x14ac:dyDescent="0.2">
      <c r="B206" s="33"/>
      <c r="C206" s="208" t="s">
        <v>259</v>
      </c>
      <c r="D206" s="208" t="s">
        <v>201</v>
      </c>
      <c r="E206" s="209" t="s">
        <v>3433</v>
      </c>
      <c r="F206" s="210" t="s">
        <v>3434</v>
      </c>
      <c r="G206" s="211" t="s">
        <v>294</v>
      </c>
      <c r="H206" s="212">
        <v>116.94</v>
      </c>
      <c r="I206" s="213"/>
      <c r="J206" s="212">
        <f>ROUND(I206*H206,2)</f>
        <v>0</v>
      </c>
      <c r="K206" s="210" t="s">
        <v>1</v>
      </c>
      <c r="L206" s="37"/>
      <c r="M206" s="214" t="s">
        <v>1</v>
      </c>
      <c r="N206" s="215" t="s">
        <v>41</v>
      </c>
      <c r="O206" s="6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AR206" s="218" t="s">
        <v>205</v>
      </c>
      <c r="AT206" s="218" t="s">
        <v>201</v>
      </c>
      <c r="AU206" s="218" t="s">
        <v>83</v>
      </c>
      <c r="AY206" s="16" t="s">
        <v>198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6" t="s">
        <v>83</v>
      </c>
      <c r="BK206" s="219">
        <f>ROUND(I206*H206,2)</f>
        <v>0</v>
      </c>
      <c r="BL206" s="16" t="s">
        <v>205</v>
      </c>
      <c r="BM206" s="218" t="s">
        <v>324</v>
      </c>
    </row>
    <row r="207" spans="2:65" s="1" customFormat="1" ht="24" customHeight="1" x14ac:dyDescent="0.2">
      <c r="B207" s="33"/>
      <c r="C207" s="208" t="s">
        <v>7</v>
      </c>
      <c r="D207" s="208" t="s">
        <v>201</v>
      </c>
      <c r="E207" s="209" t="s">
        <v>3435</v>
      </c>
      <c r="F207" s="210" t="s">
        <v>3534</v>
      </c>
      <c r="G207" s="211" t="s">
        <v>1</v>
      </c>
      <c r="H207" s="212">
        <v>58.47</v>
      </c>
      <c r="I207" s="213"/>
      <c r="J207" s="212">
        <f>ROUND(I207*H207,2)</f>
        <v>0</v>
      </c>
      <c r="K207" s="210" t="s">
        <v>1</v>
      </c>
      <c r="L207" s="37"/>
      <c r="M207" s="214" t="s">
        <v>1</v>
      </c>
      <c r="N207" s="215" t="s">
        <v>41</v>
      </c>
      <c r="O207" s="65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AR207" s="218" t="s">
        <v>205</v>
      </c>
      <c r="AT207" s="218" t="s">
        <v>201</v>
      </c>
      <c r="AU207" s="218" t="s">
        <v>83</v>
      </c>
      <c r="AY207" s="16" t="s">
        <v>198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6" t="s">
        <v>83</v>
      </c>
      <c r="BK207" s="219">
        <f>ROUND(I207*H207,2)</f>
        <v>0</v>
      </c>
      <c r="BL207" s="16" t="s">
        <v>205</v>
      </c>
      <c r="BM207" s="218" t="s">
        <v>329</v>
      </c>
    </row>
    <row r="208" spans="2:65" s="12" customFormat="1" x14ac:dyDescent="0.2">
      <c r="B208" s="220"/>
      <c r="C208" s="221"/>
      <c r="D208" s="222" t="s">
        <v>206</v>
      </c>
      <c r="E208" s="223" t="s">
        <v>1</v>
      </c>
      <c r="F208" s="224" t="s">
        <v>3535</v>
      </c>
      <c r="G208" s="221"/>
      <c r="H208" s="225">
        <v>58.47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206</v>
      </c>
      <c r="AU208" s="231" t="s">
        <v>83</v>
      </c>
      <c r="AV208" s="12" t="s">
        <v>85</v>
      </c>
      <c r="AW208" s="12" t="s">
        <v>32</v>
      </c>
      <c r="AX208" s="12" t="s">
        <v>76</v>
      </c>
      <c r="AY208" s="231" t="s">
        <v>198</v>
      </c>
    </row>
    <row r="209" spans="2:65" s="13" customFormat="1" x14ac:dyDescent="0.2">
      <c r="B209" s="232"/>
      <c r="C209" s="233"/>
      <c r="D209" s="222" t="s">
        <v>206</v>
      </c>
      <c r="E209" s="234" t="s">
        <v>1</v>
      </c>
      <c r="F209" s="235" t="s">
        <v>208</v>
      </c>
      <c r="G209" s="233"/>
      <c r="H209" s="236">
        <v>58.47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206</v>
      </c>
      <c r="AU209" s="242" t="s">
        <v>83</v>
      </c>
      <c r="AV209" s="13" t="s">
        <v>205</v>
      </c>
      <c r="AW209" s="13" t="s">
        <v>32</v>
      </c>
      <c r="AX209" s="13" t="s">
        <v>83</v>
      </c>
      <c r="AY209" s="242" t="s">
        <v>198</v>
      </c>
    </row>
    <row r="210" spans="2:65" s="11" customFormat="1" ht="25.9" customHeight="1" x14ac:dyDescent="0.2">
      <c r="B210" s="192"/>
      <c r="C210" s="193"/>
      <c r="D210" s="194" t="s">
        <v>75</v>
      </c>
      <c r="E210" s="195" t="s">
        <v>211</v>
      </c>
      <c r="F210" s="195" t="s">
        <v>3536</v>
      </c>
      <c r="G210" s="193"/>
      <c r="H210" s="193"/>
      <c r="I210" s="196"/>
      <c r="J210" s="197">
        <f>BK210</f>
        <v>0</v>
      </c>
      <c r="K210" s="193"/>
      <c r="L210" s="198"/>
      <c r="M210" s="199"/>
      <c r="N210" s="200"/>
      <c r="O210" s="200"/>
      <c r="P210" s="201">
        <f>SUM(P211:P222)</f>
        <v>0</v>
      </c>
      <c r="Q210" s="200"/>
      <c r="R210" s="201">
        <f>SUM(R211:R222)</f>
        <v>8.4796379999999996</v>
      </c>
      <c r="S210" s="200"/>
      <c r="T210" s="202">
        <f>SUM(T211:T222)</f>
        <v>0</v>
      </c>
      <c r="AR210" s="203" t="s">
        <v>83</v>
      </c>
      <c r="AT210" s="204" t="s">
        <v>75</v>
      </c>
      <c r="AU210" s="204" t="s">
        <v>76</v>
      </c>
      <c r="AY210" s="203" t="s">
        <v>198</v>
      </c>
      <c r="BK210" s="205">
        <f>SUM(BK211:BK222)</f>
        <v>0</v>
      </c>
    </row>
    <row r="211" spans="2:65" s="1" customFormat="1" ht="24" customHeight="1" x14ac:dyDescent="0.2">
      <c r="B211" s="33"/>
      <c r="C211" s="208" t="s">
        <v>266</v>
      </c>
      <c r="D211" s="208" t="s">
        <v>201</v>
      </c>
      <c r="E211" s="209" t="s">
        <v>3537</v>
      </c>
      <c r="F211" s="210" t="s">
        <v>3538</v>
      </c>
      <c r="G211" s="211" t="s">
        <v>278</v>
      </c>
      <c r="H211" s="212">
        <v>4.3</v>
      </c>
      <c r="I211" s="213"/>
      <c r="J211" s="212">
        <f>ROUND(I211*H211,2)</f>
        <v>0</v>
      </c>
      <c r="K211" s="210" t="s">
        <v>1</v>
      </c>
      <c r="L211" s="37"/>
      <c r="M211" s="214" t="s">
        <v>1</v>
      </c>
      <c r="N211" s="215" t="s">
        <v>41</v>
      </c>
      <c r="O211" s="65"/>
      <c r="P211" s="216">
        <f>O211*H211</f>
        <v>0</v>
      </c>
      <c r="Q211" s="216">
        <v>0.20105999999999999</v>
      </c>
      <c r="R211" s="216">
        <f>Q211*H211</f>
        <v>0.86455799999999994</v>
      </c>
      <c r="S211" s="216">
        <v>0</v>
      </c>
      <c r="T211" s="217">
        <f>S211*H211</f>
        <v>0</v>
      </c>
      <c r="AR211" s="218" t="s">
        <v>205</v>
      </c>
      <c r="AT211" s="218" t="s">
        <v>201</v>
      </c>
      <c r="AU211" s="218" t="s">
        <v>83</v>
      </c>
      <c r="AY211" s="16" t="s">
        <v>198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6" t="s">
        <v>83</v>
      </c>
      <c r="BK211" s="219">
        <f>ROUND(I211*H211,2)</f>
        <v>0</v>
      </c>
      <c r="BL211" s="16" t="s">
        <v>205</v>
      </c>
      <c r="BM211" s="218" t="s">
        <v>334</v>
      </c>
    </row>
    <row r="212" spans="2:65" s="12" customFormat="1" x14ac:dyDescent="0.2">
      <c r="B212" s="220"/>
      <c r="C212" s="221"/>
      <c r="D212" s="222" t="s">
        <v>206</v>
      </c>
      <c r="E212" s="223" t="s">
        <v>1</v>
      </c>
      <c r="F212" s="224" t="s">
        <v>3539</v>
      </c>
      <c r="G212" s="221"/>
      <c r="H212" s="225">
        <v>4.3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206</v>
      </c>
      <c r="AU212" s="231" t="s">
        <v>83</v>
      </c>
      <c r="AV212" s="12" t="s">
        <v>85</v>
      </c>
      <c r="AW212" s="12" t="s">
        <v>32</v>
      </c>
      <c r="AX212" s="12" t="s">
        <v>76</v>
      </c>
      <c r="AY212" s="231" t="s">
        <v>198</v>
      </c>
    </row>
    <row r="213" spans="2:65" s="13" customFormat="1" x14ac:dyDescent="0.2">
      <c r="B213" s="232"/>
      <c r="C213" s="233"/>
      <c r="D213" s="222" t="s">
        <v>206</v>
      </c>
      <c r="E213" s="234" t="s">
        <v>1</v>
      </c>
      <c r="F213" s="235" t="s">
        <v>208</v>
      </c>
      <c r="G213" s="233"/>
      <c r="H213" s="236">
        <v>4.3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206</v>
      </c>
      <c r="AU213" s="242" t="s">
        <v>83</v>
      </c>
      <c r="AV213" s="13" t="s">
        <v>205</v>
      </c>
      <c r="AW213" s="13" t="s">
        <v>32</v>
      </c>
      <c r="AX213" s="13" t="s">
        <v>83</v>
      </c>
      <c r="AY213" s="242" t="s">
        <v>198</v>
      </c>
    </row>
    <row r="214" spans="2:65" s="1" customFormat="1" ht="24" customHeight="1" x14ac:dyDescent="0.2">
      <c r="B214" s="33"/>
      <c r="C214" s="260" t="s">
        <v>336</v>
      </c>
      <c r="D214" s="260" t="s">
        <v>2230</v>
      </c>
      <c r="E214" s="261" t="s">
        <v>3540</v>
      </c>
      <c r="F214" s="262" t="s">
        <v>3719</v>
      </c>
      <c r="G214" s="263" t="s">
        <v>204</v>
      </c>
      <c r="H214" s="264">
        <v>25.5</v>
      </c>
      <c r="I214" s="265"/>
      <c r="J214" s="264">
        <f>ROUND(I214*H214,2)</f>
        <v>0</v>
      </c>
      <c r="K214" s="262" t="s">
        <v>1</v>
      </c>
      <c r="L214" s="266"/>
      <c r="M214" s="267" t="s">
        <v>1</v>
      </c>
      <c r="N214" s="268" t="s">
        <v>41</v>
      </c>
      <c r="O214" s="65"/>
      <c r="P214" s="216">
        <f>O214*H214</f>
        <v>0</v>
      </c>
      <c r="Q214" s="216">
        <v>5.0500000000000003E-2</v>
      </c>
      <c r="R214" s="216">
        <f>Q214*H214</f>
        <v>1.2877500000000002</v>
      </c>
      <c r="S214" s="216">
        <v>0</v>
      </c>
      <c r="T214" s="217">
        <f>S214*H214</f>
        <v>0</v>
      </c>
      <c r="AR214" s="218" t="s">
        <v>218</v>
      </c>
      <c r="AT214" s="218" t="s">
        <v>2230</v>
      </c>
      <c r="AU214" s="218" t="s">
        <v>83</v>
      </c>
      <c r="AY214" s="16" t="s">
        <v>198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6" t="s">
        <v>83</v>
      </c>
      <c r="BK214" s="219">
        <f>ROUND(I214*H214,2)</f>
        <v>0</v>
      </c>
      <c r="BL214" s="16" t="s">
        <v>205</v>
      </c>
      <c r="BM214" s="218" t="s">
        <v>339</v>
      </c>
    </row>
    <row r="215" spans="2:65" s="1" customFormat="1" ht="24" customHeight="1" x14ac:dyDescent="0.2">
      <c r="B215" s="33"/>
      <c r="C215" s="208" t="s">
        <v>273</v>
      </c>
      <c r="D215" s="208" t="s">
        <v>201</v>
      </c>
      <c r="E215" s="209" t="s">
        <v>3541</v>
      </c>
      <c r="F215" s="210" t="s">
        <v>3542</v>
      </c>
      <c r="G215" s="211" t="s">
        <v>278</v>
      </c>
      <c r="H215" s="212">
        <v>4</v>
      </c>
      <c r="I215" s="213"/>
      <c r="J215" s="212">
        <f>ROUND(I215*H215,2)</f>
        <v>0</v>
      </c>
      <c r="K215" s="210" t="s">
        <v>1</v>
      </c>
      <c r="L215" s="37"/>
      <c r="M215" s="214" t="s">
        <v>1</v>
      </c>
      <c r="N215" s="215" t="s">
        <v>41</v>
      </c>
      <c r="O215" s="65"/>
      <c r="P215" s="216">
        <f>O215*H215</f>
        <v>0</v>
      </c>
      <c r="Q215" s="216">
        <v>0.27255000000000001</v>
      </c>
      <c r="R215" s="216">
        <f>Q215*H215</f>
        <v>1.0902000000000001</v>
      </c>
      <c r="S215" s="216">
        <v>0</v>
      </c>
      <c r="T215" s="217">
        <f>S215*H215</f>
        <v>0</v>
      </c>
      <c r="AR215" s="218" t="s">
        <v>205</v>
      </c>
      <c r="AT215" s="218" t="s">
        <v>201</v>
      </c>
      <c r="AU215" s="218" t="s">
        <v>83</v>
      </c>
      <c r="AY215" s="16" t="s">
        <v>198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6" t="s">
        <v>83</v>
      </c>
      <c r="BK215" s="219">
        <f>ROUND(I215*H215,2)</f>
        <v>0</v>
      </c>
      <c r="BL215" s="16" t="s">
        <v>205</v>
      </c>
      <c r="BM215" s="218" t="s">
        <v>343</v>
      </c>
    </row>
    <row r="216" spans="2:65" s="12" customFormat="1" x14ac:dyDescent="0.2">
      <c r="B216" s="220"/>
      <c r="C216" s="221"/>
      <c r="D216" s="222" t="s">
        <v>206</v>
      </c>
      <c r="E216" s="223" t="s">
        <v>1</v>
      </c>
      <c r="F216" s="224" t="s">
        <v>205</v>
      </c>
      <c r="G216" s="221"/>
      <c r="H216" s="225">
        <v>4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206</v>
      </c>
      <c r="AU216" s="231" t="s">
        <v>83</v>
      </c>
      <c r="AV216" s="12" t="s">
        <v>85</v>
      </c>
      <c r="AW216" s="12" t="s">
        <v>32</v>
      </c>
      <c r="AX216" s="12" t="s">
        <v>76</v>
      </c>
      <c r="AY216" s="231" t="s">
        <v>198</v>
      </c>
    </row>
    <row r="217" spans="2:65" s="13" customFormat="1" x14ac:dyDescent="0.2">
      <c r="B217" s="232"/>
      <c r="C217" s="233"/>
      <c r="D217" s="222" t="s">
        <v>206</v>
      </c>
      <c r="E217" s="234" t="s">
        <v>1</v>
      </c>
      <c r="F217" s="235" t="s">
        <v>208</v>
      </c>
      <c r="G217" s="233"/>
      <c r="H217" s="236">
        <v>4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206</v>
      </c>
      <c r="AU217" s="242" t="s">
        <v>83</v>
      </c>
      <c r="AV217" s="13" t="s">
        <v>205</v>
      </c>
      <c r="AW217" s="13" t="s">
        <v>32</v>
      </c>
      <c r="AX217" s="13" t="s">
        <v>83</v>
      </c>
      <c r="AY217" s="242" t="s">
        <v>198</v>
      </c>
    </row>
    <row r="218" spans="2:65" s="1" customFormat="1" ht="24" customHeight="1" x14ac:dyDescent="0.2">
      <c r="B218" s="33"/>
      <c r="C218" s="260" t="s">
        <v>347</v>
      </c>
      <c r="D218" s="260" t="s">
        <v>2230</v>
      </c>
      <c r="E218" s="261" t="s">
        <v>3543</v>
      </c>
      <c r="F218" s="262" t="s">
        <v>3720</v>
      </c>
      <c r="G218" s="263" t="s">
        <v>204</v>
      </c>
      <c r="H218" s="264">
        <v>23.46</v>
      </c>
      <c r="I218" s="265"/>
      <c r="J218" s="264">
        <f>ROUND(I218*H218,2)</f>
        <v>0</v>
      </c>
      <c r="K218" s="262" t="s">
        <v>1</v>
      </c>
      <c r="L218" s="266"/>
      <c r="M218" s="267" t="s">
        <v>1</v>
      </c>
      <c r="N218" s="268" t="s">
        <v>41</v>
      </c>
      <c r="O218" s="65"/>
      <c r="P218" s="216">
        <f>O218*H218</f>
        <v>0</v>
      </c>
      <c r="Q218" s="216">
        <v>7.1999999999999995E-2</v>
      </c>
      <c r="R218" s="216">
        <f>Q218*H218</f>
        <v>1.68912</v>
      </c>
      <c r="S218" s="216">
        <v>0</v>
      </c>
      <c r="T218" s="217">
        <f>S218*H218</f>
        <v>0</v>
      </c>
      <c r="AR218" s="218" t="s">
        <v>218</v>
      </c>
      <c r="AT218" s="218" t="s">
        <v>2230</v>
      </c>
      <c r="AU218" s="218" t="s">
        <v>83</v>
      </c>
      <c r="AY218" s="16" t="s">
        <v>198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6" t="s">
        <v>83</v>
      </c>
      <c r="BK218" s="219">
        <f>ROUND(I218*H218,2)</f>
        <v>0</v>
      </c>
      <c r="BL218" s="16" t="s">
        <v>205</v>
      </c>
      <c r="BM218" s="218" t="s">
        <v>350</v>
      </c>
    </row>
    <row r="219" spans="2:65" s="1" customFormat="1" ht="24" customHeight="1" x14ac:dyDescent="0.2">
      <c r="B219" s="33"/>
      <c r="C219" s="208" t="s">
        <v>279</v>
      </c>
      <c r="D219" s="208" t="s">
        <v>201</v>
      </c>
      <c r="E219" s="209" t="s">
        <v>3544</v>
      </c>
      <c r="F219" s="210" t="s">
        <v>3545</v>
      </c>
      <c r="G219" s="211" t="s">
        <v>278</v>
      </c>
      <c r="H219" s="212">
        <v>4</v>
      </c>
      <c r="I219" s="213"/>
      <c r="J219" s="212">
        <f>ROUND(I219*H219,2)</f>
        <v>0</v>
      </c>
      <c r="K219" s="210" t="s">
        <v>1</v>
      </c>
      <c r="L219" s="37"/>
      <c r="M219" s="214" t="s">
        <v>1</v>
      </c>
      <c r="N219" s="215" t="s">
        <v>41</v>
      </c>
      <c r="O219" s="65"/>
      <c r="P219" s="216">
        <f>O219*H219</f>
        <v>0</v>
      </c>
      <c r="Q219" s="216">
        <v>0.29757</v>
      </c>
      <c r="R219" s="216">
        <f>Q219*H219</f>
        <v>1.19028</v>
      </c>
      <c r="S219" s="216">
        <v>0</v>
      </c>
      <c r="T219" s="217">
        <f>S219*H219</f>
        <v>0</v>
      </c>
      <c r="AR219" s="218" t="s">
        <v>205</v>
      </c>
      <c r="AT219" s="218" t="s">
        <v>201</v>
      </c>
      <c r="AU219" s="218" t="s">
        <v>83</v>
      </c>
      <c r="AY219" s="16" t="s">
        <v>198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6" t="s">
        <v>83</v>
      </c>
      <c r="BK219" s="219">
        <f>ROUND(I219*H219,2)</f>
        <v>0</v>
      </c>
      <c r="BL219" s="16" t="s">
        <v>205</v>
      </c>
      <c r="BM219" s="218" t="s">
        <v>356</v>
      </c>
    </row>
    <row r="220" spans="2:65" s="12" customFormat="1" x14ac:dyDescent="0.2">
      <c r="B220" s="220"/>
      <c r="C220" s="221"/>
      <c r="D220" s="222" t="s">
        <v>206</v>
      </c>
      <c r="E220" s="223" t="s">
        <v>1</v>
      </c>
      <c r="F220" s="224" t="s">
        <v>205</v>
      </c>
      <c r="G220" s="221"/>
      <c r="H220" s="225">
        <v>4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206</v>
      </c>
      <c r="AU220" s="231" t="s">
        <v>83</v>
      </c>
      <c r="AV220" s="12" t="s">
        <v>85</v>
      </c>
      <c r="AW220" s="12" t="s">
        <v>32</v>
      </c>
      <c r="AX220" s="12" t="s">
        <v>76</v>
      </c>
      <c r="AY220" s="231" t="s">
        <v>198</v>
      </c>
    </row>
    <row r="221" spans="2:65" s="13" customFormat="1" x14ac:dyDescent="0.2">
      <c r="B221" s="232"/>
      <c r="C221" s="233"/>
      <c r="D221" s="222" t="s">
        <v>206</v>
      </c>
      <c r="E221" s="234" t="s">
        <v>1</v>
      </c>
      <c r="F221" s="235" t="s">
        <v>208</v>
      </c>
      <c r="G221" s="233"/>
      <c r="H221" s="236">
        <v>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206</v>
      </c>
      <c r="AU221" s="242" t="s">
        <v>83</v>
      </c>
      <c r="AV221" s="13" t="s">
        <v>205</v>
      </c>
      <c r="AW221" s="13" t="s">
        <v>32</v>
      </c>
      <c r="AX221" s="13" t="s">
        <v>83</v>
      </c>
      <c r="AY221" s="242" t="s">
        <v>198</v>
      </c>
    </row>
    <row r="222" spans="2:65" s="1" customFormat="1" ht="16.5" customHeight="1" x14ac:dyDescent="0.2">
      <c r="B222" s="33"/>
      <c r="C222" s="260" t="s">
        <v>299</v>
      </c>
      <c r="D222" s="260" t="s">
        <v>2230</v>
      </c>
      <c r="E222" s="261" t="s">
        <v>3546</v>
      </c>
      <c r="F222" s="262" t="s">
        <v>3721</v>
      </c>
      <c r="G222" s="263" t="s">
        <v>204</v>
      </c>
      <c r="H222" s="264">
        <v>23.46</v>
      </c>
      <c r="I222" s="265"/>
      <c r="J222" s="264">
        <f>ROUND(I222*H222,2)</f>
        <v>0</v>
      </c>
      <c r="K222" s="262" t="s">
        <v>1</v>
      </c>
      <c r="L222" s="266"/>
      <c r="M222" s="267" t="s">
        <v>1</v>
      </c>
      <c r="N222" s="268" t="s">
        <v>41</v>
      </c>
      <c r="O222" s="65"/>
      <c r="P222" s="216">
        <f>O222*H222</f>
        <v>0</v>
      </c>
      <c r="Q222" s="216">
        <v>0.10050000000000001</v>
      </c>
      <c r="R222" s="216">
        <f>Q222*H222</f>
        <v>2.3577300000000001</v>
      </c>
      <c r="S222" s="216">
        <v>0</v>
      </c>
      <c r="T222" s="217">
        <f>S222*H222</f>
        <v>0</v>
      </c>
      <c r="AR222" s="218" t="s">
        <v>218</v>
      </c>
      <c r="AT222" s="218" t="s">
        <v>2230</v>
      </c>
      <c r="AU222" s="218" t="s">
        <v>83</v>
      </c>
      <c r="AY222" s="16" t="s">
        <v>198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6" t="s">
        <v>83</v>
      </c>
      <c r="BK222" s="219">
        <f>ROUND(I222*H222,2)</f>
        <v>0</v>
      </c>
      <c r="BL222" s="16" t="s">
        <v>205</v>
      </c>
      <c r="BM222" s="218" t="s">
        <v>375</v>
      </c>
    </row>
    <row r="223" spans="2:65" s="11" customFormat="1" ht="25.9" customHeight="1" x14ac:dyDescent="0.2">
      <c r="B223" s="192"/>
      <c r="C223" s="193"/>
      <c r="D223" s="194" t="s">
        <v>75</v>
      </c>
      <c r="E223" s="195" t="s">
        <v>221</v>
      </c>
      <c r="F223" s="195" t="s">
        <v>3547</v>
      </c>
      <c r="G223" s="193"/>
      <c r="H223" s="193"/>
      <c r="I223" s="196"/>
      <c r="J223" s="197">
        <f>BK223</f>
        <v>0</v>
      </c>
      <c r="K223" s="193"/>
      <c r="L223" s="198"/>
      <c r="M223" s="199"/>
      <c r="N223" s="200"/>
      <c r="O223" s="200"/>
      <c r="P223" s="201">
        <f>SUM(P224:P253)</f>
        <v>0</v>
      </c>
      <c r="Q223" s="200"/>
      <c r="R223" s="201">
        <f>SUM(R224:R253)</f>
        <v>43.289760000000001</v>
      </c>
      <c r="S223" s="200"/>
      <c r="T223" s="202">
        <f>SUM(T224:T253)</f>
        <v>0</v>
      </c>
      <c r="AR223" s="203" t="s">
        <v>83</v>
      </c>
      <c r="AT223" s="204" t="s">
        <v>75</v>
      </c>
      <c r="AU223" s="204" t="s">
        <v>76</v>
      </c>
      <c r="AY223" s="203" t="s">
        <v>198</v>
      </c>
      <c r="BK223" s="205">
        <f>SUM(BK224:BK253)</f>
        <v>0</v>
      </c>
    </row>
    <row r="224" spans="2:65" s="1" customFormat="1" ht="16.5" customHeight="1" x14ac:dyDescent="0.2">
      <c r="B224" s="33"/>
      <c r="C224" s="208" t="s">
        <v>283</v>
      </c>
      <c r="D224" s="208" t="s">
        <v>201</v>
      </c>
      <c r="E224" s="209" t="s">
        <v>3548</v>
      </c>
      <c r="F224" s="210" t="s">
        <v>3549</v>
      </c>
      <c r="G224" s="211" t="s">
        <v>312</v>
      </c>
      <c r="H224" s="212">
        <v>255.64</v>
      </c>
      <c r="I224" s="213"/>
      <c r="J224" s="212">
        <f>ROUND(I224*H224,2)</f>
        <v>0</v>
      </c>
      <c r="K224" s="210" t="s">
        <v>1</v>
      </c>
      <c r="L224" s="37"/>
      <c r="M224" s="214" t="s">
        <v>1</v>
      </c>
      <c r="N224" s="215" t="s">
        <v>41</v>
      </c>
      <c r="O224" s="65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AR224" s="218" t="s">
        <v>205</v>
      </c>
      <c r="AT224" s="218" t="s">
        <v>201</v>
      </c>
      <c r="AU224" s="218" t="s">
        <v>83</v>
      </c>
      <c r="AY224" s="16" t="s">
        <v>198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6" t="s">
        <v>83</v>
      </c>
      <c r="BK224" s="219">
        <f>ROUND(I224*H224,2)</f>
        <v>0</v>
      </c>
      <c r="BL224" s="16" t="s">
        <v>205</v>
      </c>
      <c r="BM224" s="218" t="s">
        <v>378</v>
      </c>
    </row>
    <row r="225" spans="2:65" s="14" customFormat="1" x14ac:dyDescent="0.2">
      <c r="B225" s="243"/>
      <c r="C225" s="244"/>
      <c r="D225" s="222" t="s">
        <v>206</v>
      </c>
      <c r="E225" s="245" t="s">
        <v>1</v>
      </c>
      <c r="F225" s="246" t="s">
        <v>3550</v>
      </c>
      <c r="G225" s="244"/>
      <c r="H225" s="245" t="s">
        <v>1</v>
      </c>
      <c r="I225" s="247"/>
      <c r="J225" s="244"/>
      <c r="K225" s="244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206</v>
      </c>
      <c r="AU225" s="252" t="s">
        <v>83</v>
      </c>
      <c r="AV225" s="14" t="s">
        <v>83</v>
      </c>
      <c r="AW225" s="14" t="s">
        <v>32</v>
      </c>
      <c r="AX225" s="14" t="s">
        <v>76</v>
      </c>
      <c r="AY225" s="252" t="s">
        <v>198</v>
      </c>
    </row>
    <row r="226" spans="2:65" s="12" customFormat="1" x14ac:dyDescent="0.2">
      <c r="B226" s="220"/>
      <c r="C226" s="221"/>
      <c r="D226" s="222" t="s">
        <v>206</v>
      </c>
      <c r="E226" s="223" t="s">
        <v>1</v>
      </c>
      <c r="F226" s="224" t="s">
        <v>3551</v>
      </c>
      <c r="G226" s="221"/>
      <c r="H226" s="225">
        <v>128.91999999999999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206</v>
      </c>
      <c r="AU226" s="231" t="s">
        <v>83</v>
      </c>
      <c r="AV226" s="12" t="s">
        <v>85</v>
      </c>
      <c r="AW226" s="12" t="s">
        <v>32</v>
      </c>
      <c r="AX226" s="12" t="s">
        <v>76</v>
      </c>
      <c r="AY226" s="231" t="s">
        <v>198</v>
      </c>
    </row>
    <row r="227" spans="2:65" s="14" customFormat="1" x14ac:dyDescent="0.2">
      <c r="B227" s="243"/>
      <c r="C227" s="244"/>
      <c r="D227" s="222" t="s">
        <v>206</v>
      </c>
      <c r="E227" s="245" t="s">
        <v>1</v>
      </c>
      <c r="F227" s="246" t="s">
        <v>3552</v>
      </c>
      <c r="G227" s="244"/>
      <c r="H227" s="245" t="s">
        <v>1</v>
      </c>
      <c r="I227" s="247"/>
      <c r="J227" s="244"/>
      <c r="K227" s="244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206</v>
      </c>
      <c r="AU227" s="252" t="s">
        <v>83</v>
      </c>
      <c r="AV227" s="14" t="s">
        <v>83</v>
      </c>
      <c r="AW227" s="14" t="s">
        <v>32</v>
      </c>
      <c r="AX227" s="14" t="s">
        <v>76</v>
      </c>
      <c r="AY227" s="252" t="s">
        <v>198</v>
      </c>
    </row>
    <row r="228" spans="2:65" s="12" customFormat="1" x14ac:dyDescent="0.2">
      <c r="B228" s="220"/>
      <c r="C228" s="221"/>
      <c r="D228" s="222" t="s">
        <v>206</v>
      </c>
      <c r="E228" s="223" t="s">
        <v>1</v>
      </c>
      <c r="F228" s="224" t="s">
        <v>3553</v>
      </c>
      <c r="G228" s="221"/>
      <c r="H228" s="225">
        <v>126.72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206</v>
      </c>
      <c r="AU228" s="231" t="s">
        <v>83</v>
      </c>
      <c r="AV228" s="12" t="s">
        <v>85</v>
      </c>
      <c r="AW228" s="12" t="s">
        <v>32</v>
      </c>
      <c r="AX228" s="12" t="s">
        <v>76</v>
      </c>
      <c r="AY228" s="231" t="s">
        <v>198</v>
      </c>
    </row>
    <row r="229" spans="2:65" s="13" customFormat="1" x14ac:dyDescent="0.2">
      <c r="B229" s="232"/>
      <c r="C229" s="233"/>
      <c r="D229" s="222" t="s">
        <v>206</v>
      </c>
      <c r="E229" s="234" t="s">
        <v>1</v>
      </c>
      <c r="F229" s="235" t="s">
        <v>208</v>
      </c>
      <c r="G229" s="233"/>
      <c r="H229" s="236">
        <v>255.64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206</v>
      </c>
      <c r="AU229" s="242" t="s">
        <v>83</v>
      </c>
      <c r="AV229" s="13" t="s">
        <v>205</v>
      </c>
      <c r="AW229" s="13" t="s">
        <v>32</v>
      </c>
      <c r="AX229" s="13" t="s">
        <v>83</v>
      </c>
      <c r="AY229" s="242" t="s">
        <v>198</v>
      </c>
    </row>
    <row r="230" spans="2:65" s="1" customFormat="1" ht="24" customHeight="1" x14ac:dyDescent="0.2">
      <c r="B230" s="33"/>
      <c r="C230" s="208" t="s">
        <v>387</v>
      </c>
      <c r="D230" s="208" t="s">
        <v>201</v>
      </c>
      <c r="E230" s="209" t="s">
        <v>3554</v>
      </c>
      <c r="F230" s="210" t="s">
        <v>3555</v>
      </c>
      <c r="G230" s="211" t="s">
        <v>312</v>
      </c>
      <c r="H230" s="212">
        <v>209.79</v>
      </c>
      <c r="I230" s="213"/>
      <c r="J230" s="212">
        <f>ROUND(I230*H230,2)</f>
        <v>0</v>
      </c>
      <c r="K230" s="210" t="s">
        <v>1</v>
      </c>
      <c r="L230" s="37"/>
      <c r="M230" s="214" t="s">
        <v>1</v>
      </c>
      <c r="N230" s="215" t="s">
        <v>41</v>
      </c>
      <c r="O230" s="6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AR230" s="218" t="s">
        <v>205</v>
      </c>
      <c r="AT230" s="218" t="s">
        <v>201</v>
      </c>
      <c r="AU230" s="218" t="s">
        <v>83</v>
      </c>
      <c r="AY230" s="16" t="s">
        <v>198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6" t="s">
        <v>83</v>
      </c>
      <c r="BK230" s="219">
        <f>ROUND(I230*H230,2)</f>
        <v>0</v>
      </c>
      <c r="BL230" s="16" t="s">
        <v>205</v>
      </c>
      <c r="BM230" s="218" t="s">
        <v>390</v>
      </c>
    </row>
    <row r="231" spans="2:65" s="14" customFormat="1" x14ac:dyDescent="0.2">
      <c r="B231" s="243"/>
      <c r="C231" s="244"/>
      <c r="D231" s="222" t="s">
        <v>206</v>
      </c>
      <c r="E231" s="245" t="s">
        <v>1</v>
      </c>
      <c r="F231" s="246" t="s">
        <v>3556</v>
      </c>
      <c r="G231" s="244"/>
      <c r="H231" s="245" t="s">
        <v>1</v>
      </c>
      <c r="I231" s="247"/>
      <c r="J231" s="244"/>
      <c r="K231" s="244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206</v>
      </c>
      <c r="AU231" s="252" t="s">
        <v>83</v>
      </c>
      <c r="AV231" s="14" t="s">
        <v>83</v>
      </c>
      <c r="AW231" s="14" t="s">
        <v>32</v>
      </c>
      <c r="AX231" s="14" t="s">
        <v>76</v>
      </c>
      <c r="AY231" s="252" t="s">
        <v>198</v>
      </c>
    </row>
    <row r="232" spans="2:65" s="12" customFormat="1" x14ac:dyDescent="0.2">
      <c r="B232" s="220"/>
      <c r="C232" s="221"/>
      <c r="D232" s="222" t="s">
        <v>206</v>
      </c>
      <c r="E232" s="223" t="s">
        <v>1</v>
      </c>
      <c r="F232" s="224" t="s">
        <v>3557</v>
      </c>
      <c r="G232" s="221"/>
      <c r="H232" s="225">
        <v>209.79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206</v>
      </c>
      <c r="AU232" s="231" t="s">
        <v>83</v>
      </c>
      <c r="AV232" s="12" t="s">
        <v>85</v>
      </c>
      <c r="AW232" s="12" t="s">
        <v>32</v>
      </c>
      <c r="AX232" s="12" t="s">
        <v>76</v>
      </c>
      <c r="AY232" s="231" t="s">
        <v>198</v>
      </c>
    </row>
    <row r="233" spans="2:65" s="13" customFormat="1" x14ac:dyDescent="0.2">
      <c r="B233" s="232"/>
      <c r="C233" s="233"/>
      <c r="D233" s="222" t="s">
        <v>206</v>
      </c>
      <c r="E233" s="234" t="s">
        <v>1</v>
      </c>
      <c r="F233" s="235" t="s">
        <v>208</v>
      </c>
      <c r="G233" s="233"/>
      <c r="H233" s="236">
        <v>209.79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206</v>
      </c>
      <c r="AU233" s="242" t="s">
        <v>83</v>
      </c>
      <c r="AV233" s="13" t="s">
        <v>205</v>
      </c>
      <c r="AW233" s="13" t="s">
        <v>32</v>
      </c>
      <c r="AX233" s="13" t="s">
        <v>83</v>
      </c>
      <c r="AY233" s="242" t="s">
        <v>198</v>
      </c>
    </row>
    <row r="234" spans="2:65" s="1" customFormat="1" ht="16.5" customHeight="1" x14ac:dyDescent="0.2">
      <c r="B234" s="33"/>
      <c r="C234" s="208" t="s">
        <v>290</v>
      </c>
      <c r="D234" s="208" t="s">
        <v>201</v>
      </c>
      <c r="E234" s="209" t="s">
        <v>3558</v>
      </c>
      <c r="F234" s="210" t="s">
        <v>3559</v>
      </c>
      <c r="G234" s="211" t="s">
        <v>312</v>
      </c>
      <c r="H234" s="212">
        <v>4.5</v>
      </c>
      <c r="I234" s="213"/>
      <c r="J234" s="212">
        <f>ROUND(I234*H234,2)</f>
        <v>0</v>
      </c>
      <c r="K234" s="210" t="s">
        <v>1</v>
      </c>
      <c r="L234" s="37"/>
      <c r="M234" s="214" t="s">
        <v>1</v>
      </c>
      <c r="N234" s="215" t="s">
        <v>41</v>
      </c>
      <c r="O234" s="65"/>
      <c r="P234" s="216">
        <f>O234*H234</f>
        <v>0</v>
      </c>
      <c r="Q234" s="216">
        <v>0.29160000000000003</v>
      </c>
      <c r="R234" s="216">
        <f>Q234*H234</f>
        <v>1.3122</v>
      </c>
      <c r="S234" s="216">
        <v>0</v>
      </c>
      <c r="T234" s="217">
        <f>S234*H234</f>
        <v>0</v>
      </c>
      <c r="AR234" s="218" t="s">
        <v>205</v>
      </c>
      <c r="AT234" s="218" t="s">
        <v>201</v>
      </c>
      <c r="AU234" s="218" t="s">
        <v>83</v>
      </c>
      <c r="AY234" s="16" t="s">
        <v>198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6" t="s">
        <v>83</v>
      </c>
      <c r="BK234" s="219">
        <f>ROUND(I234*H234,2)</f>
        <v>0</v>
      </c>
      <c r="BL234" s="16" t="s">
        <v>205</v>
      </c>
      <c r="BM234" s="218" t="s">
        <v>394</v>
      </c>
    </row>
    <row r="235" spans="2:65" s="14" customFormat="1" x14ac:dyDescent="0.2">
      <c r="B235" s="243"/>
      <c r="C235" s="244"/>
      <c r="D235" s="222" t="s">
        <v>206</v>
      </c>
      <c r="E235" s="245" t="s">
        <v>1</v>
      </c>
      <c r="F235" s="246" t="s">
        <v>3560</v>
      </c>
      <c r="G235" s="244"/>
      <c r="H235" s="245" t="s">
        <v>1</v>
      </c>
      <c r="I235" s="247"/>
      <c r="J235" s="244"/>
      <c r="K235" s="244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206</v>
      </c>
      <c r="AU235" s="252" t="s">
        <v>83</v>
      </c>
      <c r="AV235" s="14" t="s">
        <v>83</v>
      </c>
      <c r="AW235" s="14" t="s">
        <v>32</v>
      </c>
      <c r="AX235" s="14" t="s">
        <v>76</v>
      </c>
      <c r="AY235" s="252" t="s">
        <v>198</v>
      </c>
    </row>
    <row r="236" spans="2:65" s="12" customFormat="1" x14ac:dyDescent="0.2">
      <c r="B236" s="220"/>
      <c r="C236" s="221"/>
      <c r="D236" s="222" t="s">
        <v>206</v>
      </c>
      <c r="E236" s="223" t="s">
        <v>1</v>
      </c>
      <c r="F236" s="224" t="s">
        <v>3561</v>
      </c>
      <c r="G236" s="221"/>
      <c r="H236" s="225">
        <v>4.5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206</v>
      </c>
      <c r="AU236" s="231" t="s">
        <v>83</v>
      </c>
      <c r="AV236" s="12" t="s">
        <v>85</v>
      </c>
      <c r="AW236" s="12" t="s">
        <v>32</v>
      </c>
      <c r="AX236" s="12" t="s">
        <v>76</v>
      </c>
      <c r="AY236" s="231" t="s">
        <v>198</v>
      </c>
    </row>
    <row r="237" spans="2:65" s="13" customFormat="1" x14ac:dyDescent="0.2">
      <c r="B237" s="232"/>
      <c r="C237" s="233"/>
      <c r="D237" s="222" t="s">
        <v>206</v>
      </c>
      <c r="E237" s="234" t="s">
        <v>1</v>
      </c>
      <c r="F237" s="235" t="s">
        <v>208</v>
      </c>
      <c r="G237" s="233"/>
      <c r="H237" s="236">
        <v>4.5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206</v>
      </c>
      <c r="AU237" s="242" t="s">
        <v>83</v>
      </c>
      <c r="AV237" s="13" t="s">
        <v>205</v>
      </c>
      <c r="AW237" s="13" t="s">
        <v>32</v>
      </c>
      <c r="AX237" s="13" t="s">
        <v>83</v>
      </c>
      <c r="AY237" s="242" t="s">
        <v>198</v>
      </c>
    </row>
    <row r="238" spans="2:65" s="1" customFormat="1" ht="24" customHeight="1" x14ac:dyDescent="0.2">
      <c r="B238" s="33"/>
      <c r="C238" s="208" t="s">
        <v>352</v>
      </c>
      <c r="D238" s="208" t="s">
        <v>201</v>
      </c>
      <c r="E238" s="209" t="s">
        <v>3562</v>
      </c>
      <c r="F238" s="210" t="s">
        <v>3563</v>
      </c>
      <c r="G238" s="211" t="s">
        <v>312</v>
      </c>
      <c r="H238" s="212">
        <v>25</v>
      </c>
      <c r="I238" s="213"/>
      <c r="J238" s="212">
        <f>ROUND(I238*H238,2)</f>
        <v>0</v>
      </c>
      <c r="K238" s="210" t="s">
        <v>1</v>
      </c>
      <c r="L238" s="37"/>
      <c r="M238" s="214" t="s">
        <v>1</v>
      </c>
      <c r="N238" s="215" t="s">
        <v>41</v>
      </c>
      <c r="O238" s="65"/>
      <c r="P238" s="216">
        <f>O238*H238</f>
        <v>0</v>
      </c>
      <c r="Q238" s="216">
        <v>0.16700000000000001</v>
      </c>
      <c r="R238" s="216">
        <f>Q238*H238</f>
        <v>4.1749999999999998</v>
      </c>
      <c r="S238" s="216">
        <v>0</v>
      </c>
      <c r="T238" s="217">
        <f>S238*H238</f>
        <v>0</v>
      </c>
      <c r="AR238" s="218" t="s">
        <v>205</v>
      </c>
      <c r="AT238" s="218" t="s">
        <v>201</v>
      </c>
      <c r="AU238" s="218" t="s">
        <v>83</v>
      </c>
      <c r="AY238" s="16" t="s">
        <v>198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6" t="s">
        <v>83</v>
      </c>
      <c r="BK238" s="219">
        <f>ROUND(I238*H238,2)</f>
        <v>0</v>
      </c>
      <c r="BL238" s="16" t="s">
        <v>205</v>
      </c>
      <c r="BM238" s="218" t="s">
        <v>399</v>
      </c>
    </row>
    <row r="239" spans="2:65" s="14" customFormat="1" x14ac:dyDescent="0.2">
      <c r="B239" s="243"/>
      <c r="C239" s="244"/>
      <c r="D239" s="222" t="s">
        <v>206</v>
      </c>
      <c r="E239" s="245" t="s">
        <v>1</v>
      </c>
      <c r="F239" s="246" t="s">
        <v>3564</v>
      </c>
      <c r="G239" s="244"/>
      <c r="H239" s="245" t="s">
        <v>1</v>
      </c>
      <c r="I239" s="247"/>
      <c r="J239" s="244"/>
      <c r="K239" s="244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206</v>
      </c>
      <c r="AU239" s="252" t="s">
        <v>83</v>
      </c>
      <c r="AV239" s="14" t="s">
        <v>83</v>
      </c>
      <c r="AW239" s="14" t="s">
        <v>32</v>
      </c>
      <c r="AX239" s="14" t="s">
        <v>76</v>
      </c>
      <c r="AY239" s="252" t="s">
        <v>198</v>
      </c>
    </row>
    <row r="240" spans="2:65" s="12" customFormat="1" x14ac:dyDescent="0.2">
      <c r="B240" s="220"/>
      <c r="C240" s="221"/>
      <c r="D240" s="222" t="s">
        <v>206</v>
      </c>
      <c r="E240" s="223" t="s">
        <v>1</v>
      </c>
      <c r="F240" s="224" t="s">
        <v>347</v>
      </c>
      <c r="G240" s="221"/>
      <c r="H240" s="225">
        <v>25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206</v>
      </c>
      <c r="AU240" s="231" t="s">
        <v>83</v>
      </c>
      <c r="AV240" s="12" t="s">
        <v>85</v>
      </c>
      <c r="AW240" s="12" t="s">
        <v>32</v>
      </c>
      <c r="AX240" s="12" t="s">
        <v>76</v>
      </c>
      <c r="AY240" s="231" t="s">
        <v>198</v>
      </c>
    </row>
    <row r="241" spans="2:65" s="13" customFormat="1" x14ac:dyDescent="0.2">
      <c r="B241" s="232"/>
      <c r="C241" s="233"/>
      <c r="D241" s="222" t="s">
        <v>206</v>
      </c>
      <c r="E241" s="234" t="s">
        <v>1</v>
      </c>
      <c r="F241" s="235" t="s">
        <v>208</v>
      </c>
      <c r="G241" s="233"/>
      <c r="H241" s="236">
        <v>25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206</v>
      </c>
      <c r="AU241" s="242" t="s">
        <v>83</v>
      </c>
      <c r="AV241" s="13" t="s">
        <v>205</v>
      </c>
      <c r="AW241" s="13" t="s">
        <v>32</v>
      </c>
      <c r="AX241" s="13" t="s">
        <v>83</v>
      </c>
      <c r="AY241" s="242" t="s">
        <v>198</v>
      </c>
    </row>
    <row r="242" spans="2:65" s="1" customFormat="1" ht="16.5" customHeight="1" x14ac:dyDescent="0.2">
      <c r="B242" s="33"/>
      <c r="C242" s="260" t="s">
        <v>295</v>
      </c>
      <c r="D242" s="260" t="s">
        <v>2230</v>
      </c>
      <c r="E242" s="261" t="s">
        <v>3565</v>
      </c>
      <c r="F242" s="262" t="s">
        <v>3566</v>
      </c>
      <c r="G242" s="263" t="s">
        <v>294</v>
      </c>
      <c r="H242" s="264">
        <v>3.01</v>
      </c>
      <c r="I242" s="265"/>
      <c r="J242" s="264">
        <f>ROUND(I242*H242,2)</f>
        <v>0</v>
      </c>
      <c r="K242" s="262" t="s">
        <v>1</v>
      </c>
      <c r="L242" s="266"/>
      <c r="M242" s="267" t="s">
        <v>1</v>
      </c>
      <c r="N242" s="268" t="s">
        <v>41</v>
      </c>
      <c r="O242" s="65"/>
      <c r="P242" s="216">
        <f>O242*H242</f>
        <v>0</v>
      </c>
      <c r="Q242" s="216">
        <v>1</v>
      </c>
      <c r="R242" s="216">
        <f>Q242*H242</f>
        <v>3.01</v>
      </c>
      <c r="S242" s="216">
        <v>0</v>
      </c>
      <c r="T242" s="217">
        <f>S242*H242</f>
        <v>0</v>
      </c>
      <c r="AR242" s="218" t="s">
        <v>218</v>
      </c>
      <c r="AT242" s="218" t="s">
        <v>2230</v>
      </c>
      <c r="AU242" s="218" t="s">
        <v>83</v>
      </c>
      <c r="AY242" s="16" t="s">
        <v>198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6" t="s">
        <v>83</v>
      </c>
      <c r="BK242" s="219">
        <f>ROUND(I242*H242,2)</f>
        <v>0</v>
      </c>
      <c r="BL242" s="16" t="s">
        <v>205</v>
      </c>
      <c r="BM242" s="218" t="s">
        <v>403</v>
      </c>
    </row>
    <row r="243" spans="2:65" s="1" customFormat="1" ht="24" customHeight="1" x14ac:dyDescent="0.2">
      <c r="B243" s="33"/>
      <c r="C243" s="208" t="s">
        <v>404</v>
      </c>
      <c r="D243" s="208" t="s">
        <v>201</v>
      </c>
      <c r="E243" s="209" t="s">
        <v>3567</v>
      </c>
      <c r="F243" s="210" t="s">
        <v>3568</v>
      </c>
      <c r="G243" s="211" t="s">
        <v>312</v>
      </c>
      <c r="H243" s="212">
        <v>7.8</v>
      </c>
      <c r="I243" s="213"/>
      <c r="J243" s="212">
        <f>ROUND(I243*H243,2)</f>
        <v>0</v>
      </c>
      <c r="K243" s="210" t="s">
        <v>1</v>
      </c>
      <c r="L243" s="37"/>
      <c r="M243" s="214" t="s">
        <v>1</v>
      </c>
      <c r="N243" s="215" t="s">
        <v>41</v>
      </c>
      <c r="O243" s="65"/>
      <c r="P243" s="216">
        <f>O243*H243</f>
        <v>0</v>
      </c>
      <c r="Q243" s="216">
        <v>8.4250000000000005E-2</v>
      </c>
      <c r="R243" s="216">
        <f>Q243*H243</f>
        <v>0.65715000000000001</v>
      </c>
      <c r="S243" s="216">
        <v>0</v>
      </c>
      <c r="T243" s="217">
        <f>S243*H243</f>
        <v>0</v>
      </c>
      <c r="AR243" s="218" t="s">
        <v>205</v>
      </c>
      <c r="AT243" s="218" t="s">
        <v>201</v>
      </c>
      <c r="AU243" s="218" t="s">
        <v>83</v>
      </c>
      <c r="AY243" s="16" t="s">
        <v>198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6" t="s">
        <v>83</v>
      </c>
      <c r="BK243" s="219">
        <f>ROUND(I243*H243,2)</f>
        <v>0</v>
      </c>
      <c r="BL243" s="16" t="s">
        <v>205</v>
      </c>
      <c r="BM243" s="218" t="s">
        <v>407</v>
      </c>
    </row>
    <row r="244" spans="2:65" s="14" customFormat="1" x14ac:dyDescent="0.2">
      <c r="B244" s="243"/>
      <c r="C244" s="244"/>
      <c r="D244" s="222" t="s">
        <v>206</v>
      </c>
      <c r="E244" s="245" t="s">
        <v>1</v>
      </c>
      <c r="F244" s="246" t="s">
        <v>3569</v>
      </c>
      <c r="G244" s="244"/>
      <c r="H244" s="245" t="s">
        <v>1</v>
      </c>
      <c r="I244" s="247"/>
      <c r="J244" s="244"/>
      <c r="K244" s="244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206</v>
      </c>
      <c r="AU244" s="252" t="s">
        <v>83</v>
      </c>
      <c r="AV244" s="14" t="s">
        <v>83</v>
      </c>
      <c r="AW244" s="14" t="s">
        <v>32</v>
      </c>
      <c r="AX244" s="14" t="s">
        <v>76</v>
      </c>
      <c r="AY244" s="252" t="s">
        <v>198</v>
      </c>
    </row>
    <row r="245" spans="2:65" s="12" customFormat="1" x14ac:dyDescent="0.2">
      <c r="B245" s="220"/>
      <c r="C245" s="221"/>
      <c r="D245" s="222" t="s">
        <v>206</v>
      </c>
      <c r="E245" s="223" t="s">
        <v>1</v>
      </c>
      <c r="F245" s="224" t="s">
        <v>3570</v>
      </c>
      <c r="G245" s="221"/>
      <c r="H245" s="225">
        <v>7.8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206</v>
      </c>
      <c r="AU245" s="231" t="s">
        <v>83</v>
      </c>
      <c r="AV245" s="12" t="s">
        <v>85</v>
      </c>
      <c r="AW245" s="12" t="s">
        <v>32</v>
      </c>
      <c r="AX245" s="12" t="s">
        <v>76</v>
      </c>
      <c r="AY245" s="231" t="s">
        <v>198</v>
      </c>
    </row>
    <row r="246" spans="2:65" s="13" customFormat="1" x14ac:dyDescent="0.2">
      <c r="B246" s="232"/>
      <c r="C246" s="233"/>
      <c r="D246" s="222" t="s">
        <v>206</v>
      </c>
      <c r="E246" s="234" t="s">
        <v>1</v>
      </c>
      <c r="F246" s="235" t="s">
        <v>208</v>
      </c>
      <c r="G246" s="233"/>
      <c r="H246" s="236">
        <v>7.8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206</v>
      </c>
      <c r="AU246" s="242" t="s">
        <v>83</v>
      </c>
      <c r="AV246" s="13" t="s">
        <v>205</v>
      </c>
      <c r="AW246" s="13" t="s">
        <v>32</v>
      </c>
      <c r="AX246" s="13" t="s">
        <v>83</v>
      </c>
      <c r="AY246" s="242" t="s">
        <v>198</v>
      </c>
    </row>
    <row r="247" spans="2:65" s="1" customFormat="1" ht="16.5" customHeight="1" x14ac:dyDescent="0.2">
      <c r="B247" s="33"/>
      <c r="C247" s="260" t="s">
        <v>303</v>
      </c>
      <c r="D247" s="260" t="s">
        <v>2230</v>
      </c>
      <c r="E247" s="261" t="s">
        <v>3571</v>
      </c>
      <c r="F247" s="262" t="s">
        <v>3671</v>
      </c>
      <c r="G247" s="263" t="s">
        <v>312</v>
      </c>
      <c r="H247" s="264">
        <v>7.96</v>
      </c>
      <c r="I247" s="265"/>
      <c r="J247" s="264">
        <f>ROUND(I247*H247,2)</f>
        <v>0</v>
      </c>
      <c r="K247" s="262" t="s">
        <v>1</v>
      </c>
      <c r="L247" s="266"/>
      <c r="M247" s="267" t="s">
        <v>1</v>
      </c>
      <c r="N247" s="268" t="s">
        <v>41</v>
      </c>
      <c r="O247" s="65"/>
      <c r="P247" s="216">
        <f>O247*H247</f>
        <v>0</v>
      </c>
      <c r="Q247" s="216">
        <v>0.13</v>
      </c>
      <c r="R247" s="216">
        <f>Q247*H247</f>
        <v>1.0347999999999999</v>
      </c>
      <c r="S247" s="216">
        <v>0</v>
      </c>
      <c r="T247" s="217">
        <f>S247*H247</f>
        <v>0</v>
      </c>
      <c r="AR247" s="218" t="s">
        <v>218</v>
      </c>
      <c r="AT247" s="218" t="s">
        <v>2230</v>
      </c>
      <c r="AU247" s="218" t="s">
        <v>83</v>
      </c>
      <c r="AY247" s="16" t="s">
        <v>198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6" t="s">
        <v>83</v>
      </c>
      <c r="BK247" s="219">
        <f>ROUND(I247*H247,2)</f>
        <v>0</v>
      </c>
      <c r="BL247" s="16" t="s">
        <v>205</v>
      </c>
      <c r="BM247" s="218" t="s">
        <v>410</v>
      </c>
    </row>
    <row r="248" spans="2:65" s="1" customFormat="1" ht="24" customHeight="1" x14ac:dyDescent="0.2">
      <c r="B248" s="33"/>
      <c r="C248" s="208" t="s">
        <v>411</v>
      </c>
      <c r="D248" s="208" t="s">
        <v>201</v>
      </c>
      <c r="E248" s="209" t="s">
        <v>3572</v>
      </c>
      <c r="F248" s="210" t="s">
        <v>3573</v>
      </c>
      <c r="G248" s="211" t="s">
        <v>312</v>
      </c>
      <c r="H248" s="212">
        <v>199.8</v>
      </c>
      <c r="I248" s="213"/>
      <c r="J248" s="212">
        <f>ROUND(I248*H248,2)</f>
        <v>0</v>
      </c>
      <c r="K248" s="210" t="s">
        <v>1</v>
      </c>
      <c r="L248" s="37"/>
      <c r="M248" s="214" t="s">
        <v>1</v>
      </c>
      <c r="N248" s="215" t="s">
        <v>41</v>
      </c>
      <c r="O248" s="65"/>
      <c r="P248" s="216">
        <f>O248*H248</f>
        <v>0</v>
      </c>
      <c r="Q248" s="216">
        <v>8.5650000000000004E-2</v>
      </c>
      <c r="R248" s="216">
        <f>Q248*H248</f>
        <v>17.112870000000001</v>
      </c>
      <c r="S248" s="216">
        <v>0</v>
      </c>
      <c r="T248" s="217">
        <f>S248*H248</f>
        <v>0</v>
      </c>
      <c r="AR248" s="218" t="s">
        <v>205</v>
      </c>
      <c r="AT248" s="218" t="s">
        <v>201</v>
      </c>
      <c r="AU248" s="218" t="s">
        <v>83</v>
      </c>
      <c r="AY248" s="16" t="s">
        <v>198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6" t="s">
        <v>83</v>
      </c>
      <c r="BK248" s="219">
        <f>ROUND(I248*H248,2)</f>
        <v>0</v>
      </c>
      <c r="BL248" s="16" t="s">
        <v>205</v>
      </c>
      <c r="BM248" s="218" t="s">
        <v>414</v>
      </c>
    </row>
    <row r="249" spans="2:65" s="14" customFormat="1" x14ac:dyDescent="0.2">
      <c r="B249" s="243"/>
      <c r="C249" s="244"/>
      <c r="D249" s="222" t="s">
        <v>206</v>
      </c>
      <c r="E249" s="245" t="s">
        <v>1</v>
      </c>
      <c r="F249" s="246" t="s">
        <v>3574</v>
      </c>
      <c r="G249" s="244"/>
      <c r="H249" s="245" t="s">
        <v>1</v>
      </c>
      <c r="I249" s="247"/>
      <c r="J249" s="244"/>
      <c r="K249" s="244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206</v>
      </c>
      <c r="AU249" s="252" t="s">
        <v>83</v>
      </c>
      <c r="AV249" s="14" t="s">
        <v>83</v>
      </c>
      <c r="AW249" s="14" t="s">
        <v>32</v>
      </c>
      <c r="AX249" s="14" t="s">
        <v>76</v>
      </c>
      <c r="AY249" s="252" t="s">
        <v>198</v>
      </c>
    </row>
    <row r="250" spans="2:65" s="12" customFormat="1" x14ac:dyDescent="0.2">
      <c r="B250" s="220"/>
      <c r="C250" s="221"/>
      <c r="D250" s="222" t="s">
        <v>206</v>
      </c>
      <c r="E250" s="223" t="s">
        <v>1</v>
      </c>
      <c r="F250" s="224" t="s">
        <v>3575</v>
      </c>
      <c r="G250" s="221"/>
      <c r="H250" s="225">
        <v>199.8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206</v>
      </c>
      <c r="AU250" s="231" t="s">
        <v>83</v>
      </c>
      <c r="AV250" s="12" t="s">
        <v>85</v>
      </c>
      <c r="AW250" s="12" t="s">
        <v>32</v>
      </c>
      <c r="AX250" s="12" t="s">
        <v>76</v>
      </c>
      <c r="AY250" s="231" t="s">
        <v>198</v>
      </c>
    </row>
    <row r="251" spans="2:65" s="13" customFormat="1" x14ac:dyDescent="0.2">
      <c r="B251" s="232"/>
      <c r="C251" s="233"/>
      <c r="D251" s="222" t="s">
        <v>206</v>
      </c>
      <c r="E251" s="234" t="s">
        <v>1</v>
      </c>
      <c r="F251" s="235" t="s">
        <v>208</v>
      </c>
      <c r="G251" s="233"/>
      <c r="H251" s="236">
        <v>199.8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206</v>
      </c>
      <c r="AU251" s="242" t="s">
        <v>83</v>
      </c>
      <c r="AV251" s="13" t="s">
        <v>205</v>
      </c>
      <c r="AW251" s="13" t="s">
        <v>32</v>
      </c>
      <c r="AX251" s="13" t="s">
        <v>83</v>
      </c>
      <c r="AY251" s="242" t="s">
        <v>198</v>
      </c>
    </row>
    <row r="252" spans="2:65" s="1" customFormat="1" ht="16.5" customHeight="1" x14ac:dyDescent="0.2">
      <c r="B252" s="33"/>
      <c r="C252" s="260" t="s">
        <v>313</v>
      </c>
      <c r="D252" s="260" t="s">
        <v>2230</v>
      </c>
      <c r="E252" s="261" t="s">
        <v>3576</v>
      </c>
      <c r="F252" s="262" t="s">
        <v>3672</v>
      </c>
      <c r="G252" s="263" t="s">
        <v>312</v>
      </c>
      <c r="H252" s="264">
        <v>119.95</v>
      </c>
      <c r="I252" s="265"/>
      <c r="J252" s="264">
        <f>ROUND(I252*H252,2)</f>
        <v>0</v>
      </c>
      <c r="K252" s="262" t="s">
        <v>1</v>
      </c>
      <c r="L252" s="266"/>
      <c r="M252" s="267" t="s">
        <v>1</v>
      </c>
      <c r="N252" s="268" t="s">
        <v>41</v>
      </c>
      <c r="O252" s="65"/>
      <c r="P252" s="216">
        <f>O252*H252</f>
        <v>0</v>
      </c>
      <c r="Q252" s="216">
        <v>0.13</v>
      </c>
      <c r="R252" s="216">
        <f>Q252*H252</f>
        <v>15.593500000000001</v>
      </c>
      <c r="S252" s="216">
        <v>0</v>
      </c>
      <c r="T252" s="217">
        <f>S252*H252</f>
        <v>0</v>
      </c>
      <c r="AR252" s="218" t="s">
        <v>218</v>
      </c>
      <c r="AT252" s="218" t="s">
        <v>2230</v>
      </c>
      <c r="AU252" s="218" t="s">
        <v>83</v>
      </c>
      <c r="AY252" s="16" t="s">
        <v>198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6" t="s">
        <v>83</v>
      </c>
      <c r="BK252" s="219">
        <f>ROUND(I252*H252,2)</f>
        <v>0</v>
      </c>
      <c r="BL252" s="16" t="s">
        <v>205</v>
      </c>
      <c r="BM252" s="218" t="s">
        <v>422</v>
      </c>
    </row>
    <row r="253" spans="2:65" s="1" customFormat="1" ht="16.5" customHeight="1" x14ac:dyDescent="0.2">
      <c r="B253" s="33"/>
      <c r="C253" s="260" t="s">
        <v>424</v>
      </c>
      <c r="D253" s="260" t="s">
        <v>2230</v>
      </c>
      <c r="E253" s="261" t="s">
        <v>3577</v>
      </c>
      <c r="F253" s="262" t="s">
        <v>3670</v>
      </c>
      <c r="G253" s="263" t="s">
        <v>312</v>
      </c>
      <c r="H253" s="264">
        <v>2.2400000000000002</v>
      </c>
      <c r="I253" s="265"/>
      <c r="J253" s="264">
        <f>ROUND(I253*H253,2)</f>
        <v>0</v>
      </c>
      <c r="K253" s="262" t="s">
        <v>1</v>
      </c>
      <c r="L253" s="266"/>
      <c r="M253" s="267" t="s">
        <v>1</v>
      </c>
      <c r="N253" s="268" t="s">
        <v>41</v>
      </c>
      <c r="O253" s="65"/>
      <c r="P253" s="216">
        <f>O253*H253</f>
        <v>0</v>
      </c>
      <c r="Q253" s="216">
        <v>0.17599999999999999</v>
      </c>
      <c r="R253" s="216">
        <f>Q253*H253</f>
        <v>0.39424000000000003</v>
      </c>
      <c r="S253" s="216">
        <v>0</v>
      </c>
      <c r="T253" s="217">
        <f>S253*H253</f>
        <v>0</v>
      </c>
      <c r="AR253" s="218" t="s">
        <v>218</v>
      </c>
      <c r="AT253" s="218" t="s">
        <v>2230</v>
      </c>
      <c r="AU253" s="218" t="s">
        <v>83</v>
      </c>
      <c r="AY253" s="16" t="s">
        <v>198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6" t="s">
        <v>83</v>
      </c>
      <c r="BK253" s="219">
        <f>ROUND(I253*H253,2)</f>
        <v>0</v>
      </c>
      <c r="BL253" s="16" t="s">
        <v>205</v>
      </c>
      <c r="BM253" s="218" t="s">
        <v>427</v>
      </c>
    </row>
    <row r="254" spans="2:65" s="11" customFormat="1" ht="25.9" customHeight="1" x14ac:dyDescent="0.2">
      <c r="B254" s="192"/>
      <c r="C254" s="193"/>
      <c r="D254" s="194" t="s">
        <v>75</v>
      </c>
      <c r="E254" s="195" t="s">
        <v>238</v>
      </c>
      <c r="F254" s="195" t="s">
        <v>3578</v>
      </c>
      <c r="G254" s="193"/>
      <c r="H254" s="193"/>
      <c r="I254" s="196"/>
      <c r="J254" s="197">
        <f>BK254</f>
        <v>0</v>
      </c>
      <c r="K254" s="193"/>
      <c r="L254" s="198"/>
      <c r="M254" s="199"/>
      <c r="N254" s="200"/>
      <c r="O254" s="200"/>
      <c r="P254" s="201">
        <f>SUM(P255:P266)</f>
        <v>0</v>
      </c>
      <c r="Q254" s="200"/>
      <c r="R254" s="201">
        <f>SUM(R255:R266)</f>
        <v>0.41114000000000001</v>
      </c>
      <c r="S254" s="200"/>
      <c r="T254" s="202">
        <f>SUM(T255:T266)</f>
        <v>0</v>
      </c>
      <c r="AR254" s="203" t="s">
        <v>83</v>
      </c>
      <c r="AT254" s="204" t="s">
        <v>75</v>
      </c>
      <c r="AU254" s="204" t="s">
        <v>76</v>
      </c>
      <c r="AY254" s="203" t="s">
        <v>198</v>
      </c>
      <c r="BK254" s="205">
        <f>SUM(BK255:BK266)</f>
        <v>0</v>
      </c>
    </row>
    <row r="255" spans="2:65" s="1" customFormat="1" ht="24" customHeight="1" x14ac:dyDescent="0.2">
      <c r="B255" s="33"/>
      <c r="C255" s="208" t="s">
        <v>320</v>
      </c>
      <c r="D255" s="208" t="s">
        <v>201</v>
      </c>
      <c r="E255" s="209" t="s">
        <v>3579</v>
      </c>
      <c r="F255" s="210" t="s">
        <v>3580</v>
      </c>
      <c r="G255" s="211" t="s">
        <v>278</v>
      </c>
      <c r="H255" s="212">
        <v>22.8</v>
      </c>
      <c r="I255" s="213"/>
      <c r="J255" s="212">
        <f>ROUND(I255*H255,2)</f>
        <v>0</v>
      </c>
      <c r="K255" s="210" t="s">
        <v>1</v>
      </c>
      <c r="L255" s="37"/>
      <c r="M255" s="214" t="s">
        <v>1</v>
      </c>
      <c r="N255" s="215" t="s">
        <v>41</v>
      </c>
      <c r="O255" s="65"/>
      <c r="P255" s="216">
        <f>O255*H255</f>
        <v>0</v>
      </c>
      <c r="Q255" s="216">
        <v>5.0000000000000002E-5</v>
      </c>
      <c r="R255" s="216">
        <f>Q255*H255</f>
        <v>1.1400000000000002E-3</v>
      </c>
      <c r="S255" s="216">
        <v>0</v>
      </c>
      <c r="T255" s="217">
        <f>S255*H255</f>
        <v>0</v>
      </c>
      <c r="AR255" s="218" t="s">
        <v>205</v>
      </c>
      <c r="AT255" s="218" t="s">
        <v>201</v>
      </c>
      <c r="AU255" s="218" t="s">
        <v>83</v>
      </c>
      <c r="AY255" s="16" t="s">
        <v>198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6" t="s">
        <v>83</v>
      </c>
      <c r="BK255" s="219">
        <f>ROUND(I255*H255,2)</f>
        <v>0</v>
      </c>
      <c r="BL255" s="16" t="s">
        <v>205</v>
      </c>
      <c r="BM255" s="218" t="s">
        <v>433</v>
      </c>
    </row>
    <row r="256" spans="2:65" s="14" customFormat="1" x14ac:dyDescent="0.2">
      <c r="B256" s="243"/>
      <c r="C256" s="244"/>
      <c r="D256" s="222" t="s">
        <v>206</v>
      </c>
      <c r="E256" s="245" t="s">
        <v>1</v>
      </c>
      <c r="F256" s="246" t="s">
        <v>3581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206</v>
      </c>
      <c r="AU256" s="252" t="s">
        <v>83</v>
      </c>
      <c r="AV256" s="14" t="s">
        <v>83</v>
      </c>
      <c r="AW256" s="14" t="s">
        <v>32</v>
      </c>
      <c r="AX256" s="14" t="s">
        <v>76</v>
      </c>
      <c r="AY256" s="252" t="s">
        <v>198</v>
      </c>
    </row>
    <row r="257" spans="2:65" s="12" customFormat="1" x14ac:dyDescent="0.2">
      <c r="B257" s="220"/>
      <c r="C257" s="221"/>
      <c r="D257" s="222" t="s">
        <v>206</v>
      </c>
      <c r="E257" s="223" t="s">
        <v>1</v>
      </c>
      <c r="F257" s="224" t="s">
        <v>3582</v>
      </c>
      <c r="G257" s="221"/>
      <c r="H257" s="225">
        <v>22.8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206</v>
      </c>
      <c r="AU257" s="231" t="s">
        <v>83</v>
      </c>
      <c r="AV257" s="12" t="s">
        <v>85</v>
      </c>
      <c r="AW257" s="12" t="s">
        <v>32</v>
      </c>
      <c r="AX257" s="12" t="s">
        <v>76</v>
      </c>
      <c r="AY257" s="231" t="s">
        <v>198</v>
      </c>
    </row>
    <row r="258" spans="2:65" s="13" customFormat="1" x14ac:dyDescent="0.2">
      <c r="B258" s="232"/>
      <c r="C258" s="233"/>
      <c r="D258" s="222" t="s">
        <v>206</v>
      </c>
      <c r="E258" s="234" t="s">
        <v>1</v>
      </c>
      <c r="F258" s="235" t="s">
        <v>208</v>
      </c>
      <c r="G258" s="233"/>
      <c r="H258" s="236">
        <v>22.8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206</v>
      </c>
      <c r="AU258" s="242" t="s">
        <v>83</v>
      </c>
      <c r="AV258" s="13" t="s">
        <v>205</v>
      </c>
      <c r="AW258" s="13" t="s">
        <v>32</v>
      </c>
      <c r="AX258" s="13" t="s">
        <v>83</v>
      </c>
      <c r="AY258" s="242" t="s">
        <v>198</v>
      </c>
    </row>
    <row r="259" spans="2:65" s="1" customFormat="1" ht="16.5" customHeight="1" x14ac:dyDescent="0.2">
      <c r="B259" s="33"/>
      <c r="C259" s="260" t="s">
        <v>438</v>
      </c>
      <c r="D259" s="260" t="s">
        <v>2230</v>
      </c>
      <c r="E259" s="261" t="s">
        <v>3583</v>
      </c>
      <c r="F259" s="262" t="s">
        <v>3584</v>
      </c>
      <c r="G259" s="263" t="s">
        <v>590</v>
      </c>
      <c r="H259" s="264">
        <v>1</v>
      </c>
      <c r="I259" s="265"/>
      <c r="J259" s="264">
        <f>ROUND(I259*H259,2)</f>
        <v>0</v>
      </c>
      <c r="K259" s="262" t="s">
        <v>1</v>
      </c>
      <c r="L259" s="266"/>
      <c r="M259" s="267" t="s">
        <v>1</v>
      </c>
      <c r="N259" s="268" t="s">
        <v>41</v>
      </c>
      <c r="O259" s="65"/>
      <c r="P259" s="216">
        <f>O259*H259</f>
        <v>0</v>
      </c>
      <c r="Q259" s="216">
        <v>0.4</v>
      </c>
      <c r="R259" s="216">
        <f>Q259*H259</f>
        <v>0.4</v>
      </c>
      <c r="S259" s="216">
        <v>0</v>
      </c>
      <c r="T259" s="217">
        <f>S259*H259</f>
        <v>0</v>
      </c>
      <c r="AR259" s="218" t="s">
        <v>218</v>
      </c>
      <c r="AT259" s="218" t="s">
        <v>2230</v>
      </c>
      <c r="AU259" s="218" t="s">
        <v>83</v>
      </c>
      <c r="AY259" s="16" t="s">
        <v>198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6" t="s">
        <v>83</v>
      </c>
      <c r="BK259" s="219">
        <f>ROUND(I259*H259,2)</f>
        <v>0</v>
      </c>
      <c r="BL259" s="16" t="s">
        <v>205</v>
      </c>
      <c r="BM259" s="218" t="s">
        <v>441</v>
      </c>
    </row>
    <row r="260" spans="2:65" s="1" customFormat="1" ht="24" customHeight="1" x14ac:dyDescent="0.2">
      <c r="B260" s="33"/>
      <c r="C260" s="208" t="s">
        <v>324</v>
      </c>
      <c r="D260" s="208" t="s">
        <v>201</v>
      </c>
      <c r="E260" s="209" t="s">
        <v>3585</v>
      </c>
      <c r="F260" s="210" t="s">
        <v>3586</v>
      </c>
      <c r="G260" s="211" t="s">
        <v>1415</v>
      </c>
      <c r="H260" s="212">
        <v>10</v>
      </c>
      <c r="I260" s="213"/>
      <c r="J260" s="212">
        <f>ROUND(I260*H260,2)</f>
        <v>0</v>
      </c>
      <c r="K260" s="210" t="s">
        <v>1</v>
      </c>
      <c r="L260" s="37"/>
      <c r="M260" s="214" t="s">
        <v>1</v>
      </c>
      <c r="N260" s="215" t="s">
        <v>41</v>
      </c>
      <c r="O260" s="65"/>
      <c r="P260" s="216">
        <f>O260*H260</f>
        <v>0</v>
      </c>
      <c r="Q260" s="216">
        <v>1E-3</v>
      </c>
      <c r="R260" s="216">
        <f>Q260*H260</f>
        <v>0.01</v>
      </c>
      <c r="S260" s="216">
        <v>0</v>
      </c>
      <c r="T260" s="217">
        <f>S260*H260</f>
        <v>0</v>
      </c>
      <c r="AR260" s="218" t="s">
        <v>205</v>
      </c>
      <c r="AT260" s="218" t="s">
        <v>201</v>
      </c>
      <c r="AU260" s="218" t="s">
        <v>83</v>
      </c>
      <c r="AY260" s="16" t="s">
        <v>198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6" t="s">
        <v>83</v>
      </c>
      <c r="BK260" s="219">
        <f>ROUND(I260*H260,2)</f>
        <v>0</v>
      </c>
      <c r="BL260" s="16" t="s">
        <v>205</v>
      </c>
      <c r="BM260" s="218" t="s">
        <v>446</v>
      </c>
    </row>
    <row r="261" spans="2:65" s="14" customFormat="1" x14ac:dyDescent="0.2">
      <c r="B261" s="243"/>
      <c r="C261" s="244"/>
      <c r="D261" s="222" t="s">
        <v>206</v>
      </c>
      <c r="E261" s="245" t="s">
        <v>1</v>
      </c>
      <c r="F261" s="246" t="s">
        <v>3587</v>
      </c>
      <c r="G261" s="244"/>
      <c r="H261" s="245" t="s">
        <v>1</v>
      </c>
      <c r="I261" s="247"/>
      <c r="J261" s="244"/>
      <c r="K261" s="244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206</v>
      </c>
      <c r="AU261" s="252" t="s">
        <v>83</v>
      </c>
      <c r="AV261" s="14" t="s">
        <v>83</v>
      </c>
      <c r="AW261" s="14" t="s">
        <v>32</v>
      </c>
      <c r="AX261" s="14" t="s">
        <v>76</v>
      </c>
      <c r="AY261" s="252" t="s">
        <v>198</v>
      </c>
    </row>
    <row r="262" spans="2:65" s="12" customFormat="1" x14ac:dyDescent="0.2">
      <c r="B262" s="220"/>
      <c r="C262" s="221"/>
      <c r="D262" s="222" t="s">
        <v>206</v>
      </c>
      <c r="E262" s="223" t="s">
        <v>1</v>
      </c>
      <c r="F262" s="224" t="s">
        <v>225</v>
      </c>
      <c r="G262" s="221"/>
      <c r="H262" s="225">
        <v>10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206</v>
      </c>
      <c r="AU262" s="231" t="s">
        <v>83</v>
      </c>
      <c r="AV262" s="12" t="s">
        <v>85</v>
      </c>
      <c r="AW262" s="12" t="s">
        <v>32</v>
      </c>
      <c r="AX262" s="12" t="s">
        <v>76</v>
      </c>
      <c r="AY262" s="231" t="s">
        <v>198</v>
      </c>
    </row>
    <row r="263" spans="2:65" s="13" customFormat="1" x14ac:dyDescent="0.2">
      <c r="B263" s="232"/>
      <c r="C263" s="233"/>
      <c r="D263" s="222" t="s">
        <v>206</v>
      </c>
      <c r="E263" s="234" t="s">
        <v>1</v>
      </c>
      <c r="F263" s="235" t="s">
        <v>208</v>
      </c>
      <c r="G263" s="233"/>
      <c r="H263" s="236">
        <v>10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206</v>
      </c>
      <c r="AU263" s="242" t="s">
        <v>83</v>
      </c>
      <c r="AV263" s="13" t="s">
        <v>205</v>
      </c>
      <c r="AW263" s="13" t="s">
        <v>32</v>
      </c>
      <c r="AX263" s="13" t="s">
        <v>83</v>
      </c>
      <c r="AY263" s="242" t="s">
        <v>198</v>
      </c>
    </row>
    <row r="264" spans="2:65" s="1" customFormat="1" ht="24" customHeight="1" x14ac:dyDescent="0.2">
      <c r="B264" s="33"/>
      <c r="C264" s="208" t="s">
        <v>447</v>
      </c>
      <c r="D264" s="208" t="s">
        <v>201</v>
      </c>
      <c r="E264" s="209" t="s">
        <v>3588</v>
      </c>
      <c r="F264" s="210" t="s">
        <v>3589</v>
      </c>
      <c r="G264" s="211" t="s">
        <v>294</v>
      </c>
      <c r="H264" s="212">
        <v>0.4</v>
      </c>
      <c r="I264" s="213"/>
      <c r="J264" s="212">
        <f>ROUND(I264*H264,2)</f>
        <v>0</v>
      </c>
      <c r="K264" s="210" t="s">
        <v>1</v>
      </c>
      <c r="L264" s="37"/>
      <c r="M264" s="214" t="s">
        <v>1</v>
      </c>
      <c r="N264" s="215" t="s">
        <v>41</v>
      </c>
      <c r="O264" s="6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AR264" s="218" t="s">
        <v>205</v>
      </c>
      <c r="AT264" s="218" t="s">
        <v>201</v>
      </c>
      <c r="AU264" s="218" t="s">
        <v>83</v>
      </c>
      <c r="AY264" s="16" t="s">
        <v>198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6" t="s">
        <v>83</v>
      </c>
      <c r="BK264" s="219">
        <f>ROUND(I264*H264,2)</f>
        <v>0</v>
      </c>
      <c r="BL264" s="16" t="s">
        <v>205</v>
      </c>
      <c r="BM264" s="218" t="s">
        <v>450</v>
      </c>
    </row>
    <row r="265" spans="2:65" s="12" customFormat="1" x14ac:dyDescent="0.2">
      <c r="B265" s="220"/>
      <c r="C265" s="221"/>
      <c r="D265" s="222" t="s">
        <v>206</v>
      </c>
      <c r="E265" s="223" t="s">
        <v>1</v>
      </c>
      <c r="F265" s="224" t="s">
        <v>3590</v>
      </c>
      <c r="G265" s="221"/>
      <c r="H265" s="225">
        <v>0.4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206</v>
      </c>
      <c r="AU265" s="231" t="s">
        <v>83</v>
      </c>
      <c r="AV265" s="12" t="s">
        <v>85</v>
      </c>
      <c r="AW265" s="12" t="s">
        <v>32</v>
      </c>
      <c r="AX265" s="12" t="s">
        <v>76</v>
      </c>
      <c r="AY265" s="231" t="s">
        <v>198</v>
      </c>
    </row>
    <row r="266" spans="2:65" s="13" customFormat="1" x14ac:dyDescent="0.2">
      <c r="B266" s="232"/>
      <c r="C266" s="233"/>
      <c r="D266" s="222" t="s">
        <v>206</v>
      </c>
      <c r="E266" s="234" t="s">
        <v>1</v>
      </c>
      <c r="F266" s="235" t="s">
        <v>208</v>
      </c>
      <c r="G266" s="233"/>
      <c r="H266" s="236">
        <v>0.4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206</v>
      </c>
      <c r="AU266" s="242" t="s">
        <v>83</v>
      </c>
      <c r="AV266" s="13" t="s">
        <v>205</v>
      </c>
      <c r="AW266" s="13" t="s">
        <v>32</v>
      </c>
      <c r="AX266" s="13" t="s">
        <v>83</v>
      </c>
      <c r="AY266" s="242" t="s">
        <v>198</v>
      </c>
    </row>
    <row r="267" spans="2:65" s="11" customFormat="1" ht="25.9" customHeight="1" x14ac:dyDescent="0.2">
      <c r="B267" s="192"/>
      <c r="C267" s="193"/>
      <c r="D267" s="194" t="s">
        <v>75</v>
      </c>
      <c r="E267" s="195" t="s">
        <v>218</v>
      </c>
      <c r="F267" s="195" t="s">
        <v>3591</v>
      </c>
      <c r="G267" s="193"/>
      <c r="H267" s="193"/>
      <c r="I267" s="196"/>
      <c r="J267" s="197">
        <f>BK267</f>
        <v>0</v>
      </c>
      <c r="K267" s="193"/>
      <c r="L267" s="198"/>
      <c r="M267" s="199"/>
      <c r="N267" s="200"/>
      <c r="O267" s="200"/>
      <c r="P267" s="201">
        <f>SUM(P268:P283)</f>
        <v>0</v>
      </c>
      <c r="Q267" s="200"/>
      <c r="R267" s="201">
        <f>SUM(R268:R283)</f>
        <v>0.74978</v>
      </c>
      <c r="S267" s="200"/>
      <c r="T267" s="202">
        <f>SUM(T268:T283)</f>
        <v>0</v>
      </c>
      <c r="AR267" s="203" t="s">
        <v>83</v>
      </c>
      <c r="AT267" s="204" t="s">
        <v>75</v>
      </c>
      <c r="AU267" s="204" t="s">
        <v>76</v>
      </c>
      <c r="AY267" s="203" t="s">
        <v>198</v>
      </c>
      <c r="BK267" s="205">
        <f>SUM(BK268:BK283)</f>
        <v>0</v>
      </c>
    </row>
    <row r="268" spans="2:65" s="1" customFormat="1" ht="24" customHeight="1" x14ac:dyDescent="0.2">
      <c r="B268" s="33"/>
      <c r="C268" s="208" t="s">
        <v>329</v>
      </c>
      <c r="D268" s="208" t="s">
        <v>201</v>
      </c>
      <c r="E268" s="209" t="s">
        <v>3592</v>
      </c>
      <c r="F268" s="210" t="s">
        <v>3593</v>
      </c>
      <c r="G268" s="211" t="s">
        <v>278</v>
      </c>
      <c r="H268" s="212">
        <v>3</v>
      </c>
      <c r="I268" s="213"/>
      <c r="J268" s="212">
        <f>ROUND(I268*H268,2)</f>
        <v>0</v>
      </c>
      <c r="K268" s="210" t="s">
        <v>1</v>
      </c>
      <c r="L268" s="37"/>
      <c r="M268" s="214" t="s">
        <v>1</v>
      </c>
      <c r="N268" s="215" t="s">
        <v>41</v>
      </c>
      <c r="O268" s="65"/>
      <c r="P268" s="216">
        <f>O268*H268</f>
        <v>0</v>
      </c>
      <c r="Q268" s="216">
        <v>1.0000000000000001E-5</v>
      </c>
      <c r="R268" s="216">
        <f>Q268*H268</f>
        <v>3.0000000000000004E-5</v>
      </c>
      <c r="S268" s="216">
        <v>0</v>
      </c>
      <c r="T268" s="217">
        <f>S268*H268</f>
        <v>0</v>
      </c>
      <c r="AR268" s="218" t="s">
        <v>205</v>
      </c>
      <c r="AT268" s="218" t="s">
        <v>201</v>
      </c>
      <c r="AU268" s="218" t="s">
        <v>83</v>
      </c>
      <c r="AY268" s="16" t="s">
        <v>198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6" t="s">
        <v>83</v>
      </c>
      <c r="BK268" s="219">
        <f>ROUND(I268*H268,2)</f>
        <v>0</v>
      </c>
      <c r="BL268" s="16" t="s">
        <v>205</v>
      </c>
      <c r="BM268" s="218" t="s">
        <v>451</v>
      </c>
    </row>
    <row r="269" spans="2:65" s="14" customFormat="1" x14ac:dyDescent="0.2">
      <c r="B269" s="243"/>
      <c r="C269" s="244"/>
      <c r="D269" s="222" t="s">
        <v>206</v>
      </c>
      <c r="E269" s="245" t="s">
        <v>1</v>
      </c>
      <c r="F269" s="246" t="s">
        <v>3594</v>
      </c>
      <c r="G269" s="244"/>
      <c r="H269" s="245" t="s">
        <v>1</v>
      </c>
      <c r="I269" s="247"/>
      <c r="J269" s="244"/>
      <c r="K269" s="244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206</v>
      </c>
      <c r="AU269" s="252" t="s">
        <v>83</v>
      </c>
      <c r="AV269" s="14" t="s">
        <v>83</v>
      </c>
      <c r="AW269" s="14" t="s">
        <v>32</v>
      </c>
      <c r="AX269" s="14" t="s">
        <v>76</v>
      </c>
      <c r="AY269" s="252" t="s">
        <v>198</v>
      </c>
    </row>
    <row r="270" spans="2:65" s="12" customFormat="1" x14ac:dyDescent="0.2">
      <c r="B270" s="220"/>
      <c r="C270" s="221"/>
      <c r="D270" s="222" t="s">
        <v>206</v>
      </c>
      <c r="E270" s="223" t="s">
        <v>1</v>
      </c>
      <c r="F270" s="224" t="s">
        <v>211</v>
      </c>
      <c r="G270" s="221"/>
      <c r="H270" s="225">
        <v>3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206</v>
      </c>
      <c r="AU270" s="231" t="s">
        <v>83</v>
      </c>
      <c r="AV270" s="12" t="s">
        <v>85</v>
      </c>
      <c r="AW270" s="12" t="s">
        <v>32</v>
      </c>
      <c r="AX270" s="12" t="s">
        <v>76</v>
      </c>
      <c r="AY270" s="231" t="s">
        <v>198</v>
      </c>
    </row>
    <row r="271" spans="2:65" s="13" customFormat="1" x14ac:dyDescent="0.2">
      <c r="B271" s="232"/>
      <c r="C271" s="233"/>
      <c r="D271" s="222" t="s">
        <v>206</v>
      </c>
      <c r="E271" s="234" t="s">
        <v>1</v>
      </c>
      <c r="F271" s="235" t="s">
        <v>208</v>
      </c>
      <c r="G271" s="233"/>
      <c r="H271" s="236">
        <v>3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206</v>
      </c>
      <c r="AU271" s="242" t="s">
        <v>83</v>
      </c>
      <c r="AV271" s="13" t="s">
        <v>205</v>
      </c>
      <c r="AW271" s="13" t="s">
        <v>32</v>
      </c>
      <c r="AX271" s="13" t="s">
        <v>83</v>
      </c>
      <c r="AY271" s="242" t="s">
        <v>198</v>
      </c>
    </row>
    <row r="272" spans="2:65" s="1" customFormat="1" ht="16.5" customHeight="1" x14ac:dyDescent="0.2">
      <c r="B272" s="33"/>
      <c r="C272" s="260" t="s">
        <v>455</v>
      </c>
      <c r="D272" s="260" t="s">
        <v>2230</v>
      </c>
      <c r="E272" s="261" t="s">
        <v>3595</v>
      </c>
      <c r="F272" s="262" t="s">
        <v>3596</v>
      </c>
      <c r="G272" s="263" t="s">
        <v>278</v>
      </c>
      <c r="H272" s="264">
        <v>3.29</v>
      </c>
      <c r="I272" s="265"/>
      <c r="J272" s="264">
        <f>ROUND(I272*H272,2)</f>
        <v>0</v>
      </c>
      <c r="K272" s="262" t="s">
        <v>1</v>
      </c>
      <c r="L272" s="266"/>
      <c r="M272" s="267" t="s">
        <v>1</v>
      </c>
      <c r="N272" s="268" t="s">
        <v>41</v>
      </c>
      <c r="O272" s="65"/>
      <c r="P272" s="216">
        <f>O272*H272</f>
        <v>0</v>
      </c>
      <c r="Q272" s="216">
        <v>5.0000000000000001E-3</v>
      </c>
      <c r="R272" s="216">
        <f>Q272*H272</f>
        <v>1.6449999999999999E-2</v>
      </c>
      <c r="S272" s="216">
        <v>0</v>
      </c>
      <c r="T272" s="217">
        <f>S272*H272</f>
        <v>0</v>
      </c>
      <c r="AR272" s="218" t="s">
        <v>218</v>
      </c>
      <c r="AT272" s="218" t="s">
        <v>2230</v>
      </c>
      <c r="AU272" s="218" t="s">
        <v>83</v>
      </c>
      <c r="AY272" s="16" t="s">
        <v>198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6" t="s">
        <v>83</v>
      </c>
      <c r="BK272" s="219">
        <f>ROUND(I272*H272,2)</f>
        <v>0</v>
      </c>
      <c r="BL272" s="16" t="s">
        <v>205</v>
      </c>
      <c r="BM272" s="218" t="s">
        <v>458</v>
      </c>
    </row>
    <row r="273" spans="2:65" s="1" customFormat="1" ht="24" customHeight="1" x14ac:dyDescent="0.2">
      <c r="B273" s="33"/>
      <c r="C273" s="208" t="s">
        <v>334</v>
      </c>
      <c r="D273" s="208" t="s">
        <v>201</v>
      </c>
      <c r="E273" s="209" t="s">
        <v>3597</v>
      </c>
      <c r="F273" s="210" t="s">
        <v>3673</v>
      </c>
      <c r="G273" s="211" t="s">
        <v>204</v>
      </c>
      <c r="H273" s="212">
        <v>1</v>
      </c>
      <c r="I273" s="213"/>
      <c r="J273" s="212">
        <f>ROUND(I273*H273,2)</f>
        <v>0</v>
      </c>
      <c r="K273" s="210" t="s">
        <v>1</v>
      </c>
      <c r="L273" s="37"/>
      <c r="M273" s="214" t="s">
        <v>1</v>
      </c>
      <c r="N273" s="215" t="s">
        <v>41</v>
      </c>
      <c r="O273" s="65"/>
      <c r="P273" s="216">
        <f>O273*H273</f>
        <v>0</v>
      </c>
      <c r="Q273" s="216">
        <v>0.14494000000000001</v>
      </c>
      <c r="R273" s="216">
        <f>Q273*H273</f>
        <v>0.14494000000000001</v>
      </c>
      <c r="S273" s="216">
        <v>0</v>
      </c>
      <c r="T273" s="217">
        <f>S273*H273</f>
        <v>0</v>
      </c>
      <c r="AR273" s="218" t="s">
        <v>205</v>
      </c>
      <c r="AT273" s="218" t="s">
        <v>201</v>
      </c>
      <c r="AU273" s="218" t="s">
        <v>83</v>
      </c>
      <c r="AY273" s="16" t="s">
        <v>198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6" t="s">
        <v>83</v>
      </c>
      <c r="BK273" s="219">
        <f>ROUND(I273*H273,2)</f>
        <v>0</v>
      </c>
      <c r="BL273" s="16" t="s">
        <v>205</v>
      </c>
      <c r="BM273" s="218" t="s">
        <v>462</v>
      </c>
    </row>
    <row r="274" spans="2:65" s="14" customFormat="1" x14ac:dyDescent="0.2">
      <c r="B274" s="243"/>
      <c r="C274" s="244"/>
      <c r="D274" s="222" t="s">
        <v>206</v>
      </c>
      <c r="E274" s="245" t="s">
        <v>1</v>
      </c>
      <c r="F274" s="246" t="s">
        <v>3598</v>
      </c>
      <c r="G274" s="244"/>
      <c r="H274" s="245" t="s">
        <v>1</v>
      </c>
      <c r="I274" s="247"/>
      <c r="J274" s="244"/>
      <c r="K274" s="244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206</v>
      </c>
      <c r="AU274" s="252" t="s">
        <v>83</v>
      </c>
      <c r="AV274" s="14" t="s">
        <v>83</v>
      </c>
      <c r="AW274" s="14" t="s">
        <v>32</v>
      </c>
      <c r="AX274" s="14" t="s">
        <v>76</v>
      </c>
      <c r="AY274" s="252" t="s">
        <v>198</v>
      </c>
    </row>
    <row r="275" spans="2:65" s="12" customFormat="1" x14ac:dyDescent="0.2">
      <c r="B275" s="220"/>
      <c r="C275" s="221"/>
      <c r="D275" s="222" t="s">
        <v>206</v>
      </c>
      <c r="E275" s="223" t="s">
        <v>1</v>
      </c>
      <c r="F275" s="224" t="s">
        <v>83</v>
      </c>
      <c r="G275" s="221"/>
      <c r="H275" s="225">
        <v>1</v>
      </c>
      <c r="I275" s="226"/>
      <c r="J275" s="221"/>
      <c r="K275" s="221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206</v>
      </c>
      <c r="AU275" s="231" t="s">
        <v>83</v>
      </c>
      <c r="AV275" s="12" t="s">
        <v>85</v>
      </c>
      <c r="AW275" s="12" t="s">
        <v>32</v>
      </c>
      <c r="AX275" s="12" t="s">
        <v>76</v>
      </c>
      <c r="AY275" s="231" t="s">
        <v>198</v>
      </c>
    </row>
    <row r="276" spans="2:65" s="13" customFormat="1" x14ac:dyDescent="0.2">
      <c r="B276" s="232"/>
      <c r="C276" s="233"/>
      <c r="D276" s="222" t="s">
        <v>206</v>
      </c>
      <c r="E276" s="234" t="s">
        <v>1</v>
      </c>
      <c r="F276" s="235" t="s">
        <v>208</v>
      </c>
      <c r="G276" s="233"/>
      <c r="H276" s="236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206</v>
      </c>
      <c r="AU276" s="242" t="s">
        <v>83</v>
      </c>
      <c r="AV276" s="13" t="s">
        <v>205</v>
      </c>
      <c r="AW276" s="13" t="s">
        <v>32</v>
      </c>
      <c r="AX276" s="13" t="s">
        <v>83</v>
      </c>
      <c r="AY276" s="242" t="s">
        <v>198</v>
      </c>
    </row>
    <row r="277" spans="2:65" s="1" customFormat="1" ht="16.5" customHeight="1" x14ac:dyDescent="0.2">
      <c r="B277" s="33"/>
      <c r="C277" s="260" t="s">
        <v>464</v>
      </c>
      <c r="D277" s="260" t="s">
        <v>2230</v>
      </c>
      <c r="E277" s="261" t="s">
        <v>3599</v>
      </c>
      <c r="F277" s="262" t="s">
        <v>3600</v>
      </c>
      <c r="G277" s="263" t="s">
        <v>590</v>
      </c>
      <c r="H277" s="264">
        <v>1.02</v>
      </c>
      <c r="I277" s="265"/>
      <c r="J277" s="264">
        <f>ROUND(I277*H277,2)</f>
        <v>0</v>
      </c>
      <c r="K277" s="262" t="s">
        <v>1</v>
      </c>
      <c r="L277" s="266"/>
      <c r="M277" s="267" t="s">
        <v>1</v>
      </c>
      <c r="N277" s="268" t="s">
        <v>41</v>
      </c>
      <c r="O277" s="65"/>
      <c r="P277" s="216">
        <f>O277*H277</f>
        <v>0</v>
      </c>
      <c r="Q277" s="216">
        <v>0.45</v>
      </c>
      <c r="R277" s="216">
        <f>Q277*H277</f>
        <v>0.45900000000000002</v>
      </c>
      <c r="S277" s="216">
        <v>0</v>
      </c>
      <c r="T277" s="217">
        <f>S277*H277</f>
        <v>0</v>
      </c>
      <c r="AR277" s="218" t="s">
        <v>218</v>
      </c>
      <c r="AT277" s="218" t="s">
        <v>2230</v>
      </c>
      <c r="AU277" s="218" t="s">
        <v>83</v>
      </c>
      <c r="AY277" s="16" t="s">
        <v>198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6" t="s">
        <v>83</v>
      </c>
      <c r="BK277" s="219">
        <f>ROUND(I277*H277,2)</f>
        <v>0</v>
      </c>
      <c r="BL277" s="16" t="s">
        <v>205</v>
      </c>
      <c r="BM277" s="218" t="s">
        <v>467</v>
      </c>
    </row>
    <row r="278" spans="2:65" s="1" customFormat="1" ht="24" customHeight="1" x14ac:dyDescent="0.2">
      <c r="B278" s="33"/>
      <c r="C278" s="208" t="s">
        <v>339</v>
      </c>
      <c r="D278" s="208" t="s">
        <v>201</v>
      </c>
      <c r="E278" s="209" t="s">
        <v>3601</v>
      </c>
      <c r="F278" s="210" t="s">
        <v>3602</v>
      </c>
      <c r="G278" s="211" t="s">
        <v>204</v>
      </c>
      <c r="H278" s="212">
        <v>1</v>
      </c>
      <c r="I278" s="213"/>
      <c r="J278" s="212">
        <f>ROUND(I278*H278,2)</f>
        <v>0</v>
      </c>
      <c r="K278" s="210" t="s">
        <v>1</v>
      </c>
      <c r="L278" s="37"/>
      <c r="M278" s="214" t="s">
        <v>1</v>
      </c>
      <c r="N278" s="215" t="s">
        <v>41</v>
      </c>
      <c r="O278" s="65"/>
      <c r="P278" s="216">
        <f>O278*H278</f>
        <v>0</v>
      </c>
      <c r="Q278" s="216">
        <v>9.3600000000000003E-3</v>
      </c>
      <c r="R278" s="216">
        <f>Q278*H278</f>
        <v>9.3600000000000003E-3</v>
      </c>
      <c r="S278" s="216">
        <v>0</v>
      </c>
      <c r="T278" s="217">
        <f>S278*H278</f>
        <v>0</v>
      </c>
      <c r="AR278" s="218" t="s">
        <v>205</v>
      </c>
      <c r="AT278" s="218" t="s">
        <v>201</v>
      </c>
      <c r="AU278" s="218" t="s">
        <v>83</v>
      </c>
      <c r="AY278" s="16" t="s">
        <v>198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6" t="s">
        <v>83</v>
      </c>
      <c r="BK278" s="219">
        <f>ROUND(I278*H278,2)</f>
        <v>0</v>
      </c>
      <c r="BL278" s="16" t="s">
        <v>205</v>
      </c>
      <c r="BM278" s="218" t="s">
        <v>472</v>
      </c>
    </row>
    <row r="279" spans="2:65" s="14" customFormat="1" x14ac:dyDescent="0.2">
      <c r="B279" s="243"/>
      <c r="C279" s="244"/>
      <c r="D279" s="222" t="s">
        <v>206</v>
      </c>
      <c r="E279" s="245" t="s">
        <v>1</v>
      </c>
      <c r="F279" s="246" t="s">
        <v>3598</v>
      </c>
      <c r="G279" s="244"/>
      <c r="H279" s="245" t="s">
        <v>1</v>
      </c>
      <c r="I279" s="247"/>
      <c r="J279" s="244"/>
      <c r="K279" s="244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206</v>
      </c>
      <c r="AU279" s="252" t="s">
        <v>83</v>
      </c>
      <c r="AV279" s="14" t="s">
        <v>83</v>
      </c>
      <c r="AW279" s="14" t="s">
        <v>32</v>
      </c>
      <c r="AX279" s="14" t="s">
        <v>76</v>
      </c>
      <c r="AY279" s="252" t="s">
        <v>198</v>
      </c>
    </row>
    <row r="280" spans="2:65" s="12" customFormat="1" x14ac:dyDescent="0.2">
      <c r="B280" s="220"/>
      <c r="C280" s="221"/>
      <c r="D280" s="222" t="s">
        <v>206</v>
      </c>
      <c r="E280" s="223" t="s">
        <v>1</v>
      </c>
      <c r="F280" s="224" t="s">
        <v>83</v>
      </c>
      <c r="G280" s="221"/>
      <c r="H280" s="225">
        <v>1</v>
      </c>
      <c r="I280" s="226"/>
      <c r="J280" s="221"/>
      <c r="K280" s="221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206</v>
      </c>
      <c r="AU280" s="231" t="s">
        <v>83</v>
      </c>
      <c r="AV280" s="12" t="s">
        <v>85</v>
      </c>
      <c r="AW280" s="12" t="s">
        <v>32</v>
      </c>
      <c r="AX280" s="12" t="s">
        <v>76</v>
      </c>
      <c r="AY280" s="231" t="s">
        <v>198</v>
      </c>
    </row>
    <row r="281" spans="2:65" s="14" customFormat="1" x14ac:dyDescent="0.2">
      <c r="B281" s="243"/>
      <c r="C281" s="244"/>
      <c r="D281" s="222" t="s">
        <v>206</v>
      </c>
      <c r="E281" s="245" t="s">
        <v>1</v>
      </c>
      <c r="F281" s="246" t="s">
        <v>3603</v>
      </c>
      <c r="G281" s="244"/>
      <c r="H281" s="245" t="s">
        <v>1</v>
      </c>
      <c r="I281" s="247"/>
      <c r="J281" s="244"/>
      <c r="K281" s="244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206</v>
      </c>
      <c r="AU281" s="252" t="s">
        <v>83</v>
      </c>
      <c r="AV281" s="14" t="s">
        <v>83</v>
      </c>
      <c r="AW281" s="14" t="s">
        <v>32</v>
      </c>
      <c r="AX281" s="14" t="s">
        <v>76</v>
      </c>
      <c r="AY281" s="252" t="s">
        <v>198</v>
      </c>
    </row>
    <row r="282" spans="2:65" s="13" customFormat="1" x14ac:dyDescent="0.2">
      <c r="B282" s="232"/>
      <c r="C282" s="233"/>
      <c r="D282" s="222" t="s">
        <v>206</v>
      </c>
      <c r="E282" s="234" t="s">
        <v>1</v>
      </c>
      <c r="F282" s="235" t="s">
        <v>208</v>
      </c>
      <c r="G282" s="233"/>
      <c r="H282" s="236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206</v>
      </c>
      <c r="AU282" s="242" t="s">
        <v>83</v>
      </c>
      <c r="AV282" s="13" t="s">
        <v>205</v>
      </c>
      <c r="AW282" s="13" t="s">
        <v>32</v>
      </c>
      <c r="AX282" s="13" t="s">
        <v>83</v>
      </c>
      <c r="AY282" s="242" t="s">
        <v>198</v>
      </c>
    </row>
    <row r="283" spans="2:65" s="1" customFormat="1" ht="24" customHeight="1" x14ac:dyDescent="0.2">
      <c r="B283" s="33"/>
      <c r="C283" s="260" t="s">
        <v>475</v>
      </c>
      <c r="D283" s="260" t="s">
        <v>2230</v>
      </c>
      <c r="E283" s="261" t="s">
        <v>3604</v>
      </c>
      <c r="F283" s="262" t="s">
        <v>3605</v>
      </c>
      <c r="G283" s="263" t="s">
        <v>590</v>
      </c>
      <c r="H283" s="264">
        <v>1</v>
      </c>
      <c r="I283" s="265"/>
      <c r="J283" s="264">
        <f>ROUND(I283*H283,2)</f>
        <v>0</v>
      </c>
      <c r="K283" s="262" t="s">
        <v>1</v>
      </c>
      <c r="L283" s="266"/>
      <c r="M283" s="267" t="s">
        <v>1</v>
      </c>
      <c r="N283" s="268" t="s">
        <v>41</v>
      </c>
      <c r="O283" s="65"/>
      <c r="P283" s="216">
        <f>O283*H283</f>
        <v>0</v>
      </c>
      <c r="Q283" s="216">
        <v>0.12</v>
      </c>
      <c r="R283" s="216">
        <f>Q283*H283</f>
        <v>0.12</v>
      </c>
      <c r="S283" s="216">
        <v>0</v>
      </c>
      <c r="T283" s="217">
        <f>S283*H283</f>
        <v>0</v>
      </c>
      <c r="AR283" s="218" t="s">
        <v>218</v>
      </c>
      <c r="AT283" s="218" t="s">
        <v>2230</v>
      </c>
      <c r="AU283" s="218" t="s">
        <v>83</v>
      </c>
      <c r="AY283" s="16" t="s">
        <v>198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6" t="s">
        <v>83</v>
      </c>
      <c r="BK283" s="219">
        <f>ROUND(I283*H283,2)</f>
        <v>0</v>
      </c>
      <c r="BL283" s="16" t="s">
        <v>205</v>
      </c>
      <c r="BM283" s="218" t="s">
        <v>478</v>
      </c>
    </row>
    <row r="284" spans="2:65" s="11" customFormat="1" ht="25.9" customHeight="1" x14ac:dyDescent="0.2">
      <c r="B284" s="192"/>
      <c r="C284" s="193"/>
      <c r="D284" s="194" t="s">
        <v>75</v>
      </c>
      <c r="E284" s="195" t="s">
        <v>250</v>
      </c>
      <c r="F284" s="195" t="s">
        <v>3177</v>
      </c>
      <c r="G284" s="193"/>
      <c r="H284" s="193"/>
      <c r="I284" s="196"/>
      <c r="J284" s="197">
        <f>BK284</f>
        <v>0</v>
      </c>
      <c r="K284" s="193"/>
      <c r="L284" s="198"/>
      <c r="M284" s="199"/>
      <c r="N284" s="200"/>
      <c r="O284" s="200"/>
      <c r="P284" s="201">
        <f>SUM(P285:P324)</f>
        <v>0</v>
      </c>
      <c r="Q284" s="200"/>
      <c r="R284" s="201">
        <f>SUM(R285:R324)</f>
        <v>27.433709200000006</v>
      </c>
      <c r="S284" s="200"/>
      <c r="T284" s="202">
        <f>SUM(T285:T324)</f>
        <v>0</v>
      </c>
      <c r="AR284" s="203" t="s">
        <v>83</v>
      </c>
      <c r="AT284" s="204" t="s">
        <v>75</v>
      </c>
      <c r="AU284" s="204" t="s">
        <v>76</v>
      </c>
      <c r="AY284" s="203" t="s">
        <v>198</v>
      </c>
      <c r="BK284" s="205">
        <f>SUM(BK285:BK324)</f>
        <v>0</v>
      </c>
    </row>
    <row r="285" spans="2:65" s="1" customFormat="1" ht="24" customHeight="1" x14ac:dyDescent="0.2">
      <c r="B285" s="33"/>
      <c r="C285" s="208" t="s">
        <v>343</v>
      </c>
      <c r="D285" s="208" t="s">
        <v>201</v>
      </c>
      <c r="E285" s="209" t="s">
        <v>3606</v>
      </c>
      <c r="F285" s="210" t="s">
        <v>3607</v>
      </c>
      <c r="G285" s="211" t="s">
        <v>278</v>
      </c>
      <c r="H285" s="212">
        <v>6</v>
      </c>
      <c r="I285" s="213"/>
      <c r="J285" s="212">
        <f>ROUND(I285*H285,2)</f>
        <v>0</v>
      </c>
      <c r="K285" s="210" t="s">
        <v>1</v>
      </c>
      <c r="L285" s="37"/>
      <c r="M285" s="214" t="s">
        <v>1</v>
      </c>
      <c r="N285" s="215" t="s">
        <v>41</v>
      </c>
      <c r="O285" s="65"/>
      <c r="P285" s="216">
        <f>O285*H285</f>
        <v>0</v>
      </c>
      <c r="Q285" s="216">
        <v>7.1900000000000006E-2</v>
      </c>
      <c r="R285" s="216">
        <f>Q285*H285</f>
        <v>0.43140000000000001</v>
      </c>
      <c r="S285" s="216">
        <v>0</v>
      </c>
      <c r="T285" s="217">
        <f>S285*H285</f>
        <v>0</v>
      </c>
      <c r="AR285" s="218" t="s">
        <v>205</v>
      </c>
      <c r="AT285" s="218" t="s">
        <v>201</v>
      </c>
      <c r="AU285" s="218" t="s">
        <v>83</v>
      </c>
      <c r="AY285" s="16" t="s">
        <v>198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6" t="s">
        <v>83</v>
      </c>
      <c r="BK285" s="219">
        <f>ROUND(I285*H285,2)</f>
        <v>0</v>
      </c>
      <c r="BL285" s="16" t="s">
        <v>205</v>
      </c>
      <c r="BM285" s="218" t="s">
        <v>482</v>
      </c>
    </row>
    <row r="286" spans="2:65" s="14" customFormat="1" x14ac:dyDescent="0.2">
      <c r="B286" s="243"/>
      <c r="C286" s="244"/>
      <c r="D286" s="222" t="s">
        <v>206</v>
      </c>
      <c r="E286" s="245" t="s">
        <v>1</v>
      </c>
      <c r="F286" s="246" t="s">
        <v>3608</v>
      </c>
      <c r="G286" s="244"/>
      <c r="H286" s="245" t="s">
        <v>1</v>
      </c>
      <c r="I286" s="247"/>
      <c r="J286" s="244"/>
      <c r="K286" s="244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206</v>
      </c>
      <c r="AU286" s="252" t="s">
        <v>83</v>
      </c>
      <c r="AV286" s="14" t="s">
        <v>83</v>
      </c>
      <c r="AW286" s="14" t="s">
        <v>32</v>
      </c>
      <c r="AX286" s="14" t="s">
        <v>76</v>
      </c>
      <c r="AY286" s="252" t="s">
        <v>198</v>
      </c>
    </row>
    <row r="287" spans="2:65" s="12" customFormat="1" x14ac:dyDescent="0.2">
      <c r="B287" s="220"/>
      <c r="C287" s="221"/>
      <c r="D287" s="222" t="s">
        <v>206</v>
      </c>
      <c r="E287" s="223" t="s">
        <v>1</v>
      </c>
      <c r="F287" s="224" t="s">
        <v>3609</v>
      </c>
      <c r="G287" s="221"/>
      <c r="H287" s="225">
        <v>6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206</v>
      </c>
      <c r="AU287" s="231" t="s">
        <v>83</v>
      </c>
      <c r="AV287" s="12" t="s">
        <v>85</v>
      </c>
      <c r="AW287" s="12" t="s">
        <v>32</v>
      </c>
      <c r="AX287" s="12" t="s">
        <v>76</v>
      </c>
      <c r="AY287" s="231" t="s">
        <v>198</v>
      </c>
    </row>
    <row r="288" spans="2:65" s="13" customFormat="1" x14ac:dyDescent="0.2">
      <c r="B288" s="232"/>
      <c r="C288" s="233"/>
      <c r="D288" s="222" t="s">
        <v>206</v>
      </c>
      <c r="E288" s="234" t="s">
        <v>1</v>
      </c>
      <c r="F288" s="235" t="s">
        <v>208</v>
      </c>
      <c r="G288" s="233"/>
      <c r="H288" s="236">
        <v>6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206</v>
      </c>
      <c r="AU288" s="242" t="s">
        <v>83</v>
      </c>
      <c r="AV288" s="13" t="s">
        <v>205</v>
      </c>
      <c r="AW288" s="13" t="s">
        <v>32</v>
      </c>
      <c r="AX288" s="13" t="s">
        <v>83</v>
      </c>
      <c r="AY288" s="242" t="s">
        <v>198</v>
      </c>
    </row>
    <row r="289" spans="2:65" s="1" customFormat="1" ht="24" customHeight="1" x14ac:dyDescent="0.2">
      <c r="B289" s="33"/>
      <c r="C289" s="208" t="s">
        <v>484</v>
      </c>
      <c r="D289" s="208" t="s">
        <v>201</v>
      </c>
      <c r="E289" s="209" t="s">
        <v>3610</v>
      </c>
      <c r="F289" s="210" t="s">
        <v>3611</v>
      </c>
      <c r="G289" s="211" t="s">
        <v>278</v>
      </c>
      <c r="H289" s="212">
        <v>83</v>
      </c>
      <c r="I289" s="213"/>
      <c r="J289" s="212">
        <f>ROUND(I289*H289,2)</f>
        <v>0</v>
      </c>
      <c r="K289" s="210" t="s">
        <v>1</v>
      </c>
      <c r="L289" s="37"/>
      <c r="M289" s="214" t="s">
        <v>1</v>
      </c>
      <c r="N289" s="215" t="s">
        <v>41</v>
      </c>
      <c r="O289" s="65"/>
      <c r="P289" s="216">
        <f>O289*H289</f>
        <v>0</v>
      </c>
      <c r="Q289" s="216">
        <v>0.1295</v>
      </c>
      <c r="R289" s="216">
        <f>Q289*H289</f>
        <v>10.7485</v>
      </c>
      <c r="S289" s="216">
        <v>0</v>
      </c>
      <c r="T289" s="217">
        <f>S289*H289</f>
        <v>0</v>
      </c>
      <c r="AR289" s="218" t="s">
        <v>205</v>
      </c>
      <c r="AT289" s="218" t="s">
        <v>201</v>
      </c>
      <c r="AU289" s="218" t="s">
        <v>83</v>
      </c>
      <c r="AY289" s="16" t="s">
        <v>198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6" t="s">
        <v>83</v>
      </c>
      <c r="BK289" s="219">
        <f>ROUND(I289*H289,2)</f>
        <v>0</v>
      </c>
      <c r="BL289" s="16" t="s">
        <v>205</v>
      </c>
      <c r="BM289" s="218" t="s">
        <v>487</v>
      </c>
    </row>
    <row r="290" spans="2:65" s="14" customFormat="1" x14ac:dyDescent="0.2">
      <c r="B290" s="243"/>
      <c r="C290" s="244"/>
      <c r="D290" s="222" t="s">
        <v>206</v>
      </c>
      <c r="E290" s="245" t="s">
        <v>1</v>
      </c>
      <c r="F290" s="246" t="s">
        <v>3612</v>
      </c>
      <c r="G290" s="244"/>
      <c r="H290" s="245" t="s">
        <v>1</v>
      </c>
      <c r="I290" s="247"/>
      <c r="J290" s="244"/>
      <c r="K290" s="244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206</v>
      </c>
      <c r="AU290" s="252" t="s">
        <v>83</v>
      </c>
      <c r="AV290" s="14" t="s">
        <v>83</v>
      </c>
      <c r="AW290" s="14" t="s">
        <v>32</v>
      </c>
      <c r="AX290" s="14" t="s">
        <v>76</v>
      </c>
      <c r="AY290" s="252" t="s">
        <v>198</v>
      </c>
    </row>
    <row r="291" spans="2:65" s="12" customFormat="1" x14ac:dyDescent="0.2">
      <c r="B291" s="220"/>
      <c r="C291" s="221"/>
      <c r="D291" s="222" t="s">
        <v>206</v>
      </c>
      <c r="E291" s="223" t="s">
        <v>1</v>
      </c>
      <c r="F291" s="224" t="s">
        <v>3613</v>
      </c>
      <c r="G291" s="221"/>
      <c r="H291" s="225">
        <v>83</v>
      </c>
      <c r="I291" s="226"/>
      <c r="J291" s="221"/>
      <c r="K291" s="221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206</v>
      </c>
      <c r="AU291" s="231" t="s">
        <v>83</v>
      </c>
      <c r="AV291" s="12" t="s">
        <v>85</v>
      </c>
      <c r="AW291" s="12" t="s">
        <v>32</v>
      </c>
      <c r="AX291" s="12" t="s">
        <v>76</v>
      </c>
      <c r="AY291" s="231" t="s">
        <v>198</v>
      </c>
    </row>
    <row r="292" spans="2:65" s="13" customFormat="1" x14ac:dyDescent="0.2">
      <c r="B292" s="232"/>
      <c r="C292" s="233"/>
      <c r="D292" s="222" t="s">
        <v>206</v>
      </c>
      <c r="E292" s="234" t="s">
        <v>1</v>
      </c>
      <c r="F292" s="235" t="s">
        <v>208</v>
      </c>
      <c r="G292" s="233"/>
      <c r="H292" s="236">
        <v>83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206</v>
      </c>
      <c r="AU292" s="242" t="s">
        <v>83</v>
      </c>
      <c r="AV292" s="13" t="s">
        <v>205</v>
      </c>
      <c r="AW292" s="13" t="s">
        <v>32</v>
      </c>
      <c r="AX292" s="13" t="s">
        <v>83</v>
      </c>
      <c r="AY292" s="242" t="s">
        <v>198</v>
      </c>
    </row>
    <row r="293" spans="2:65" s="1" customFormat="1" ht="16.5" customHeight="1" x14ac:dyDescent="0.2">
      <c r="B293" s="33"/>
      <c r="C293" s="260" t="s">
        <v>350</v>
      </c>
      <c r="D293" s="260" t="s">
        <v>2230</v>
      </c>
      <c r="E293" s="261" t="s">
        <v>3614</v>
      </c>
      <c r="F293" s="262" t="s">
        <v>3615</v>
      </c>
      <c r="G293" s="263" t="s">
        <v>204</v>
      </c>
      <c r="H293" s="264">
        <v>84.66</v>
      </c>
      <c r="I293" s="265"/>
      <c r="J293" s="264">
        <f>ROUND(I293*H293,2)</f>
        <v>0</v>
      </c>
      <c r="K293" s="262" t="s">
        <v>1</v>
      </c>
      <c r="L293" s="266"/>
      <c r="M293" s="267" t="s">
        <v>1</v>
      </c>
      <c r="N293" s="268" t="s">
        <v>41</v>
      </c>
      <c r="O293" s="65"/>
      <c r="P293" s="216">
        <f>O293*H293</f>
        <v>0</v>
      </c>
      <c r="Q293" s="216">
        <v>6.3E-2</v>
      </c>
      <c r="R293" s="216">
        <f>Q293*H293</f>
        <v>5.3335799999999995</v>
      </c>
      <c r="S293" s="216">
        <v>0</v>
      </c>
      <c r="T293" s="217">
        <f>S293*H293</f>
        <v>0</v>
      </c>
      <c r="AR293" s="218" t="s">
        <v>218</v>
      </c>
      <c r="AT293" s="218" t="s">
        <v>2230</v>
      </c>
      <c r="AU293" s="218" t="s">
        <v>83</v>
      </c>
      <c r="AY293" s="16" t="s">
        <v>198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6" t="s">
        <v>83</v>
      </c>
      <c r="BK293" s="219">
        <f>ROUND(I293*H293,2)</f>
        <v>0</v>
      </c>
      <c r="BL293" s="16" t="s">
        <v>205</v>
      </c>
      <c r="BM293" s="218" t="s">
        <v>491</v>
      </c>
    </row>
    <row r="294" spans="2:65" s="1" customFormat="1" ht="24" customHeight="1" x14ac:dyDescent="0.2">
      <c r="B294" s="33"/>
      <c r="C294" s="208" t="s">
        <v>493</v>
      </c>
      <c r="D294" s="208" t="s">
        <v>201</v>
      </c>
      <c r="E294" s="209" t="s">
        <v>3616</v>
      </c>
      <c r="F294" s="210" t="s">
        <v>3617</v>
      </c>
      <c r="G294" s="211" t="s">
        <v>278</v>
      </c>
      <c r="H294" s="212">
        <v>20</v>
      </c>
      <c r="I294" s="213"/>
      <c r="J294" s="212">
        <f>ROUND(I294*H294,2)</f>
        <v>0</v>
      </c>
      <c r="K294" s="210" t="s">
        <v>1</v>
      </c>
      <c r="L294" s="37"/>
      <c r="M294" s="214" t="s">
        <v>1</v>
      </c>
      <c r="N294" s="215" t="s">
        <v>41</v>
      </c>
      <c r="O294" s="65"/>
      <c r="P294" s="216">
        <f>O294*H294</f>
        <v>0</v>
      </c>
      <c r="Q294" s="216">
        <v>0.14066999999999999</v>
      </c>
      <c r="R294" s="216">
        <f>Q294*H294</f>
        <v>2.8133999999999997</v>
      </c>
      <c r="S294" s="216">
        <v>0</v>
      </c>
      <c r="T294" s="217">
        <f>S294*H294</f>
        <v>0</v>
      </c>
      <c r="AR294" s="218" t="s">
        <v>205</v>
      </c>
      <c r="AT294" s="218" t="s">
        <v>201</v>
      </c>
      <c r="AU294" s="218" t="s">
        <v>83</v>
      </c>
      <c r="AY294" s="16" t="s">
        <v>198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6" t="s">
        <v>83</v>
      </c>
      <c r="BK294" s="219">
        <f>ROUND(I294*H294,2)</f>
        <v>0</v>
      </c>
      <c r="BL294" s="16" t="s">
        <v>205</v>
      </c>
      <c r="BM294" s="218" t="s">
        <v>496</v>
      </c>
    </row>
    <row r="295" spans="2:65" s="14" customFormat="1" x14ac:dyDescent="0.2">
      <c r="B295" s="243"/>
      <c r="C295" s="244"/>
      <c r="D295" s="222" t="s">
        <v>206</v>
      </c>
      <c r="E295" s="245" t="s">
        <v>1</v>
      </c>
      <c r="F295" s="246" t="s">
        <v>3564</v>
      </c>
      <c r="G295" s="244"/>
      <c r="H295" s="245" t="s">
        <v>1</v>
      </c>
      <c r="I295" s="247"/>
      <c r="J295" s="244"/>
      <c r="K295" s="244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206</v>
      </c>
      <c r="AU295" s="252" t="s">
        <v>83</v>
      </c>
      <c r="AV295" s="14" t="s">
        <v>83</v>
      </c>
      <c r="AW295" s="14" t="s">
        <v>32</v>
      </c>
      <c r="AX295" s="14" t="s">
        <v>76</v>
      </c>
      <c r="AY295" s="252" t="s">
        <v>198</v>
      </c>
    </row>
    <row r="296" spans="2:65" s="12" customFormat="1" x14ac:dyDescent="0.2">
      <c r="B296" s="220"/>
      <c r="C296" s="221"/>
      <c r="D296" s="222" t="s">
        <v>206</v>
      </c>
      <c r="E296" s="223" t="s">
        <v>1</v>
      </c>
      <c r="F296" s="224" t="s">
        <v>3618</v>
      </c>
      <c r="G296" s="221"/>
      <c r="H296" s="225">
        <v>20</v>
      </c>
      <c r="I296" s="226"/>
      <c r="J296" s="221"/>
      <c r="K296" s="221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206</v>
      </c>
      <c r="AU296" s="231" t="s">
        <v>83</v>
      </c>
      <c r="AV296" s="12" t="s">
        <v>85</v>
      </c>
      <c r="AW296" s="12" t="s">
        <v>32</v>
      </c>
      <c r="AX296" s="12" t="s">
        <v>76</v>
      </c>
      <c r="AY296" s="231" t="s">
        <v>198</v>
      </c>
    </row>
    <row r="297" spans="2:65" s="13" customFormat="1" x14ac:dyDescent="0.2">
      <c r="B297" s="232"/>
      <c r="C297" s="233"/>
      <c r="D297" s="222" t="s">
        <v>206</v>
      </c>
      <c r="E297" s="234" t="s">
        <v>1</v>
      </c>
      <c r="F297" s="235" t="s">
        <v>208</v>
      </c>
      <c r="G297" s="233"/>
      <c r="H297" s="236">
        <v>20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206</v>
      </c>
      <c r="AU297" s="242" t="s">
        <v>83</v>
      </c>
      <c r="AV297" s="13" t="s">
        <v>205</v>
      </c>
      <c r="AW297" s="13" t="s">
        <v>32</v>
      </c>
      <c r="AX297" s="13" t="s">
        <v>83</v>
      </c>
      <c r="AY297" s="242" t="s">
        <v>198</v>
      </c>
    </row>
    <row r="298" spans="2:65" s="1" customFormat="1" ht="16.5" customHeight="1" x14ac:dyDescent="0.2">
      <c r="B298" s="33"/>
      <c r="C298" s="260" t="s">
        <v>356</v>
      </c>
      <c r="D298" s="260" t="s">
        <v>2230</v>
      </c>
      <c r="E298" s="261" t="s">
        <v>3619</v>
      </c>
      <c r="F298" s="262" t="s">
        <v>3620</v>
      </c>
      <c r="G298" s="263" t="s">
        <v>278</v>
      </c>
      <c r="H298" s="264">
        <v>20.399999999999999</v>
      </c>
      <c r="I298" s="265"/>
      <c r="J298" s="264">
        <f>ROUND(I298*H298,2)</f>
        <v>0</v>
      </c>
      <c r="K298" s="262" t="s">
        <v>1</v>
      </c>
      <c r="L298" s="266"/>
      <c r="M298" s="267" t="s">
        <v>1</v>
      </c>
      <c r="N298" s="268" t="s">
        <v>41</v>
      </c>
      <c r="O298" s="65"/>
      <c r="P298" s="216">
        <f>O298*H298</f>
        <v>0</v>
      </c>
      <c r="Q298" s="216">
        <v>6.5000000000000002E-2</v>
      </c>
      <c r="R298" s="216">
        <f>Q298*H298</f>
        <v>1.3259999999999998</v>
      </c>
      <c r="S298" s="216">
        <v>0</v>
      </c>
      <c r="T298" s="217">
        <f>S298*H298</f>
        <v>0</v>
      </c>
      <c r="AR298" s="218" t="s">
        <v>218</v>
      </c>
      <c r="AT298" s="218" t="s">
        <v>2230</v>
      </c>
      <c r="AU298" s="218" t="s">
        <v>83</v>
      </c>
      <c r="AY298" s="16" t="s">
        <v>198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6" t="s">
        <v>83</v>
      </c>
      <c r="BK298" s="219">
        <f>ROUND(I298*H298,2)</f>
        <v>0</v>
      </c>
      <c r="BL298" s="16" t="s">
        <v>205</v>
      </c>
      <c r="BM298" s="218" t="s">
        <v>501</v>
      </c>
    </row>
    <row r="299" spans="2:65" s="1" customFormat="1" ht="24" customHeight="1" x14ac:dyDescent="0.2">
      <c r="B299" s="33"/>
      <c r="C299" s="208" t="s">
        <v>503</v>
      </c>
      <c r="D299" s="208" t="s">
        <v>201</v>
      </c>
      <c r="E299" s="209" t="s">
        <v>3621</v>
      </c>
      <c r="F299" s="210" t="s">
        <v>3622</v>
      </c>
      <c r="G299" s="211" t="s">
        <v>278</v>
      </c>
      <c r="H299" s="212">
        <v>10</v>
      </c>
      <c r="I299" s="213"/>
      <c r="J299" s="212">
        <f>ROUND(I299*H299,2)</f>
        <v>0</v>
      </c>
      <c r="K299" s="210" t="s">
        <v>1</v>
      </c>
      <c r="L299" s="37"/>
      <c r="M299" s="214" t="s">
        <v>1</v>
      </c>
      <c r="N299" s="215" t="s">
        <v>41</v>
      </c>
      <c r="O299" s="65"/>
      <c r="P299" s="216">
        <f>O299*H299</f>
        <v>0</v>
      </c>
      <c r="Q299" s="216">
        <v>0.10095</v>
      </c>
      <c r="R299" s="216">
        <f>Q299*H299</f>
        <v>1.0095000000000001</v>
      </c>
      <c r="S299" s="216">
        <v>0</v>
      </c>
      <c r="T299" s="217">
        <f>S299*H299</f>
        <v>0</v>
      </c>
      <c r="AR299" s="218" t="s">
        <v>205</v>
      </c>
      <c r="AT299" s="218" t="s">
        <v>201</v>
      </c>
      <c r="AU299" s="218" t="s">
        <v>83</v>
      </c>
      <c r="AY299" s="16" t="s">
        <v>198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6" t="s">
        <v>83</v>
      </c>
      <c r="BK299" s="219">
        <f>ROUND(I299*H299,2)</f>
        <v>0</v>
      </c>
      <c r="BL299" s="16" t="s">
        <v>205</v>
      </c>
      <c r="BM299" s="218" t="s">
        <v>506</v>
      </c>
    </row>
    <row r="300" spans="2:65" s="14" customFormat="1" x14ac:dyDescent="0.2">
      <c r="B300" s="243"/>
      <c r="C300" s="244"/>
      <c r="D300" s="222" t="s">
        <v>206</v>
      </c>
      <c r="E300" s="245" t="s">
        <v>1</v>
      </c>
      <c r="F300" s="246" t="s">
        <v>3623</v>
      </c>
      <c r="G300" s="244"/>
      <c r="H300" s="245" t="s">
        <v>1</v>
      </c>
      <c r="I300" s="247"/>
      <c r="J300" s="244"/>
      <c r="K300" s="244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206</v>
      </c>
      <c r="AU300" s="252" t="s">
        <v>83</v>
      </c>
      <c r="AV300" s="14" t="s">
        <v>83</v>
      </c>
      <c r="AW300" s="14" t="s">
        <v>32</v>
      </c>
      <c r="AX300" s="14" t="s">
        <v>76</v>
      </c>
      <c r="AY300" s="252" t="s">
        <v>198</v>
      </c>
    </row>
    <row r="301" spans="2:65" s="12" customFormat="1" x14ac:dyDescent="0.2">
      <c r="B301" s="220"/>
      <c r="C301" s="221"/>
      <c r="D301" s="222" t="s">
        <v>206</v>
      </c>
      <c r="E301" s="223" t="s">
        <v>1</v>
      </c>
      <c r="F301" s="224" t="s">
        <v>205</v>
      </c>
      <c r="G301" s="221"/>
      <c r="H301" s="225">
        <v>4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206</v>
      </c>
      <c r="AU301" s="231" t="s">
        <v>83</v>
      </c>
      <c r="AV301" s="12" t="s">
        <v>85</v>
      </c>
      <c r="AW301" s="12" t="s">
        <v>32</v>
      </c>
      <c r="AX301" s="12" t="s">
        <v>76</v>
      </c>
      <c r="AY301" s="231" t="s">
        <v>198</v>
      </c>
    </row>
    <row r="302" spans="2:65" s="14" customFormat="1" x14ac:dyDescent="0.2">
      <c r="B302" s="243"/>
      <c r="C302" s="244"/>
      <c r="D302" s="222" t="s">
        <v>206</v>
      </c>
      <c r="E302" s="245" t="s">
        <v>1</v>
      </c>
      <c r="F302" s="246" t="s">
        <v>3624</v>
      </c>
      <c r="G302" s="244"/>
      <c r="H302" s="245" t="s">
        <v>1</v>
      </c>
      <c r="I302" s="247"/>
      <c r="J302" s="244"/>
      <c r="K302" s="244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206</v>
      </c>
      <c r="AU302" s="252" t="s">
        <v>83</v>
      </c>
      <c r="AV302" s="14" t="s">
        <v>83</v>
      </c>
      <c r="AW302" s="14" t="s">
        <v>32</v>
      </c>
      <c r="AX302" s="14" t="s">
        <v>76</v>
      </c>
      <c r="AY302" s="252" t="s">
        <v>198</v>
      </c>
    </row>
    <row r="303" spans="2:65" s="12" customFormat="1" x14ac:dyDescent="0.2">
      <c r="B303" s="220"/>
      <c r="C303" s="221"/>
      <c r="D303" s="222" t="s">
        <v>206</v>
      </c>
      <c r="E303" s="223" t="s">
        <v>1</v>
      </c>
      <c r="F303" s="224" t="s">
        <v>3625</v>
      </c>
      <c r="G303" s="221"/>
      <c r="H303" s="225">
        <v>6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206</v>
      </c>
      <c r="AU303" s="231" t="s">
        <v>83</v>
      </c>
      <c r="AV303" s="12" t="s">
        <v>85</v>
      </c>
      <c r="AW303" s="12" t="s">
        <v>32</v>
      </c>
      <c r="AX303" s="12" t="s">
        <v>76</v>
      </c>
      <c r="AY303" s="231" t="s">
        <v>198</v>
      </c>
    </row>
    <row r="304" spans="2:65" s="13" customFormat="1" x14ac:dyDescent="0.2">
      <c r="B304" s="232"/>
      <c r="C304" s="233"/>
      <c r="D304" s="222" t="s">
        <v>206</v>
      </c>
      <c r="E304" s="234" t="s">
        <v>1</v>
      </c>
      <c r="F304" s="235" t="s">
        <v>208</v>
      </c>
      <c r="G304" s="233"/>
      <c r="H304" s="236">
        <v>10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206</v>
      </c>
      <c r="AU304" s="242" t="s">
        <v>83</v>
      </c>
      <c r="AV304" s="13" t="s">
        <v>205</v>
      </c>
      <c r="AW304" s="13" t="s">
        <v>32</v>
      </c>
      <c r="AX304" s="13" t="s">
        <v>83</v>
      </c>
      <c r="AY304" s="242" t="s">
        <v>198</v>
      </c>
    </row>
    <row r="305" spans="2:65" s="1" customFormat="1" ht="24" customHeight="1" x14ac:dyDescent="0.2">
      <c r="B305" s="33"/>
      <c r="C305" s="260" t="s">
        <v>375</v>
      </c>
      <c r="D305" s="260" t="s">
        <v>2230</v>
      </c>
      <c r="E305" s="261" t="s">
        <v>3626</v>
      </c>
      <c r="F305" s="262" t="s">
        <v>3674</v>
      </c>
      <c r="G305" s="263" t="s">
        <v>204</v>
      </c>
      <c r="H305" s="264">
        <v>10.199999999999999</v>
      </c>
      <c r="I305" s="265"/>
      <c r="J305" s="264">
        <f>ROUND(I305*H305,2)</f>
        <v>0</v>
      </c>
      <c r="K305" s="262" t="s">
        <v>1</v>
      </c>
      <c r="L305" s="266"/>
      <c r="M305" s="267" t="s">
        <v>1</v>
      </c>
      <c r="N305" s="268" t="s">
        <v>41</v>
      </c>
      <c r="O305" s="65"/>
      <c r="P305" s="216">
        <f>O305*H305</f>
        <v>0</v>
      </c>
      <c r="Q305" s="216">
        <v>1.4E-2</v>
      </c>
      <c r="R305" s="216">
        <f>Q305*H305</f>
        <v>0.14279999999999998</v>
      </c>
      <c r="S305" s="216">
        <v>0</v>
      </c>
      <c r="T305" s="217">
        <f>S305*H305</f>
        <v>0</v>
      </c>
      <c r="AR305" s="218" t="s">
        <v>218</v>
      </c>
      <c r="AT305" s="218" t="s">
        <v>2230</v>
      </c>
      <c r="AU305" s="218" t="s">
        <v>83</v>
      </c>
      <c r="AY305" s="16" t="s">
        <v>198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6" t="s">
        <v>83</v>
      </c>
      <c r="BK305" s="219">
        <f>ROUND(I305*H305,2)</f>
        <v>0</v>
      </c>
      <c r="BL305" s="16" t="s">
        <v>205</v>
      </c>
      <c r="BM305" s="218" t="s">
        <v>510</v>
      </c>
    </row>
    <row r="306" spans="2:65" s="1" customFormat="1" ht="24" customHeight="1" x14ac:dyDescent="0.2">
      <c r="B306" s="33"/>
      <c r="C306" s="208" t="s">
        <v>512</v>
      </c>
      <c r="D306" s="208" t="s">
        <v>201</v>
      </c>
      <c r="E306" s="209" t="s">
        <v>3627</v>
      </c>
      <c r="F306" s="210" t="s">
        <v>3628</v>
      </c>
      <c r="G306" s="211" t="s">
        <v>224</v>
      </c>
      <c r="H306" s="212">
        <v>1.38</v>
      </c>
      <c r="I306" s="213"/>
      <c r="J306" s="212">
        <f>ROUND(I306*H306,2)</f>
        <v>0</v>
      </c>
      <c r="K306" s="210" t="s">
        <v>1</v>
      </c>
      <c r="L306" s="37"/>
      <c r="M306" s="214" t="s">
        <v>1</v>
      </c>
      <c r="N306" s="215" t="s">
        <v>41</v>
      </c>
      <c r="O306" s="65"/>
      <c r="P306" s="216">
        <f>O306*H306</f>
        <v>0</v>
      </c>
      <c r="Q306" s="216">
        <v>2.2563399999999998</v>
      </c>
      <c r="R306" s="216">
        <f>Q306*H306</f>
        <v>3.1137491999999996</v>
      </c>
      <c r="S306" s="216">
        <v>0</v>
      </c>
      <c r="T306" s="217">
        <f>S306*H306</f>
        <v>0</v>
      </c>
      <c r="AR306" s="218" t="s">
        <v>205</v>
      </c>
      <c r="AT306" s="218" t="s">
        <v>201</v>
      </c>
      <c r="AU306" s="218" t="s">
        <v>83</v>
      </c>
      <c r="AY306" s="16" t="s">
        <v>198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6" t="s">
        <v>83</v>
      </c>
      <c r="BK306" s="219">
        <f>ROUND(I306*H306,2)</f>
        <v>0</v>
      </c>
      <c r="BL306" s="16" t="s">
        <v>205</v>
      </c>
      <c r="BM306" s="218" t="s">
        <v>515</v>
      </c>
    </row>
    <row r="307" spans="2:65" s="14" customFormat="1" x14ac:dyDescent="0.2">
      <c r="B307" s="243"/>
      <c r="C307" s="244"/>
      <c r="D307" s="222" t="s">
        <v>206</v>
      </c>
      <c r="E307" s="245" t="s">
        <v>1</v>
      </c>
      <c r="F307" s="246" t="s">
        <v>3629</v>
      </c>
      <c r="G307" s="244"/>
      <c r="H307" s="245" t="s">
        <v>1</v>
      </c>
      <c r="I307" s="247"/>
      <c r="J307" s="244"/>
      <c r="K307" s="244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206</v>
      </c>
      <c r="AU307" s="252" t="s">
        <v>83</v>
      </c>
      <c r="AV307" s="14" t="s">
        <v>83</v>
      </c>
      <c r="AW307" s="14" t="s">
        <v>32</v>
      </c>
      <c r="AX307" s="14" t="s">
        <v>76</v>
      </c>
      <c r="AY307" s="252" t="s">
        <v>198</v>
      </c>
    </row>
    <row r="308" spans="2:65" s="12" customFormat="1" x14ac:dyDescent="0.2">
      <c r="B308" s="220"/>
      <c r="C308" s="221"/>
      <c r="D308" s="222" t="s">
        <v>206</v>
      </c>
      <c r="E308" s="223" t="s">
        <v>1</v>
      </c>
      <c r="F308" s="224" t="s">
        <v>3630</v>
      </c>
      <c r="G308" s="221"/>
      <c r="H308" s="225">
        <v>1.38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206</v>
      </c>
      <c r="AU308" s="231" t="s">
        <v>83</v>
      </c>
      <c r="AV308" s="12" t="s">
        <v>85</v>
      </c>
      <c r="AW308" s="12" t="s">
        <v>32</v>
      </c>
      <c r="AX308" s="12" t="s">
        <v>76</v>
      </c>
      <c r="AY308" s="231" t="s">
        <v>198</v>
      </c>
    </row>
    <row r="309" spans="2:65" s="13" customFormat="1" x14ac:dyDescent="0.2">
      <c r="B309" s="232"/>
      <c r="C309" s="233"/>
      <c r="D309" s="222" t="s">
        <v>206</v>
      </c>
      <c r="E309" s="234" t="s">
        <v>1</v>
      </c>
      <c r="F309" s="235" t="s">
        <v>208</v>
      </c>
      <c r="G309" s="233"/>
      <c r="H309" s="236">
        <v>1.38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206</v>
      </c>
      <c r="AU309" s="242" t="s">
        <v>83</v>
      </c>
      <c r="AV309" s="13" t="s">
        <v>205</v>
      </c>
      <c r="AW309" s="13" t="s">
        <v>32</v>
      </c>
      <c r="AX309" s="13" t="s">
        <v>83</v>
      </c>
      <c r="AY309" s="242" t="s">
        <v>198</v>
      </c>
    </row>
    <row r="310" spans="2:65" s="1" customFormat="1" ht="16.5" customHeight="1" x14ac:dyDescent="0.2">
      <c r="B310" s="33"/>
      <c r="C310" s="208" t="s">
        <v>378</v>
      </c>
      <c r="D310" s="208" t="s">
        <v>201</v>
      </c>
      <c r="E310" s="209" t="s">
        <v>3631</v>
      </c>
      <c r="F310" s="210" t="s">
        <v>3632</v>
      </c>
      <c r="G310" s="211" t="s">
        <v>278</v>
      </c>
      <c r="H310" s="212">
        <v>5</v>
      </c>
      <c r="I310" s="213"/>
      <c r="J310" s="212">
        <f>ROUND(I310*H310,2)</f>
        <v>0</v>
      </c>
      <c r="K310" s="210" t="s">
        <v>1</v>
      </c>
      <c r="L310" s="37"/>
      <c r="M310" s="214" t="s">
        <v>1</v>
      </c>
      <c r="N310" s="215" t="s">
        <v>41</v>
      </c>
      <c r="O310" s="65"/>
      <c r="P310" s="216">
        <f>O310*H310</f>
        <v>0</v>
      </c>
      <c r="Q310" s="216">
        <v>3.0000000000000001E-5</v>
      </c>
      <c r="R310" s="216">
        <f>Q310*H310</f>
        <v>1.5000000000000001E-4</v>
      </c>
      <c r="S310" s="216">
        <v>0</v>
      </c>
      <c r="T310" s="217">
        <f>S310*H310</f>
        <v>0</v>
      </c>
      <c r="AR310" s="218" t="s">
        <v>205</v>
      </c>
      <c r="AT310" s="218" t="s">
        <v>201</v>
      </c>
      <c r="AU310" s="218" t="s">
        <v>83</v>
      </c>
      <c r="AY310" s="16" t="s">
        <v>198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6" t="s">
        <v>83</v>
      </c>
      <c r="BK310" s="219">
        <f>ROUND(I310*H310,2)</f>
        <v>0</v>
      </c>
      <c r="BL310" s="16" t="s">
        <v>205</v>
      </c>
      <c r="BM310" s="218" t="s">
        <v>520</v>
      </c>
    </row>
    <row r="311" spans="2:65" s="14" customFormat="1" x14ac:dyDescent="0.2">
      <c r="B311" s="243"/>
      <c r="C311" s="244"/>
      <c r="D311" s="222" t="s">
        <v>206</v>
      </c>
      <c r="E311" s="245" t="s">
        <v>1</v>
      </c>
      <c r="F311" s="246" t="s">
        <v>3633</v>
      </c>
      <c r="G311" s="244"/>
      <c r="H311" s="245" t="s">
        <v>1</v>
      </c>
      <c r="I311" s="247"/>
      <c r="J311" s="244"/>
      <c r="K311" s="244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206</v>
      </c>
      <c r="AU311" s="252" t="s">
        <v>83</v>
      </c>
      <c r="AV311" s="14" t="s">
        <v>83</v>
      </c>
      <c r="AW311" s="14" t="s">
        <v>32</v>
      </c>
      <c r="AX311" s="14" t="s">
        <v>76</v>
      </c>
      <c r="AY311" s="252" t="s">
        <v>198</v>
      </c>
    </row>
    <row r="312" spans="2:65" s="12" customFormat="1" x14ac:dyDescent="0.2">
      <c r="B312" s="220"/>
      <c r="C312" s="221"/>
      <c r="D312" s="222" t="s">
        <v>206</v>
      </c>
      <c r="E312" s="223" t="s">
        <v>1</v>
      </c>
      <c r="F312" s="224" t="s">
        <v>221</v>
      </c>
      <c r="G312" s="221"/>
      <c r="H312" s="225">
        <v>5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206</v>
      </c>
      <c r="AU312" s="231" t="s">
        <v>83</v>
      </c>
      <c r="AV312" s="12" t="s">
        <v>85</v>
      </c>
      <c r="AW312" s="12" t="s">
        <v>32</v>
      </c>
      <c r="AX312" s="12" t="s">
        <v>76</v>
      </c>
      <c r="AY312" s="231" t="s">
        <v>198</v>
      </c>
    </row>
    <row r="313" spans="2:65" s="13" customFormat="1" x14ac:dyDescent="0.2">
      <c r="B313" s="232"/>
      <c r="C313" s="233"/>
      <c r="D313" s="222" t="s">
        <v>206</v>
      </c>
      <c r="E313" s="234" t="s">
        <v>1</v>
      </c>
      <c r="F313" s="235" t="s">
        <v>208</v>
      </c>
      <c r="G313" s="233"/>
      <c r="H313" s="236">
        <v>5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AT313" s="242" t="s">
        <v>206</v>
      </c>
      <c r="AU313" s="242" t="s">
        <v>83</v>
      </c>
      <c r="AV313" s="13" t="s">
        <v>205</v>
      </c>
      <c r="AW313" s="13" t="s">
        <v>32</v>
      </c>
      <c r="AX313" s="13" t="s">
        <v>83</v>
      </c>
      <c r="AY313" s="242" t="s">
        <v>198</v>
      </c>
    </row>
    <row r="314" spans="2:65" s="1" customFormat="1" ht="24" customHeight="1" x14ac:dyDescent="0.2">
      <c r="B314" s="33"/>
      <c r="C314" s="208" t="s">
        <v>526</v>
      </c>
      <c r="D314" s="208" t="s">
        <v>201</v>
      </c>
      <c r="E314" s="209" t="s">
        <v>3634</v>
      </c>
      <c r="F314" s="210" t="s">
        <v>3635</v>
      </c>
      <c r="G314" s="211" t="s">
        <v>278</v>
      </c>
      <c r="H314" s="212">
        <v>3</v>
      </c>
      <c r="I314" s="213"/>
      <c r="J314" s="212">
        <f>ROUND(I314*H314,2)</f>
        <v>0</v>
      </c>
      <c r="K314" s="210" t="s">
        <v>1</v>
      </c>
      <c r="L314" s="37"/>
      <c r="M314" s="214" t="s">
        <v>1</v>
      </c>
      <c r="N314" s="215" t="s">
        <v>41</v>
      </c>
      <c r="O314" s="65"/>
      <c r="P314" s="216">
        <f>O314*H314</f>
        <v>0</v>
      </c>
      <c r="Q314" s="216">
        <v>0.43819000000000002</v>
      </c>
      <c r="R314" s="216">
        <f>Q314*H314</f>
        <v>1.31457</v>
      </c>
      <c r="S314" s="216">
        <v>0</v>
      </c>
      <c r="T314" s="217">
        <f>S314*H314</f>
        <v>0</v>
      </c>
      <c r="AR314" s="218" t="s">
        <v>205</v>
      </c>
      <c r="AT314" s="218" t="s">
        <v>201</v>
      </c>
      <c r="AU314" s="218" t="s">
        <v>83</v>
      </c>
      <c r="AY314" s="16" t="s">
        <v>198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6" t="s">
        <v>83</v>
      </c>
      <c r="BK314" s="219">
        <f>ROUND(I314*H314,2)</f>
        <v>0</v>
      </c>
      <c r="BL314" s="16" t="s">
        <v>205</v>
      </c>
      <c r="BM314" s="218" t="s">
        <v>529</v>
      </c>
    </row>
    <row r="315" spans="2:65" s="14" customFormat="1" x14ac:dyDescent="0.2">
      <c r="B315" s="243"/>
      <c r="C315" s="244"/>
      <c r="D315" s="222" t="s">
        <v>206</v>
      </c>
      <c r="E315" s="245" t="s">
        <v>1</v>
      </c>
      <c r="F315" s="246" t="s">
        <v>3636</v>
      </c>
      <c r="G315" s="244"/>
      <c r="H315" s="245" t="s">
        <v>1</v>
      </c>
      <c r="I315" s="247"/>
      <c r="J315" s="244"/>
      <c r="K315" s="244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206</v>
      </c>
      <c r="AU315" s="252" t="s">
        <v>83</v>
      </c>
      <c r="AV315" s="14" t="s">
        <v>83</v>
      </c>
      <c r="AW315" s="14" t="s">
        <v>32</v>
      </c>
      <c r="AX315" s="14" t="s">
        <v>76</v>
      </c>
      <c r="AY315" s="252" t="s">
        <v>198</v>
      </c>
    </row>
    <row r="316" spans="2:65" s="12" customFormat="1" x14ac:dyDescent="0.2">
      <c r="B316" s="220"/>
      <c r="C316" s="221"/>
      <c r="D316" s="222" t="s">
        <v>206</v>
      </c>
      <c r="E316" s="223" t="s">
        <v>1</v>
      </c>
      <c r="F316" s="224" t="s">
        <v>211</v>
      </c>
      <c r="G316" s="221"/>
      <c r="H316" s="225">
        <v>3</v>
      </c>
      <c r="I316" s="226"/>
      <c r="J316" s="221"/>
      <c r="K316" s="221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206</v>
      </c>
      <c r="AU316" s="231" t="s">
        <v>83</v>
      </c>
      <c r="AV316" s="12" t="s">
        <v>85</v>
      </c>
      <c r="AW316" s="12" t="s">
        <v>32</v>
      </c>
      <c r="AX316" s="12" t="s">
        <v>76</v>
      </c>
      <c r="AY316" s="231" t="s">
        <v>198</v>
      </c>
    </row>
    <row r="317" spans="2:65" s="13" customFormat="1" x14ac:dyDescent="0.2">
      <c r="B317" s="232"/>
      <c r="C317" s="233"/>
      <c r="D317" s="222" t="s">
        <v>206</v>
      </c>
      <c r="E317" s="234" t="s">
        <v>1</v>
      </c>
      <c r="F317" s="235" t="s">
        <v>208</v>
      </c>
      <c r="G317" s="233"/>
      <c r="H317" s="236">
        <v>3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AT317" s="242" t="s">
        <v>206</v>
      </c>
      <c r="AU317" s="242" t="s">
        <v>83</v>
      </c>
      <c r="AV317" s="13" t="s">
        <v>205</v>
      </c>
      <c r="AW317" s="13" t="s">
        <v>32</v>
      </c>
      <c r="AX317" s="13" t="s">
        <v>83</v>
      </c>
      <c r="AY317" s="242" t="s">
        <v>198</v>
      </c>
    </row>
    <row r="318" spans="2:65" s="1" customFormat="1" ht="16.5" customHeight="1" x14ac:dyDescent="0.2">
      <c r="B318" s="33"/>
      <c r="C318" s="260" t="s">
        <v>390</v>
      </c>
      <c r="D318" s="260" t="s">
        <v>2230</v>
      </c>
      <c r="E318" s="261" t="s">
        <v>3637</v>
      </c>
      <c r="F318" s="262" t="s">
        <v>3675</v>
      </c>
      <c r="G318" s="263" t="s">
        <v>214</v>
      </c>
      <c r="H318" s="264">
        <v>1</v>
      </c>
      <c r="I318" s="265"/>
      <c r="J318" s="264">
        <f>ROUND(I318*H318,2)</f>
        <v>0</v>
      </c>
      <c r="K318" s="262" t="s">
        <v>1</v>
      </c>
      <c r="L318" s="266"/>
      <c r="M318" s="267" t="s">
        <v>1</v>
      </c>
      <c r="N318" s="268" t="s">
        <v>41</v>
      </c>
      <c r="O318" s="65"/>
      <c r="P318" s="216">
        <f>O318*H318</f>
        <v>0</v>
      </c>
      <c r="Q318" s="216">
        <v>1.2</v>
      </c>
      <c r="R318" s="216">
        <f>Q318*H318</f>
        <v>1.2</v>
      </c>
      <c r="S318" s="216">
        <v>0</v>
      </c>
      <c r="T318" s="217">
        <f>S318*H318</f>
        <v>0</v>
      </c>
      <c r="AR318" s="218" t="s">
        <v>218</v>
      </c>
      <c r="AT318" s="218" t="s">
        <v>2230</v>
      </c>
      <c r="AU318" s="218" t="s">
        <v>83</v>
      </c>
      <c r="AY318" s="16" t="s">
        <v>198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6" t="s">
        <v>83</v>
      </c>
      <c r="BK318" s="219">
        <f>ROUND(I318*H318,2)</f>
        <v>0</v>
      </c>
      <c r="BL318" s="16" t="s">
        <v>205</v>
      </c>
      <c r="BM318" s="218" t="s">
        <v>539</v>
      </c>
    </row>
    <row r="319" spans="2:65" s="1" customFormat="1" ht="24" customHeight="1" x14ac:dyDescent="0.2">
      <c r="B319" s="33"/>
      <c r="C319" s="208" t="s">
        <v>544</v>
      </c>
      <c r="D319" s="208" t="s">
        <v>201</v>
      </c>
      <c r="E319" s="209" t="s">
        <v>3638</v>
      </c>
      <c r="F319" s="210" t="s">
        <v>3639</v>
      </c>
      <c r="G319" s="211" t="s">
        <v>204</v>
      </c>
      <c r="H319" s="212">
        <v>1</v>
      </c>
      <c r="I319" s="213"/>
      <c r="J319" s="212">
        <f>ROUND(I319*H319,2)</f>
        <v>0</v>
      </c>
      <c r="K319" s="210" t="s">
        <v>1</v>
      </c>
      <c r="L319" s="37"/>
      <c r="M319" s="214" t="s">
        <v>1</v>
      </c>
      <c r="N319" s="215" t="s">
        <v>41</v>
      </c>
      <c r="O319" s="65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AR319" s="218" t="s">
        <v>205</v>
      </c>
      <c r="AT319" s="218" t="s">
        <v>201</v>
      </c>
      <c r="AU319" s="218" t="s">
        <v>83</v>
      </c>
      <c r="AY319" s="16" t="s">
        <v>198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6" t="s">
        <v>83</v>
      </c>
      <c r="BK319" s="219">
        <f>ROUND(I319*H319,2)</f>
        <v>0</v>
      </c>
      <c r="BL319" s="16" t="s">
        <v>205</v>
      </c>
      <c r="BM319" s="218" t="s">
        <v>546</v>
      </c>
    </row>
    <row r="320" spans="2:65" s="14" customFormat="1" x14ac:dyDescent="0.2">
      <c r="B320" s="243"/>
      <c r="C320" s="244"/>
      <c r="D320" s="222" t="s">
        <v>206</v>
      </c>
      <c r="E320" s="245" t="s">
        <v>1</v>
      </c>
      <c r="F320" s="246" t="s">
        <v>3640</v>
      </c>
      <c r="G320" s="244"/>
      <c r="H320" s="245" t="s">
        <v>1</v>
      </c>
      <c r="I320" s="247"/>
      <c r="J320" s="244"/>
      <c r="K320" s="244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206</v>
      </c>
      <c r="AU320" s="252" t="s">
        <v>83</v>
      </c>
      <c r="AV320" s="14" t="s">
        <v>83</v>
      </c>
      <c r="AW320" s="14" t="s">
        <v>32</v>
      </c>
      <c r="AX320" s="14" t="s">
        <v>76</v>
      </c>
      <c r="AY320" s="252" t="s">
        <v>198</v>
      </c>
    </row>
    <row r="321" spans="2:65" s="12" customFormat="1" x14ac:dyDescent="0.2">
      <c r="B321" s="220"/>
      <c r="C321" s="221"/>
      <c r="D321" s="222" t="s">
        <v>206</v>
      </c>
      <c r="E321" s="223" t="s">
        <v>1</v>
      </c>
      <c r="F321" s="224" t="s">
        <v>83</v>
      </c>
      <c r="G321" s="221"/>
      <c r="H321" s="225">
        <v>1</v>
      </c>
      <c r="I321" s="226"/>
      <c r="J321" s="221"/>
      <c r="K321" s="221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206</v>
      </c>
      <c r="AU321" s="231" t="s">
        <v>83</v>
      </c>
      <c r="AV321" s="12" t="s">
        <v>85</v>
      </c>
      <c r="AW321" s="12" t="s">
        <v>32</v>
      </c>
      <c r="AX321" s="12" t="s">
        <v>76</v>
      </c>
      <c r="AY321" s="231" t="s">
        <v>198</v>
      </c>
    </row>
    <row r="322" spans="2:65" s="13" customFormat="1" x14ac:dyDescent="0.2">
      <c r="B322" s="232"/>
      <c r="C322" s="233"/>
      <c r="D322" s="222" t="s">
        <v>206</v>
      </c>
      <c r="E322" s="234" t="s">
        <v>1</v>
      </c>
      <c r="F322" s="235" t="s">
        <v>208</v>
      </c>
      <c r="G322" s="233"/>
      <c r="H322" s="236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206</v>
      </c>
      <c r="AU322" s="242" t="s">
        <v>83</v>
      </c>
      <c r="AV322" s="13" t="s">
        <v>205</v>
      </c>
      <c r="AW322" s="13" t="s">
        <v>32</v>
      </c>
      <c r="AX322" s="13" t="s">
        <v>83</v>
      </c>
      <c r="AY322" s="242" t="s">
        <v>198</v>
      </c>
    </row>
    <row r="323" spans="2:65" s="1" customFormat="1" ht="16.5" customHeight="1" x14ac:dyDescent="0.2">
      <c r="B323" s="33"/>
      <c r="C323" s="208" t="s">
        <v>394</v>
      </c>
      <c r="D323" s="208" t="s">
        <v>201</v>
      </c>
      <c r="E323" s="209" t="s">
        <v>3641</v>
      </c>
      <c r="F323" s="210" t="s">
        <v>3642</v>
      </c>
      <c r="G323" s="211" t="s">
        <v>590</v>
      </c>
      <c r="H323" s="212">
        <v>3</v>
      </c>
      <c r="I323" s="213"/>
      <c r="J323" s="212">
        <f>ROUND(I323*H323,2)</f>
        <v>0</v>
      </c>
      <c r="K323" s="210" t="s">
        <v>1</v>
      </c>
      <c r="L323" s="37"/>
      <c r="M323" s="214" t="s">
        <v>1</v>
      </c>
      <c r="N323" s="215" t="s">
        <v>41</v>
      </c>
      <c r="O323" s="65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AR323" s="218" t="s">
        <v>205</v>
      </c>
      <c r="AT323" s="218" t="s">
        <v>201</v>
      </c>
      <c r="AU323" s="218" t="s">
        <v>83</v>
      </c>
      <c r="AY323" s="16" t="s">
        <v>198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6" t="s">
        <v>83</v>
      </c>
      <c r="BK323" s="219">
        <f>ROUND(I323*H323,2)</f>
        <v>0</v>
      </c>
      <c r="BL323" s="16" t="s">
        <v>205</v>
      </c>
      <c r="BM323" s="218" t="s">
        <v>553</v>
      </c>
    </row>
    <row r="324" spans="2:65" s="1" customFormat="1" ht="16.5" customHeight="1" x14ac:dyDescent="0.2">
      <c r="B324" s="33"/>
      <c r="C324" s="260" t="s">
        <v>556</v>
      </c>
      <c r="D324" s="260" t="s">
        <v>2230</v>
      </c>
      <c r="E324" s="261" t="s">
        <v>3643</v>
      </c>
      <c r="F324" s="262" t="s">
        <v>3644</v>
      </c>
      <c r="G324" s="263" t="s">
        <v>590</v>
      </c>
      <c r="H324" s="264">
        <v>3</v>
      </c>
      <c r="I324" s="265"/>
      <c r="J324" s="264">
        <f>ROUND(I324*H324,2)</f>
        <v>0</v>
      </c>
      <c r="K324" s="262" t="s">
        <v>1</v>
      </c>
      <c r="L324" s="266"/>
      <c r="M324" s="267" t="s">
        <v>1</v>
      </c>
      <c r="N324" s="268" t="s">
        <v>41</v>
      </c>
      <c r="O324" s="65"/>
      <c r="P324" s="216">
        <f>O324*H324</f>
        <v>0</v>
      </c>
      <c r="Q324" s="216">
        <v>2.0000000000000002E-5</v>
      </c>
      <c r="R324" s="216">
        <f>Q324*H324</f>
        <v>6.0000000000000008E-5</v>
      </c>
      <c r="S324" s="216">
        <v>0</v>
      </c>
      <c r="T324" s="217">
        <f>S324*H324</f>
        <v>0</v>
      </c>
      <c r="AR324" s="218" t="s">
        <v>218</v>
      </c>
      <c r="AT324" s="218" t="s">
        <v>2230</v>
      </c>
      <c r="AU324" s="218" t="s">
        <v>83</v>
      </c>
      <c r="AY324" s="16" t="s">
        <v>198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6" t="s">
        <v>83</v>
      </c>
      <c r="BK324" s="219">
        <f>ROUND(I324*H324,2)</f>
        <v>0</v>
      </c>
      <c r="BL324" s="16" t="s">
        <v>205</v>
      </c>
      <c r="BM324" s="218" t="s">
        <v>559</v>
      </c>
    </row>
    <row r="325" spans="2:65" s="11" customFormat="1" ht="25.9" customHeight="1" x14ac:dyDescent="0.2">
      <c r="B325" s="192"/>
      <c r="C325" s="193"/>
      <c r="D325" s="194" t="s">
        <v>75</v>
      </c>
      <c r="E325" s="195" t="s">
        <v>767</v>
      </c>
      <c r="F325" s="195" t="s">
        <v>3180</v>
      </c>
      <c r="G325" s="193"/>
      <c r="H325" s="193"/>
      <c r="I325" s="196"/>
      <c r="J325" s="197">
        <f>BK325</f>
        <v>0</v>
      </c>
      <c r="K325" s="193"/>
      <c r="L325" s="198"/>
      <c r="M325" s="199"/>
      <c r="N325" s="200"/>
      <c r="O325" s="200"/>
      <c r="P325" s="201">
        <f>P326</f>
        <v>0</v>
      </c>
      <c r="Q325" s="200"/>
      <c r="R325" s="201">
        <f>R326</f>
        <v>0</v>
      </c>
      <c r="S325" s="200"/>
      <c r="T325" s="202">
        <f>T326</f>
        <v>0</v>
      </c>
      <c r="AR325" s="203" t="s">
        <v>83</v>
      </c>
      <c r="AT325" s="204" t="s">
        <v>75</v>
      </c>
      <c r="AU325" s="204" t="s">
        <v>76</v>
      </c>
      <c r="AY325" s="203" t="s">
        <v>198</v>
      </c>
      <c r="BK325" s="205">
        <f>BK326</f>
        <v>0</v>
      </c>
    </row>
    <row r="326" spans="2:65" s="1" customFormat="1" ht="24" customHeight="1" x14ac:dyDescent="0.2">
      <c r="B326" s="33"/>
      <c r="C326" s="208" t="s">
        <v>399</v>
      </c>
      <c r="D326" s="208" t="s">
        <v>201</v>
      </c>
      <c r="E326" s="209" t="s">
        <v>3645</v>
      </c>
      <c r="F326" s="210" t="s">
        <v>3646</v>
      </c>
      <c r="G326" s="211" t="s">
        <v>294</v>
      </c>
      <c r="H326" s="212">
        <v>165.21</v>
      </c>
      <c r="I326" s="213"/>
      <c r="J326" s="212">
        <f>ROUND(I326*H326,2)</f>
        <v>0</v>
      </c>
      <c r="K326" s="210" t="s">
        <v>1</v>
      </c>
      <c r="L326" s="37"/>
      <c r="M326" s="269" t="s">
        <v>1</v>
      </c>
      <c r="N326" s="270" t="s">
        <v>41</v>
      </c>
      <c r="O326" s="271"/>
      <c r="P326" s="272">
        <f>O326*H326</f>
        <v>0</v>
      </c>
      <c r="Q326" s="272">
        <v>0</v>
      </c>
      <c r="R326" s="272">
        <f>Q326*H326</f>
        <v>0</v>
      </c>
      <c r="S326" s="272">
        <v>0</v>
      </c>
      <c r="T326" s="273">
        <f>S326*H326</f>
        <v>0</v>
      </c>
      <c r="AR326" s="218" t="s">
        <v>205</v>
      </c>
      <c r="AT326" s="218" t="s">
        <v>201</v>
      </c>
      <c r="AU326" s="218" t="s">
        <v>83</v>
      </c>
      <c r="AY326" s="16" t="s">
        <v>198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6" t="s">
        <v>83</v>
      </c>
      <c r="BK326" s="219">
        <f>ROUND(I326*H326,2)</f>
        <v>0</v>
      </c>
      <c r="BL326" s="16" t="s">
        <v>205</v>
      </c>
      <c r="BM326" s="218" t="s">
        <v>564</v>
      </c>
    </row>
    <row r="327" spans="2:65" s="1" customFormat="1" ht="6.95" customHeight="1" x14ac:dyDescent="0.2">
      <c r="B327" s="48"/>
      <c r="C327" s="49"/>
      <c r="D327" s="49"/>
      <c r="E327" s="49"/>
      <c r="F327" s="49"/>
      <c r="G327" s="49"/>
      <c r="H327" s="49"/>
      <c r="I327" s="149"/>
      <c r="J327" s="49"/>
      <c r="K327" s="49"/>
      <c r="L327" s="37"/>
    </row>
  </sheetData>
  <sheetProtection algorithmName="SHA-512" hashValue="2mYOqaz+pko0UgGV7QgZkoojlgxnsnUZjO5wOZK5jNLGmIRyxfOKM9by4bYlPIcjGtUdyks0E19cy9yrAwwp9Q==" saltValue="G5ev9tADZoEAvL6+Yh+n8w==" spinCount="100000" sheet="1" objects="1" scenarios="1" formatColumns="0" formatRows="0" autoFilter="0"/>
  <autoFilter ref="C132:K326" xr:uid="{00000000-0009-0000-0000-00000B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34"/>
  <sheetViews>
    <sheetView showGridLines="0" topLeftCell="A118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123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s="1" customFormat="1" ht="12" customHeight="1" x14ac:dyDescent="0.2">
      <c r="B8" s="37"/>
      <c r="D8" s="115" t="s">
        <v>125</v>
      </c>
      <c r="I8" s="116"/>
      <c r="L8" s="37"/>
    </row>
    <row r="9" spans="2:46" s="1" customFormat="1" ht="36.950000000000003" customHeight="1" x14ac:dyDescent="0.2">
      <c r="B9" s="37"/>
      <c r="E9" s="330" t="s">
        <v>3647</v>
      </c>
      <c r="F9" s="329"/>
      <c r="G9" s="329"/>
      <c r="H9" s="329"/>
      <c r="I9" s="116"/>
      <c r="L9" s="37"/>
    </row>
    <row r="10" spans="2:46" s="1" customFormat="1" x14ac:dyDescent="0.2">
      <c r="B10" s="37"/>
      <c r="I10" s="116"/>
      <c r="L10" s="37"/>
    </row>
    <row r="11" spans="2:46" s="1" customFormat="1" ht="12" customHeight="1" x14ac:dyDescent="0.2">
      <c r="B11" s="37"/>
      <c r="D11" s="115" t="s">
        <v>16</v>
      </c>
      <c r="F11" s="104" t="s">
        <v>1</v>
      </c>
      <c r="I11" s="117" t="s">
        <v>17</v>
      </c>
      <c r="J11" s="104" t="s">
        <v>1</v>
      </c>
      <c r="L11" s="37"/>
    </row>
    <row r="12" spans="2:46" s="1" customFormat="1" ht="12" customHeight="1" x14ac:dyDescent="0.2">
      <c r="B12" s="37"/>
      <c r="D12" s="115" t="s">
        <v>18</v>
      </c>
      <c r="F12" s="104" t="s">
        <v>19</v>
      </c>
      <c r="I12" s="117" t="s">
        <v>20</v>
      </c>
      <c r="J12" s="118" t="str">
        <f>'Rekapitulace stavby'!AN8</f>
        <v>25. 11. 2019</v>
      </c>
      <c r="L12" s="37"/>
    </row>
    <row r="13" spans="2:46" s="1" customFormat="1" ht="10.9" customHeight="1" x14ac:dyDescent="0.2">
      <c r="B13" s="37"/>
      <c r="I13" s="116"/>
      <c r="L13" s="37"/>
    </row>
    <row r="14" spans="2:46" s="1" customFormat="1" ht="12" customHeight="1" x14ac:dyDescent="0.2">
      <c r="B14" s="37"/>
      <c r="D14" s="115" t="s">
        <v>22</v>
      </c>
      <c r="I14" s="117" t="s">
        <v>23</v>
      </c>
      <c r="J14" s="104" t="s">
        <v>1</v>
      </c>
      <c r="L14" s="37"/>
    </row>
    <row r="15" spans="2:46" s="1" customFormat="1" ht="18" customHeight="1" x14ac:dyDescent="0.2">
      <c r="B15" s="37"/>
      <c r="E15" s="104" t="s">
        <v>24</v>
      </c>
      <c r="I15" s="117" t="s">
        <v>25</v>
      </c>
      <c r="J15" s="104" t="s">
        <v>1</v>
      </c>
      <c r="L15" s="37"/>
    </row>
    <row r="16" spans="2:46" s="1" customFormat="1" ht="6.95" customHeight="1" x14ac:dyDescent="0.2">
      <c r="B16" s="37"/>
      <c r="I16" s="116"/>
      <c r="L16" s="37"/>
    </row>
    <row r="17" spans="2:12" s="1" customFormat="1" ht="12" customHeight="1" x14ac:dyDescent="0.2">
      <c r="B17" s="37"/>
      <c r="D17" s="115" t="s">
        <v>26</v>
      </c>
      <c r="I17" s="117" t="s">
        <v>23</v>
      </c>
      <c r="J17" s="29" t="str">
        <f>'Rekapitulace stavby'!AN13</f>
        <v>Vyplň údaj</v>
      </c>
      <c r="L17" s="37"/>
    </row>
    <row r="18" spans="2:12" s="1" customFormat="1" ht="18" customHeight="1" x14ac:dyDescent="0.2">
      <c r="B18" s="37"/>
      <c r="E18" s="331" t="str">
        <f>'Rekapitulace stavby'!E14</f>
        <v>Vyplň údaj</v>
      </c>
      <c r="F18" s="332"/>
      <c r="G18" s="332"/>
      <c r="H18" s="332"/>
      <c r="I18" s="117" t="s">
        <v>25</v>
      </c>
      <c r="J18" s="29" t="str">
        <f>'Rekapitulace stavby'!AN14</f>
        <v>Vyplň údaj</v>
      </c>
      <c r="L18" s="37"/>
    </row>
    <row r="19" spans="2:12" s="1" customFormat="1" ht="6.95" customHeight="1" x14ac:dyDescent="0.2">
      <c r="B19" s="37"/>
      <c r="I19" s="116"/>
      <c r="L19" s="37"/>
    </row>
    <row r="20" spans="2:12" s="1" customFormat="1" ht="12" customHeight="1" x14ac:dyDescent="0.2">
      <c r="B20" s="37"/>
      <c r="D20" s="115" t="s">
        <v>28</v>
      </c>
      <c r="I20" s="117" t="s">
        <v>23</v>
      </c>
      <c r="J20" s="104" t="s">
        <v>29</v>
      </c>
      <c r="L20" s="37"/>
    </row>
    <row r="21" spans="2:12" s="1" customFormat="1" ht="18" customHeight="1" x14ac:dyDescent="0.2">
      <c r="B21" s="37"/>
      <c r="E21" s="104" t="s">
        <v>30</v>
      </c>
      <c r="I21" s="117" t="s">
        <v>25</v>
      </c>
      <c r="J21" s="104" t="s">
        <v>31</v>
      </c>
      <c r="L21" s="37"/>
    </row>
    <row r="22" spans="2:12" s="1" customFormat="1" ht="6.95" customHeight="1" x14ac:dyDescent="0.2">
      <c r="B22" s="37"/>
      <c r="I22" s="116"/>
      <c r="L22" s="37"/>
    </row>
    <row r="23" spans="2:12" s="1" customFormat="1" ht="12" customHeight="1" x14ac:dyDescent="0.2">
      <c r="B23" s="37"/>
      <c r="D23" s="115" t="s">
        <v>33</v>
      </c>
      <c r="I23" s="117" t="s">
        <v>23</v>
      </c>
      <c r="J23" s="104" t="str">
        <f>IF('Rekapitulace stavby'!AN19="","",'Rekapitulace stavby'!AN19)</f>
        <v/>
      </c>
      <c r="L23" s="37"/>
    </row>
    <row r="24" spans="2:12" s="1" customFormat="1" ht="18" customHeight="1" x14ac:dyDescent="0.2">
      <c r="B24" s="37"/>
      <c r="E24" s="104" t="str">
        <f>IF('Rekapitulace stavby'!E20="","",'Rekapitulace stavby'!E20)</f>
        <v xml:space="preserve"> </v>
      </c>
      <c r="I24" s="117" t="s">
        <v>25</v>
      </c>
      <c r="J24" s="104" t="str">
        <f>IF('Rekapitulace stavby'!AN20="","",'Rekapitulace stavby'!AN20)</f>
        <v/>
      </c>
      <c r="L24" s="37"/>
    </row>
    <row r="25" spans="2:12" s="1" customFormat="1" ht="6.95" customHeight="1" x14ac:dyDescent="0.2">
      <c r="B25" s="37"/>
      <c r="I25" s="116"/>
      <c r="L25" s="37"/>
    </row>
    <row r="26" spans="2:12" s="1" customFormat="1" ht="12" customHeight="1" x14ac:dyDescent="0.2">
      <c r="B26" s="37"/>
      <c r="D26" s="115" t="s">
        <v>35</v>
      </c>
      <c r="I26" s="116"/>
      <c r="L26" s="37"/>
    </row>
    <row r="27" spans="2:12" s="7" customFormat="1" ht="16.5" customHeight="1" x14ac:dyDescent="0.2">
      <c r="B27" s="119"/>
      <c r="E27" s="326" t="s">
        <v>1</v>
      </c>
      <c r="F27" s="326"/>
      <c r="G27" s="326"/>
      <c r="H27" s="326"/>
      <c r="I27" s="120"/>
      <c r="L27" s="119"/>
    </row>
    <row r="28" spans="2:12" s="1" customFormat="1" ht="6.95" customHeight="1" x14ac:dyDescent="0.2">
      <c r="B28" s="37"/>
      <c r="I28" s="116"/>
      <c r="L28" s="37"/>
    </row>
    <row r="29" spans="2:12" s="1" customFormat="1" ht="6.95" customHeight="1" x14ac:dyDescent="0.2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14.45" customHeight="1" x14ac:dyDescent="0.2">
      <c r="B30" s="37"/>
      <c r="D30" s="104" t="s">
        <v>129</v>
      </c>
      <c r="I30" s="116"/>
      <c r="J30" s="122">
        <f>J96</f>
        <v>0</v>
      </c>
      <c r="L30" s="37"/>
    </row>
    <row r="31" spans="2:12" s="1" customFormat="1" ht="14.45" customHeight="1" x14ac:dyDescent="0.2">
      <c r="B31" s="37"/>
      <c r="D31" s="123" t="s">
        <v>130</v>
      </c>
      <c r="I31" s="116"/>
      <c r="J31" s="122">
        <f>J100</f>
        <v>0</v>
      </c>
      <c r="L31" s="37"/>
    </row>
    <row r="32" spans="2:12" s="1" customFormat="1" ht="25.35" customHeight="1" x14ac:dyDescent="0.2">
      <c r="B32" s="37"/>
      <c r="D32" s="124" t="s">
        <v>36</v>
      </c>
      <c r="I32" s="116"/>
      <c r="J32" s="125">
        <f>ROUND(J30 + J31, 2)</f>
        <v>0</v>
      </c>
      <c r="L32" s="37"/>
    </row>
    <row r="33" spans="2:12" s="1" customFormat="1" ht="6.95" customHeight="1" x14ac:dyDescent="0.2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 x14ac:dyDescent="0.2">
      <c r="B34" s="37"/>
      <c r="F34" s="126" t="s">
        <v>38</v>
      </c>
      <c r="I34" s="127" t="s">
        <v>37</v>
      </c>
      <c r="J34" s="126" t="s">
        <v>39</v>
      </c>
      <c r="L34" s="37"/>
    </row>
    <row r="35" spans="2:12" s="1" customFormat="1" ht="14.45" customHeight="1" x14ac:dyDescent="0.2">
      <c r="B35" s="37"/>
      <c r="D35" s="128" t="s">
        <v>40</v>
      </c>
      <c r="E35" s="115" t="s">
        <v>41</v>
      </c>
      <c r="F35" s="129">
        <f>ROUND((SUM(BE100:BE107) + SUM(BE127:BE133)),  2)</f>
        <v>0</v>
      </c>
      <c r="I35" s="130">
        <v>0.21</v>
      </c>
      <c r="J35" s="129">
        <f>ROUND(((SUM(BE100:BE107) + SUM(BE127:BE133))*I35),  2)</f>
        <v>0</v>
      </c>
      <c r="L35" s="37"/>
    </row>
    <row r="36" spans="2:12" s="1" customFormat="1" ht="14.45" customHeight="1" x14ac:dyDescent="0.2">
      <c r="B36" s="37"/>
      <c r="E36" s="115" t="s">
        <v>42</v>
      </c>
      <c r="F36" s="129">
        <f>ROUND((SUM(BF100:BF107) + SUM(BF127:BF133)),  2)</f>
        <v>0</v>
      </c>
      <c r="I36" s="130">
        <v>0.15</v>
      </c>
      <c r="J36" s="129">
        <f>ROUND(((SUM(BF100:BF107) + SUM(BF127:BF133))*I36),  2)</f>
        <v>0</v>
      </c>
      <c r="L36" s="37"/>
    </row>
    <row r="37" spans="2:12" s="1" customFormat="1" ht="14.45" hidden="1" customHeight="1" x14ac:dyDescent="0.2">
      <c r="B37" s="37"/>
      <c r="E37" s="115" t="s">
        <v>43</v>
      </c>
      <c r="F37" s="129">
        <f>ROUND((SUM(BG100:BG107) + SUM(BG127:BG133)),  2)</f>
        <v>0</v>
      </c>
      <c r="I37" s="130">
        <v>0.21</v>
      </c>
      <c r="J37" s="129">
        <f>0</f>
        <v>0</v>
      </c>
      <c r="L37" s="37"/>
    </row>
    <row r="38" spans="2:12" s="1" customFormat="1" ht="14.45" hidden="1" customHeight="1" x14ac:dyDescent="0.2">
      <c r="B38" s="37"/>
      <c r="E38" s="115" t="s">
        <v>44</v>
      </c>
      <c r="F38" s="129">
        <f>ROUND((SUM(BH100:BH107) + SUM(BH127:BH133)),  2)</f>
        <v>0</v>
      </c>
      <c r="I38" s="130">
        <v>0.15</v>
      </c>
      <c r="J38" s="129">
        <f>0</f>
        <v>0</v>
      </c>
      <c r="L38" s="37"/>
    </row>
    <row r="39" spans="2:12" s="1" customFormat="1" ht="14.45" hidden="1" customHeight="1" x14ac:dyDescent="0.2">
      <c r="B39" s="37"/>
      <c r="E39" s="115" t="s">
        <v>45</v>
      </c>
      <c r="F39" s="129">
        <f>ROUND((SUM(BI100:BI107) + SUM(BI127:BI133)),  2)</f>
        <v>0</v>
      </c>
      <c r="I39" s="130">
        <v>0</v>
      </c>
      <c r="J39" s="129">
        <f>0</f>
        <v>0</v>
      </c>
      <c r="L39" s="37"/>
    </row>
    <row r="40" spans="2:12" s="1" customFormat="1" ht="6.95" customHeight="1" x14ac:dyDescent="0.2">
      <c r="B40" s="37"/>
      <c r="I40" s="116"/>
      <c r="L40" s="37"/>
    </row>
    <row r="41" spans="2:12" s="1" customFormat="1" ht="25.35" customHeight="1" x14ac:dyDescent="0.2">
      <c r="B41" s="37"/>
      <c r="C41" s="131"/>
      <c r="D41" s="132" t="s">
        <v>46</v>
      </c>
      <c r="E41" s="133"/>
      <c r="F41" s="133"/>
      <c r="G41" s="134" t="s">
        <v>47</v>
      </c>
      <c r="H41" s="135" t="s">
        <v>48</v>
      </c>
      <c r="I41" s="136"/>
      <c r="J41" s="137">
        <f>SUM(J32:J39)</f>
        <v>0</v>
      </c>
      <c r="K41" s="138"/>
      <c r="L41" s="37"/>
    </row>
    <row r="42" spans="2:12" s="1" customFormat="1" ht="14.45" customHeight="1" x14ac:dyDescent="0.2">
      <c r="B42" s="37"/>
      <c r="I42" s="116"/>
      <c r="L42" s="37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47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47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47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47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47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47" s="1" customFormat="1" ht="12" customHeight="1" x14ac:dyDescent="0.2">
      <c r="B86" s="33"/>
      <c r="C86" s="28" t="s">
        <v>125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47" s="1" customFormat="1" ht="16.5" customHeight="1" x14ac:dyDescent="0.2">
      <c r="B87" s="33"/>
      <c r="C87" s="34"/>
      <c r="D87" s="34"/>
      <c r="E87" s="289" t="str">
        <f>E9</f>
        <v>ORN - OSTATNÍ ROZPOČTOVÉ NÁKLADY</v>
      </c>
      <c r="F87" s="321"/>
      <c r="G87" s="321"/>
      <c r="H87" s="321"/>
      <c r="I87" s="116"/>
      <c r="J87" s="34"/>
      <c r="K87" s="34"/>
      <c r="L87" s="37"/>
    </row>
    <row r="88" spans="2:47" s="1" customFormat="1" ht="6.95" customHeight="1" x14ac:dyDescent="0.2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47" s="1" customFormat="1" ht="12" customHeight="1" x14ac:dyDescent="0.2">
      <c r="B89" s="33"/>
      <c r="C89" s="28" t="s">
        <v>18</v>
      </c>
      <c r="D89" s="34"/>
      <c r="E89" s="34"/>
      <c r="F89" s="26" t="str">
        <f>F12</f>
        <v>Litomyšl</v>
      </c>
      <c r="G89" s="34"/>
      <c r="H89" s="34"/>
      <c r="I89" s="117" t="s">
        <v>20</v>
      </c>
      <c r="J89" s="60" t="str">
        <f>IF(J12="","",J12)</f>
        <v>25. 11. 2019</v>
      </c>
      <c r="K89" s="34"/>
      <c r="L89" s="37"/>
    </row>
    <row r="90" spans="2:47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47" s="1" customFormat="1" ht="15.2" customHeight="1" x14ac:dyDescent="0.2">
      <c r="B91" s="33"/>
      <c r="C91" s="28" t="s">
        <v>22</v>
      </c>
      <c r="D91" s="34"/>
      <c r="E91" s="34"/>
      <c r="F91" s="26" t="str">
        <f>E15</f>
        <v>Město Litomyšl</v>
      </c>
      <c r="G91" s="34"/>
      <c r="H91" s="34"/>
      <c r="I91" s="117" t="s">
        <v>28</v>
      </c>
      <c r="J91" s="31" t="str">
        <f>E21</f>
        <v>KIP s.r.o. Litomyšl</v>
      </c>
      <c r="K91" s="34"/>
      <c r="L91" s="37"/>
    </row>
    <row r="92" spans="2:47" s="1" customFormat="1" ht="15.2" customHeight="1" x14ac:dyDescent="0.2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17" t="s">
        <v>33</v>
      </c>
      <c r="J92" s="31" t="str">
        <f>E24</f>
        <v xml:space="preserve"> </v>
      </c>
      <c r="K92" s="34"/>
      <c r="L92" s="37"/>
    </row>
    <row r="93" spans="2:47" s="1" customFormat="1" ht="10.35" customHeight="1" x14ac:dyDescent="0.2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47" s="1" customFormat="1" ht="29.25" customHeight="1" x14ac:dyDescent="0.2">
      <c r="B94" s="33"/>
      <c r="C94" s="153" t="s">
        <v>132</v>
      </c>
      <c r="D94" s="154"/>
      <c r="E94" s="154"/>
      <c r="F94" s="154"/>
      <c r="G94" s="154"/>
      <c r="H94" s="154"/>
      <c r="I94" s="155"/>
      <c r="J94" s="156" t="s">
        <v>133</v>
      </c>
      <c r="K94" s="154"/>
      <c r="L94" s="37"/>
    </row>
    <row r="95" spans="2:47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 x14ac:dyDescent="0.2">
      <c r="B96" s="33"/>
      <c r="C96" s="157" t="s">
        <v>134</v>
      </c>
      <c r="D96" s="34"/>
      <c r="E96" s="34"/>
      <c r="F96" s="34"/>
      <c r="G96" s="34"/>
      <c r="H96" s="34"/>
      <c r="I96" s="116"/>
      <c r="J96" s="78">
        <f>J127</f>
        <v>0</v>
      </c>
      <c r="K96" s="34"/>
      <c r="L96" s="37"/>
      <c r="AU96" s="16" t="s">
        <v>135</v>
      </c>
    </row>
    <row r="97" spans="2:65" s="8" customFormat="1" ht="24.95" customHeight="1" x14ac:dyDescent="0.2">
      <c r="B97" s="158"/>
      <c r="C97" s="159"/>
      <c r="D97" s="160" t="s">
        <v>3648</v>
      </c>
      <c r="E97" s="161"/>
      <c r="F97" s="161"/>
      <c r="G97" s="161"/>
      <c r="H97" s="161"/>
      <c r="I97" s="162"/>
      <c r="J97" s="163">
        <f>J128</f>
        <v>0</v>
      </c>
      <c r="K97" s="159"/>
      <c r="L97" s="164"/>
    </row>
    <row r="98" spans="2:65" s="1" customFormat="1" ht="21.75" customHeight="1" x14ac:dyDescent="0.2">
      <c r="B98" s="33"/>
      <c r="C98" s="34"/>
      <c r="D98" s="34"/>
      <c r="E98" s="34"/>
      <c r="F98" s="34"/>
      <c r="G98" s="34"/>
      <c r="H98" s="34"/>
      <c r="I98" s="116"/>
      <c r="J98" s="34"/>
      <c r="K98" s="34"/>
      <c r="L98" s="37"/>
    </row>
    <row r="99" spans="2:65" s="1" customFormat="1" ht="6.95" customHeight="1" x14ac:dyDescent="0.2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65" s="1" customFormat="1" ht="29.25" customHeight="1" x14ac:dyDescent="0.2">
      <c r="B100" s="33"/>
      <c r="C100" s="157" t="s">
        <v>173</v>
      </c>
      <c r="D100" s="34"/>
      <c r="E100" s="34"/>
      <c r="F100" s="34"/>
      <c r="G100" s="34"/>
      <c r="H100" s="34"/>
      <c r="I100" s="116"/>
      <c r="J100" s="171">
        <f>ROUND(J101 + J102 + J103 + J104 + J105 + J106,2)</f>
        <v>0</v>
      </c>
      <c r="K100" s="34"/>
      <c r="L100" s="37"/>
      <c r="N100" s="172" t="s">
        <v>40</v>
      </c>
    </row>
    <row r="101" spans="2:65" s="1" customFormat="1" ht="18" customHeight="1" x14ac:dyDescent="0.2">
      <c r="B101" s="33"/>
      <c r="C101" s="34"/>
      <c r="D101" s="324" t="s">
        <v>174</v>
      </c>
      <c r="E101" s="325"/>
      <c r="F101" s="325"/>
      <c r="G101" s="34"/>
      <c r="H101" s="34"/>
      <c r="I101" s="116"/>
      <c r="J101" s="174">
        <v>0</v>
      </c>
      <c r="K101" s="34"/>
      <c r="L101" s="175"/>
      <c r="M101" s="116"/>
      <c r="N101" s="176" t="s">
        <v>41</v>
      </c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77" t="s">
        <v>175</v>
      </c>
      <c r="AZ101" s="116"/>
      <c r="BA101" s="116"/>
      <c r="BB101" s="116"/>
      <c r="BC101" s="116"/>
      <c r="BD101" s="116"/>
      <c r="BE101" s="178">
        <f t="shared" ref="BE101:BE106" si="0">IF(N101="základní",J101,0)</f>
        <v>0</v>
      </c>
      <c r="BF101" s="178">
        <f t="shared" ref="BF101:BF106" si="1">IF(N101="snížená",J101,0)</f>
        <v>0</v>
      </c>
      <c r="BG101" s="178">
        <f t="shared" ref="BG101:BG106" si="2">IF(N101="zákl. přenesená",J101,0)</f>
        <v>0</v>
      </c>
      <c r="BH101" s="178">
        <f t="shared" ref="BH101:BH106" si="3">IF(N101="sníž. přenesená",J101,0)</f>
        <v>0</v>
      </c>
      <c r="BI101" s="178">
        <f t="shared" ref="BI101:BI106" si="4">IF(N101="nulová",J101,0)</f>
        <v>0</v>
      </c>
      <c r="BJ101" s="177" t="s">
        <v>83</v>
      </c>
      <c r="BK101" s="116"/>
      <c r="BL101" s="116"/>
      <c r="BM101" s="116"/>
    </row>
    <row r="102" spans="2:65" s="1" customFormat="1" ht="18" customHeight="1" x14ac:dyDescent="0.2">
      <c r="B102" s="33"/>
      <c r="C102" s="34"/>
      <c r="D102" s="324" t="s">
        <v>176</v>
      </c>
      <c r="E102" s="325"/>
      <c r="F102" s="325"/>
      <c r="G102" s="34"/>
      <c r="H102" s="34"/>
      <c r="I102" s="116"/>
      <c r="J102" s="174">
        <v>0</v>
      </c>
      <c r="K102" s="34"/>
      <c r="L102" s="175"/>
      <c r="M102" s="116"/>
      <c r="N102" s="176" t="s">
        <v>41</v>
      </c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77" t="s">
        <v>175</v>
      </c>
      <c r="AZ102" s="116"/>
      <c r="BA102" s="116"/>
      <c r="BB102" s="116"/>
      <c r="BC102" s="116"/>
      <c r="BD102" s="116"/>
      <c r="BE102" s="178">
        <f t="shared" si="0"/>
        <v>0</v>
      </c>
      <c r="BF102" s="178">
        <f t="shared" si="1"/>
        <v>0</v>
      </c>
      <c r="BG102" s="178">
        <f t="shared" si="2"/>
        <v>0</v>
      </c>
      <c r="BH102" s="178">
        <f t="shared" si="3"/>
        <v>0</v>
      </c>
      <c r="BI102" s="178">
        <f t="shared" si="4"/>
        <v>0</v>
      </c>
      <c r="BJ102" s="177" t="s">
        <v>83</v>
      </c>
      <c r="BK102" s="116"/>
      <c r="BL102" s="116"/>
      <c r="BM102" s="116"/>
    </row>
    <row r="103" spans="2:65" s="1" customFormat="1" ht="18" customHeight="1" x14ac:dyDescent="0.2">
      <c r="B103" s="33"/>
      <c r="C103" s="34"/>
      <c r="D103" s="324" t="s">
        <v>177</v>
      </c>
      <c r="E103" s="325"/>
      <c r="F103" s="325"/>
      <c r="G103" s="34"/>
      <c r="H103" s="34"/>
      <c r="I103" s="116"/>
      <c r="J103" s="174">
        <v>0</v>
      </c>
      <c r="K103" s="34"/>
      <c r="L103" s="175"/>
      <c r="M103" s="116"/>
      <c r="N103" s="176" t="s">
        <v>41</v>
      </c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77" t="s">
        <v>175</v>
      </c>
      <c r="AZ103" s="116"/>
      <c r="BA103" s="116"/>
      <c r="BB103" s="116"/>
      <c r="BC103" s="116"/>
      <c r="BD103" s="116"/>
      <c r="BE103" s="178">
        <f t="shared" si="0"/>
        <v>0</v>
      </c>
      <c r="BF103" s="178">
        <f t="shared" si="1"/>
        <v>0</v>
      </c>
      <c r="BG103" s="178">
        <f t="shared" si="2"/>
        <v>0</v>
      </c>
      <c r="BH103" s="178">
        <f t="shared" si="3"/>
        <v>0</v>
      </c>
      <c r="BI103" s="178">
        <f t="shared" si="4"/>
        <v>0</v>
      </c>
      <c r="BJ103" s="177" t="s">
        <v>83</v>
      </c>
      <c r="BK103" s="116"/>
      <c r="BL103" s="116"/>
      <c r="BM103" s="116"/>
    </row>
    <row r="104" spans="2:65" s="1" customFormat="1" ht="18" customHeight="1" x14ac:dyDescent="0.2">
      <c r="B104" s="33"/>
      <c r="C104" s="34"/>
      <c r="D104" s="324" t="s">
        <v>178</v>
      </c>
      <c r="E104" s="325"/>
      <c r="F104" s="325"/>
      <c r="G104" s="34"/>
      <c r="H104" s="34"/>
      <c r="I104" s="116"/>
      <c r="J104" s="174">
        <v>0</v>
      </c>
      <c r="K104" s="34"/>
      <c r="L104" s="175"/>
      <c r="M104" s="116"/>
      <c r="N104" s="176" t="s">
        <v>41</v>
      </c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77" t="s">
        <v>175</v>
      </c>
      <c r="AZ104" s="116"/>
      <c r="BA104" s="116"/>
      <c r="BB104" s="116"/>
      <c r="BC104" s="116"/>
      <c r="BD104" s="116"/>
      <c r="BE104" s="178">
        <f t="shared" si="0"/>
        <v>0</v>
      </c>
      <c r="BF104" s="178">
        <f t="shared" si="1"/>
        <v>0</v>
      </c>
      <c r="BG104" s="178">
        <f t="shared" si="2"/>
        <v>0</v>
      </c>
      <c r="BH104" s="178">
        <f t="shared" si="3"/>
        <v>0</v>
      </c>
      <c r="BI104" s="178">
        <f t="shared" si="4"/>
        <v>0</v>
      </c>
      <c r="BJ104" s="177" t="s">
        <v>83</v>
      </c>
      <c r="BK104" s="116"/>
      <c r="BL104" s="116"/>
      <c r="BM104" s="116"/>
    </row>
    <row r="105" spans="2:65" s="1" customFormat="1" ht="18" customHeight="1" x14ac:dyDescent="0.2">
      <c r="B105" s="33"/>
      <c r="C105" s="34"/>
      <c r="D105" s="324" t="s">
        <v>179</v>
      </c>
      <c r="E105" s="325"/>
      <c r="F105" s="325"/>
      <c r="G105" s="34"/>
      <c r="H105" s="34"/>
      <c r="I105" s="116"/>
      <c r="J105" s="174">
        <v>0</v>
      </c>
      <c r="K105" s="34"/>
      <c r="L105" s="175"/>
      <c r="M105" s="116"/>
      <c r="N105" s="176" t="s">
        <v>41</v>
      </c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77" t="s">
        <v>175</v>
      </c>
      <c r="AZ105" s="116"/>
      <c r="BA105" s="116"/>
      <c r="BB105" s="116"/>
      <c r="BC105" s="116"/>
      <c r="BD105" s="116"/>
      <c r="BE105" s="178">
        <f t="shared" si="0"/>
        <v>0</v>
      </c>
      <c r="BF105" s="178">
        <f t="shared" si="1"/>
        <v>0</v>
      </c>
      <c r="BG105" s="178">
        <f t="shared" si="2"/>
        <v>0</v>
      </c>
      <c r="BH105" s="178">
        <f t="shared" si="3"/>
        <v>0</v>
      </c>
      <c r="BI105" s="178">
        <f t="shared" si="4"/>
        <v>0</v>
      </c>
      <c r="BJ105" s="177" t="s">
        <v>83</v>
      </c>
      <c r="BK105" s="116"/>
      <c r="BL105" s="116"/>
      <c r="BM105" s="116"/>
    </row>
    <row r="106" spans="2:65" s="1" customFormat="1" ht="18" customHeight="1" x14ac:dyDescent="0.2">
      <c r="B106" s="33"/>
      <c r="C106" s="34"/>
      <c r="D106" s="173" t="s">
        <v>180</v>
      </c>
      <c r="E106" s="34"/>
      <c r="F106" s="34"/>
      <c r="G106" s="34"/>
      <c r="H106" s="34"/>
      <c r="I106" s="116"/>
      <c r="J106" s="174">
        <f>ROUND(J30*T106,2)</f>
        <v>0</v>
      </c>
      <c r="K106" s="34"/>
      <c r="L106" s="175"/>
      <c r="M106" s="116"/>
      <c r="N106" s="176" t="s">
        <v>41</v>
      </c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77" t="s">
        <v>181</v>
      </c>
      <c r="AZ106" s="116"/>
      <c r="BA106" s="116"/>
      <c r="BB106" s="116"/>
      <c r="BC106" s="116"/>
      <c r="BD106" s="116"/>
      <c r="BE106" s="178">
        <f t="shared" si="0"/>
        <v>0</v>
      </c>
      <c r="BF106" s="178">
        <f t="shared" si="1"/>
        <v>0</v>
      </c>
      <c r="BG106" s="178">
        <f t="shared" si="2"/>
        <v>0</v>
      </c>
      <c r="BH106" s="178">
        <f t="shared" si="3"/>
        <v>0</v>
      </c>
      <c r="BI106" s="178">
        <f t="shared" si="4"/>
        <v>0</v>
      </c>
      <c r="BJ106" s="177" t="s">
        <v>83</v>
      </c>
      <c r="BK106" s="116"/>
      <c r="BL106" s="116"/>
      <c r="BM106" s="116"/>
    </row>
    <row r="107" spans="2:65" s="1" customFormat="1" x14ac:dyDescent="0.2">
      <c r="B107" s="33"/>
      <c r="C107" s="34"/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65" s="1" customFormat="1" ht="29.25" customHeight="1" x14ac:dyDescent="0.2">
      <c r="B108" s="33"/>
      <c r="C108" s="179" t="s">
        <v>182</v>
      </c>
      <c r="D108" s="154"/>
      <c r="E108" s="154"/>
      <c r="F108" s="154"/>
      <c r="G108" s="154"/>
      <c r="H108" s="154"/>
      <c r="I108" s="155"/>
      <c r="J108" s="180">
        <f>ROUND(J96+J100,2)</f>
        <v>0</v>
      </c>
      <c r="K108" s="154"/>
      <c r="L108" s="37"/>
    </row>
    <row r="109" spans="2:65" s="1" customFormat="1" ht="6.95" customHeight="1" x14ac:dyDescent="0.2">
      <c r="B109" s="48"/>
      <c r="C109" s="49"/>
      <c r="D109" s="49"/>
      <c r="E109" s="49"/>
      <c r="F109" s="49"/>
      <c r="G109" s="49"/>
      <c r="H109" s="49"/>
      <c r="I109" s="149"/>
      <c r="J109" s="49"/>
      <c r="K109" s="49"/>
      <c r="L109" s="37"/>
    </row>
    <row r="113" spans="2:63" s="1" customFormat="1" ht="6.95" customHeight="1" x14ac:dyDescent="0.2">
      <c r="B113" s="50"/>
      <c r="C113" s="51"/>
      <c r="D113" s="51"/>
      <c r="E113" s="51"/>
      <c r="F113" s="51"/>
      <c r="G113" s="51"/>
      <c r="H113" s="51"/>
      <c r="I113" s="152"/>
      <c r="J113" s="51"/>
      <c r="K113" s="51"/>
      <c r="L113" s="37"/>
    </row>
    <row r="114" spans="2:63" s="1" customFormat="1" ht="24.95" customHeight="1" x14ac:dyDescent="0.2">
      <c r="B114" s="33"/>
      <c r="C114" s="22" t="s">
        <v>183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63" s="1" customFormat="1" ht="6.95" customHeight="1" x14ac:dyDescent="0.2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63" s="1" customFormat="1" ht="12" customHeight="1" x14ac:dyDescent="0.2">
      <c r="B116" s="33"/>
      <c r="C116" s="28" t="s">
        <v>14</v>
      </c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63" s="1" customFormat="1" ht="16.5" customHeight="1" x14ac:dyDescent="0.2">
      <c r="B117" s="33"/>
      <c r="C117" s="34"/>
      <c r="D117" s="34"/>
      <c r="E117" s="322" t="str">
        <f>E7</f>
        <v>Bytový dům Zahájská</v>
      </c>
      <c r="F117" s="323"/>
      <c r="G117" s="323"/>
      <c r="H117" s="323"/>
      <c r="I117" s="116"/>
      <c r="J117" s="34"/>
      <c r="K117" s="34"/>
      <c r="L117" s="37"/>
    </row>
    <row r="118" spans="2:63" s="1" customFormat="1" ht="12" customHeight="1" x14ac:dyDescent="0.2">
      <c r="B118" s="33"/>
      <c r="C118" s="28" t="s">
        <v>125</v>
      </c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63" s="1" customFormat="1" ht="16.5" customHeight="1" x14ac:dyDescent="0.2">
      <c r="B119" s="33"/>
      <c r="C119" s="34"/>
      <c r="D119" s="34"/>
      <c r="E119" s="289" t="str">
        <f>E9</f>
        <v>ORN - OSTATNÍ ROZPOČTOVÉ NÁKLADY</v>
      </c>
      <c r="F119" s="321"/>
      <c r="G119" s="321"/>
      <c r="H119" s="321"/>
      <c r="I119" s="116"/>
      <c r="J119" s="34"/>
      <c r="K119" s="34"/>
      <c r="L119" s="37"/>
    </row>
    <row r="120" spans="2:63" s="1" customFormat="1" ht="6.95" customHeight="1" x14ac:dyDescent="0.2">
      <c r="B120" s="33"/>
      <c r="C120" s="34"/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63" s="1" customFormat="1" ht="12" customHeight="1" x14ac:dyDescent="0.2">
      <c r="B121" s="33"/>
      <c r="C121" s="28" t="s">
        <v>18</v>
      </c>
      <c r="D121" s="34"/>
      <c r="E121" s="34"/>
      <c r="F121" s="26" t="str">
        <f>F12</f>
        <v>Litomyšl</v>
      </c>
      <c r="G121" s="34"/>
      <c r="H121" s="34"/>
      <c r="I121" s="117" t="s">
        <v>20</v>
      </c>
      <c r="J121" s="60" t="str">
        <f>IF(J12="","",J12)</f>
        <v>25. 11. 2019</v>
      </c>
      <c r="K121" s="34"/>
      <c r="L121" s="37"/>
    </row>
    <row r="122" spans="2:63" s="1" customFormat="1" ht="6.95" customHeight="1" x14ac:dyDescent="0.2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63" s="1" customFormat="1" ht="15.2" customHeight="1" x14ac:dyDescent="0.2">
      <c r="B123" s="33"/>
      <c r="C123" s="28" t="s">
        <v>22</v>
      </c>
      <c r="D123" s="34"/>
      <c r="E123" s="34"/>
      <c r="F123" s="26" t="str">
        <f>E15</f>
        <v>Město Litomyšl</v>
      </c>
      <c r="G123" s="34"/>
      <c r="H123" s="34"/>
      <c r="I123" s="117" t="s">
        <v>28</v>
      </c>
      <c r="J123" s="31" t="str">
        <f>E21</f>
        <v>KIP s.r.o. Litomyšl</v>
      </c>
      <c r="K123" s="34"/>
      <c r="L123" s="37"/>
    </row>
    <row r="124" spans="2:63" s="1" customFormat="1" ht="15.2" customHeight="1" x14ac:dyDescent="0.2">
      <c r="B124" s="33"/>
      <c r="C124" s="28" t="s">
        <v>26</v>
      </c>
      <c r="D124" s="34"/>
      <c r="E124" s="34"/>
      <c r="F124" s="26" t="str">
        <f>IF(E18="","",E18)</f>
        <v>Vyplň údaj</v>
      </c>
      <c r="G124" s="34"/>
      <c r="H124" s="34"/>
      <c r="I124" s="117" t="s">
        <v>33</v>
      </c>
      <c r="J124" s="31" t="str">
        <f>E24</f>
        <v xml:space="preserve"> </v>
      </c>
      <c r="K124" s="34"/>
      <c r="L124" s="37"/>
    </row>
    <row r="125" spans="2:63" s="1" customFormat="1" ht="10.35" customHeight="1" x14ac:dyDescent="0.2">
      <c r="B125" s="33"/>
      <c r="C125" s="34"/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63" s="10" customFormat="1" ht="29.25" customHeight="1" x14ac:dyDescent="0.2">
      <c r="B126" s="181"/>
      <c r="C126" s="182" t="s">
        <v>184</v>
      </c>
      <c r="D126" s="183" t="s">
        <v>61</v>
      </c>
      <c r="E126" s="183" t="s">
        <v>57</v>
      </c>
      <c r="F126" s="183" t="s">
        <v>58</v>
      </c>
      <c r="G126" s="183" t="s">
        <v>185</v>
      </c>
      <c r="H126" s="183" t="s">
        <v>186</v>
      </c>
      <c r="I126" s="184" t="s">
        <v>187</v>
      </c>
      <c r="J126" s="185" t="s">
        <v>133</v>
      </c>
      <c r="K126" s="186" t="s">
        <v>188</v>
      </c>
      <c r="L126" s="187"/>
      <c r="M126" s="69" t="s">
        <v>1</v>
      </c>
      <c r="N126" s="70" t="s">
        <v>40</v>
      </c>
      <c r="O126" s="70" t="s">
        <v>189</v>
      </c>
      <c r="P126" s="70" t="s">
        <v>190</v>
      </c>
      <c r="Q126" s="70" t="s">
        <v>191</v>
      </c>
      <c r="R126" s="70" t="s">
        <v>192</v>
      </c>
      <c r="S126" s="70" t="s">
        <v>193</v>
      </c>
      <c r="T126" s="71" t="s">
        <v>194</v>
      </c>
    </row>
    <row r="127" spans="2:63" s="1" customFormat="1" ht="22.9" customHeight="1" x14ac:dyDescent="0.25">
      <c r="B127" s="33"/>
      <c r="C127" s="76" t="s">
        <v>195</v>
      </c>
      <c r="D127" s="34"/>
      <c r="E127" s="34"/>
      <c r="F127" s="34"/>
      <c r="G127" s="34"/>
      <c r="H127" s="34"/>
      <c r="I127" s="116"/>
      <c r="J127" s="188">
        <f>BK127</f>
        <v>0</v>
      </c>
      <c r="K127" s="34"/>
      <c r="L127" s="37"/>
      <c r="M127" s="72"/>
      <c r="N127" s="73"/>
      <c r="O127" s="73"/>
      <c r="P127" s="189">
        <f>P128</f>
        <v>0</v>
      </c>
      <c r="Q127" s="73"/>
      <c r="R127" s="189">
        <f>R128</f>
        <v>0</v>
      </c>
      <c r="S127" s="73"/>
      <c r="T127" s="190">
        <f>T128</f>
        <v>0</v>
      </c>
      <c r="AT127" s="16" t="s">
        <v>75</v>
      </c>
      <c r="AU127" s="16" t="s">
        <v>135</v>
      </c>
      <c r="BK127" s="191">
        <f>BK128</f>
        <v>0</v>
      </c>
    </row>
    <row r="128" spans="2:63" s="11" customFormat="1" ht="25.9" customHeight="1" x14ac:dyDescent="0.2">
      <c r="B128" s="192"/>
      <c r="C128" s="193"/>
      <c r="D128" s="194" t="s">
        <v>75</v>
      </c>
      <c r="E128" s="195" t="s">
        <v>121</v>
      </c>
      <c r="F128" s="195" t="s">
        <v>3649</v>
      </c>
      <c r="G128" s="193"/>
      <c r="H128" s="193"/>
      <c r="I128" s="196"/>
      <c r="J128" s="197">
        <f>BK128</f>
        <v>0</v>
      </c>
      <c r="K128" s="193"/>
      <c r="L128" s="198"/>
      <c r="M128" s="199"/>
      <c r="N128" s="200"/>
      <c r="O128" s="200"/>
      <c r="P128" s="201">
        <f>SUM(P129:P133)</f>
        <v>0</v>
      </c>
      <c r="Q128" s="200"/>
      <c r="R128" s="201">
        <f>SUM(R129:R133)</f>
        <v>0</v>
      </c>
      <c r="S128" s="200"/>
      <c r="T128" s="202">
        <f>SUM(T129:T133)</f>
        <v>0</v>
      </c>
      <c r="AR128" s="203" t="s">
        <v>205</v>
      </c>
      <c r="AT128" s="204" t="s">
        <v>75</v>
      </c>
      <c r="AU128" s="204" t="s">
        <v>76</v>
      </c>
      <c r="AY128" s="203" t="s">
        <v>198</v>
      </c>
      <c r="BK128" s="205">
        <f>SUM(BK129:BK133)</f>
        <v>0</v>
      </c>
    </row>
    <row r="129" spans="2:65" s="1" customFormat="1" ht="16.5" customHeight="1" x14ac:dyDescent="0.2">
      <c r="B129" s="33"/>
      <c r="C129" s="208" t="s">
        <v>83</v>
      </c>
      <c r="D129" s="208" t="s">
        <v>201</v>
      </c>
      <c r="E129" s="209" t="s">
        <v>3650</v>
      </c>
      <c r="F129" s="210" t="s">
        <v>3651</v>
      </c>
      <c r="G129" s="211" t="s">
        <v>2228</v>
      </c>
      <c r="H129" s="212">
        <v>1</v>
      </c>
      <c r="I129" s="213"/>
      <c r="J129" s="212">
        <f>ROUND(I129*H129,2)</f>
        <v>0</v>
      </c>
      <c r="K129" s="210" t="s">
        <v>1</v>
      </c>
      <c r="L129" s="37"/>
      <c r="M129" s="214" t="s">
        <v>1</v>
      </c>
      <c r="N129" s="215" t="s">
        <v>41</v>
      </c>
      <c r="O129" s="65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AR129" s="218" t="s">
        <v>3652</v>
      </c>
      <c r="AT129" s="218" t="s">
        <v>201</v>
      </c>
      <c r="AU129" s="218" t="s">
        <v>83</v>
      </c>
      <c r="AY129" s="16" t="s">
        <v>198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6" t="s">
        <v>83</v>
      </c>
      <c r="BK129" s="219">
        <f>ROUND(I129*H129,2)</f>
        <v>0</v>
      </c>
      <c r="BL129" s="16" t="s">
        <v>3652</v>
      </c>
      <c r="BM129" s="218" t="s">
        <v>241</v>
      </c>
    </row>
    <row r="130" spans="2:65" s="1" customFormat="1" ht="16.5" customHeight="1" x14ac:dyDescent="0.2">
      <c r="B130" s="33"/>
      <c r="C130" s="208" t="s">
        <v>85</v>
      </c>
      <c r="D130" s="208" t="s">
        <v>201</v>
      </c>
      <c r="E130" s="209" t="s">
        <v>3653</v>
      </c>
      <c r="F130" s="210" t="s">
        <v>3654</v>
      </c>
      <c r="G130" s="211" t="s">
        <v>2228</v>
      </c>
      <c r="H130" s="212">
        <v>1</v>
      </c>
      <c r="I130" s="213"/>
      <c r="J130" s="212">
        <f>ROUND(I130*H130,2)</f>
        <v>0</v>
      </c>
      <c r="K130" s="210" t="s">
        <v>1</v>
      </c>
      <c r="L130" s="37"/>
      <c r="M130" s="214" t="s">
        <v>1</v>
      </c>
      <c r="N130" s="215" t="s">
        <v>41</v>
      </c>
      <c r="O130" s="6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AR130" s="218" t="s">
        <v>3652</v>
      </c>
      <c r="AT130" s="218" t="s">
        <v>201</v>
      </c>
      <c r="AU130" s="218" t="s">
        <v>83</v>
      </c>
      <c r="AY130" s="16" t="s">
        <v>198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6" t="s">
        <v>83</v>
      </c>
      <c r="BK130" s="219">
        <f>ROUND(I130*H130,2)</f>
        <v>0</v>
      </c>
      <c r="BL130" s="16" t="s">
        <v>3652</v>
      </c>
      <c r="BM130" s="218" t="s">
        <v>243</v>
      </c>
    </row>
    <row r="131" spans="2:65" s="1" customFormat="1" ht="16.5" customHeight="1" x14ac:dyDescent="0.2">
      <c r="B131" s="33"/>
      <c r="C131" s="208" t="s">
        <v>211</v>
      </c>
      <c r="D131" s="208" t="s">
        <v>201</v>
      </c>
      <c r="E131" s="209" t="s">
        <v>3655</v>
      </c>
      <c r="F131" s="210" t="s">
        <v>3656</v>
      </c>
      <c r="G131" s="211" t="s">
        <v>2228</v>
      </c>
      <c r="H131" s="212">
        <v>1</v>
      </c>
      <c r="I131" s="213"/>
      <c r="J131" s="212">
        <f>ROUND(I131*H131,2)</f>
        <v>0</v>
      </c>
      <c r="K131" s="210" t="s">
        <v>1</v>
      </c>
      <c r="L131" s="37"/>
      <c r="M131" s="214" t="s">
        <v>1</v>
      </c>
      <c r="N131" s="215" t="s">
        <v>41</v>
      </c>
      <c r="O131" s="6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AR131" s="218" t="s">
        <v>3652</v>
      </c>
      <c r="AT131" s="218" t="s">
        <v>201</v>
      </c>
      <c r="AU131" s="218" t="s">
        <v>83</v>
      </c>
      <c r="AY131" s="16" t="s">
        <v>198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6" t="s">
        <v>83</v>
      </c>
      <c r="BK131" s="219">
        <f>ROUND(I131*H131,2)</f>
        <v>0</v>
      </c>
      <c r="BL131" s="16" t="s">
        <v>3652</v>
      </c>
      <c r="BM131" s="218" t="s">
        <v>253</v>
      </c>
    </row>
    <row r="132" spans="2:65" s="1" customFormat="1" ht="16.5" customHeight="1" x14ac:dyDescent="0.2">
      <c r="B132" s="33"/>
      <c r="C132" s="208" t="s">
        <v>205</v>
      </c>
      <c r="D132" s="208" t="s">
        <v>201</v>
      </c>
      <c r="E132" s="209" t="s">
        <v>3657</v>
      </c>
      <c r="F132" s="210" t="s">
        <v>3658</v>
      </c>
      <c r="G132" s="211" t="s">
        <v>2228</v>
      </c>
      <c r="H132" s="212">
        <v>1</v>
      </c>
      <c r="I132" s="213"/>
      <c r="J132" s="212">
        <f>ROUND(I132*H132,2)</f>
        <v>0</v>
      </c>
      <c r="K132" s="210" t="s">
        <v>1</v>
      </c>
      <c r="L132" s="37"/>
      <c r="M132" s="214" t="s">
        <v>1</v>
      </c>
      <c r="N132" s="215" t="s">
        <v>41</v>
      </c>
      <c r="O132" s="65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218" t="s">
        <v>3652</v>
      </c>
      <c r="AT132" s="218" t="s">
        <v>201</v>
      </c>
      <c r="AU132" s="218" t="s">
        <v>83</v>
      </c>
      <c r="AY132" s="16" t="s">
        <v>198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6" t="s">
        <v>83</v>
      </c>
      <c r="BK132" s="219">
        <f>ROUND(I132*H132,2)</f>
        <v>0</v>
      </c>
      <c r="BL132" s="16" t="s">
        <v>3652</v>
      </c>
      <c r="BM132" s="218" t="s">
        <v>259</v>
      </c>
    </row>
    <row r="133" spans="2:65" s="1" customFormat="1" ht="16.5" customHeight="1" x14ac:dyDescent="0.2">
      <c r="B133" s="33"/>
      <c r="C133" s="208" t="s">
        <v>221</v>
      </c>
      <c r="D133" s="208" t="s">
        <v>201</v>
      </c>
      <c r="E133" s="209" t="s">
        <v>3659</v>
      </c>
      <c r="F133" s="210" t="s">
        <v>3660</v>
      </c>
      <c r="G133" s="211" t="s">
        <v>2228</v>
      </c>
      <c r="H133" s="212">
        <v>1</v>
      </c>
      <c r="I133" s="213"/>
      <c r="J133" s="212">
        <f>ROUND(I133*H133,2)</f>
        <v>0</v>
      </c>
      <c r="K133" s="210" t="s">
        <v>1</v>
      </c>
      <c r="L133" s="37"/>
      <c r="M133" s="269" t="s">
        <v>1</v>
      </c>
      <c r="N133" s="270" t="s">
        <v>41</v>
      </c>
      <c r="O133" s="271"/>
      <c r="P133" s="272">
        <f>O133*H133</f>
        <v>0</v>
      </c>
      <c r="Q133" s="272">
        <v>0</v>
      </c>
      <c r="R133" s="272">
        <f>Q133*H133</f>
        <v>0</v>
      </c>
      <c r="S133" s="272">
        <v>0</v>
      </c>
      <c r="T133" s="273">
        <f>S133*H133</f>
        <v>0</v>
      </c>
      <c r="AR133" s="218" t="s">
        <v>3652</v>
      </c>
      <c r="AT133" s="218" t="s">
        <v>201</v>
      </c>
      <c r="AU133" s="218" t="s">
        <v>83</v>
      </c>
      <c r="AY133" s="16" t="s">
        <v>198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6" t="s">
        <v>83</v>
      </c>
      <c r="BK133" s="219">
        <f>ROUND(I133*H133,2)</f>
        <v>0</v>
      </c>
      <c r="BL133" s="16" t="s">
        <v>3652</v>
      </c>
      <c r="BM133" s="218" t="s">
        <v>3661</v>
      </c>
    </row>
    <row r="134" spans="2:65" s="1" customFormat="1" ht="6.95" customHeight="1" x14ac:dyDescent="0.2">
      <c r="B134" s="48"/>
      <c r="C134" s="49"/>
      <c r="D134" s="49"/>
      <c r="E134" s="49"/>
      <c r="F134" s="49"/>
      <c r="G134" s="49"/>
      <c r="H134" s="49"/>
      <c r="I134" s="149"/>
      <c r="J134" s="49"/>
      <c r="K134" s="49"/>
      <c r="L134" s="37"/>
    </row>
  </sheetData>
  <sheetProtection algorithmName="SHA-512" hashValue="HCxdoP/FjUCTgiB8KkBsSkFANs/85tFPA6gk3dZtq9oVI1EkoDs3SUBUlJ27M6ZSK7nbzIswaCqfFvjBRJdgnQ==" saltValue="swwcbi1Lvaam/TOmHj14piKveebkSOEBofy+sakKwJmT50Tmf3TW+26zkRwsO6k8p5F98vbvP0OGK4kCyWMtlQ==" spinCount="100000" sheet="1" objects="1" scenarios="1" formatColumns="0" formatRows="0" autoFilter="0"/>
  <autoFilter ref="C126:K133" xr:uid="{00000000-0009-0000-0000-00000C000000}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71"/>
  <sheetViews>
    <sheetView showGridLines="0" tabSelected="1" topLeftCell="A823" workbookViewId="0">
      <selection activeCell="F840" sqref="F84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90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128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J138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ROUND((SUM(BE138:BE145) + SUM(BE167:BE1370)),  2)</f>
        <v>0</v>
      </c>
      <c r="I37" s="130">
        <v>0.21</v>
      </c>
      <c r="J37" s="129">
        <f>ROUND(((SUM(BE138:BE145) + SUM(BE167:BE1370))*I37),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ROUND((SUM(BF138:BF145) + SUM(BF167:BF1370)),  2)</f>
        <v>0</v>
      </c>
      <c r="I38" s="130">
        <v>0.15</v>
      </c>
      <c r="J38" s="129">
        <f>ROUND(((SUM(BF138:BF145) + SUM(BF167:BF1370))*I38),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ROUND((SUM(BG138:BG145) + SUM(BG167:BG1370)),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ROUND((SUM(BH138:BH145) + SUM(BH167:BH1370)),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ROUND((SUM(BI138:BI145) + SUM(BI167:BI1370)),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1D.1.1 - ARCHITEKTONICKO-STAVEBNÍ ŘEŠENÍ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47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J167</f>
        <v>0</v>
      </c>
      <c r="K98" s="34"/>
      <c r="L98" s="37"/>
      <c r="AU98" s="16" t="s">
        <v>135</v>
      </c>
    </row>
    <row r="99" spans="2:47" s="8" customFormat="1" ht="24.95" customHeight="1" x14ac:dyDescent="0.2">
      <c r="B99" s="158"/>
      <c r="C99" s="159"/>
      <c r="D99" s="160" t="s">
        <v>136</v>
      </c>
      <c r="E99" s="161"/>
      <c r="F99" s="161"/>
      <c r="G99" s="161"/>
      <c r="H99" s="161"/>
      <c r="I99" s="162"/>
      <c r="J99" s="163">
        <f>J168</f>
        <v>0</v>
      </c>
      <c r="K99" s="159"/>
      <c r="L99" s="164"/>
    </row>
    <row r="100" spans="2:47" s="9" customFormat="1" ht="19.899999999999999" customHeight="1" x14ac:dyDescent="0.2">
      <c r="B100" s="165"/>
      <c r="C100" s="98"/>
      <c r="D100" s="166" t="s">
        <v>137</v>
      </c>
      <c r="E100" s="167"/>
      <c r="F100" s="167"/>
      <c r="G100" s="167"/>
      <c r="H100" s="167"/>
      <c r="I100" s="168"/>
      <c r="J100" s="169">
        <f>J169</f>
        <v>0</v>
      </c>
      <c r="K100" s="98"/>
      <c r="L100" s="170"/>
    </row>
    <row r="101" spans="2:47" s="9" customFormat="1" ht="19.899999999999999" customHeight="1" x14ac:dyDescent="0.2">
      <c r="B101" s="165"/>
      <c r="C101" s="98"/>
      <c r="D101" s="166" t="s">
        <v>138</v>
      </c>
      <c r="E101" s="167"/>
      <c r="F101" s="167"/>
      <c r="G101" s="167"/>
      <c r="H101" s="167"/>
      <c r="I101" s="168"/>
      <c r="J101" s="169">
        <f>J182</f>
        <v>0</v>
      </c>
      <c r="K101" s="98"/>
      <c r="L101" s="170"/>
    </row>
    <row r="102" spans="2:47" s="9" customFormat="1" ht="19.899999999999999" customHeight="1" x14ac:dyDescent="0.2">
      <c r="B102" s="165"/>
      <c r="C102" s="98"/>
      <c r="D102" s="166" t="s">
        <v>139</v>
      </c>
      <c r="E102" s="167"/>
      <c r="F102" s="167"/>
      <c r="G102" s="167"/>
      <c r="H102" s="167"/>
      <c r="I102" s="168"/>
      <c r="J102" s="169">
        <f>J186</f>
        <v>0</v>
      </c>
      <c r="K102" s="98"/>
      <c r="L102" s="170"/>
    </row>
    <row r="103" spans="2:47" s="9" customFormat="1" ht="19.899999999999999" customHeight="1" x14ac:dyDescent="0.2">
      <c r="B103" s="165"/>
      <c r="C103" s="98"/>
      <c r="D103" s="166" t="s">
        <v>140</v>
      </c>
      <c r="E103" s="167"/>
      <c r="F103" s="167"/>
      <c r="G103" s="167"/>
      <c r="H103" s="167"/>
      <c r="I103" s="168"/>
      <c r="J103" s="169">
        <f>J199</f>
        <v>0</v>
      </c>
      <c r="K103" s="98"/>
      <c r="L103" s="170"/>
    </row>
    <row r="104" spans="2:47" s="9" customFormat="1" ht="19.899999999999999" customHeight="1" x14ac:dyDescent="0.2">
      <c r="B104" s="165"/>
      <c r="C104" s="98"/>
      <c r="D104" s="166" t="s">
        <v>141</v>
      </c>
      <c r="E104" s="167"/>
      <c r="F104" s="167"/>
      <c r="G104" s="167"/>
      <c r="H104" s="167"/>
      <c r="I104" s="168"/>
      <c r="J104" s="169">
        <f>J208</f>
        <v>0</v>
      </c>
      <c r="K104" s="98"/>
      <c r="L104" s="170"/>
    </row>
    <row r="105" spans="2:47" s="9" customFormat="1" ht="19.899999999999999" customHeight="1" x14ac:dyDescent="0.2">
      <c r="B105" s="165"/>
      <c r="C105" s="98"/>
      <c r="D105" s="166" t="s">
        <v>142</v>
      </c>
      <c r="E105" s="167"/>
      <c r="F105" s="167"/>
      <c r="G105" s="167"/>
      <c r="H105" s="167"/>
      <c r="I105" s="168"/>
      <c r="J105" s="169">
        <f>J218</f>
        <v>0</v>
      </c>
      <c r="K105" s="98"/>
      <c r="L105" s="170"/>
    </row>
    <row r="106" spans="2:47" s="9" customFormat="1" ht="19.899999999999999" customHeight="1" x14ac:dyDescent="0.2">
      <c r="B106" s="165"/>
      <c r="C106" s="98"/>
      <c r="D106" s="166" t="s">
        <v>143</v>
      </c>
      <c r="E106" s="167"/>
      <c r="F106" s="167"/>
      <c r="G106" s="167"/>
      <c r="H106" s="167"/>
      <c r="I106" s="168"/>
      <c r="J106" s="169">
        <f>J222</f>
        <v>0</v>
      </c>
      <c r="K106" s="98"/>
      <c r="L106" s="170"/>
    </row>
    <row r="107" spans="2:47" s="9" customFormat="1" ht="19.899999999999999" customHeight="1" x14ac:dyDescent="0.2">
      <c r="B107" s="165"/>
      <c r="C107" s="98"/>
      <c r="D107" s="166" t="s">
        <v>144</v>
      </c>
      <c r="E107" s="167"/>
      <c r="F107" s="167"/>
      <c r="G107" s="167"/>
      <c r="H107" s="167"/>
      <c r="I107" s="168"/>
      <c r="J107" s="169">
        <f>J242</f>
        <v>0</v>
      </c>
      <c r="K107" s="98"/>
      <c r="L107" s="170"/>
    </row>
    <row r="108" spans="2:47" s="9" customFormat="1" ht="19.899999999999999" customHeight="1" x14ac:dyDescent="0.2">
      <c r="B108" s="165"/>
      <c r="C108" s="98"/>
      <c r="D108" s="166" t="s">
        <v>145</v>
      </c>
      <c r="E108" s="167"/>
      <c r="F108" s="167"/>
      <c r="G108" s="167"/>
      <c r="H108" s="167"/>
      <c r="I108" s="168"/>
      <c r="J108" s="169">
        <f>J283</f>
        <v>0</v>
      </c>
      <c r="K108" s="98"/>
      <c r="L108" s="170"/>
    </row>
    <row r="109" spans="2:47" s="9" customFormat="1" ht="19.899999999999999" customHeight="1" x14ac:dyDescent="0.2">
      <c r="B109" s="165"/>
      <c r="C109" s="98"/>
      <c r="D109" s="166" t="s">
        <v>146</v>
      </c>
      <c r="E109" s="167"/>
      <c r="F109" s="167"/>
      <c r="G109" s="167"/>
      <c r="H109" s="167"/>
      <c r="I109" s="168"/>
      <c r="J109" s="169">
        <f>J410</f>
        <v>0</v>
      </c>
      <c r="K109" s="98"/>
      <c r="L109" s="170"/>
    </row>
    <row r="110" spans="2:47" s="9" customFormat="1" ht="19.899999999999999" customHeight="1" x14ac:dyDescent="0.2">
      <c r="B110" s="165"/>
      <c r="C110" s="98"/>
      <c r="D110" s="166" t="s">
        <v>147</v>
      </c>
      <c r="E110" s="167"/>
      <c r="F110" s="167"/>
      <c r="G110" s="167"/>
      <c r="H110" s="167"/>
      <c r="I110" s="168"/>
      <c r="J110" s="169">
        <f>J423</f>
        <v>0</v>
      </c>
      <c r="K110" s="98"/>
      <c r="L110" s="170"/>
    </row>
    <row r="111" spans="2:47" s="9" customFormat="1" ht="19.899999999999999" customHeight="1" x14ac:dyDescent="0.2">
      <c r="B111" s="165"/>
      <c r="C111" s="98"/>
      <c r="D111" s="166" t="s">
        <v>148</v>
      </c>
      <c r="E111" s="167"/>
      <c r="F111" s="167"/>
      <c r="G111" s="167"/>
      <c r="H111" s="167"/>
      <c r="I111" s="168"/>
      <c r="J111" s="169">
        <f>J475</f>
        <v>0</v>
      </c>
      <c r="K111" s="98"/>
      <c r="L111" s="170"/>
    </row>
    <row r="112" spans="2:47" s="9" customFormat="1" ht="19.899999999999999" customHeight="1" x14ac:dyDescent="0.2">
      <c r="B112" s="165"/>
      <c r="C112" s="98"/>
      <c r="D112" s="166" t="s">
        <v>149</v>
      </c>
      <c r="E112" s="167"/>
      <c r="F112" s="167"/>
      <c r="G112" s="167"/>
      <c r="H112" s="167"/>
      <c r="I112" s="168"/>
      <c r="J112" s="169">
        <f>J593</f>
        <v>0</v>
      </c>
      <c r="K112" s="98"/>
      <c r="L112" s="170"/>
    </row>
    <row r="113" spans="2:12" s="9" customFormat="1" ht="19.899999999999999" customHeight="1" x14ac:dyDescent="0.2">
      <c r="B113" s="165"/>
      <c r="C113" s="98"/>
      <c r="D113" s="166" t="s">
        <v>150</v>
      </c>
      <c r="E113" s="167"/>
      <c r="F113" s="167"/>
      <c r="G113" s="167"/>
      <c r="H113" s="167"/>
      <c r="I113" s="168"/>
      <c r="J113" s="169">
        <f>J606</f>
        <v>0</v>
      </c>
      <c r="K113" s="98"/>
      <c r="L113" s="170"/>
    </row>
    <row r="114" spans="2:12" s="9" customFormat="1" ht="19.899999999999999" customHeight="1" x14ac:dyDescent="0.2">
      <c r="B114" s="165"/>
      <c r="C114" s="98"/>
      <c r="D114" s="166" t="s">
        <v>151</v>
      </c>
      <c r="E114" s="167"/>
      <c r="F114" s="167"/>
      <c r="G114" s="167"/>
      <c r="H114" s="167"/>
      <c r="I114" s="168"/>
      <c r="J114" s="169">
        <f>J610</f>
        <v>0</v>
      </c>
      <c r="K114" s="98"/>
      <c r="L114" s="170"/>
    </row>
    <row r="115" spans="2:12" s="9" customFormat="1" ht="19.899999999999999" customHeight="1" x14ac:dyDescent="0.2">
      <c r="B115" s="165"/>
      <c r="C115" s="98"/>
      <c r="D115" s="166" t="s">
        <v>152</v>
      </c>
      <c r="E115" s="167"/>
      <c r="F115" s="167"/>
      <c r="G115" s="167"/>
      <c r="H115" s="167"/>
      <c r="I115" s="168"/>
      <c r="J115" s="169">
        <f>J618</f>
        <v>0</v>
      </c>
      <c r="K115" s="98"/>
      <c r="L115" s="170"/>
    </row>
    <row r="116" spans="2:12" s="9" customFormat="1" ht="19.899999999999999" customHeight="1" x14ac:dyDescent="0.2">
      <c r="B116" s="165"/>
      <c r="C116" s="98"/>
      <c r="D116" s="166" t="s">
        <v>153</v>
      </c>
      <c r="E116" s="167"/>
      <c r="F116" s="167"/>
      <c r="G116" s="167"/>
      <c r="H116" s="167"/>
      <c r="I116" s="168"/>
      <c r="J116" s="169">
        <f>J745</f>
        <v>0</v>
      </c>
      <c r="K116" s="98"/>
      <c r="L116" s="170"/>
    </row>
    <row r="117" spans="2:12" s="9" customFormat="1" ht="19.899999999999999" customHeight="1" x14ac:dyDescent="0.2">
      <c r="B117" s="165"/>
      <c r="C117" s="98"/>
      <c r="D117" s="166" t="s">
        <v>154</v>
      </c>
      <c r="E117" s="167"/>
      <c r="F117" s="167"/>
      <c r="G117" s="167"/>
      <c r="H117" s="167"/>
      <c r="I117" s="168"/>
      <c r="J117" s="169">
        <f>J801</f>
        <v>0</v>
      </c>
      <c r="K117" s="98"/>
      <c r="L117" s="170"/>
    </row>
    <row r="118" spans="2:12" s="9" customFormat="1" ht="19.899999999999999" customHeight="1" x14ac:dyDescent="0.2">
      <c r="B118" s="165"/>
      <c r="C118" s="98"/>
      <c r="D118" s="166" t="s">
        <v>155</v>
      </c>
      <c r="E118" s="167"/>
      <c r="F118" s="167"/>
      <c r="G118" s="167"/>
      <c r="H118" s="167"/>
      <c r="I118" s="168"/>
      <c r="J118" s="169">
        <f>J833</f>
        <v>0</v>
      </c>
      <c r="K118" s="98"/>
      <c r="L118" s="170"/>
    </row>
    <row r="119" spans="2:12" s="9" customFormat="1" ht="19.899999999999999" customHeight="1" x14ac:dyDescent="0.2">
      <c r="B119" s="165"/>
      <c r="C119" s="98"/>
      <c r="D119" s="166" t="s">
        <v>156</v>
      </c>
      <c r="E119" s="167"/>
      <c r="F119" s="167"/>
      <c r="G119" s="167"/>
      <c r="H119" s="167"/>
      <c r="I119" s="168"/>
      <c r="J119" s="169">
        <f>J843</f>
        <v>0</v>
      </c>
      <c r="K119" s="98"/>
      <c r="L119" s="170"/>
    </row>
    <row r="120" spans="2:12" s="9" customFormat="1" ht="19.899999999999999" customHeight="1" x14ac:dyDescent="0.2">
      <c r="B120" s="165"/>
      <c r="C120" s="98"/>
      <c r="D120" s="166" t="s">
        <v>157</v>
      </c>
      <c r="E120" s="167"/>
      <c r="F120" s="167"/>
      <c r="G120" s="167"/>
      <c r="H120" s="167"/>
      <c r="I120" s="168"/>
      <c r="J120" s="169">
        <f>J875</f>
        <v>0</v>
      </c>
      <c r="K120" s="98"/>
      <c r="L120" s="170"/>
    </row>
    <row r="121" spans="2:12" s="9" customFormat="1" ht="19.899999999999999" customHeight="1" x14ac:dyDescent="0.2">
      <c r="B121" s="165"/>
      <c r="C121" s="98"/>
      <c r="D121" s="166" t="s">
        <v>158</v>
      </c>
      <c r="E121" s="167"/>
      <c r="F121" s="167"/>
      <c r="G121" s="167"/>
      <c r="H121" s="167"/>
      <c r="I121" s="168"/>
      <c r="J121" s="169">
        <f>J926</f>
        <v>0</v>
      </c>
      <c r="K121" s="98"/>
      <c r="L121" s="170"/>
    </row>
    <row r="122" spans="2:12" s="9" customFormat="1" ht="19.899999999999999" customHeight="1" x14ac:dyDescent="0.2">
      <c r="B122" s="165"/>
      <c r="C122" s="98"/>
      <c r="D122" s="166" t="s">
        <v>159</v>
      </c>
      <c r="E122" s="167"/>
      <c r="F122" s="167"/>
      <c r="G122" s="167"/>
      <c r="H122" s="167"/>
      <c r="I122" s="168"/>
      <c r="J122" s="169">
        <f>J971</f>
        <v>0</v>
      </c>
      <c r="K122" s="98"/>
      <c r="L122" s="170"/>
    </row>
    <row r="123" spans="2:12" s="9" customFormat="1" ht="19.899999999999999" customHeight="1" x14ac:dyDescent="0.2">
      <c r="B123" s="165"/>
      <c r="C123" s="98"/>
      <c r="D123" s="166" t="s">
        <v>160</v>
      </c>
      <c r="E123" s="167"/>
      <c r="F123" s="167"/>
      <c r="G123" s="167"/>
      <c r="H123" s="167"/>
      <c r="I123" s="168"/>
      <c r="J123" s="169">
        <f>J1045</f>
        <v>0</v>
      </c>
      <c r="K123" s="98"/>
      <c r="L123" s="170"/>
    </row>
    <row r="124" spans="2:12" s="9" customFormat="1" ht="19.899999999999999" customHeight="1" x14ac:dyDescent="0.2">
      <c r="B124" s="165"/>
      <c r="C124" s="98"/>
      <c r="D124" s="166" t="s">
        <v>161</v>
      </c>
      <c r="E124" s="167"/>
      <c r="F124" s="167"/>
      <c r="G124" s="167"/>
      <c r="H124" s="167"/>
      <c r="I124" s="168"/>
      <c r="J124" s="169">
        <f>J1129</f>
        <v>0</v>
      </c>
      <c r="K124" s="98"/>
      <c r="L124" s="170"/>
    </row>
    <row r="125" spans="2:12" s="9" customFormat="1" ht="19.899999999999999" customHeight="1" x14ac:dyDescent="0.2">
      <c r="B125" s="165"/>
      <c r="C125" s="98"/>
      <c r="D125" s="166" t="s">
        <v>162</v>
      </c>
      <c r="E125" s="167"/>
      <c r="F125" s="167"/>
      <c r="G125" s="167"/>
      <c r="H125" s="167"/>
      <c r="I125" s="168"/>
      <c r="J125" s="169">
        <f>J1179</f>
        <v>0</v>
      </c>
      <c r="K125" s="98"/>
      <c r="L125" s="170"/>
    </row>
    <row r="126" spans="2:12" s="9" customFormat="1" ht="19.899999999999999" customHeight="1" x14ac:dyDescent="0.2">
      <c r="B126" s="165"/>
      <c r="C126" s="98"/>
      <c r="D126" s="166" t="s">
        <v>163</v>
      </c>
      <c r="E126" s="167"/>
      <c r="F126" s="167"/>
      <c r="G126" s="167"/>
      <c r="H126" s="167"/>
      <c r="I126" s="168"/>
      <c r="J126" s="169">
        <f>J1217</f>
        <v>0</v>
      </c>
      <c r="K126" s="98"/>
      <c r="L126" s="170"/>
    </row>
    <row r="127" spans="2:12" s="9" customFormat="1" ht="19.899999999999999" customHeight="1" x14ac:dyDescent="0.2">
      <c r="B127" s="165"/>
      <c r="C127" s="98"/>
      <c r="D127" s="166" t="s">
        <v>164</v>
      </c>
      <c r="E127" s="167"/>
      <c r="F127" s="167"/>
      <c r="G127" s="167"/>
      <c r="H127" s="167"/>
      <c r="I127" s="168"/>
      <c r="J127" s="169">
        <f>J1239</f>
        <v>0</v>
      </c>
      <c r="K127" s="98"/>
      <c r="L127" s="170"/>
    </row>
    <row r="128" spans="2:12" s="9" customFormat="1" ht="19.899999999999999" customHeight="1" x14ac:dyDescent="0.2">
      <c r="B128" s="165"/>
      <c r="C128" s="98"/>
      <c r="D128" s="166" t="s">
        <v>165</v>
      </c>
      <c r="E128" s="167"/>
      <c r="F128" s="167"/>
      <c r="G128" s="167"/>
      <c r="H128" s="167"/>
      <c r="I128" s="168"/>
      <c r="J128" s="169">
        <f>J1250</f>
        <v>0</v>
      </c>
      <c r="K128" s="98"/>
      <c r="L128" s="170"/>
    </row>
    <row r="129" spans="2:65" s="9" customFormat="1" ht="19.899999999999999" customHeight="1" x14ac:dyDescent="0.2">
      <c r="B129" s="165"/>
      <c r="C129" s="98"/>
      <c r="D129" s="166" t="s">
        <v>166</v>
      </c>
      <c r="E129" s="167"/>
      <c r="F129" s="167"/>
      <c r="G129" s="167"/>
      <c r="H129" s="167"/>
      <c r="I129" s="168"/>
      <c r="J129" s="169">
        <f>J1271</f>
        <v>0</v>
      </c>
      <c r="K129" s="98"/>
      <c r="L129" s="170"/>
    </row>
    <row r="130" spans="2:65" s="9" customFormat="1" ht="19.899999999999999" customHeight="1" x14ac:dyDescent="0.2">
      <c r="B130" s="165"/>
      <c r="C130" s="98"/>
      <c r="D130" s="166" t="s">
        <v>167</v>
      </c>
      <c r="E130" s="167"/>
      <c r="F130" s="167"/>
      <c r="G130" s="167"/>
      <c r="H130" s="167"/>
      <c r="I130" s="168"/>
      <c r="J130" s="169">
        <f>J1286</f>
        <v>0</v>
      </c>
      <c r="K130" s="98"/>
      <c r="L130" s="170"/>
    </row>
    <row r="131" spans="2:65" s="9" customFormat="1" ht="19.899999999999999" customHeight="1" x14ac:dyDescent="0.2">
      <c r="B131" s="165"/>
      <c r="C131" s="98"/>
      <c r="D131" s="166" t="s">
        <v>168</v>
      </c>
      <c r="E131" s="167"/>
      <c r="F131" s="167"/>
      <c r="G131" s="167"/>
      <c r="H131" s="167"/>
      <c r="I131" s="168"/>
      <c r="J131" s="169">
        <f>J1290</f>
        <v>0</v>
      </c>
      <c r="K131" s="98"/>
      <c r="L131" s="170"/>
    </row>
    <row r="132" spans="2:65" s="9" customFormat="1" ht="19.899999999999999" customHeight="1" x14ac:dyDescent="0.2">
      <c r="B132" s="165"/>
      <c r="C132" s="98"/>
      <c r="D132" s="166" t="s">
        <v>169</v>
      </c>
      <c r="E132" s="167"/>
      <c r="F132" s="167"/>
      <c r="G132" s="167"/>
      <c r="H132" s="167"/>
      <c r="I132" s="168"/>
      <c r="J132" s="169">
        <f>J1314</f>
        <v>0</v>
      </c>
      <c r="K132" s="98"/>
      <c r="L132" s="170"/>
    </row>
    <row r="133" spans="2:65" s="9" customFormat="1" ht="19.899999999999999" customHeight="1" x14ac:dyDescent="0.2">
      <c r="B133" s="165"/>
      <c r="C133" s="98"/>
      <c r="D133" s="166" t="s">
        <v>170</v>
      </c>
      <c r="E133" s="167"/>
      <c r="F133" s="167"/>
      <c r="G133" s="167"/>
      <c r="H133" s="167"/>
      <c r="I133" s="168"/>
      <c r="J133" s="169">
        <f>J1350</f>
        <v>0</v>
      </c>
      <c r="K133" s="98"/>
      <c r="L133" s="170"/>
    </row>
    <row r="134" spans="2:65" s="9" customFormat="1" ht="19.899999999999999" customHeight="1" x14ac:dyDescent="0.2">
      <c r="B134" s="165"/>
      <c r="C134" s="98"/>
      <c r="D134" s="166" t="s">
        <v>171</v>
      </c>
      <c r="E134" s="167"/>
      <c r="F134" s="167"/>
      <c r="G134" s="167"/>
      <c r="H134" s="167"/>
      <c r="I134" s="168"/>
      <c r="J134" s="169">
        <f>J1357</f>
        <v>0</v>
      </c>
      <c r="K134" s="98"/>
      <c r="L134" s="170"/>
    </row>
    <row r="135" spans="2:65" s="9" customFormat="1" ht="19.899999999999999" customHeight="1" x14ac:dyDescent="0.2">
      <c r="B135" s="165"/>
      <c r="C135" s="98"/>
      <c r="D135" s="166" t="s">
        <v>172</v>
      </c>
      <c r="E135" s="167"/>
      <c r="F135" s="167"/>
      <c r="G135" s="167"/>
      <c r="H135" s="167"/>
      <c r="I135" s="168"/>
      <c r="J135" s="169">
        <f>J1361</f>
        <v>0</v>
      </c>
      <c r="K135" s="98"/>
      <c r="L135" s="170"/>
    </row>
    <row r="136" spans="2:65" s="1" customFormat="1" ht="21.75" customHeight="1" x14ac:dyDescent="0.2">
      <c r="B136" s="33"/>
      <c r="C136" s="34"/>
      <c r="D136" s="34"/>
      <c r="E136" s="34"/>
      <c r="F136" s="34"/>
      <c r="G136" s="34"/>
      <c r="H136" s="34"/>
      <c r="I136" s="116"/>
      <c r="J136" s="34"/>
      <c r="K136" s="34"/>
      <c r="L136" s="37"/>
    </row>
    <row r="137" spans="2:65" s="1" customFormat="1" ht="6.95" customHeight="1" x14ac:dyDescent="0.2">
      <c r="B137" s="33"/>
      <c r="C137" s="34"/>
      <c r="D137" s="34"/>
      <c r="E137" s="34"/>
      <c r="F137" s="34"/>
      <c r="G137" s="34"/>
      <c r="H137" s="34"/>
      <c r="I137" s="116"/>
      <c r="J137" s="34"/>
      <c r="K137" s="34"/>
      <c r="L137" s="37"/>
    </row>
    <row r="138" spans="2:65" s="1" customFormat="1" ht="29.25" customHeight="1" x14ac:dyDescent="0.2">
      <c r="B138" s="33"/>
      <c r="C138" s="157" t="s">
        <v>173</v>
      </c>
      <c r="D138" s="34"/>
      <c r="E138" s="34"/>
      <c r="F138" s="34"/>
      <c r="G138" s="34"/>
      <c r="H138" s="34"/>
      <c r="I138" s="116"/>
      <c r="J138" s="171">
        <f>ROUND(J139 + J140 + J141 + J142 + J143 + J144,2)</f>
        <v>0</v>
      </c>
      <c r="K138" s="34"/>
      <c r="L138" s="37"/>
      <c r="N138" s="172" t="s">
        <v>40</v>
      </c>
    </row>
    <row r="139" spans="2:65" s="1" customFormat="1" ht="18" customHeight="1" x14ac:dyDescent="0.2">
      <c r="B139" s="33"/>
      <c r="C139" s="34"/>
      <c r="D139" s="324" t="s">
        <v>174</v>
      </c>
      <c r="E139" s="325"/>
      <c r="F139" s="325"/>
      <c r="G139" s="34"/>
      <c r="H139" s="34"/>
      <c r="I139" s="116"/>
      <c r="J139" s="174">
        <v>0</v>
      </c>
      <c r="K139" s="34"/>
      <c r="L139" s="175"/>
      <c r="M139" s="116"/>
      <c r="N139" s="176" t="s">
        <v>41</v>
      </c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77" t="s">
        <v>175</v>
      </c>
      <c r="AZ139" s="116"/>
      <c r="BA139" s="116"/>
      <c r="BB139" s="116"/>
      <c r="BC139" s="116"/>
      <c r="BD139" s="116"/>
      <c r="BE139" s="178">
        <f t="shared" ref="BE139:BE144" si="0">IF(N139="základní",J139,0)</f>
        <v>0</v>
      </c>
      <c r="BF139" s="178">
        <f t="shared" ref="BF139:BF144" si="1">IF(N139="snížená",J139,0)</f>
        <v>0</v>
      </c>
      <c r="BG139" s="178">
        <f t="shared" ref="BG139:BG144" si="2">IF(N139="zákl. přenesená",J139,0)</f>
        <v>0</v>
      </c>
      <c r="BH139" s="178">
        <f t="shared" ref="BH139:BH144" si="3">IF(N139="sníž. přenesená",J139,0)</f>
        <v>0</v>
      </c>
      <c r="BI139" s="178">
        <f t="shared" ref="BI139:BI144" si="4">IF(N139="nulová",J139,0)</f>
        <v>0</v>
      </c>
      <c r="BJ139" s="177" t="s">
        <v>83</v>
      </c>
      <c r="BK139" s="116"/>
      <c r="BL139" s="116"/>
      <c r="BM139" s="116"/>
    </row>
    <row r="140" spans="2:65" s="1" customFormat="1" ht="18" customHeight="1" x14ac:dyDescent="0.2">
      <c r="B140" s="33"/>
      <c r="C140" s="34"/>
      <c r="D140" s="324" t="s">
        <v>176</v>
      </c>
      <c r="E140" s="325"/>
      <c r="F140" s="325"/>
      <c r="G140" s="34"/>
      <c r="H140" s="34"/>
      <c r="I140" s="116"/>
      <c r="J140" s="174">
        <v>0</v>
      </c>
      <c r="K140" s="34"/>
      <c r="L140" s="175"/>
      <c r="M140" s="116"/>
      <c r="N140" s="176" t="s">
        <v>41</v>
      </c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77" t="s">
        <v>175</v>
      </c>
      <c r="AZ140" s="116"/>
      <c r="BA140" s="116"/>
      <c r="BB140" s="116"/>
      <c r="BC140" s="116"/>
      <c r="BD140" s="116"/>
      <c r="BE140" s="178">
        <f t="shared" si="0"/>
        <v>0</v>
      </c>
      <c r="BF140" s="178">
        <f t="shared" si="1"/>
        <v>0</v>
      </c>
      <c r="BG140" s="178">
        <f t="shared" si="2"/>
        <v>0</v>
      </c>
      <c r="BH140" s="178">
        <f t="shared" si="3"/>
        <v>0</v>
      </c>
      <c r="BI140" s="178">
        <f t="shared" si="4"/>
        <v>0</v>
      </c>
      <c r="BJ140" s="177" t="s">
        <v>83</v>
      </c>
      <c r="BK140" s="116"/>
      <c r="BL140" s="116"/>
      <c r="BM140" s="116"/>
    </row>
    <row r="141" spans="2:65" s="1" customFormat="1" ht="18" customHeight="1" x14ac:dyDescent="0.2">
      <c r="B141" s="33"/>
      <c r="C141" s="34"/>
      <c r="D141" s="324" t="s">
        <v>177</v>
      </c>
      <c r="E141" s="325"/>
      <c r="F141" s="325"/>
      <c r="G141" s="34"/>
      <c r="H141" s="34"/>
      <c r="I141" s="116"/>
      <c r="J141" s="174">
        <v>0</v>
      </c>
      <c r="K141" s="34"/>
      <c r="L141" s="175"/>
      <c r="M141" s="116"/>
      <c r="N141" s="176" t="s">
        <v>41</v>
      </c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77" t="s">
        <v>175</v>
      </c>
      <c r="AZ141" s="116"/>
      <c r="BA141" s="116"/>
      <c r="BB141" s="116"/>
      <c r="BC141" s="116"/>
      <c r="BD141" s="116"/>
      <c r="BE141" s="178">
        <f t="shared" si="0"/>
        <v>0</v>
      </c>
      <c r="BF141" s="178">
        <f t="shared" si="1"/>
        <v>0</v>
      </c>
      <c r="BG141" s="178">
        <f t="shared" si="2"/>
        <v>0</v>
      </c>
      <c r="BH141" s="178">
        <f t="shared" si="3"/>
        <v>0</v>
      </c>
      <c r="BI141" s="178">
        <f t="shared" si="4"/>
        <v>0</v>
      </c>
      <c r="BJ141" s="177" t="s">
        <v>83</v>
      </c>
      <c r="BK141" s="116"/>
      <c r="BL141" s="116"/>
      <c r="BM141" s="116"/>
    </row>
    <row r="142" spans="2:65" s="1" customFormat="1" ht="18" customHeight="1" x14ac:dyDescent="0.2">
      <c r="B142" s="33"/>
      <c r="C142" s="34"/>
      <c r="D142" s="324" t="s">
        <v>178</v>
      </c>
      <c r="E142" s="325"/>
      <c r="F142" s="325"/>
      <c r="G142" s="34"/>
      <c r="H142" s="34"/>
      <c r="I142" s="116"/>
      <c r="J142" s="174">
        <v>0</v>
      </c>
      <c r="K142" s="34"/>
      <c r="L142" s="175"/>
      <c r="M142" s="116"/>
      <c r="N142" s="176" t="s">
        <v>41</v>
      </c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77" t="s">
        <v>175</v>
      </c>
      <c r="AZ142" s="116"/>
      <c r="BA142" s="116"/>
      <c r="BB142" s="116"/>
      <c r="BC142" s="116"/>
      <c r="BD142" s="116"/>
      <c r="BE142" s="178">
        <f t="shared" si="0"/>
        <v>0</v>
      </c>
      <c r="BF142" s="178">
        <f t="shared" si="1"/>
        <v>0</v>
      </c>
      <c r="BG142" s="178">
        <f t="shared" si="2"/>
        <v>0</v>
      </c>
      <c r="BH142" s="178">
        <f t="shared" si="3"/>
        <v>0</v>
      </c>
      <c r="BI142" s="178">
        <f t="shared" si="4"/>
        <v>0</v>
      </c>
      <c r="BJ142" s="177" t="s">
        <v>83</v>
      </c>
      <c r="BK142" s="116"/>
      <c r="BL142" s="116"/>
      <c r="BM142" s="116"/>
    </row>
    <row r="143" spans="2:65" s="1" customFormat="1" ht="18" customHeight="1" x14ac:dyDescent="0.2">
      <c r="B143" s="33"/>
      <c r="C143" s="34"/>
      <c r="D143" s="324" t="s">
        <v>179</v>
      </c>
      <c r="E143" s="325"/>
      <c r="F143" s="325"/>
      <c r="G143" s="34"/>
      <c r="H143" s="34"/>
      <c r="I143" s="116"/>
      <c r="J143" s="174">
        <v>0</v>
      </c>
      <c r="K143" s="34"/>
      <c r="L143" s="175"/>
      <c r="M143" s="116"/>
      <c r="N143" s="176" t="s">
        <v>41</v>
      </c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77" t="s">
        <v>175</v>
      </c>
      <c r="AZ143" s="116"/>
      <c r="BA143" s="116"/>
      <c r="BB143" s="116"/>
      <c r="BC143" s="116"/>
      <c r="BD143" s="116"/>
      <c r="BE143" s="178">
        <f t="shared" si="0"/>
        <v>0</v>
      </c>
      <c r="BF143" s="178">
        <f t="shared" si="1"/>
        <v>0</v>
      </c>
      <c r="BG143" s="178">
        <f t="shared" si="2"/>
        <v>0</v>
      </c>
      <c r="BH143" s="178">
        <f t="shared" si="3"/>
        <v>0</v>
      </c>
      <c r="BI143" s="178">
        <f t="shared" si="4"/>
        <v>0</v>
      </c>
      <c r="BJ143" s="177" t="s">
        <v>83</v>
      </c>
      <c r="BK143" s="116"/>
      <c r="BL143" s="116"/>
      <c r="BM143" s="116"/>
    </row>
    <row r="144" spans="2:65" s="1" customFormat="1" ht="18" customHeight="1" x14ac:dyDescent="0.2">
      <c r="B144" s="33"/>
      <c r="C144" s="34"/>
      <c r="D144" s="173" t="s">
        <v>180</v>
      </c>
      <c r="E144" s="34"/>
      <c r="F144" s="34"/>
      <c r="G144" s="34"/>
      <c r="H144" s="34"/>
      <c r="I144" s="116"/>
      <c r="J144" s="174">
        <f>ROUND(J32*T144,2)</f>
        <v>0</v>
      </c>
      <c r="K144" s="34"/>
      <c r="L144" s="175"/>
      <c r="M144" s="116"/>
      <c r="N144" s="176" t="s">
        <v>41</v>
      </c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77" t="s">
        <v>181</v>
      </c>
      <c r="AZ144" s="116"/>
      <c r="BA144" s="116"/>
      <c r="BB144" s="116"/>
      <c r="BC144" s="116"/>
      <c r="BD144" s="116"/>
      <c r="BE144" s="178">
        <f t="shared" si="0"/>
        <v>0</v>
      </c>
      <c r="BF144" s="178">
        <f t="shared" si="1"/>
        <v>0</v>
      </c>
      <c r="BG144" s="178">
        <f t="shared" si="2"/>
        <v>0</v>
      </c>
      <c r="BH144" s="178">
        <f t="shared" si="3"/>
        <v>0</v>
      </c>
      <c r="BI144" s="178">
        <f t="shared" si="4"/>
        <v>0</v>
      </c>
      <c r="BJ144" s="177" t="s">
        <v>83</v>
      </c>
      <c r="BK144" s="116"/>
      <c r="BL144" s="116"/>
      <c r="BM144" s="116"/>
    </row>
    <row r="145" spans="2:12" s="1" customFormat="1" x14ac:dyDescent="0.2">
      <c r="B145" s="33"/>
      <c r="C145" s="34"/>
      <c r="D145" s="34"/>
      <c r="E145" s="34"/>
      <c r="F145" s="34"/>
      <c r="G145" s="34"/>
      <c r="H145" s="34"/>
      <c r="I145" s="116"/>
      <c r="J145" s="34"/>
      <c r="K145" s="34"/>
      <c r="L145" s="37"/>
    </row>
    <row r="146" spans="2:12" s="1" customFormat="1" ht="29.25" customHeight="1" x14ac:dyDescent="0.2">
      <c r="B146" s="33"/>
      <c r="C146" s="179" t="s">
        <v>182</v>
      </c>
      <c r="D146" s="154"/>
      <c r="E146" s="154"/>
      <c r="F146" s="154"/>
      <c r="G146" s="154"/>
      <c r="H146" s="154"/>
      <c r="I146" s="155"/>
      <c r="J146" s="180">
        <f>ROUND(J98+J138,2)</f>
        <v>0</v>
      </c>
      <c r="K146" s="154"/>
      <c r="L146" s="37"/>
    </row>
    <row r="147" spans="2:12" s="1" customFormat="1" ht="6.95" customHeight="1" x14ac:dyDescent="0.2">
      <c r="B147" s="48"/>
      <c r="C147" s="49"/>
      <c r="D147" s="49"/>
      <c r="E147" s="49"/>
      <c r="F147" s="49"/>
      <c r="G147" s="49"/>
      <c r="H147" s="49"/>
      <c r="I147" s="149"/>
      <c r="J147" s="49"/>
      <c r="K147" s="49"/>
      <c r="L147" s="37"/>
    </row>
    <row r="151" spans="2:12" s="1" customFormat="1" ht="6.95" customHeight="1" x14ac:dyDescent="0.2">
      <c r="B151" s="50"/>
      <c r="C151" s="51"/>
      <c r="D151" s="51"/>
      <c r="E151" s="51"/>
      <c r="F151" s="51"/>
      <c r="G151" s="51"/>
      <c r="H151" s="51"/>
      <c r="I151" s="152"/>
      <c r="J151" s="51"/>
      <c r="K151" s="51"/>
      <c r="L151" s="37"/>
    </row>
    <row r="152" spans="2:12" s="1" customFormat="1" ht="24.95" customHeight="1" x14ac:dyDescent="0.2">
      <c r="B152" s="33"/>
      <c r="C152" s="22" t="s">
        <v>183</v>
      </c>
      <c r="D152" s="34"/>
      <c r="E152" s="34"/>
      <c r="F152" s="34"/>
      <c r="G152" s="34"/>
      <c r="H152" s="34"/>
      <c r="I152" s="116"/>
      <c r="J152" s="34"/>
      <c r="K152" s="34"/>
      <c r="L152" s="37"/>
    </row>
    <row r="153" spans="2:12" s="1" customFormat="1" ht="6.95" customHeight="1" x14ac:dyDescent="0.2">
      <c r="B153" s="33"/>
      <c r="C153" s="34"/>
      <c r="D153" s="34"/>
      <c r="E153" s="34"/>
      <c r="F153" s="34"/>
      <c r="G153" s="34"/>
      <c r="H153" s="34"/>
      <c r="I153" s="116"/>
      <c r="J153" s="34"/>
      <c r="K153" s="34"/>
      <c r="L153" s="37"/>
    </row>
    <row r="154" spans="2:12" s="1" customFormat="1" ht="12" customHeight="1" x14ac:dyDescent="0.2">
      <c r="B154" s="33"/>
      <c r="C154" s="28" t="s">
        <v>14</v>
      </c>
      <c r="D154" s="34"/>
      <c r="E154" s="34"/>
      <c r="F154" s="34"/>
      <c r="G154" s="34"/>
      <c r="H154" s="34"/>
      <c r="I154" s="116"/>
      <c r="J154" s="34"/>
      <c r="K154" s="34"/>
      <c r="L154" s="37"/>
    </row>
    <row r="155" spans="2:12" s="1" customFormat="1" ht="16.5" customHeight="1" x14ac:dyDescent="0.2">
      <c r="B155" s="33"/>
      <c r="C155" s="34"/>
      <c r="D155" s="34"/>
      <c r="E155" s="322" t="str">
        <f>E7</f>
        <v>Bytový dům Zahájská</v>
      </c>
      <c r="F155" s="323"/>
      <c r="G155" s="323"/>
      <c r="H155" s="323"/>
      <c r="I155" s="116"/>
      <c r="J155" s="34"/>
      <c r="K155" s="34"/>
      <c r="L155" s="37"/>
    </row>
    <row r="156" spans="2:12" ht="12" customHeight="1" x14ac:dyDescent="0.2">
      <c r="B156" s="20"/>
      <c r="C156" s="28" t="s">
        <v>125</v>
      </c>
      <c r="D156" s="21"/>
      <c r="E156" s="21"/>
      <c r="F156" s="21"/>
      <c r="G156" s="21"/>
      <c r="H156" s="21"/>
      <c r="J156" s="21"/>
      <c r="K156" s="21"/>
      <c r="L156" s="19"/>
    </row>
    <row r="157" spans="2:12" s="1" customFormat="1" ht="16.5" customHeight="1" x14ac:dyDescent="0.2">
      <c r="B157" s="33"/>
      <c r="C157" s="34"/>
      <c r="D157" s="34"/>
      <c r="E157" s="322" t="s">
        <v>126</v>
      </c>
      <c r="F157" s="321"/>
      <c r="G157" s="321"/>
      <c r="H157" s="321"/>
      <c r="I157" s="116"/>
      <c r="J157" s="34"/>
      <c r="K157" s="34"/>
      <c r="L157" s="37"/>
    </row>
    <row r="158" spans="2:12" s="1" customFormat="1" ht="12" customHeight="1" x14ac:dyDescent="0.2">
      <c r="B158" s="33"/>
      <c r="C158" s="28" t="s">
        <v>127</v>
      </c>
      <c r="D158" s="34"/>
      <c r="E158" s="34"/>
      <c r="F158" s="34"/>
      <c r="G158" s="34"/>
      <c r="H158" s="34"/>
      <c r="I158" s="116"/>
      <c r="J158" s="34"/>
      <c r="K158" s="34"/>
      <c r="L158" s="37"/>
    </row>
    <row r="159" spans="2:12" s="1" customFormat="1" ht="16.5" customHeight="1" x14ac:dyDescent="0.2">
      <c r="B159" s="33"/>
      <c r="C159" s="34"/>
      <c r="D159" s="34"/>
      <c r="E159" s="289" t="str">
        <f>E11</f>
        <v>1D.1.1 - ARCHITEKTONICKO-STAVEBNÍ ŘEŠENÍ</v>
      </c>
      <c r="F159" s="321"/>
      <c r="G159" s="321"/>
      <c r="H159" s="321"/>
      <c r="I159" s="116"/>
      <c r="J159" s="34"/>
      <c r="K159" s="34"/>
      <c r="L159" s="37"/>
    </row>
    <row r="160" spans="2:12" s="1" customFormat="1" ht="6.95" customHeight="1" x14ac:dyDescent="0.2">
      <c r="B160" s="33"/>
      <c r="C160" s="34"/>
      <c r="D160" s="34"/>
      <c r="E160" s="34"/>
      <c r="F160" s="34"/>
      <c r="G160" s="34"/>
      <c r="H160" s="34"/>
      <c r="I160" s="116"/>
      <c r="J160" s="34"/>
      <c r="K160" s="34"/>
      <c r="L160" s="37"/>
    </row>
    <row r="161" spans="2:65" s="1" customFormat="1" ht="12" customHeight="1" x14ac:dyDescent="0.2">
      <c r="B161" s="33"/>
      <c r="C161" s="28" t="s">
        <v>18</v>
      </c>
      <c r="D161" s="34"/>
      <c r="E161" s="34"/>
      <c r="F161" s="26" t="str">
        <f>F14</f>
        <v>Litomyšl</v>
      </c>
      <c r="G161" s="34"/>
      <c r="H161" s="34"/>
      <c r="I161" s="117" t="s">
        <v>20</v>
      </c>
      <c r="J161" s="60" t="str">
        <f>IF(J14="","",J14)</f>
        <v>25. 11. 2019</v>
      </c>
      <c r="K161" s="34"/>
      <c r="L161" s="37"/>
    </row>
    <row r="162" spans="2:65" s="1" customFormat="1" ht="6.95" customHeight="1" x14ac:dyDescent="0.2">
      <c r="B162" s="33"/>
      <c r="C162" s="34"/>
      <c r="D162" s="34"/>
      <c r="E162" s="34"/>
      <c r="F162" s="34"/>
      <c r="G162" s="34"/>
      <c r="H162" s="34"/>
      <c r="I162" s="116"/>
      <c r="J162" s="34"/>
      <c r="K162" s="34"/>
      <c r="L162" s="37"/>
    </row>
    <row r="163" spans="2:65" s="1" customFormat="1" ht="15.2" customHeight="1" x14ac:dyDescent="0.2">
      <c r="B163" s="33"/>
      <c r="C163" s="28" t="s">
        <v>22</v>
      </c>
      <c r="D163" s="34"/>
      <c r="E163" s="34"/>
      <c r="F163" s="26" t="str">
        <f>E17</f>
        <v>Město Litomyšl</v>
      </c>
      <c r="G163" s="34"/>
      <c r="H163" s="34"/>
      <c r="I163" s="117" t="s">
        <v>28</v>
      </c>
      <c r="J163" s="31" t="str">
        <f>E23</f>
        <v>KIP s.r.o. Litomyšl</v>
      </c>
      <c r="K163" s="34"/>
      <c r="L163" s="37"/>
    </row>
    <row r="164" spans="2:65" s="1" customFormat="1" ht="15.2" customHeight="1" x14ac:dyDescent="0.2">
      <c r="B164" s="33"/>
      <c r="C164" s="28" t="s">
        <v>26</v>
      </c>
      <c r="D164" s="34"/>
      <c r="E164" s="34"/>
      <c r="F164" s="26" t="str">
        <f>IF(E20="","",E20)</f>
        <v>Vyplň údaj</v>
      </c>
      <c r="G164" s="34"/>
      <c r="H164" s="34"/>
      <c r="I164" s="117" t="s">
        <v>33</v>
      </c>
      <c r="J164" s="31" t="str">
        <f>E26</f>
        <v xml:space="preserve"> </v>
      </c>
      <c r="K164" s="34"/>
      <c r="L164" s="37"/>
    </row>
    <row r="165" spans="2:65" s="1" customFormat="1" ht="10.35" customHeight="1" x14ac:dyDescent="0.2">
      <c r="B165" s="33"/>
      <c r="C165" s="34"/>
      <c r="D165" s="34"/>
      <c r="E165" s="34"/>
      <c r="F165" s="34"/>
      <c r="G165" s="34"/>
      <c r="H165" s="34"/>
      <c r="I165" s="116"/>
      <c r="J165" s="34"/>
      <c r="K165" s="34"/>
      <c r="L165" s="37"/>
    </row>
    <row r="166" spans="2:65" s="10" customFormat="1" ht="29.25" customHeight="1" x14ac:dyDescent="0.2">
      <c r="B166" s="181"/>
      <c r="C166" s="182" t="s">
        <v>184</v>
      </c>
      <c r="D166" s="183" t="s">
        <v>61</v>
      </c>
      <c r="E166" s="183" t="s">
        <v>57</v>
      </c>
      <c r="F166" s="183" t="s">
        <v>58</v>
      </c>
      <c r="G166" s="183" t="s">
        <v>185</v>
      </c>
      <c r="H166" s="183" t="s">
        <v>186</v>
      </c>
      <c r="I166" s="184" t="s">
        <v>187</v>
      </c>
      <c r="J166" s="185" t="s">
        <v>133</v>
      </c>
      <c r="K166" s="186" t="s">
        <v>188</v>
      </c>
      <c r="L166" s="187"/>
      <c r="M166" s="69" t="s">
        <v>1</v>
      </c>
      <c r="N166" s="70" t="s">
        <v>40</v>
      </c>
      <c r="O166" s="70" t="s">
        <v>189</v>
      </c>
      <c r="P166" s="70" t="s">
        <v>190</v>
      </c>
      <c r="Q166" s="70" t="s">
        <v>191</v>
      </c>
      <c r="R166" s="70" t="s">
        <v>192</v>
      </c>
      <c r="S166" s="70" t="s">
        <v>193</v>
      </c>
      <c r="T166" s="71" t="s">
        <v>194</v>
      </c>
    </row>
    <row r="167" spans="2:65" s="1" customFormat="1" ht="22.9" customHeight="1" x14ac:dyDescent="0.25">
      <c r="B167" s="33"/>
      <c r="C167" s="76" t="s">
        <v>195</v>
      </c>
      <c r="D167" s="34"/>
      <c r="E167" s="34"/>
      <c r="F167" s="34"/>
      <c r="G167" s="34"/>
      <c r="H167" s="34"/>
      <c r="I167" s="116"/>
      <c r="J167" s="188">
        <f>BK167</f>
        <v>0</v>
      </c>
      <c r="K167" s="34"/>
      <c r="L167" s="37"/>
      <c r="M167" s="72"/>
      <c r="N167" s="73"/>
      <c r="O167" s="73"/>
      <c r="P167" s="189">
        <f>P168</f>
        <v>0</v>
      </c>
      <c r="Q167" s="73"/>
      <c r="R167" s="189">
        <f>R168</f>
        <v>0</v>
      </c>
      <c r="S167" s="73"/>
      <c r="T167" s="190">
        <f>T168</f>
        <v>0</v>
      </c>
      <c r="AT167" s="16" t="s">
        <v>75</v>
      </c>
      <c r="AU167" s="16" t="s">
        <v>135</v>
      </c>
      <c r="BK167" s="191">
        <f>BK168</f>
        <v>0</v>
      </c>
    </row>
    <row r="168" spans="2:65" s="11" customFormat="1" ht="25.9" customHeight="1" x14ac:dyDescent="0.2">
      <c r="B168" s="192"/>
      <c r="C168" s="193"/>
      <c r="D168" s="194" t="s">
        <v>75</v>
      </c>
      <c r="E168" s="195" t="s">
        <v>196</v>
      </c>
      <c r="F168" s="195" t="s">
        <v>197</v>
      </c>
      <c r="G168" s="193"/>
      <c r="H168" s="193"/>
      <c r="I168" s="196"/>
      <c r="J168" s="197">
        <f>BK168</f>
        <v>0</v>
      </c>
      <c r="K168" s="193"/>
      <c r="L168" s="198"/>
      <c r="M168" s="199"/>
      <c r="N168" s="200"/>
      <c r="O168" s="200"/>
      <c r="P168" s="201">
        <f>P169+P182+P186+P199+P208+P218+P222+P242+P283+P410+P423+P475+P593+P606+P610+P618+P745+P801+P833+P843+P875+P926+P971+P1045+P1129+P1179+P1217+P1239+P1250+P1271+P1286+P1290+P1314+P1350+P1357+P1361</f>
        <v>0</v>
      </c>
      <c r="Q168" s="200"/>
      <c r="R168" s="201">
        <f>R169+R182+R186+R199+R208+R218+R222+R242+R283+R410+R423+R475+R593+R606+R610+R618+R745+R801+R833+R843+R875+R926+R971+R1045+R1129+R1179+R1217+R1239+R1250+R1271+R1286+R1290+R1314+R1350+R1357+R1361</f>
        <v>0</v>
      </c>
      <c r="S168" s="200"/>
      <c r="T168" s="202">
        <f>T169+T182+T186+T199+T208+T218+T222+T242+T283+T410+T423+T475+T593+T606+T610+T618+T745+T801+T833+T843+T875+T926+T971+T1045+T1129+T1179+T1217+T1239+T1250+T1271+T1286+T1290+T1314+T1350+T1357+T1361</f>
        <v>0</v>
      </c>
      <c r="AR168" s="203" t="s">
        <v>83</v>
      </c>
      <c r="AT168" s="204" t="s">
        <v>75</v>
      </c>
      <c r="AU168" s="204" t="s">
        <v>76</v>
      </c>
      <c r="AY168" s="203" t="s">
        <v>198</v>
      </c>
      <c r="BK168" s="205">
        <f>BK169+BK182+BK186+BK199+BK208+BK218+BK222+BK242+BK283+BK410+BK423+BK475+BK593+BK606+BK610+BK618+BK745+BK801+BK833+BK843+BK875+BK926+BK971+BK1045+BK1129+BK1179+BK1217+BK1239+BK1250+BK1271+BK1286+BK1290+BK1314+BK1350+BK1357+BK1361</f>
        <v>0</v>
      </c>
    </row>
    <row r="169" spans="2:65" s="11" customFormat="1" ht="22.9" customHeight="1" x14ac:dyDescent="0.2">
      <c r="B169" s="192"/>
      <c r="C169" s="193"/>
      <c r="D169" s="194" t="s">
        <v>75</v>
      </c>
      <c r="E169" s="206" t="s">
        <v>199</v>
      </c>
      <c r="F169" s="206" t="s">
        <v>200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SUM(P170:P181)</f>
        <v>0</v>
      </c>
      <c r="Q169" s="200"/>
      <c r="R169" s="201">
        <f>SUM(R170:R181)</f>
        <v>0</v>
      </c>
      <c r="S169" s="200"/>
      <c r="T169" s="202">
        <f>SUM(T170:T181)</f>
        <v>0</v>
      </c>
      <c r="AR169" s="203" t="s">
        <v>83</v>
      </c>
      <c r="AT169" s="204" t="s">
        <v>75</v>
      </c>
      <c r="AU169" s="204" t="s">
        <v>83</v>
      </c>
      <c r="AY169" s="203" t="s">
        <v>198</v>
      </c>
      <c r="BK169" s="205">
        <f>SUM(BK170:BK181)</f>
        <v>0</v>
      </c>
    </row>
    <row r="170" spans="2:65" s="1" customFormat="1" ht="24" customHeight="1" x14ac:dyDescent="0.2">
      <c r="B170" s="33"/>
      <c r="C170" s="208" t="s">
        <v>83</v>
      </c>
      <c r="D170" s="208" t="s">
        <v>201</v>
      </c>
      <c r="E170" s="209" t="s">
        <v>202</v>
      </c>
      <c r="F170" s="210" t="s">
        <v>203</v>
      </c>
      <c r="G170" s="211" t="s">
        <v>204</v>
      </c>
      <c r="H170" s="212">
        <v>4</v>
      </c>
      <c r="I170" s="213"/>
      <c r="J170" s="212">
        <f>ROUND(I170*H170,2)</f>
        <v>0</v>
      </c>
      <c r="K170" s="210" t="s">
        <v>1</v>
      </c>
      <c r="L170" s="37"/>
      <c r="M170" s="214" t="s">
        <v>1</v>
      </c>
      <c r="N170" s="215" t="s">
        <v>41</v>
      </c>
      <c r="O170" s="6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AR170" s="218" t="s">
        <v>205</v>
      </c>
      <c r="AT170" s="218" t="s">
        <v>201</v>
      </c>
      <c r="AU170" s="218" t="s">
        <v>85</v>
      </c>
      <c r="AY170" s="16" t="s">
        <v>198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6" t="s">
        <v>83</v>
      </c>
      <c r="BK170" s="219">
        <f>ROUND(I170*H170,2)</f>
        <v>0</v>
      </c>
      <c r="BL170" s="16" t="s">
        <v>205</v>
      </c>
      <c r="BM170" s="218" t="s">
        <v>85</v>
      </c>
    </row>
    <row r="171" spans="2:65" s="12" customFormat="1" x14ac:dyDescent="0.2">
      <c r="B171" s="220"/>
      <c r="C171" s="221"/>
      <c r="D171" s="222" t="s">
        <v>206</v>
      </c>
      <c r="E171" s="223" t="s">
        <v>1</v>
      </c>
      <c r="F171" s="224" t="s">
        <v>207</v>
      </c>
      <c r="G171" s="221"/>
      <c r="H171" s="225">
        <v>4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206</v>
      </c>
      <c r="AU171" s="231" t="s">
        <v>85</v>
      </c>
      <c r="AV171" s="12" t="s">
        <v>85</v>
      </c>
      <c r="AW171" s="12" t="s">
        <v>32</v>
      </c>
      <c r="AX171" s="12" t="s">
        <v>76</v>
      </c>
      <c r="AY171" s="231" t="s">
        <v>198</v>
      </c>
    </row>
    <row r="172" spans="2:65" s="13" customFormat="1" x14ac:dyDescent="0.2">
      <c r="B172" s="232"/>
      <c r="C172" s="233"/>
      <c r="D172" s="222" t="s">
        <v>206</v>
      </c>
      <c r="E172" s="234" t="s">
        <v>1</v>
      </c>
      <c r="F172" s="235" t="s">
        <v>208</v>
      </c>
      <c r="G172" s="233"/>
      <c r="H172" s="236">
        <v>4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206</v>
      </c>
      <c r="AU172" s="242" t="s">
        <v>85</v>
      </c>
      <c r="AV172" s="13" t="s">
        <v>205</v>
      </c>
      <c r="AW172" s="13" t="s">
        <v>32</v>
      </c>
      <c r="AX172" s="13" t="s">
        <v>83</v>
      </c>
      <c r="AY172" s="242" t="s">
        <v>198</v>
      </c>
    </row>
    <row r="173" spans="2:65" s="1" customFormat="1" ht="16.5" customHeight="1" x14ac:dyDescent="0.2">
      <c r="B173" s="33"/>
      <c r="C173" s="208" t="s">
        <v>85</v>
      </c>
      <c r="D173" s="208" t="s">
        <v>201</v>
      </c>
      <c r="E173" s="209" t="s">
        <v>209</v>
      </c>
      <c r="F173" s="210" t="s">
        <v>210</v>
      </c>
      <c r="G173" s="211" t="s">
        <v>204</v>
      </c>
      <c r="H173" s="212">
        <v>4</v>
      </c>
      <c r="I173" s="213"/>
      <c r="J173" s="212">
        <f>ROUND(I173*H173,2)</f>
        <v>0</v>
      </c>
      <c r="K173" s="210" t="s">
        <v>1</v>
      </c>
      <c r="L173" s="37"/>
      <c r="M173" s="214" t="s">
        <v>1</v>
      </c>
      <c r="N173" s="215" t="s">
        <v>41</v>
      </c>
      <c r="O173" s="6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AR173" s="218" t="s">
        <v>205</v>
      </c>
      <c r="AT173" s="218" t="s">
        <v>201</v>
      </c>
      <c r="AU173" s="218" t="s">
        <v>85</v>
      </c>
      <c r="AY173" s="16" t="s">
        <v>198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6" t="s">
        <v>83</v>
      </c>
      <c r="BK173" s="219">
        <f>ROUND(I173*H173,2)</f>
        <v>0</v>
      </c>
      <c r="BL173" s="16" t="s">
        <v>205</v>
      </c>
      <c r="BM173" s="218" t="s">
        <v>205</v>
      </c>
    </row>
    <row r="174" spans="2:65" s="12" customFormat="1" x14ac:dyDescent="0.2">
      <c r="B174" s="220"/>
      <c r="C174" s="221"/>
      <c r="D174" s="222" t="s">
        <v>206</v>
      </c>
      <c r="E174" s="223" t="s">
        <v>1</v>
      </c>
      <c r="F174" s="224" t="s">
        <v>205</v>
      </c>
      <c r="G174" s="221"/>
      <c r="H174" s="225">
        <v>4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206</v>
      </c>
      <c r="AU174" s="231" t="s">
        <v>85</v>
      </c>
      <c r="AV174" s="12" t="s">
        <v>85</v>
      </c>
      <c r="AW174" s="12" t="s">
        <v>32</v>
      </c>
      <c r="AX174" s="12" t="s">
        <v>76</v>
      </c>
      <c r="AY174" s="231" t="s">
        <v>198</v>
      </c>
    </row>
    <row r="175" spans="2:65" s="13" customFormat="1" x14ac:dyDescent="0.2">
      <c r="B175" s="232"/>
      <c r="C175" s="233"/>
      <c r="D175" s="222" t="s">
        <v>206</v>
      </c>
      <c r="E175" s="234" t="s">
        <v>1</v>
      </c>
      <c r="F175" s="235" t="s">
        <v>208</v>
      </c>
      <c r="G175" s="233"/>
      <c r="H175" s="236">
        <v>4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206</v>
      </c>
      <c r="AU175" s="242" t="s">
        <v>85</v>
      </c>
      <c r="AV175" s="13" t="s">
        <v>205</v>
      </c>
      <c r="AW175" s="13" t="s">
        <v>32</v>
      </c>
      <c r="AX175" s="13" t="s">
        <v>83</v>
      </c>
      <c r="AY175" s="242" t="s">
        <v>198</v>
      </c>
    </row>
    <row r="176" spans="2:65" s="1" customFormat="1" ht="16.5" customHeight="1" x14ac:dyDescent="0.2">
      <c r="B176" s="33"/>
      <c r="C176" s="208" t="s">
        <v>211</v>
      </c>
      <c r="D176" s="208" t="s">
        <v>201</v>
      </c>
      <c r="E176" s="209" t="s">
        <v>212</v>
      </c>
      <c r="F176" s="210" t="s">
        <v>213</v>
      </c>
      <c r="G176" s="211" t="s">
        <v>214</v>
      </c>
      <c r="H176" s="212">
        <v>1</v>
      </c>
      <c r="I176" s="213"/>
      <c r="J176" s="212">
        <f>ROUND(I176*H176,2)</f>
        <v>0</v>
      </c>
      <c r="K176" s="210" t="s">
        <v>1</v>
      </c>
      <c r="L176" s="37"/>
      <c r="M176" s="214" t="s">
        <v>1</v>
      </c>
      <c r="N176" s="215" t="s">
        <v>41</v>
      </c>
      <c r="O176" s="6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218" t="s">
        <v>205</v>
      </c>
      <c r="AT176" s="218" t="s">
        <v>201</v>
      </c>
      <c r="AU176" s="218" t="s">
        <v>85</v>
      </c>
      <c r="AY176" s="16" t="s">
        <v>198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6" t="s">
        <v>83</v>
      </c>
      <c r="BK176" s="219">
        <f>ROUND(I176*H176,2)</f>
        <v>0</v>
      </c>
      <c r="BL176" s="16" t="s">
        <v>205</v>
      </c>
      <c r="BM176" s="218" t="s">
        <v>215</v>
      </c>
    </row>
    <row r="177" spans="2:65" s="12" customFormat="1" x14ac:dyDescent="0.2">
      <c r="B177" s="220"/>
      <c r="C177" s="221"/>
      <c r="D177" s="222" t="s">
        <v>206</v>
      </c>
      <c r="E177" s="223" t="s">
        <v>1</v>
      </c>
      <c r="F177" s="224" t="s">
        <v>83</v>
      </c>
      <c r="G177" s="221"/>
      <c r="H177" s="225">
        <v>1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206</v>
      </c>
      <c r="AU177" s="231" t="s">
        <v>85</v>
      </c>
      <c r="AV177" s="12" t="s">
        <v>85</v>
      </c>
      <c r="AW177" s="12" t="s">
        <v>32</v>
      </c>
      <c r="AX177" s="12" t="s">
        <v>76</v>
      </c>
      <c r="AY177" s="231" t="s">
        <v>198</v>
      </c>
    </row>
    <row r="178" spans="2:65" s="13" customFormat="1" x14ac:dyDescent="0.2">
      <c r="B178" s="232"/>
      <c r="C178" s="233"/>
      <c r="D178" s="222" t="s">
        <v>206</v>
      </c>
      <c r="E178" s="234" t="s">
        <v>1</v>
      </c>
      <c r="F178" s="235" t="s">
        <v>208</v>
      </c>
      <c r="G178" s="233"/>
      <c r="H178" s="236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206</v>
      </c>
      <c r="AU178" s="242" t="s">
        <v>85</v>
      </c>
      <c r="AV178" s="13" t="s">
        <v>205</v>
      </c>
      <c r="AW178" s="13" t="s">
        <v>32</v>
      </c>
      <c r="AX178" s="13" t="s">
        <v>83</v>
      </c>
      <c r="AY178" s="242" t="s">
        <v>198</v>
      </c>
    </row>
    <row r="179" spans="2:65" s="1" customFormat="1" ht="16.5" customHeight="1" x14ac:dyDescent="0.2">
      <c r="B179" s="33"/>
      <c r="C179" s="208" t="s">
        <v>205</v>
      </c>
      <c r="D179" s="208" t="s">
        <v>201</v>
      </c>
      <c r="E179" s="209" t="s">
        <v>216</v>
      </c>
      <c r="F179" s="210" t="s">
        <v>217</v>
      </c>
      <c r="G179" s="211" t="s">
        <v>214</v>
      </c>
      <c r="H179" s="212">
        <v>1</v>
      </c>
      <c r="I179" s="213"/>
      <c r="J179" s="212">
        <f>ROUND(I179*H179,2)</f>
        <v>0</v>
      </c>
      <c r="K179" s="210" t="s">
        <v>1</v>
      </c>
      <c r="L179" s="37"/>
      <c r="M179" s="214" t="s">
        <v>1</v>
      </c>
      <c r="N179" s="215" t="s">
        <v>41</v>
      </c>
      <c r="O179" s="6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AR179" s="218" t="s">
        <v>205</v>
      </c>
      <c r="AT179" s="218" t="s">
        <v>201</v>
      </c>
      <c r="AU179" s="218" t="s">
        <v>85</v>
      </c>
      <c r="AY179" s="16" t="s">
        <v>198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6" t="s">
        <v>83</v>
      </c>
      <c r="BK179" s="219">
        <f>ROUND(I179*H179,2)</f>
        <v>0</v>
      </c>
      <c r="BL179" s="16" t="s">
        <v>205</v>
      </c>
      <c r="BM179" s="218" t="s">
        <v>218</v>
      </c>
    </row>
    <row r="180" spans="2:65" s="12" customFormat="1" x14ac:dyDescent="0.2">
      <c r="B180" s="220"/>
      <c r="C180" s="221"/>
      <c r="D180" s="222" t="s">
        <v>206</v>
      </c>
      <c r="E180" s="223" t="s">
        <v>1</v>
      </c>
      <c r="F180" s="224" t="s">
        <v>83</v>
      </c>
      <c r="G180" s="221"/>
      <c r="H180" s="225">
        <v>1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206</v>
      </c>
      <c r="AU180" s="231" t="s">
        <v>85</v>
      </c>
      <c r="AV180" s="12" t="s">
        <v>85</v>
      </c>
      <c r="AW180" s="12" t="s">
        <v>32</v>
      </c>
      <c r="AX180" s="12" t="s">
        <v>76</v>
      </c>
      <c r="AY180" s="231" t="s">
        <v>198</v>
      </c>
    </row>
    <row r="181" spans="2:65" s="13" customFormat="1" x14ac:dyDescent="0.2">
      <c r="B181" s="232"/>
      <c r="C181" s="233"/>
      <c r="D181" s="222" t="s">
        <v>206</v>
      </c>
      <c r="E181" s="234" t="s">
        <v>1</v>
      </c>
      <c r="F181" s="235" t="s">
        <v>208</v>
      </c>
      <c r="G181" s="233"/>
      <c r="H181" s="236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206</v>
      </c>
      <c r="AU181" s="242" t="s">
        <v>85</v>
      </c>
      <c r="AV181" s="13" t="s">
        <v>205</v>
      </c>
      <c r="AW181" s="13" t="s">
        <v>32</v>
      </c>
      <c r="AX181" s="13" t="s">
        <v>83</v>
      </c>
      <c r="AY181" s="242" t="s">
        <v>198</v>
      </c>
    </row>
    <row r="182" spans="2:65" s="11" customFormat="1" ht="22.9" customHeight="1" x14ac:dyDescent="0.2">
      <c r="B182" s="192"/>
      <c r="C182" s="193"/>
      <c r="D182" s="194" t="s">
        <v>75</v>
      </c>
      <c r="E182" s="206" t="s">
        <v>219</v>
      </c>
      <c r="F182" s="206" t="s">
        <v>220</v>
      </c>
      <c r="G182" s="193"/>
      <c r="H182" s="193"/>
      <c r="I182" s="196"/>
      <c r="J182" s="207">
        <f>BK182</f>
        <v>0</v>
      </c>
      <c r="K182" s="193"/>
      <c r="L182" s="198"/>
      <c r="M182" s="199"/>
      <c r="N182" s="200"/>
      <c r="O182" s="200"/>
      <c r="P182" s="201">
        <f>SUM(P183:P185)</f>
        <v>0</v>
      </c>
      <c r="Q182" s="200"/>
      <c r="R182" s="201">
        <f>SUM(R183:R185)</f>
        <v>0</v>
      </c>
      <c r="S182" s="200"/>
      <c r="T182" s="202">
        <f>SUM(T183:T185)</f>
        <v>0</v>
      </c>
      <c r="AR182" s="203" t="s">
        <v>83</v>
      </c>
      <c r="AT182" s="204" t="s">
        <v>75</v>
      </c>
      <c r="AU182" s="204" t="s">
        <v>83</v>
      </c>
      <c r="AY182" s="203" t="s">
        <v>198</v>
      </c>
      <c r="BK182" s="205">
        <f>SUM(BK183:BK185)</f>
        <v>0</v>
      </c>
    </row>
    <row r="183" spans="2:65" s="1" customFormat="1" ht="16.5" customHeight="1" x14ac:dyDescent="0.2">
      <c r="B183" s="33"/>
      <c r="C183" s="208" t="s">
        <v>221</v>
      </c>
      <c r="D183" s="208" t="s">
        <v>201</v>
      </c>
      <c r="E183" s="209" t="s">
        <v>222</v>
      </c>
      <c r="F183" s="210" t="s">
        <v>223</v>
      </c>
      <c r="G183" s="211" t="s">
        <v>224</v>
      </c>
      <c r="H183" s="212">
        <v>58.5</v>
      </c>
      <c r="I183" s="213"/>
      <c r="J183" s="212">
        <f>ROUND(I183*H183,2)</f>
        <v>0</v>
      </c>
      <c r="K183" s="210" t="s">
        <v>1</v>
      </c>
      <c r="L183" s="37"/>
      <c r="M183" s="214" t="s">
        <v>1</v>
      </c>
      <c r="N183" s="215" t="s">
        <v>41</v>
      </c>
      <c r="O183" s="6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AR183" s="218" t="s">
        <v>205</v>
      </c>
      <c r="AT183" s="218" t="s">
        <v>201</v>
      </c>
      <c r="AU183" s="218" t="s">
        <v>85</v>
      </c>
      <c r="AY183" s="16" t="s">
        <v>198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6" t="s">
        <v>83</v>
      </c>
      <c r="BK183" s="219">
        <f>ROUND(I183*H183,2)</f>
        <v>0</v>
      </c>
      <c r="BL183" s="16" t="s">
        <v>205</v>
      </c>
      <c r="BM183" s="218" t="s">
        <v>225</v>
      </c>
    </row>
    <row r="184" spans="2:65" s="12" customFormat="1" x14ac:dyDescent="0.2">
      <c r="B184" s="220"/>
      <c r="C184" s="221"/>
      <c r="D184" s="222" t="s">
        <v>206</v>
      </c>
      <c r="E184" s="223" t="s">
        <v>1</v>
      </c>
      <c r="F184" s="224" t="s">
        <v>226</v>
      </c>
      <c r="G184" s="221"/>
      <c r="H184" s="225">
        <v>58.5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206</v>
      </c>
      <c r="AU184" s="231" t="s">
        <v>85</v>
      </c>
      <c r="AV184" s="12" t="s">
        <v>85</v>
      </c>
      <c r="AW184" s="12" t="s">
        <v>32</v>
      </c>
      <c r="AX184" s="12" t="s">
        <v>76</v>
      </c>
      <c r="AY184" s="231" t="s">
        <v>198</v>
      </c>
    </row>
    <row r="185" spans="2:65" s="13" customFormat="1" x14ac:dyDescent="0.2">
      <c r="B185" s="232"/>
      <c r="C185" s="233"/>
      <c r="D185" s="222" t="s">
        <v>206</v>
      </c>
      <c r="E185" s="234" t="s">
        <v>1</v>
      </c>
      <c r="F185" s="235" t="s">
        <v>208</v>
      </c>
      <c r="G185" s="233"/>
      <c r="H185" s="236">
        <v>58.5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206</v>
      </c>
      <c r="AU185" s="242" t="s">
        <v>85</v>
      </c>
      <c r="AV185" s="13" t="s">
        <v>205</v>
      </c>
      <c r="AW185" s="13" t="s">
        <v>32</v>
      </c>
      <c r="AX185" s="13" t="s">
        <v>83</v>
      </c>
      <c r="AY185" s="242" t="s">
        <v>198</v>
      </c>
    </row>
    <row r="186" spans="2:65" s="11" customFormat="1" ht="22.9" customHeight="1" x14ac:dyDescent="0.2">
      <c r="B186" s="192"/>
      <c r="C186" s="193"/>
      <c r="D186" s="194" t="s">
        <v>75</v>
      </c>
      <c r="E186" s="206" t="s">
        <v>227</v>
      </c>
      <c r="F186" s="206" t="s">
        <v>228</v>
      </c>
      <c r="G186" s="193"/>
      <c r="H186" s="193"/>
      <c r="I186" s="196"/>
      <c r="J186" s="207">
        <f>BK186</f>
        <v>0</v>
      </c>
      <c r="K186" s="193"/>
      <c r="L186" s="198"/>
      <c r="M186" s="199"/>
      <c r="N186" s="200"/>
      <c r="O186" s="200"/>
      <c r="P186" s="201">
        <f>SUM(P187:P198)</f>
        <v>0</v>
      </c>
      <c r="Q186" s="200"/>
      <c r="R186" s="201">
        <f>SUM(R187:R198)</f>
        <v>0</v>
      </c>
      <c r="S186" s="200"/>
      <c r="T186" s="202">
        <f>SUM(T187:T198)</f>
        <v>0</v>
      </c>
      <c r="AR186" s="203" t="s">
        <v>83</v>
      </c>
      <c r="AT186" s="204" t="s">
        <v>75</v>
      </c>
      <c r="AU186" s="204" t="s">
        <v>83</v>
      </c>
      <c r="AY186" s="203" t="s">
        <v>198</v>
      </c>
      <c r="BK186" s="205">
        <f>SUM(BK187:BK198)</f>
        <v>0</v>
      </c>
    </row>
    <row r="187" spans="2:65" s="1" customFormat="1" ht="16.5" customHeight="1" x14ac:dyDescent="0.2">
      <c r="B187" s="33"/>
      <c r="C187" s="208" t="s">
        <v>215</v>
      </c>
      <c r="D187" s="208" t="s">
        <v>201</v>
      </c>
      <c r="E187" s="209" t="s">
        <v>229</v>
      </c>
      <c r="F187" s="210" t="s">
        <v>230</v>
      </c>
      <c r="G187" s="211" t="s">
        <v>224</v>
      </c>
      <c r="H187" s="212">
        <v>28.38</v>
      </c>
      <c r="I187" s="213"/>
      <c r="J187" s="212">
        <f>ROUND(I187*H187,2)</f>
        <v>0</v>
      </c>
      <c r="K187" s="210" t="s">
        <v>1</v>
      </c>
      <c r="L187" s="37"/>
      <c r="M187" s="214" t="s">
        <v>1</v>
      </c>
      <c r="N187" s="215" t="s">
        <v>41</v>
      </c>
      <c r="O187" s="65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AR187" s="218" t="s">
        <v>205</v>
      </c>
      <c r="AT187" s="218" t="s">
        <v>201</v>
      </c>
      <c r="AU187" s="218" t="s">
        <v>85</v>
      </c>
      <c r="AY187" s="16" t="s">
        <v>198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6" t="s">
        <v>83</v>
      </c>
      <c r="BK187" s="219">
        <f>ROUND(I187*H187,2)</f>
        <v>0</v>
      </c>
      <c r="BL187" s="16" t="s">
        <v>205</v>
      </c>
      <c r="BM187" s="218" t="s">
        <v>219</v>
      </c>
    </row>
    <row r="188" spans="2:65" s="14" customFormat="1" ht="33.75" x14ac:dyDescent="0.2">
      <c r="B188" s="243"/>
      <c r="C188" s="244"/>
      <c r="D188" s="222" t="s">
        <v>206</v>
      </c>
      <c r="E188" s="245" t="s">
        <v>1</v>
      </c>
      <c r="F188" s="246" t="s">
        <v>231</v>
      </c>
      <c r="G188" s="244"/>
      <c r="H188" s="245" t="s">
        <v>1</v>
      </c>
      <c r="I188" s="247"/>
      <c r="J188" s="244"/>
      <c r="K188" s="244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206</v>
      </c>
      <c r="AU188" s="252" t="s">
        <v>85</v>
      </c>
      <c r="AV188" s="14" t="s">
        <v>83</v>
      </c>
      <c r="AW188" s="14" t="s">
        <v>32</v>
      </c>
      <c r="AX188" s="14" t="s">
        <v>76</v>
      </c>
      <c r="AY188" s="252" t="s">
        <v>198</v>
      </c>
    </row>
    <row r="189" spans="2:65" s="14" customFormat="1" x14ac:dyDescent="0.2">
      <c r="B189" s="243"/>
      <c r="C189" s="244"/>
      <c r="D189" s="222" t="s">
        <v>206</v>
      </c>
      <c r="E189" s="245" t="s">
        <v>1</v>
      </c>
      <c r="F189" s="246" t="s">
        <v>232</v>
      </c>
      <c r="G189" s="244"/>
      <c r="H189" s="245" t="s">
        <v>1</v>
      </c>
      <c r="I189" s="247"/>
      <c r="J189" s="244"/>
      <c r="K189" s="244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206</v>
      </c>
      <c r="AU189" s="252" t="s">
        <v>85</v>
      </c>
      <c r="AV189" s="14" t="s">
        <v>83</v>
      </c>
      <c r="AW189" s="14" t="s">
        <v>32</v>
      </c>
      <c r="AX189" s="14" t="s">
        <v>76</v>
      </c>
      <c r="AY189" s="252" t="s">
        <v>198</v>
      </c>
    </row>
    <row r="190" spans="2:65" s="12" customFormat="1" x14ac:dyDescent="0.2">
      <c r="B190" s="220"/>
      <c r="C190" s="221"/>
      <c r="D190" s="222" t="s">
        <v>206</v>
      </c>
      <c r="E190" s="223" t="s">
        <v>1</v>
      </c>
      <c r="F190" s="224" t="s">
        <v>233</v>
      </c>
      <c r="G190" s="221"/>
      <c r="H190" s="225">
        <v>4.32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206</v>
      </c>
      <c r="AU190" s="231" t="s">
        <v>85</v>
      </c>
      <c r="AV190" s="12" t="s">
        <v>85</v>
      </c>
      <c r="AW190" s="12" t="s">
        <v>32</v>
      </c>
      <c r="AX190" s="12" t="s">
        <v>76</v>
      </c>
      <c r="AY190" s="231" t="s">
        <v>198</v>
      </c>
    </row>
    <row r="191" spans="2:65" s="12" customFormat="1" x14ac:dyDescent="0.2">
      <c r="B191" s="220"/>
      <c r="C191" s="221"/>
      <c r="D191" s="222" t="s">
        <v>206</v>
      </c>
      <c r="E191" s="223" t="s">
        <v>1</v>
      </c>
      <c r="F191" s="224" t="s">
        <v>234</v>
      </c>
      <c r="G191" s="221"/>
      <c r="H191" s="225">
        <v>14.52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206</v>
      </c>
      <c r="AU191" s="231" t="s">
        <v>85</v>
      </c>
      <c r="AV191" s="12" t="s">
        <v>85</v>
      </c>
      <c r="AW191" s="12" t="s">
        <v>32</v>
      </c>
      <c r="AX191" s="12" t="s">
        <v>76</v>
      </c>
      <c r="AY191" s="231" t="s">
        <v>198</v>
      </c>
    </row>
    <row r="192" spans="2:65" s="12" customFormat="1" x14ac:dyDescent="0.2">
      <c r="B192" s="220"/>
      <c r="C192" s="221"/>
      <c r="D192" s="222" t="s">
        <v>206</v>
      </c>
      <c r="E192" s="223" t="s">
        <v>1</v>
      </c>
      <c r="F192" s="224" t="s">
        <v>235</v>
      </c>
      <c r="G192" s="221"/>
      <c r="H192" s="225">
        <v>8.59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206</v>
      </c>
      <c r="AU192" s="231" t="s">
        <v>85</v>
      </c>
      <c r="AV192" s="12" t="s">
        <v>85</v>
      </c>
      <c r="AW192" s="12" t="s">
        <v>32</v>
      </c>
      <c r="AX192" s="12" t="s">
        <v>76</v>
      </c>
      <c r="AY192" s="231" t="s">
        <v>198</v>
      </c>
    </row>
    <row r="193" spans="2:65" s="12" customFormat="1" x14ac:dyDescent="0.2">
      <c r="B193" s="220"/>
      <c r="C193" s="221"/>
      <c r="D193" s="222" t="s">
        <v>206</v>
      </c>
      <c r="E193" s="223" t="s">
        <v>1</v>
      </c>
      <c r="F193" s="224" t="s">
        <v>236</v>
      </c>
      <c r="G193" s="221"/>
      <c r="H193" s="225">
        <v>0.47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206</v>
      </c>
      <c r="AU193" s="231" t="s">
        <v>85</v>
      </c>
      <c r="AV193" s="12" t="s">
        <v>85</v>
      </c>
      <c r="AW193" s="12" t="s">
        <v>32</v>
      </c>
      <c r="AX193" s="12" t="s">
        <v>76</v>
      </c>
      <c r="AY193" s="231" t="s">
        <v>198</v>
      </c>
    </row>
    <row r="194" spans="2:65" s="12" customFormat="1" x14ac:dyDescent="0.2">
      <c r="B194" s="220"/>
      <c r="C194" s="221"/>
      <c r="D194" s="222" t="s">
        <v>206</v>
      </c>
      <c r="E194" s="223" t="s">
        <v>1</v>
      </c>
      <c r="F194" s="224" t="s">
        <v>237</v>
      </c>
      <c r="G194" s="221"/>
      <c r="H194" s="225">
        <v>0.48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206</v>
      </c>
      <c r="AU194" s="231" t="s">
        <v>85</v>
      </c>
      <c r="AV194" s="12" t="s">
        <v>85</v>
      </c>
      <c r="AW194" s="12" t="s">
        <v>32</v>
      </c>
      <c r="AX194" s="12" t="s">
        <v>76</v>
      </c>
      <c r="AY194" s="231" t="s">
        <v>198</v>
      </c>
    </row>
    <row r="195" spans="2:65" s="13" customFormat="1" x14ac:dyDescent="0.2">
      <c r="B195" s="232"/>
      <c r="C195" s="233"/>
      <c r="D195" s="222" t="s">
        <v>206</v>
      </c>
      <c r="E195" s="234" t="s">
        <v>1</v>
      </c>
      <c r="F195" s="235" t="s">
        <v>208</v>
      </c>
      <c r="G195" s="233"/>
      <c r="H195" s="236">
        <v>28.380000000000003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206</v>
      </c>
      <c r="AU195" s="242" t="s">
        <v>85</v>
      </c>
      <c r="AV195" s="13" t="s">
        <v>205</v>
      </c>
      <c r="AW195" s="13" t="s">
        <v>32</v>
      </c>
      <c r="AX195" s="13" t="s">
        <v>83</v>
      </c>
      <c r="AY195" s="242" t="s">
        <v>198</v>
      </c>
    </row>
    <row r="196" spans="2:65" s="1" customFormat="1" ht="16.5" customHeight="1" x14ac:dyDescent="0.2">
      <c r="B196" s="33"/>
      <c r="C196" s="208" t="s">
        <v>238</v>
      </c>
      <c r="D196" s="208" t="s">
        <v>201</v>
      </c>
      <c r="E196" s="209" t="s">
        <v>239</v>
      </c>
      <c r="F196" s="210" t="s">
        <v>240</v>
      </c>
      <c r="G196" s="211" t="s">
        <v>224</v>
      </c>
      <c r="H196" s="212">
        <v>9.99</v>
      </c>
      <c r="I196" s="213"/>
      <c r="J196" s="212">
        <f>ROUND(I196*H196,2)</f>
        <v>0</v>
      </c>
      <c r="K196" s="210" t="s">
        <v>1</v>
      </c>
      <c r="L196" s="37"/>
      <c r="M196" s="214" t="s">
        <v>1</v>
      </c>
      <c r="N196" s="215" t="s">
        <v>41</v>
      </c>
      <c r="O196" s="6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AR196" s="218" t="s">
        <v>205</v>
      </c>
      <c r="AT196" s="218" t="s">
        <v>201</v>
      </c>
      <c r="AU196" s="218" t="s">
        <v>85</v>
      </c>
      <c r="AY196" s="16" t="s">
        <v>198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6" t="s">
        <v>83</v>
      </c>
      <c r="BK196" s="219">
        <f>ROUND(I196*H196,2)</f>
        <v>0</v>
      </c>
      <c r="BL196" s="16" t="s">
        <v>205</v>
      </c>
      <c r="BM196" s="218" t="s">
        <v>241</v>
      </c>
    </row>
    <row r="197" spans="2:65" s="12" customFormat="1" ht="22.5" x14ac:dyDescent="0.2">
      <c r="B197" s="220"/>
      <c r="C197" s="221"/>
      <c r="D197" s="222" t="s">
        <v>206</v>
      </c>
      <c r="E197" s="223" t="s">
        <v>1</v>
      </c>
      <c r="F197" s="224" t="s">
        <v>242</v>
      </c>
      <c r="G197" s="221"/>
      <c r="H197" s="225">
        <v>9.99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206</v>
      </c>
      <c r="AU197" s="231" t="s">
        <v>85</v>
      </c>
      <c r="AV197" s="12" t="s">
        <v>85</v>
      </c>
      <c r="AW197" s="12" t="s">
        <v>32</v>
      </c>
      <c r="AX197" s="12" t="s">
        <v>76</v>
      </c>
      <c r="AY197" s="231" t="s">
        <v>198</v>
      </c>
    </row>
    <row r="198" spans="2:65" s="13" customFormat="1" x14ac:dyDescent="0.2">
      <c r="B198" s="232"/>
      <c r="C198" s="233"/>
      <c r="D198" s="222" t="s">
        <v>206</v>
      </c>
      <c r="E198" s="234" t="s">
        <v>1</v>
      </c>
      <c r="F198" s="235" t="s">
        <v>208</v>
      </c>
      <c r="G198" s="233"/>
      <c r="H198" s="236">
        <v>9.99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206</v>
      </c>
      <c r="AU198" s="242" t="s">
        <v>85</v>
      </c>
      <c r="AV198" s="13" t="s">
        <v>205</v>
      </c>
      <c r="AW198" s="13" t="s">
        <v>32</v>
      </c>
      <c r="AX198" s="13" t="s">
        <v>83</v>
      </c>
      <c r="AY198" s="242" t="s">
        <v>198</v>
      </c>
    </row>
    <row r="199" spans="2:65" s="11" customFormat="1" ht="22.9" customHeight="1" x14ac:dyDescent="0.2">
      <c r="B199" s="192"/>
      <c r="C199" s="193"/>
      <c r="D199" s="194" t="s">
        <v>75</v>
      </c>
      <c r="E199" s="206" t="s">
        <v>243</v>
      </c>
      <c r="F199" s="206" t="s">
        <v>244</v>
      </c>
      <c r="G199" s="193"/>
      <c r="H199" s="193"/>
      <c r="I199" s="196"/>
      <c r="J199" s="207">
        <f>BK199</f>
        <v>0</v>
      </c>
      <c r="K199" s="193"/>
      <c r="L199" s="198"/>
      <c r="M199" s="199"/>
      <c r="N199" s="200"/>
      <c r="O199" s="200"/>
      <c r="P199" s="201">
        <f>SUM(P200:P207)</f>
        <v>0</v>
      </c>
      <c r="Q199" s="200"/>
      <c r="R199" s="201">
        <f>SUM(R200:R207)</f>
        <v>0</v>
      </c>
      <c r="S199" s="200"/>
      <c r="T199" s="202">
        <f>SUM(T200:T207)</f>
        <v>0</v>
      </c>
      <c r="AR199" s="203" t="s">
        <v>83</v>
      </c>
      <c r="AT199" s="204" t="s">
        <v>75</v>
      </c>
      <c r="AU199" s="204" t="s">
        <v>83</v>
      </c>
      <c r="AY199" s="203" t="s">
        <v>198</v>
      </c>
      <c r="BK199" s="205">
        <f>SUM(BK200:BK207)</f>
        <v>0</v>
      </c>
    </row>
    <row r="200" spans="2:65" s="1" customFormat="1" ht="16.5" customHeight="1" x14ac:dyDescent="0.2">
      <c r="B200" s="33"/>
      <c r="C200" s="208" t="s">
        <v>218</v>
      </c>
      <c r="D200" s="208" t="s">
        <v>201</v>
      </c>
      <c r="E200" s="209" t="s">
        <v>245</v>
      </c>
      <c r="F200" s="210" t="s">
        <v>246</v>
      </c>
      <c r="G200" s="211" t="s">
        <v>224</v>
      </c>
      <c r="H200" s="212">
        <v>142.04</v>
      </c>
      <c r="I200" s="213"/>
      <c r="J200" s="212">
        <f>ROUND(I200*H200,2)</f>
        <v>0</v>
      </c>
      <c r="K200" s="210" t="s">
        <v>1</v>
      </c>
      <c r="L200" s="37"/>
      <c r="M200" s="214" t="s">
        <v>1</v>
      </c>
      <c r="N200" s="215" t="s">
        <v>41</v>
      </c>
      <c r="O200" s="6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AR200" s="218" t="s">
        <v>205</v>
      </c>
      <c r="AT200" s="218" t="s">
        <v>201</v>
      </c>
      <c r="AU200" s="218" t="s">
        <v>85</v>
      </c>
      <c r="AY200" s="16" t="s">
        <v>198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6" t="s">
        <v>83</v>
      </c>
      <c r="BK200" s="219">
        <f>ROUND(I200*H200,2)</f>
        <v>0</v>
      </c>
      <c r="BL200" s="16" t="s">
        <v>205</v>
      </c>
      <c r="BM200" s="218" t="s">
        <v>243</v>
      </c>
    </row>
    <row r="201" spans="2:65" s="12" customFormat="1" x14ac:dyDescent="0.2">
      <c r="B201" s="220"/>
      <c r="C201" s="221"/>
      <c r="D201" s="222" t="s">
        <v>206</v>
      </c>
      <c r="E201" s="223" t="s">
        <v>1</v>
      </c>
      <c r="F201" s="224" t="s">
        <v>247</v>
      </c>
      <c r="G201" s="221"/>
      <c r="H201" s="225">
        <v>84.4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206</v>
      </c>
      <c r="AU201" s="231" t="s">
        <v>85</v>
      </c>
      <c r="AV201" s="12" t="s">
        <v>85</v>
      </c>
      <c r="AW201" s="12" t="s">
        <v>32</v>
      </c>
      <c r="AX201" s="12" t="s">
        <v>76</v>
      </c>
      <c r="AY201" s="231" t="s">
        <v>198</v>
      </c>
    </row>
    <row r="202" spans="2:65" s="12" customFormat="1" x14ac:dyDescent="0.2">
      <c r="B202" s="220"/>
      <c r="C202" s="221"/>
      <c r="D202" s="222" t="s">
        <v>206</v>
      </c>
      <c r="E202" s="223" t="s">
        <v>1</v>
      </c>
      <c r="F202" s="224" t="s">
        <v>248</v>
      </c>
      <c r="G202" s="221"/>
      <c r="H202" s="225">
        <v>47.65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206</v>
      </c>
      <c r="AU202" s="231" t="s">
        <v>85</v>
      </c>
      <c r="AV202" s="12" t="s">
        <v>85</v>
      </c>
      <c r="AW202" s="12" t="s">
        <v>32</v>
      </c>
      <c r="AX202" s="12" t="s">
        <v>76</v>
      </c>
      <c r="AY202" s="231" t="s">
        <v>198</v>
      </c>
    </row>
    <row r="203" spans="2:65" s="12" customFormat="1" x14ac:dyDescent="0.2">
      <c r="B203" s="220"/>
      <c r="C203" s="221"/>
      <c r="D203" s="222" t="s">
        <v>206</v>
      </c>
      <c r="E203" s="223" t="s">
        <v>1</v>
      </c>
      <c r="F203" s="224" t="s">
        <v>249</v>
      </c>
      <c r="G203" s="221"/>
      <c r="H203" s="225">
        <v>9.99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206</v>
      </c>
      <c r="AU203" s="231" t="s">
        <v>85</v>
      </c>
      <c r="AV203" s="12" t="s">
        <v>85</v>
      </c>
      <c r="AW203" s="12" t="s">
        <v>32</v>
      </c>
      <c r="AX203" s="12" t="s">
        <v>76</v>
      </c>
      <c r="AY203" s="231" t="s">
        <v>198</v>
      </c>
    </row>
    <row r="204" spans="2:65" s="13" customFormat="1" x14ac:dyDescent="0.2">
      <c r="B204" s="232"/>
      <c r="C204" s="233"/>
      <c r="D204" s="222" t="s">
        <v>206</v>
      </c>
      <c r="E204" s="234" t="s">
        <v>1</v>
      </c>
      <c r="F204" s="235" t="s">
        <v>208</v>
      </c>
      <c r="G204" s="233"/>
      <c r="H204" s="236">
        <v>142.04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206</v>
      </c>
      <c r="AU204" s="242" t="s">
        <v>85</v>
      </c>
      <c r="AV204" s="13" t="s">
        <v>205</v>
      </c>
      <c r="AW204" s="13" t="s">
        <v>32</v>
      </c>
      <c r="AX204" s="13" t="s">
        <v>83</v>
      </c>
      <c r="AY204" s="242" t="s">
        <v>198</v>
      </c>
    </row>
    <row r="205" spans="2:65" s="1" customFormat="1" ht="16.5" customHeight="1" x14ac:dyDescent="0.2">
      <c r="B205" s="33"/>
      <c r="C205" s="208" t="s">
        <v>250</v>
      </c>
      <c r="D205" s="208" t="s">
        <v>201</v>
      </c>
      <c r="E205" s="209" t="s">
        <v>251</v>
      </c>
      <c r="F205" s="210" t="s">
        <v>252</v>
      </c>
      <c r="G205" s="211" t="s">
        <v>224</v>
      </c>
      <c r="H205" s="212">
        <v>58.5</v>
      </c>
      <c r="I205" s="213"/>
      <c r="J205" s="212">
        <f>ROUND(I205*H205,2)</f>
        <v>0</v>
      </c>
      <c r="K205" s="210" t="s">
        <v>1</v>
      </c>
      <c r="L205" s="37"/>
      <c r="M205" s="214" t="s">
        <v>1</v>
      </c>
      <c r="N205" s="215" t="s">
        <v>41</v>
      </c>
      <c r="O205" s="65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AR205" s="218" t="s">
        <v>205</v>
      </c>
      <c r="AT205" s="218" t="s">
        <v>201</v>
      </c>
      <c r="AU205" s="218" t="s">
        <v>85</v>
      </c>
      <c r="AY205" s="16" t="s">
        <v>198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6" t="s">
        <v>83</v>
      </c>
      <c r="BK205" s="219">
        <f>ROUND(I205*H205,2)</f>
        <v>0</v>
      </c>
      <c r="BL205" s="16" t="s">
        <v>205</v>
      </c>
      <c r="BM205" s="218" t="s">
        <v>253</v>
      </c>
    </row>
    <row r="206" spans="2:65" s="12" customFormat="1" x14ac:dyDescent="0.2">
      <c r="B206" s="220"/>
      <c r="C206" s="221"/>
      <c r="D206" s="222" t="s">
        <v>206</v>
      </c>
      <c r="E206" s="223" t="s">
        <v>1</v>
      </c>
      <c r="F206" s="224" t="s">
        <v>254</v>
      </c>
      <c r="G206" s="221"/>
      <c r="H206" s="225">
        <v>58.5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206</v>
      </c>
      <c r="AU206" s="231" t="s">
        <v>85</v>
      </c>
      <c r="AV206" s="12" t="s">
        <v>85</v>
      </c>
      <c r="AW206" s="12" t="s">
        <v>32</v>
      </c>
      <c r="AX206" s="12" t="s">
        <v>76</v>
      </c>
      <c r="AY206" s="231" t="s">
        <v>198</v>
      </c>
    </row>
    <row r="207" spans="2:65" s="13" customFormat="1" x14ac:dyDescent="0.2">
      <c r="B207" s="232"/>
      <c r="C207" s="233"/>
      <c r="D207" s="222" t="s">
        <v>206</v>
      </c>
      <c r="E207" s="234" t="s">
        <v>1</v>
      </c>
      <c r="F207" s="235" t="s">
        <v>208</v>
      </c>
      <c r="G207" s="233"/>
      <c r="H207" s="236">
        <v>58.5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206</v>
      </c>
      <c r="AU207" s="242" t="s">
        <v>85</v>
      </c>
      <c r="AV207" s="13" t="s">
        <v>205</v>
      </c>
      <c r="AW207" s="13" t="s">
        <v>32</v>
      </c>
      <c r="AX207" s="13" t="s">
        <v>83</v>
      </c>
      <c r="AY207" s="242" t="s">
        <v>198</v>
      </c>
    </row>
    <row r="208" spans="2:65" s="11" customFormat="1" ht="22.9" customHeight="1" x14ac:dyDescent="0.2">
      <c r="B208" s="192"/>
      <c r="C208" s="193"/>
      <c r="D208" s="194" t="s">
        <v>75</v>
      </c>
      <c r="E208" s="206" t="s">
        <v>255</v>
      </c>
      <c r="F208" s="206" t="s">
        <v>256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SUM(P209:P217)</f>
        <v>0</v>
      </c>
      <c r="Q208" s="200"/>
      <c r="R208" s="201">
        <f>SUM(R209:R217)</f>
        <v>0</v>
      </c>
      <c r="S208" s="200"/>
      <c r="T208" s="202">
        <f>SUM(T209:T217)</f>
        <v>0</v>
      </c>
      <c r="AR208" s="203" t="s">
        <v>83</v>
      </c>
      <c r="AT208" s="204" t="s">
        <v>75</v>
      </c>
      <c r="AU208" s="204" t="s">
        <v>83</v>
      </c>
      <c r="AY208" s="203" t="s">
        <v>198</v>
      </c>
      <c r="BK208" s="205">
        <f>SUM(BK209:BK217)</f>
        <v>0</v>
      </c>
    </row>
    <row r="209" spans="2:65" s="1" customFormat="1" ht="16.5" customHeight="1" x14ac:dyDescent="0.2">
      <c r="B209" s="33"/>
      <c r="C209" s="208" t="s">
        <v>225</v>
      </c>
      <c r="D209" s="208" t="s">
        <v>201</v>
      </c>
      <c r="E209" s="209" t="s">
        <v>257</v>
      </c>
      <c r="F209" s="210" t="s">
        <v>258</v>
      </c>
      <c r="G209" s="211" t="s">
        <v>224</v>
      </c>
      <c r="H209" s="212">
        <v>91.05</v>
      </c>
      <c r="I209" s="213"/>
      <c r="J209" s="212">
        <f>ROUND(I209*H209,2)</f>
        <v>0</v>
      </c>
      <c r="K209" s="210" t="s">
        <v>1</v>
      </c>
      <c r="L209" s="37"/>
      <c r="M209" s="214" t="s">
        <v>1</v>
      </c>
      <c r="N209" s="215" t="s">
        <v>41</v>
      </c>
      <c r="O209" s="6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AR209" s="218" t="s">
        <v>205</v>
      </c>
      <c r="AT209" s="218" t="s">
        <v>201</v>
      </c>
      <c r="AU209" s="218" t="s">
        <v>85</v>
      </c>
      <c r="AY209" s="16" t="s">
        <v>198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6" t="s">
        <v>83</v>
      </c>
      <c r="BK209" s="219">
        <f>ROUND(I209*H209,2)</f>
        <v>0</v>
      </c>
      <c r="BL209" s="16" t="s">
        <v>205</v>
      </c>
      <c r="BM209" s="218" t="s">
        <v>259</v>
      </c>
    </row>
    <row r="210" spans="2:65" s="12" customFormat="1" ht="22.5" x14ac:dyDescent="0.2">
      <c r="B210" s="220"/>
      <c r="C210" s="221"/>
      <c r="D210" s="222" t="s">
        <v>206</v>
      </c>
      <c r="E210" s="223" t="s">
        <v>1</v>
      </c>
      <c r="F210" s="224" t="s">
        <v>260</v>
      </c>
      <c r="G210" s="221"/>
      <c r="H210" s="225">
        <v>21.86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206</v>
      </c>
      <c r="AU210" s="231" t="s">
        <v>85</v>
      </c>
      <c r="AV210" s="12" t="s">
        <v>85</v>
      </c>
      <c r="AW210" s="12" t="s">
        <v>32</v>
      </c>
      <c r="AX210" s="12" t="s">
        <v>76</v>
      </c>
      <c r="AY210" s="231" t="s">
        <v>198</v>
      </c>
    </row>
    <row r="211" spans="2:65" s="12" customFormat="1" x14ac:dyDescent="0.2">
      <c r="B211" s="220"/>
      <c r="C211" s="221"/>
      <c r="D211" s="222" t="s">
        <v>206</v>
      </c>
      <c r="E211" s="223" t="s">
        <v>1</v>
      </c>
      <c r="F211" s="224" t="s">
        <v>261</v>
      </c>
      <c r="G211" s="221"/>
      <c r="H211" s="225">
        <v>2.44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206</v>
      </c>
      <c r="AU211" s="231" t="s">
        <v>85</v>
      </c>
      <c r="AV211" s="12" t="s">
        <v>85</v>
      </c>
      <c r="AW211" s="12" t="s">
        <v>32</v>
      </c>
      <c r="AX211" s="12" t="s">
        <v>76</v>
      </c>
      <c r="AY211" s="231" t="s">
        <v>198</v>
      </c>
    </row>
    <row r="212" spans="2:65" s="12" customFormat="1" ht="22.5" x14ac:dyDescent="0.2">
      <c r="B212" s="220"/>
      <c r="C212" s="221"/>
      <c r="D212" s="222" t="s">
        <v>206</v>
      </c>
      <c r="E212" s="223" t="s">
        <v>1</v>
      </c>
      <c r="F212" s="224" t="s">
        <v>262</v>
      </c>
      <c r="G212" s="221"/>
      <c r="H212" s="225">
        <v>66.75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206</v>
      </c>
      <c r="AU212" s="231" t="s">
        <v>85</v>
      </c>
      <c r="AV212" s="12" t="s">
        <v>85</v>
      </c>
      <c r="AW212" s="12" t="s">
        <v>32</v>
      </c>
      <c r="AX212" s="12" t="s">
        <v>76</v>
      </c>
      <c r="AY212" s="231" t="s">
        <v>198</v>
      </c>
    </row>
    <row r="213" spans="2:65" s="13" customFormat="1" x14ac:dyDescent="0.2">
      <c r="B213" s="232"/>
      <c r="C213" s="233"/>
      <c r="D213" s="222" t="s">
        <v>206</v>
      </c>
      <c r="E213" s="234" t="s">
        <v>1</v>
      </c>
      <c r="F213" s="235" t="s">
        <v>208</v>
      </c>
      <c r="G213" s="233"/>
      <c r="H213" s="236">
        <v>91.05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206</v>
      </c>
      <c r="AU213" s="242" t="s">
        <v>85</v>
      </c>
      <c r="AV213" s="13" t="s">
        <v>205</v>
      </c>
      <c r="AW213" s="13" t="s">
        <v>32</v>
      </c>
      <c r="AX213" s="13" t="s">
        <v>83</v>
      </c>
      <c r="AY213" s="242" t="s">
        <v>198</v>
      </c>
    </row>
    <row r="214" spans="2:65" s="1" customFormat="1" ht="16.5" customHeight="1" x14ac:dyDescent="0.2">
      <c r="B214" s="33"/>
      <c r="C214" s="208" t="s">
        <v>199</v>
      </c>
      <c r="D214" s="208" t="s">
        <v>201</v>
      </c>
      <c r="E214" s="209" t="s">
        <v>263</v>
      </c>
      <c r="F214" s="210" t="s">
        <v>264</v>
      </c>
      <c r="G214" s="211" t="s">
        <v>265</v>
      </c>
      <c r="H214" s="212">
        <v>172.33</v>
      </c>
      <c r="I214" s="213"/>
      <c r="J214" s="212">
        <f>ROUND(I214*H214,2)</f>
        <v>0</v>
      </c>
      <c r="K214" s="210" t="s">
        <v>1</v>
      </c>
      <c r="L214" s="37"/>
      <c r="M214" s="214" t="s">
        <v>1</v>
      </c>
      <c r="N214" s="215" t="s">
        <v>41</v>
      </c>
      <c r="O214" s="6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AR214" s="218" t="s">
        <v>205</v>
      </c>
      <c r="AT214" s="218" t="s">
        <v>201</v>
      </c>
      <c r="AU214" s="218" t="s">
        <v>85</v>
      </c>
      <c r="AY214" s="16" t="s">
        <v>198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6" t="s">
        <v>83</v>
      </c>
      <c r="BK214" s="219">
        <f>ROUND(I214*H214,2)</f>
        <v>0</v>
      </c>
      <c r="BL214" s="16" t="s">
        <v>205</v>
      </c>
      <c r="BM214" s="218" t="s">
        <v>266</v>
      </c>
    </row>
    <row r="215" spans="2:65" s="12" customFormat="1" x14ac:dyDescent="0.2">
      <c r="B215" s="220"/>
      <c r="C215" s="221"/>
      <c r="D215" s="222" t="s">
        <v>206</v>
      </c>
      <c r="E215" s="223" t="s">
        <v>1</v>
      </c>
      <c r="F215" s="224" t="s">
        <v>267</v>
      </c>
      <c r="G215" s="221"/>
      <c r="H215" s="225">
        <v>163.89</v>
      </c>
      <c r="I215" s="226"/>
      <c r="J215" s="221"/>
      <c r="K215" s="221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206</v>
      </c>
      <c r="AU215" s="231" t="s">
        <v>85</v>
      </c>
      <c r="AV215" s="12" t="s">
        <v>85</v>
      </c>
      <c r="AW215" s="12" t="s">
        <v>32</v>
      </c>
      <c r="AX215" s="12" t="s">
        <v>76</v>
      </c>
      <c r="AY215" s="231" t="s">
        <v>198</v>
      </c>
    </row>
    <row r="216" spans="2:65" s="12" customFormat="1" x14ac:dyDescent="0.2">
      <c r="B216" s="220"/>
      <c r="C216" s="221"/>
      <c r="D216" s="222" t="s">
        <v>206</v>
      </c>
      <c r="E216" s="223" t="s">
        <v>1</v>
      </c>
      <c r="F216" s="224" t="s">
        <v>268</v>
      </c>
      <c r="G216" s="221"/>
      <c r="H216" s="225">
        <v>8.44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206</v>
      </c>
      <c r="AU216" s="231" t="s">
        <v>85</v>
      </c>
      <c r="AV216" s="12" t="s">
        <v>85</v>
      </c>
      <c r="AW216" s="12" t="s">
        <v>32</v>
      </c>
      <c r="AX216" s="12" t="s">
        <v>76</v>
      </c>
      <c r="AY216" s="231" t="s">
        <v>198</v>
      </c>
    </row>
    <row r="217" spans="2:65" s="13" customFormat="1" x14ac:dyDescent="0.2">
      <c r="B217" s="232"/>
      <c r="C217" s="233"/>
      <c r="D217" s="222" t="s">
        <v>206</v>
      </c>
      <c r="E217" s="234" t="s">
        <v>1</v>
      </c>
      <c r="F217" s="235" t="s">
        <v>208</v>
      </c>
      <c r="G217" s="233"/>
      <c r="H217" s="236">
        <v>172.33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206</v>
      </c>
      <c r="AU217" s="242" t="s">
        <v>85</v>
      </c>
      <c r="AV217" s="13" t="s">
        <v>205</v>
      </c>
      <c r="AW217" s="13" t="s">
        <v>32</v>
      </c>
      <c r="AX217" s="13" t="s">
        <v>83</v>
      </c>
      <c r="AY217" s="242" t="s">
        <v>198</v>
      </c>
    </row>
    <row r="218" spans="2:65" s="11" customFormat="1" ht="22.9" customHeight="1" x14ac:dyDescent="0.2">
      <c r="B218" s="192"/>
      <c r="C218" s="193"/>
      <c r="D218" s="194" t="s">
        <v>75</v>
      </c>
      <c r="E218" s="206" t="s">
        <v>269</v>
      </c>
      <c r="F218" s="206" t="s">
        <v>270</v>
      </c>
      <c r="G218" s="193"/>
      <c r="H218" s="193"/>
      <c r="I218" s="196"/>
      <c r="J218" s="207">
        <f>BK218</f>
        <v>0</v>
      </c>
      <c r="K218" s="193"/>
      <c r="L218" s="198"/>
      <c r="M218" s="199"/>
      <c r="N218" s="200"/>
      <c r="O218" s="200"/>
      <c r="P218" s="201">
        <f>SUM(P219:P221)</f>
        <v>0</v>
      </c>
      <c r="Q218" s="200"/>
      <c r="R218" s="201">
        <f>SUM(R219:R221)</f>
        <v>0</v>
      </c>
      <c r="S218" s="200"/>
      <c r="T218" s="202">
        <f>SUM(T219:T221)</f>
        <v>0</v>
      </c>
      <c r="AR218" s="203" t="s">
        <v>83</v>
      </c>
      <c r="AT218" s="204" t="s">
        <v>75</v>
      </c>
      <c r="AU218" s="204" t="s">
        <v>83</v>
      </c>
      <c r="AY218" s="203" t="s">
        <v>198</v>
      </c>
      <c r="BK218" s="205">
        <f>SUM(BK219:BK221)</f>
        <v>0</v>
      </c>
    </row>
    <row r="219" spans="2:65" s="1" customFormat="1" ht="16.5" customHeight="1" x14ac:dyDescent="0.2">
      <c r="B219" s="33"/>
      <c r="C219" s="208" t="s">
        <v>219</v>
      </c>
      <c r="D219" s="208" t="s">
        <v>201</v>
      </c>
      <c r="E219" s="209" t="s">
        <v>271</v>
      </c>
      <c r="F219" s="210" t="s">
        <v>272</v>
      </c>
      <c r="G219" s="211" t="s">
        <v>224</v>
      </c>
      <c r="H219" s="212">
        <v>145.52000000000001</v>
      </c>
      <c r="I219" s="213"/>
      <c r="J219" s="212">
        <f>ROUND(I219*H219,2)</f>
        <v>0</v>
      </c>
      <c r="K219" s="210" t="s">
        <v>1</v>
      </c>
      <c r="L219" s="37"/>
      <c r="M219" s="214" t="s">
        <v>1</v>
      </c>
      <c r="N219" s="215" t="s">
        <v>41</v>
      </c>
      <c r="O219" s="65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AR219" s="218" t="s">
        <v>205</v>
      </c>
      <c r="AT219" s="218" t="s">
        <v>201</v>
      </c>
      <c r="AU219" s="218" t="s">
        <v>85</v>
      </c>
      <c r="AY219" s="16" t="s">
        <v>198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6" t="s">
        <v>83</v>
      </c>
      <c r="BK219" s="219">
        <f>ROUND(I219*H219,2)</f>
        <v>0</v>
      </c>
      <c r="BL219" s="16" t="s">
        <v>205</v>
      </c>
      <c r="BM219" s="218" t="s">
        <v>273</v>
      </c>
    </row>
    <row r="220" spans="2:65" s="12" customFormat="1" x14ac:dyDescent="0.2">
      <c r="B220" s="220"/>
      <c r="C220" s="221"/>
      <c r="D220" s="222" t="s">
        <v>206</v>
      </c>
      <c r="E220" s="223" t="s">
        <v>1</v>
      </c>
      <c r="F220" s="224" t="s">
        <v>274</v>
      </c>
      <c r="G220" s="221"/>
      <c r="H220" s="225">
        <v>145.52000000000001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206</v>
      </c>
      <c r="AU220" s="231" t="s">
        <v>85</v>
      </c>
      <c r="AV220" s="12" t="s">
        <v>85</v>
      </c>
      <c r="AW220" s="12" t="s">
        <v>32</v>
      </c>
      <c r="AX220" s="12" t="s">
        <v>76</v>
      </c>
      <c r="AY220" s="231" t="s">
        <v>198</v>
      </c>
    </row>
    <row r="221" spans="2:65" s="13" customFormat="1" x14ac:dyDescent="0.2">
      <c r="B221" s="232"/>
      <c r="C221" s="233"/>
      <c r="D221" s="222" t="s">
        <v>206</v>
      </c>
      <c r="E221" s="234" t="s">
        <v>1</v>
      </c>
      <c r="F221" s="235" t="s">
        <v>208</v>
      </c>
      <c r="G221" s="233"/>
      <c r="H221" s="236">
        <v>145.52000000000001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206</v>
      </c>
      <c r="AU221" s="242" t="s">
        <v>85</v>
      </c>
      <c r="AV221" s="13" t="s">
        <v>205</v>
      </c>
      <c r="AW221" s="13" t="s">
        <v>32</v>
      </c>
      <c r="AX221" s="13" t="s">
        <v>83</v>
      </c>
      <c r="AY221" s="242" t="s">
        <v>198</v>
      </c>
    </row>
    <row r="222" spans="2:65" s="11" customFormat="1" ht="22.9" customHeight="1" x14ac:dyDescent="0.2">
      <c r="B222" s="192"/>
      <c r="C222" s="193"/>
      <c r="D222" s="194" t="s">
        <v>75</v>
      </c>
      <c r="E222" s="206" t="s">
        <v>266</v>
      </c>
      <c r="F222" s="206" t="s">
        <v>275</v>
      </c>
      <c r="G222" s="193"/>
      <c r="H222" s="193"/>
      <c r="I222" s="196"/>
      <c r="J222" s="207">
        <f>BK222</f>
        <v>0</v>
      </c>
      <c r="K222" s="193"/>
      <c r="L222" s="198"/>
      <c r="M222" s="199"/>
      <c r="N222" s="200"/>
      <c r="O222" s="200"/>
      <c r="P222" s="201">
        <f>SUM(P223:P241)</f>
        <v>0</v>
      </c>
      <c r="Q222" s="200"/>
      <c r="R222" s="201">
        <f>SUM(R223:R241)</f>
        <v>0</v>
      </c>
      <c r="S222" s="200"/>
      <c r="T222" s="202">
        <f>SUM(T223:T241)</f>
        <v>0</v>
      </c>
      <c r="AR222" s="203" t="s">
        <v>83</v>
      </c>
      <c r="AT222" s="204" t="s">
        <v>75</v>
      </c>
      <c r="AU222" s="204" t="s">
        <v>83</v>
      </c>
      <c r="AY222" s="203" t="s">
        <v>198</v>
      </c>
      <c r="BK222" s="205">
        <f>SUM(BK223:BK241)</f>
        <v>0</v>
      </c>
    </row>
    <row r="223" spans="2:65" s="1" customFormat="1" ht="16.5" customHeight="1" x14ac:dyDescent="0.2">
      <c r="B223" s="33"/>
      <c r="C223" s="208" t="s">
        <v>227</v>
      </c>
      <c r="D223" s="208" t="s">
        <v>201</v>
      </c>
      <c r="E223" s="209" t="s">
        <v>276</v>
      </c>
      <c r="F223" s="210" t="s">
        <v>277</v>
      </c>
      <c r="G223" s="211" t="s">
        <v>278</v>
      </c>
      <c r="H223" s="212">
        <v>117</v>
      </c>
      <c r="I223" s="213"/>
      <c r="J223" s="212">
        <f>ROUND(I223*H223,2)</f>
        <v>0</v>
      </c>
      <c r="K223" s="210" t="s">
        <v>1</v>
      </c>
      <c r="L223" s="37"/>
      <c r="M223" s="214" t="s">
        <v>1</v>
      </c>
      <c r="N223" s="215" t="s">
        <v>41</v>
      </c>
      <c r="O223" s="6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AR223" s="218" t="s">
        <v>205</v>
      </c>
      <c r="AT223" s="218" t="s">
        <v>201</v>
      </c>
      <c r="AU223" s="218" t="s">
        <v>85</v>
      </c>
      <c r="AY223" s="16" t="s">
        <v>198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6" t="s">
        <v>83</v>
      </c>
      <c r="BK223" s="219">
        <f>ROUND(I223*H223,2)</f>
        <v>0</v>
      </c>
      <c r="BL223" s="16" t="s">
        <v>205</v>
      </c>
      <c r="BM223" s="218" t="s">
        <v>279</v>
      </c>
    </row>
    <row r="224" spans="2:65" s="14" customFormat="1" x14ac:dyDescent="0.2">
      <c r="B224" s="243"/>
      <c r="C224" s="244"/>
      <c r="D224" s="222" t="s">
        <v>206</v>
      </c>
      <c r="E224" s="245" t="s">
        <v>1</v>
      </c>
      <c r="F224" s="246" t="s">
        <v>280</v>
      </c>
      <c r="G224" s="244"/>
      <c r="H224" s="245" t="s">
        <v>1</v>
      </c>
      <c r="I224" s="247"/>
      <c r="J224" s="244"/>
      <c r="K224" s="244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206</v>
      </c>
      <c r="AU224" s="252" t="s">
        <v>85</v>
      </c>
      <c r="AV224" s="14" t="s">
        <v>83</v>
      </c>
      <c r="AW224" s="14" t="s">
        <v>32</v>
      </c>
      <c r="AX224" s="14" t="s">
        <v>76</v>
      </c>
      <c r="AY224" s="252" t="s">
        <v>198</v>
      </c>
    </row>
    <row r="225" spans="2:65" s="12" customFormat="1" x14ac:dyDescent="0.2">
      <c r="B225" s="220"/>
      <c r="C225" s="221"/>
      <c r="D225" s="222" t="s">
        <v>206</v>
      </c>
      <c r="E225" s="223" t="s">
        <v>1</v>
      </c>
      <c r="F225" s="224" t="s">
        <v>3694</v>
      </c>
      <c r="G225" s="221"/>
      <c r="H225" s="225">
        <v>99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206</v>
      </c>
      <c r="AU225" s="231" t="s">
        <v>85</v>
      </c>
      <c r="AV225" s="12" t="s">
        <v>85</v>
      </c>
      <c r="AW225" s="12" t="s">
        <v>32</v>
      </c>
      <c r="AX225" s="12" t="s">
        <v>76</v>
      </c>
      <c r="AY225" s="231" t="s">
        <v>198</v>
      </c>
    </row>
    <row r="226" spans="2:65" s="12" customFormat="1" x14ac:dyDescent="0.2">
      <c r="B226" s="220"/>
      <c r="C226" s="221"/>
      <c r="D226" s="222" t="s">
        <v>206</v>
      </c>
      <c r="E226" s="223" t="s">
        <v>1</v>
      </c>
      <c r="F226" s="224" t="s">
        <v>3695</v>
      </c>
      <c r="G226" s="221"/>
      <c r="H226" s="225">
        <v>18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206</v>
      </c>
      <c r="AU226" s="231" t="s">
        <v>85</v>
      </c>
      <c r="AV226" s="12" t="s">
        <v>85</v>
      </c>
      <c r="AW226" s="12" t="s">
        <v>32</v>
      </c>
      <c r="AX226" s="12" t="s">
        <v>76</v>
      </c>
      <c r="AY226" s="231" t="s">
        <v>198</v>
      </c>
    </row>
    <row r="227" spans="2:65" s="13" customFormat="1" x14ac:dyDescent="0.2">
      <c r="B227" s="232"/>
      <c r="C227" s="233"/>
      <c r="D227" s="222" t="s">
        <v>206</v>
      </c>
      <c r="E227" s="234" t="s">
        <v>1</v>
      </c>
      <c r="F227" s="235" t="s">
        <v>208</v>
      </c>
      <c r="G227" s="233"/>
      <c r="H227" s="236">
        <v>129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206</v>
      </c>
      <c r="AU227" s="242" t="s">
        <v>85</v>
      </c>
      <c r="AV227" s="13" t="s">
        <v>205</v>
      </c>
      <c r="AW227" s="13" t="s">
        <v>32</v>
      </c>
      <c r="AX227" s="13" t="s">
        <v>83</v>
      </c>
      <c r="AY227" s="242" t="s">
        <v>198</v>
      </c>
    </row>
    <row r="228" spans="2:65" s="1" customFormat="1" ht="16.5" customHeight="1" x14ac:dyDescent="0.2">
      <c r="B228" s="33"/>
      <c r="C228" s="208" t="s">
        <v>241</v>
      </c>
      <c r="D228" s="208" t="s">
        <v>201</v>
      </c>
      <c r="E228" s="209" t="s">
        <v>281</v>
      </c>
      <c r="F228" s="210" t="s">
        <v>282</v>
      </c>
      <c r="G228" s="211" t="s">
        <v>224</v>
      </c>
      <c r="H228" s="212">
        <v>47.65</v>
      </c>
      <c r="I228" s="213"/>
      <c r="J228" s="212">
        <f>ROUND(I228*H228,2)</f>
        <v>0</v>
      </c>
      <c r="K228" s="210" t="s">
        <v>1</v>
      </c>
      <c r="L228" s="37"/>
      <c r="M228" s="214" t="s">
        <v>1</v>
      </c>
      <c r="N228" s="215" t="s">
        <v>41</v>
      </c>
      <c r="O228" s="65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AR228" s="218" t="s">
        <v>205</v>
      </c>
      <c r="AT228" s="218" t="s">
        <v>201</v>
      </c>
      <c r="AU228" s="218" t="s">
        <v>85</v>
      </c>
      <c r="AY228" s="16" t="s">
        <v>198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6" t="s">
        <v>83</v>
      </c>
      <c r="BK228" s="219">
        <f>ROUND(I228*H228,2)</f>
        <v>0</v>
      </c>
      <c r="BL228" s="16" t="s">
        <v>205</v>
      </c>
      <c r="BM228" s="218" t="s">
        <v>283</v>
      </c>
    </row>
    <row r="229" spans="2:65" s="14" customFormat="1" x14ac:dyDescent="0.2">
      <c r="B229" s="243"/>
      <c r="C229" s="244"/>
      <c r="D229" s="222" t="s">
        <v>206</v>
      </c>
      <c r="E229" s="245" t="s">
        <v>1</v>
      </c>
      <c r="F229" s="246" t="s">
        <v>284</v>
      </c>
      <c r="G229" s="244"/>
      <c r="H229" s="245" t="s">
        <v>1</v>
      </c>
      <c r="I229" s="247"/>
      <c r="J229" s="244"/>
      <c r="K229" s="244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206</v>
      </c>
      <c r="AU229" s="252" t="s">
        <v>85</v>
      </c>
      <c r="AV229" s="14" t="s">
        <v>83</v>
      </c>
      <c r="AW229" s="14" t="s">
        <v>32</v>
      </c>
      <c r="AX229" s="14" t="s">
        <v>76</v>
      </c>
      <c r="AY229" s="252" t="s">
        <v>198</v>
      </c>
    </row>
    <row r="230" spans="2:65" s="12" customFormat="1" x14ac:dyDescent="0.2">
      <c r="B230" s="220"/>
      <c r="C230" s="221"/>
      <c r="D230" s="222" t="s">
        <v>206</v>
      </c>
      <c r="E230" s="223" t="s">
        <v>1</v>
      </c>
      <c r="F230" s="224" t="s">
        <v>285</v>
      </c>
      <c r="G230" s="221"/>
      <c r="H230" s="225">
        <v>27.98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206</v>
      </c>
      <c r="AU230" s="231" t="s">
        <v>85</v>
      </c>
      <c r="AV230" s="12" t="s">
        <v>85</v>
      </c>
      <c r="AW230" s="12" t="s">
        <v>32</v>
      </c>
      <c r="AX230" s="12" t="s">
        <v>76</v>
      </c>
      <c r="AY230" s="231" t="s">
        <v>198</v>
      </c>
    </row>
    <row r="231" spans="2:65" s="12" customFormat="1" x14ac:dyDescent="0.2">
      <c r="B231" s="220"/>
      <c r="C231" s="221"/>
      <c r="D231" s="222" t="s">
        <v>206</v>
      </c>
      <c r="E231" s="223" t="s">
        <v>1</v>
      </c>
      <c r="F231" s="224" t="s">
        <v>286</v>
      </c>
      <c r="G231" s="221"/>
      <c r="H231" s="225">
        <v>14.75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206</v>
      </c>
      <c r="AU231" s="231" t="s">
        <v>85</v>
      </c>
      <c r="AV231" s="12" t="s">
        <v>85</v>
      </c>
      <c r="AW231" s="12" t="s">
        <v>32</v>
      </c>
      <c r="AX231" s="12" t="s">
        <v>76</v>
      </c>
      <c r="AY231" s="231" t="s">
        <v>198</v>
      </c>
    </row>
    <row r="232" spans="2:65" s="12" customFormat="1" x14ac:dyDescent="0.2">
      <c r="B232" s="220"/>
      <c r="C232" s="221"/>
      <c r="D232" s="222" t="s">
        <v>206</v>
      </c>
      <c r="E232" s="223" t="s">
        <v>1</v>
      </c>
      <c r="F232" s="224" t="s">
        <v>287</v>
      </c>
      <c r="G232" s="221"/>
      <c r="H232" s="225">
        <v>4.92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206</v>
      </c>
      <c r="AU232" s="231" t="s">
        <v>85</v>
      </c>
      <c r="AV232" s="12" t="s">
        <v>85</v>
      </c>
      <c r="AW232" s="12" t="s">
        <v>32</v>
      </c>
      <c r="AX232" s="12" t="s">
        <v>76</v>
      </c>
      <c r="AY232" s="231" t="s">
        <v>198</v>
      </c>
    </row>
    <row r="233" spans="2:65" s="13" customFormat="1" x14ac:dyDescent="0.2">
      <c r="B233" s="232"/>
      <c r="C233" s="233"/>
      <c r="D233" s="222" t="s">
        <v>206</v>
      </c>
      <c r="E233" s="234" t="s">
        <v>1</v>
      </c>
      <c r="F233" s="235" t="s">
        <v>208</v>
      </c>
      <c r="G233" s="233"/>
      <c r="H233" s="236">
        <v>47.65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206</v>
      </c>
      <c r="AU233" s="242" t="s">
        <v>85</v>
      </c>
      <c r="AV233" s="13" t="s">
        <v>205</v>
      </c>
      <c r="AW233" s="13" t="s">
        <v>32</v>
      </c>
      <c r="AX233" s="13" t="s">
        <v>83</v>
      </c>
      <c r="AY233" s="242" t="s">
        <v>198</v>
      </c>
    </row>
    <row r="234" spans="2:65" s="1" customFormat="1" ht="16.5" customHeight="1" x14ac:dyDescent="0.2">
      <c r="B234" s="33"/>
      <c r="C234" s="208" t="s">
        <v>8</v>
      </c>
      <c r="D234" s="208" t="s">
        <v>201</v>
      </c>
      <c r="E234" s="209" t="s">
        <v>288</v>
      </c>
      <c r="F234" s="210" t="s">
        <v>289</v>
      </c>
      <c r="G234" s="211" t="s">
        <v>278</v>
      </c>
      <c r="H234" s="212">
        <v>23.2</v>
      </c>
      <c r="I234" s="213"/>
      <c r="J234" s="212">
        <f>ROUND(I234*H234,2)</f>
        <v>0</v>
      </c>
      <c r="K234" s="210" t="s">
        <v>1</v>
      </c>
      <c r="L234" s="37"/>
      <c r="M234" s="214" t="s">
        <v>1</v>
      </c>
      <c r="N234" s="215" t="s">
        <v>41</v>
      </c>
      <c r="O234" s="65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AR234" s="218" t="s">
        <v>205</v>
      </c>
      <c r="AT234" s="218" t="s">
        <v>201</v>
      </c>
      <c r="AU234" s="218" t="s">
        <v>85</v>
      </c>
      <c r="AY234" s="16" t="s">
        <v>198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6" t="s">
        <v>83</v>
      </c>
      <c r="BK234" s="219">
        <f>ROUND(I234*H234,2)</f>
        <v>0</v>
      </c>
      <c r="BL234" s="16" t="s">
        <v>205</v>
      </c>
      <c r="BM234" s="218" t="s">
        <v>290</v>
      </c>
    </row>
    <row r="235" spans="2:65" s="12" customFormat="1" x14ac:dyDescent="0.2">
      <c r="B235" s="220"/>
      <c r="C235" s="221"/>
      <c r="D235" s="222" t="s">
        <v>206</v>
      </c>
      <c r="E235" s="223" t="s">
        <v>1</v>
      </c>
      <c r="F235" s="224" t="s">
        <v>291</v>
      </c>
      <c r="G235" s="221"/>
      <c r="H235" s="225">
        <v>23.2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206</v>
      </c>
      <c r="AU235" s="231" t="s">
        <v>85</v>
      </c>
      <c r="AV235" s="12" t="s">
        <v>85</v>
      </c>
      <c r="AW235" s="12" t="s">
        <v>32</v>
      </c>
      <c r="AX235" s="12" t="s">
        <v>76</v>
      </c>
      <c r="AY235" s="231" t="s">
        <v>198</v>
      </c>
    </row>
    <row r="236" spans="2:65" s="13" customFormat="1" x14ac:dyDescent="0.2">
      <c r="B236" s="232"/>
      <c r="C236" s="233"/>
      <c r="D236" s="222" t="s">
        <v>206</v>
      </c>
      <c r="E236" s="234" t="s">
        <v>1</v>
      </c>
      <c r="F236" s="235" t="s">
        <v>208</v>
      </c>
      <c r="G236" s="233"/>
      <c r="H236" s="236">
        <v>23.2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206</v>
      </c>
      <c r="AU236" s="242" t="s">
        <v>85</v>
      </c>
      <c r="AV236" s="13" t="s">
        <v>205</v>
      </c>
      <c r="AW236" s="13" t="s">
        <v>32</v>
      </c>
      <c r="AX236" s="13" t="s">
        <v>83</v>
      </c>
      <c r="AY236" s="242" t="s">
        <v>198</v>
      </c>
    </row>
    <row r="237" spans="2:65" s="1" customFormat="1" ht="16.5" customHeight="1" x14ac:dyDescent="0.2">
      <c r="B237" s="33"/>
      <c r="C237" s="208" t="s">
        <v>243</v>
      </c>
      <c r="D237" s="208" t="s">
        <v>201</v>
      </c>
      <c r="E237" s="209" t="s">
        <v>292</v>
      </c>
      <c r="F237" s="210" t="s">
        <v>293</v>
      </c>
      <c r="G237" s="211" t="s">
        <v>294</v>
      </c>
      <c r="H237" s="212">
        <v>3.13</v>
      </c>
      <c r="I237" s="213"/>
      <c r="J237" s="212">
        <f>ROUND(I237*H237,2)</f>
        <v>0</v>
      </c>
      <c r="K237" s="210" t="s">
        <v>1</v>
      </c>
      <c r="L237" s="37"/>
      <c r="M237" s="214" t="s">
        <v>1</v>
      </c>
      <c r="N237" s="215" t="s">
        <v>41</v>
      </c>
      <c r="O237" s="65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AR237" s="218" t="s">
        <v>205</v>
      </c>
      <c r="AT237" s="218" t="s">
        <v>201</v>
      </c>
      <c r="AU237" s="218" t="s">
        <v>85</v>
      </c>
      <c r="AY237" s="16" t="s">
        <v>198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6" t="s">
        <v>83</v>
      </c>
      <c r="BK237" s="219">
        <f>ROUND(I237*H237,2)</f>
        <v>0</v>
      </c>
      <c r="BL237" s="16" t="s">
        <v>205</v>
      </c>
      <c r="BM237" s="218" t="s">
        <v>295</v>
      </c>
    </row>
    <row r="238" spans="2:65" s="12" customFormat="1" x14ac:dyDescent="0.2">
      <c r="B238" s="220"/>
      <c r="C238" s="221"/>
      <c r="D238" s="222" t="s">
        <v>206</v>
      </c>
      <c r="E238" s="223" t="s">
        <v>1</v>
      </c>
      <c r="F238" s="224" t="s">
        <v>296</v>
      </c>
      <c r="G238" s="221"/>
      <c r="H238" s="225">
        <v>1.45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206</v>
      </c>
      <c r="AU238" s="231" t="s">
        <v>85</v>
      </c>
      <c r="AV238" s="12" t="s">
        <v>85</v>
      </c>
      <c r="AW238" s="12" t="s">
        <v>32</v>
      </c>
      <c r="AX238" s="12" t="s">
        <v>76</v>
      </c>
      <c r="AY238" s="231" t="s">
        <v>198</v>
      </c>
    </row>
    <row r="239" spans="2:65" s="12" customFormat="1" x14ac:dyDescent="0.2">
      <c r="B239" s="220"/>
      <c r="C239" s="221"/>
      <c r="D239" s="222" t="s">
        <v>206</v>
      </c>
      <c r="E239" s="223" t="s">
        <v>1</v>
      </c>
      <c r="F239" s="224" t="s">
        <v>297</v>
      </c>
      <c r="G239" s="221"/>
      <c r="H239" s="225">
        <v>1.0900000000000001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206</v>
      </c>
      <c r="AU239" s="231" t="s">
        <v>85</v>
      </c>
      <c r="AV239" s="12" t="s">
        <v>85</v>
      </c>
      <c r="AW239" s="12" t="s">
        <v>32</v>
      </c>
      <c r="AX239" s="12" t="s">
        <v>76</v>
      </c>
      <c r="AY239" s="231" t="s">
        <v>198</v>
      </c>
    </row>
    <row r="240" spans="2:65" s="12" customFormat="1" x14ac:dyDescent="0.2">
      <c r="B240" s="220"/>
      <c r="C240" s="221"/>
      <c r="D240" s="222" t="s">
        <v>206</v>
      </c>
      <c r="E240" s="223" t="s">
        <v>1</v>
      </c>
      <c r="F240" s="224" t="s">
        <v>298</v>
      </c>
      <c r="G240" s="221"/>
      <c r="H240" s="225">
        <v>0.59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206</v>
      </c>
      <c r="AU240" s="231" t="s">
        <v>85</v>
      </c>
      <c r="AV240" s="12" t="s">
        <v>85</v>
      </c>
      <c r="AW240" s="12" t="s">
        <v>32</v>
      </c>
      <c r="AX240" s="12" t="s">
        <v>76</v>
      </c>
      <c r="AY240" s="231" t="s">
        <v>198</v>
      </c>
    </row>
    <row r="241" spans="2:65" s="13" customFormat="1" x14ac:dyDescent="0.2">
      <c r="B241" s="232"/>
      <c r="C241" s="233"/>
      <c r="D241" s="222" t="s">
        <v>206</v>
      </c>
      <c r="E241" s="234" t="s">
        <v>1</v>
      </c>
      <c r="F241" s="235" t="s">
        <v>208</v>
      </c>
      <c r="G241" s="233"/>
      <c r="H241" s="236">
        <v>3.13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206</v>
      </c>
      <c r="AU241" s="242" t="s">
        <v>85</v>
      </c>
      <c r="AV241" s="13" t="s">
        <v>205</v>
      </c>
      <c r="AW241" s="13" t="s">
        <v>32</v>
      </c>
      <c r="AX241" s="13" t="s">
        <v>83</v>
      </c>
      <c r="AY241" s="242" t="s">
        <v>198</v>
      </c>
    </row>
    <row r="242" spans="2:65" s="11" customFormat="1" ht="22.9" customHeight="1" x14ac:dyDescent="0.2">
      <c r="B242" s="192"/>
      <c r="C242" s="193"/>
      <c r="D242" s="194" t="s">
        <v>75</v>
      </c>
      <c r="E242" s="206" t="s">
        <v>299</v>
      </c>
      <c r="F242" s="206" t="s">
        <v>300</v>
      </c>
      <c r="G242" s="193"/>
      <c r="H242" s="193"/>
      <c r="I242" s="196"/>
      <c r="J242" s="207">
        <f>BK242</f>
        <v>0</v>
      </c>
      <c r="K242" s="193"/>
      <c r="L242" s="198"/>
      <c r="M242" s="199"/>
      <c r="N242" s="200"/>
      <c r="O242" s="200"/>
      <c r="P242" s="201">
        <f>SUM(P243:P282)</f>
        <v>0</v>
      </c>
      <c r="Q242" s="200"/>
      <c r="R242" s="201">
        <f>SUM(R243:R282)</f>
        <v>0</v>
      </c>
      <c r="S242" s="200"/>
      <c r="T242" s="202">
        <f>SUM(T243:T282)</f>
        <v>0</v>
      </c>
      <c r="AR242" s="203" t="s">
        <v>83</v>
      </c>
      <c r="AT242" s="204" t="s">
        <v>75</v>
      </c>
      <c r="AU242" s="204" t="s">
        <v>83</v>
      </c>
      <c r="AY242" s="203" t="s">
        <v>198</v>
      </c>
      <c r="BK242" s="205">
        <f>SUM(BK243:BK282)</f>
        <v>0</v>
      </c>
    </row>
    <row r="243" spans="2:65" s="1" customFormat="1" ht="16.5" customHeight="1" x14ac:dyDescent="0.2">
      <c r="B243" s="33"/>
      <c r="C243" s="208" t="s">
        <v>255</v>
      </c>
      <c r="D243" s="208" t="s">
        <v>201</v>
      </c>
      <c r="E243" s="209" t="s">
        <v>301</v>
      </c>
      <c r="F243" s="210" t="s">
        <v>302</v>
      </c>
      <c r="G243" s="211" t="s">
        <v>224</v>
      </c>
      <c r="H243" s="212">
        <v>34.36</v>
      </c>
      <c r="I243" s="213"/>
      <c r="J243" s="212">
        <f>ROUND(I243*H243,2)</f>
        <v>0</v>
      </c>
      <c r="K243" s="210" t="s">
        <v>1</v>
      </c>
      <c r="L243" s="37"/>
      <c r="M243" s="214" t="s">
        <v>1</v>
      </c>
      <c r="N243" s="215" t="s">
        <v>41</v>
      </c>
      <c r="O243" s="65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AR243" s="218" t="s">
        <v>205</v>
      </c>
      <c r="AT243" s="218" t="s">
        <v>201</v>
      </c>
      <c r="AU243" s="218" t="s">
        <v>85</v>
      </c>
      <c r="AY243" s="16" t="s">
        <v>198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6" t="s">
        <v>83</v>
      </c>
      <c r="BK243" s="219">
        <f>ROUND(I243*H243,2)</f>
        <v>0</v>
      </c>
      <c r="BL243" s="16" t="s">
        <v>205</v>
      </c>
      <c r="BM243" s="218" t="s">
        <v>303</v>
      </c>
    </row>
    <row r="244" spans="2:65" s="14" customFormat="1" ht="22.5" x14ac:dyDescent="0.2">
      <c r="B244" s="243"/>
      <c r="C244" s="244"/>
      <c r="D244" s="222" t="s">
        <v>206</v>
      </c>
      <c r="E244" s="245" t="s">
        <v>1</v>
      </c>
      <c r="F244" s="246" t="s">
        <v>304</v>
      </c>
      <c r="G244" s="244"/>
      <c r="H244" s="245" t="s">
        <v>1</v>
      </c>
      <c r="I244" s="247"/>
      <c r="J244" s="244"/>
      <c r="K244" s="244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206</v>
      </c>
      <c r="AU244" s="252" t="s">
        <v>85</v>
      </c>
      <c r="AV244" s="14" t="s">
        <v>83</v>
      </c>
      <c r="AW244" s="14" t="s">
        <v>32</v>
      </c>
      <c r="AX244" s="14" t="s">
        <v>76</v>
      </c>
      <c r="AY244" s="252" t="s">
        <v>198</v>
      </c>
    </row>
    <row r="245" spans="2:65" s="12" customFormat="1" x14ac:dyDescent="0.2">
      <c r="B245" s="220"/>
      <c r="C245" s="221"/>
      <c r="D245" s="222" t="s">
        <v>206</v>
      </c>
      <c r="E245" s="223" t="s">
        <v>1</v>
      </c>
      <c r="F245" s="224" t="s">
        <v>305</v>
      </c>
      <c r="G245" s="221"/>
      <c r="H245" s="225">
        <v>5.25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206</v>
      </c>
      <c r="AU245" s="231" t="s">
        <v>85</v>
      </c>
      <c r="AV245" s="12" t="s">
        <v>85</v>
      </c>
      <c r="AW245" s="12" t="s">
        <v>32</v>
      </c>
      <c r="AX245" s="12" t="s">
        <v>76</v>
      </c>
      <c r="AY245" s="231" t="s">
        <v>198</v>
      </c>
    </row>
    <row r="246" spans="2:65" s="12" customFormat="1" ht="22.5" x14ac:dyDescent="0.2">
      <c r="B246" s="220"/>
      <c r="C246" s="221"/>
      <c r="D246" s="222" t="s">
        <v>206</v>
      </c>
      <c r="E246" s="223" t="s">
        <v>1</v>
      </c>
      <c r="F246" s="224" t="s">
        <v>306</v>
      </c>
      <c r="G246" s="221"/>
      <c r="H246" s="225">
        <v>17.64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206</v>
      </c>
      <c r="AU246" s="231" t="s">
        <v>85</v>
      </c>
      <c r="AV246" s="12" t="s">
        <v>85</v>
      </c>
      <c r="AW246" s="12" t="s">
        <v>32</v>
      </c>
      <c r="AX246" s="12" t="s">
        <v>76</v>
      </c>
      <c r="AY246" s="231" t="s">
        <v>198</v>
      </c>
    </row>
    <row r="247" spans="2:65" s="12" customFormat="1" x14ac:dyDescent="0.2">
      <c r="B247" s="220"/>
      <c r="C247" s="221"/>
      <c r="D247" s="222" t="s">
        <v>206</v>
      </c>
      <c r="E247" s="223" t="s">
        <v>1</v>
      </c>
      <c r="F247" s="224" t="s">
        <v>307</v>
      </c>
      <c r="G247" s="221"/>
      <c r="H247" s="225">
        <v>10.44</v>
      </c>
      <c r="I247" s="226"/>
      <c r="J247" s="221"/>
      <c r="K247" s="221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206</v>
      </c>
      <c r="AU247" s="231" t="s">
        <v>85</v>
      </c>
      <c r="AV247" s="12" t="s">
        <v>85</v>
      </c>
      <c r="AW247" s="12" t="s">
        <v>32</v>
      </c>
      <c r="AX247" s="12" t="s">
        <v>76</v>
      </c>
      <c r="AY247" s="231" t="s">
        <v>198</v>
      </c>
    </row>
    <row r="248" spans="2:65" s="12" customFormat="1" x14ac:dyDescent="0.2">
      <c r="B248" s="220"/>
      <c r="C248" s="221"/>
      <c r="D248" s="222" t="s">
        <v>206</v>
      </c>
      <c r="E248" s="223" t="s">
        <v>1</v>
      </c>
      <c r="F248" s="224" t="s">
        <v>308</v>
      </c>
      <c r="G248" s="221"/>
      <c r="H248" s="225">
        <v>0.49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206</v>
      </c>
      <c r="AU248" s="231" t="s">
        <v>85</v>
      </c>
      <c r="AV248" s="12" t="s">
        <v>85</v>
      </c>
      <c r="AW248" s="12" t="s">
        <v>32</v>
      </c>
      <c r="AX248" s="12" t="s">
        <v>76</v>
      </c>
      <c r="AY248" s="231" t="s">
        <v>198</v>
      </c>
    </row>
    <row r="249" spans="2:65" s="12" customFormat="1" x14ac:dyDescent="0.2">
      <c r="B249" s="220"/>
      <c r="C249" s="221"/>
      <c r="D249" s="222" t="s">
        <v>206</v>
      </c>
      <c r="E249" s="223" t="s">
        <v>1</v>
      </c>
      <c r="F249" s="224" t="s">
        <v>309</v>
      </c>
      <c r="G249" s="221"/>
      <c r="H249" s="225">
        <v>0.54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206</v>
      </c>
      <c r="AU249" s="231" t="s">
        <v>85</v>
      </c>
      <c r="AV249" s="12" t="s">
        <v>85</v>
      </c>
      <c r="AW249" s="12" t="s">
        <v>32</v>
      </c>
      <c r="AX249" s="12" t="s">
        <v>76</v>
      </c>
      <c r="AY249" s="231" t="s">
        <v>198</v>
      </c>
    </row>
    <row r="250" spans="2:65" s="13" customFormat="1" x14ac:dyDescent="0.2">
      <c r="B250" s="232"/>
      <c r="C250" s="233"/>
      <c r="D250" s="222" t="s">
        <v>206</v>
      </c>
      <c r="E250" s="234" t="s">
        <v>1</v>
      </c>
      <c r="F250" s="235" t="s">
        <v>208</v>
      </c>
      <c r="G250" s="233"/>
      <c r="H250" s="236">
        <v>34.36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206</v>
      </c>
      <c r="AU250" s="242" t="s">
        <v>85</v>
      </c>
      <c r="AV250" s="13" t="s">
        <v>205</v>
      </c>
      <c r="AW250" s="13" t="s">
        <v>32</v>
      </c>
      <c r="AX250" s="13" t="s">
        <v>83</v>
      </c>
      <c r="AY250" s="242" t="s">
        <v>198</v>
      </c>
    </row>
    <row r="251" spans="2:65" s="1" customFormat="1" ht="16.5" customHeight="1" x14ac:dyDescent="0.2">
      <c r="B251" s="33"/>
      <c r="C251" s="208" t="s">
        <v>253</v>
      </c>
      <c r="D251" s="208" t="s">
        <v>201</v>
      </c>
      <c r="E251" s="209" t="s">
        <v>310</v>
      </c>
      <c r="F251" s="210" t="s">
        <v>311</v>
      </c>
      <c r="G251" s="211" t="s">
        <v>312</v>
      </c>
      <c r="H251" s="212">
        <v>38.72</v>
      </c>
      <c r="I251" s="213"/>
      <c r="J251" s="212">
        <f>ROUND(I251*H251,2)</f>
        <v>0</v>
      </c>
      <c r="K251" s="210" t="s">
        <v>1</v>
      </c>
      <c r="L251" s="37"/>
      <c r="M251" s="214" t="s">
        <v>1</v>
      </c>
      <c r="N251" s="215" t="s">
        <v>41</v>
      </c>
      <c r="O251" s="65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AR251" s="218" t="s">
        <v>205</v>
      </c>
      <c r="AT251" s="218" t="s">
        <v>201</v>
      </c>
      <c r="AU251" s="218" t="s">
        <v>85</v>
      </c>
      <c r="AY251" s="16" t="s">
        <v>198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6" t="s">
        <v>83</v>
      </c>
      <c r="BK251" s="219">
        <f>ROUND(I251*H251,2)</f>
        <v>0</v>
      </c>
      <c r="BL251" s="16" t="s">
        <v>205</v>
      </c>
      <c r="BM251" s="218" t="s">
        <v>313</v>
      </c>
    </row>
    <row r="252" spans="2:65" s="12" customFormat="1" x14ac:dyDescent="0.2">
      <c r="B252" s="220"/>
      <c r="C252" s="221"/>
      <c r="D252" s="222" t="s">
        <v>206</v>
      </c>
      <c r="E252" s="223" t="s">
        <v>1</v>
      </c>
      <c r="F252" s="224" t="s">
        <v>314</v>
      </c>
      <c r="G252" s="221"/>
      <c r="H252" s="225">
        <v>10.039999999999999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206</v>
      </c>
      <c r="AU252" s="231" t="s">
        <v>85</v>
      </c>
      <c r="AV252" s="12" t="s">
        <v>85</v>
      </c>
      <c r="AW252" s="12" t="s">
        <v>32</v>
      </c>
      <c r="AX252" s="12" t="s">
        <v>76</v>
      </c>
      <c r="AY252" s="231" t="s">
        <v>198</v>
      </c>
    </row>
    <row r="253" spans="2:65" s="12" customFormat="1" ht="22.5" x14ac:dyDescent="0.2">
      <c r="B253" s="220"/>
      <c r="C253" s="221"/>
      <c r="D253" s="222" t="s">
        <v>206</v>
      </c>
      <c r="E253" s="223" t="s">
        <v>1</v>
      </c>
      <c r="F253" s="224" t="s">
        <v>315</v>
      </c>
      <c r="G253" s="221"/>
      <c r="H253" s="225">
        <v>10.17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206</v>
      </c>
      <c r="AU253" s="231" t="s">
        <v>85</v>
      </c>
      <c r="AV253" s="12" t="s">
        <v>85</v>
      </c>
      <c r="AW253" s="12" t="s">
        <v>32</v>
      </c>
      <c r="AX253" s="12" t="s">
        <v>76</v>
      </c>
      <c r="AY253" s="231" t="s">
        <v>198</v>
      </c>
    </row>
    <row r="254" spans="2:65" s="12" customFormat="1" x14ac:dyDescent="0.2">
      <c r="B254" s="220"/>
      <c r="C254" s="221"/>
      <c r="D254" s="222" t="s">
        <v>206</v>
      </c>
      <c r="E254" s="223" t="s">
        <v>1</v>
      </c>
      <c r="F254" s="224" t="s">
        <v>316</v>
      </c>
      <c r="G254" s="221"/>
      <c r="H254" s="225">
        <v>10.11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206</v>
      </c>
      <c r="AU254" s="231" t="s">
        <v>85</v>
      </c>
      <c r="AV254" s="12" t="s">
        <v>85</v>
      </c>
      <c r="AW254" s="12" t="s">
        <v>32</v>
      </c>
      <c r="AX254" s="12" t="s">
        <v>76</v>
      </c>
      <c r="AY254" s="231" t="s">
        <v>198</v>
      </c>
    </row>
    <row r="255" spans="2:65" s="12" customFormat="1" x14ac:dyDescent="0.2">
      <c r="B255" s="220"/>
      <c r="C255" s="221"/>
      <c r="D255" s="222" t="s">
        <v>206</v>
      </c>
      <c r="E255" s="223" t="s">
        <v>1</v>
      </c>
      <c r="F255" s="224" t="s">
        <v>317</v>
      </c>
      <c r="G255" s="221"/>
      <c r="H255" s="225">
        <v>8.4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206</v>
      </c>
      <c r="AU255" s="231" t="s">
        <v>85</v>
      </c>
      <c r="AV255" s="12" t="s">
        <v>85</v>
      </c>
      <c r="AW255" s="12" t="s">
        <v>32</v>
      </c>
      <c r="AX255" s="12" t="s">
        <v>76</v>
      </c>
      <c r="AY255" s="231" t="s">
        <v>198</v>
      </c>
    </row>
    <row r="256" spans="2:65" s="13" customFormat="1" x14ac:dyDescent="0.2">
      <c r="B256" s="232"/>
      <c r="C256" s="233"/>
      <c r="D256" s="222" t="s">
        <v>206</v>
      </c>
      <c r="E256" s="234" t="s">
        <v>1</v>
      </c>
      <c r="F256" s="235" t="s">
        <v>208</v>
      </c>
      <c r="G256" s="233"/>
      <c r="H256" s="236">
        <v>38.72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206</v>
      </c>
      <c r="AU256" s="242" t="s">
        <v>85</v>
      </c>
      <c r="AV256" s="13" t="s">
        <v>205</v>
      </c>
      <c r="AW256" s="13" t="s">
        <v>32</v>
      </c>
      <c r="AX256" s="13" t="s">
        <v>83</v>
      </c>
      <c r="AY256" s="242" t="s">
        <v>198</v>
      </c>
    </row>
    <row r="257" spans="2:65" s="1" customFormat="1" ht="16.5" customHeight="1" x14ac:dyDescent="0.2">
      <c r="B257" s="33"/>
      <c r="C257" s="208" t="s">
        <v>269</v>
      </c>
      <c r="D257" s="208" t="s">
        <v>201</v>
      </c>
      <c r="E257" s="209" t="s">
        <v>318</v>
      </c>
      <c r="F257" s="210" t="s">
        <v>319</v>
      </c>
      <c r="G257" s="211" t="s">
        <v>312</v>
      </c>
      <c r="H257" s="212">
        <v>38.72</v>
      </c>
      <c r="I257" s="213"/>
      <c r="J257" s="212">
        <f>ROUND(I257*H257,2)</f>
        <v>0</v>
      </c>
      <c r="K257" s="210" t="s">
        <v>1</v>
      </c>
      <c r="L257" s="37"/>
      <c r="M257" s="214" t="s">
        <v>1</v>
      </c>
      <c r="N257" s="215" t="s">
        <v>41</v>
      </c>
      <c r="O257" s="65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AR257" s="218" t="s">
        <v>205</v>
      </c>
      <c r="AT257" s="218" t="s">
        <v>201</v>
      </c>
      <c r="AU257" s="218" t="s">
        <v>85</v>
      </c>
      <c r="AY257" s="16" t="s">
        <v>198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6" t="s">
        <v>83</v>
      </c>
      <c r="BK257" s="219">
        <f>ROUND(I257*H257,2)</f>
        <v>0</v>
      </c>
      <c r="BL257" s="16" t="s">
        <v>205</v>
      </c>
      <c r="BM257" s="218" t="s">
        <v>320</v>
      </c>
    </row>
    <row r="258" spans="2:65" s="12" customFormat="1" x14ac:dyDescent="0.2">
      <c r="B258" s="220"/>
      <c r="C258" s="221"/>
      <c r="D258" s="222" t="s">
        <v>206</v>
      </c>
      <c r="E258" s="223" t="s">
        <v>1</v>
      </c>
      <c r="F258" s="224" t="s">
        <v>321</v>
      </c>
      <c r="G258" s="221"/>
      <c r="H258" s="225">
        <v>38.72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206</v>
      </c>
      <c r="AU258" s="231" t="s">
        <v>85</v>
      </c>
      <c r="AV258" s="12" t="s">
        <v>85</v>
      </c>
      <c r="AW258" s="12" t="s">
        <v>32</v>
      </c>
      <c r="AX258" s="12" t="s">
        <v>76</v>
      </c>
      <c r="AY258" s="231" t="s">
        <v>198</v>
      </c>
    </row>
    <row r="259" spans="2:65" s="13" customFormat="1" x14ac:dyDescent="0.2">
      <c r="B259" s="232"/>
      <c r="C259" s="233"/>
      <c r="D259" s="222" t="s">
        <v>206</v>
      </c>
      <c r="E259" s="234" t="s">
        <v>1</v>
      </c>
      <c r="F259" s="235" t="s">
        <v>208</v>
      </c>
      <c r="G259" s="233"/>
      <c r="H259" s="236">
        <v>38.72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206</v>
      </c>
      <c r="AU259" s="242" t="s">
        <v>85</v>
      </c>
      <c r="AV259" s="13" t="s">
        <v>205</v>
      </c>
      <c r="AW259" s="13" t="s">
        <v>32</v>
      </c>
      <c r="AX259" s="13" t="s">
        <v>83</v>
      </c>
      <c r="AY259" s="242" t="s">
        <v>198</v>
      </c>
    </row>
    <row r="260" spans="2:65" s="1" customFormat="1" ht="16.5" customHeight="1" x14ac:dyDescent="0.2">
      <c r="B260" s="33"/>
      <c r="C260" s="208" t="s">
        <v>259</v>
      </c>
      <c r="D260" s="208" t="s">
        <v>201</v>
      </c>
      <c r="E260" s="209" t="s">
        <v>322</v>
      </c>
      <c r="F260" s="210" t="s">
        <v>323</v>
      </c>
      <c r="G260" s="211" t="s">
        <v>294</v>
      </c>
      <c r="H260" s="212">
        <v>2.02</v>
      </c>
      <c r="I260" s="213"/>
      <c r="J260" s="212">
        <f>ROUND(I260*H260,2)</f>
        <v>0</v>
      </c>
      <c r="K260" s="210" t="s">
        <v>1</v>
      </c>
      <c r="L260" s="37"/>
      <c r="M260" s="214" t="s">
        <v>1</v>
      </c>
      <c r="N260" s="215" t="s">
        <v>41</v>
      </c>
      <c r="O260" s="65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AR260" s="218" t="s">
        <v>205</v>
      </c>
      <c r="AT260" s="218" t="s">
        <v>201</v>
      </c>
      <c r="AU260" s="218" t="s">
        <v>85</v>
      </c>
      <c r="AY260" s="16" t="s">
        <v>198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6" t="s">
        <v>83</v>
      </c>
      <c r="BK260" s="219">
        <f>ROUND(I260*H260,2)</f>
        <v>0</v>
      </c>
      <c r="BL260" s="16" t="s">
        <v>205</v>
      </c>
      <c r="BM260" s="218" t="s">
        <v>324</v>
      </c>
    </row>
    <row r="261" spans="2:65" s="14" customFormat="1" ht="33.75" x14ac:dyDescent="0.2">
      <c r="B261" s="243"/>
      <c r="C261" s="244"/>
      <c r="D261" s="222" t="s">
        <v>206</v>
      </c>
      <c r="E261" s="245" t="s">
        <v>1</v>
      </c>
      <c r="F261" s="246" t="s">
        <v>325</v>
      </c>
      <c r="G261" s="244"/>
      <c r="H261" s="245" t="s">
        <v>1</v>
      </c>
      <c r="I261" s="247"/>
      <c r="J261" s="244"/>
      <c r="K261" s="244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206</v>
      </c>
      <c r="AU261" s="252" t="s">
        <v>85</v>
      </c>
      <c r="AV261" s="14" t="s">
        <v>83</v>
      </c>
      <c r="AW261" s="14" t="s">
        <v>32</v>
      </c>
      <c r="AX261" s="14" t="s">
        <v>76</v>
      </c>
      <c r="AY261" s="252" t="s">
        <v>198</v>
      </c>
    </row>
    <row r="262" spans="2:65" s="12" customFormat="1" x14ac:dyDescent="0.2">
      <c r="B262" s="220"/>
      <c r="C262" s="221"/>
      <c r="D262" s="222" t="s">
        <v>206</v>
      </c>
      <c r="E262" s="223" t="s">
        <v>1</v>
      </c>
      <c r="F262" s="224" t="s">
        <v>326</v>
      </c>
      <c r="G262" s="221"/>
      <c r="H262" s="225">
        <v>2.02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206</v>
      </c>
      <c r="AU262" s="231" t="s">
        <v>85</v>
      </c>
      <c r="AV262" s="12" t="s">
        <v>85</v>
      </c>
      <c r="AW262" s="12" t="s">
        <v>32</v>
      </c>
      <c r="AX262" s="12" t="s">
        <v>76</v>
      </c>
      <c r="AY262" s="231" t="s">
        <v>198</v>
      </c>
    </row>
    <row r="263" spans="2:65" s="13" customFormat="1" x14ac:dyDescent="0.2">
      <c r="B263" s="232"/>
      <c r="C263" s="233"/>
      <c r="D263" s="222" t="s">
        <v>206</v>
      </c>
      <c r="E263" s="234" t="s">
        <v>1</v>
      </c>
      <c r="F263" s="235" t="s">
        <v>208</v>
      </c>
      <c r="G263" s="233"/>
      <c r="H263" s="236">
        <v>2.02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206</v>
      </c>
      <c r="AU263" s="242" t="s">
        <v>85</v>
      </c>
      <c r="AV263" s="13" t="s">
        <v>205</v>
      </c>
      <c r="AW263" s="13" t="s">
        <v>32</v>
      </c>
      <c r="AX263" s="13" t="s">
        <v>83</v>
      </c>
      <c r="AY263" s="242" t="s">
        <v>198</v>
      </c>
    </row>
    <row r="264" spans="2:65" s="1" customFormat="1" ht="16.5" customHeight="1" x14ac:dyDescent="0.2">
      <c r="B264" s="33"/>
      <c r="C264" s="208" t="s">
        <v>7</v>
      </c>
      <c r="D264" s="208" t="s">
        <v>201</v>
      </c>
      <c r="E264" s="209" t="s">
        <v>327</v>
      </c>
      <c r="F264" s="210" t="s">
        <v>328</v>
      </c>
      <c r="G264" s="211" t="s">
        <v>224</v>
      </c>
      <c r="H264" s="212">
        <v>27.39</v>
      </c>
      <c r="I264" s="213"/>
      <c r="J264" s="212">
        <f>ROUND(I264*H264,2)</f>
        <v>0</v>
      </c>
      <c r="K264" s="210" t="s">
        <v>1</v>
      </c>
      <c r="L264" s="37"/>
      <c r="M264" s="214" t="s">
        <v>1</v>
      </c>
      <c r="N264" s="215" t="s">
        <v>41</v>
      </c>
      <c r="O264" s="6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AR264" s="218" t="s">
        <v>205</v>
      </c>
      <c r="AT264" s="218" t="s">
        <v>201</v>
      </c>
      <c r="AU264" s="218" t="s">
        <v>85</v>
      </c>
      <c r="AY264" s="16" t="s">
        <v>198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6" t="s">
        <v>83</v>
      </c>
      <c r="BK264" s="219">
        <f>ROUND(I264*H264,2)</f>
        <v>0</v>
      </c>
      <c r="BL264" s="16" t="s">
        <v>205</v>
      </c>
      <c r="BM264" s="218" t="s">
        <v>329</v>
      </c>
    </row>
    <row r="265" spans="2:65" s="14" customFormat="1" ht="22.5" x14ac:dyDescent="0.2">
      <c r="B265" s="243"/>
      <c r="C265" s="244"/>
      <c r="D265" s="222" t="s">
        <v>206</v>
      </c>
      <c r="E265" s="245" t="s">
        <v>1</v>
      </c>
      <c r="F265" s="246" t="s">
        <v>304</v>
      </c>
      <c r="G265" s="244"/>
      <c r="H265" s="245" t="s">
        <v>1</v>
      </c>
      <c r="I265" s="247"/>
      <c r="J265" s="244"/>
      <c r="K265" s="244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206</v>
      </c>
      <c r="AU265" s="252" t="s">
        <v>85</v>
      </c>
      <c r="AV265" s="14" t="s">
        <v>83</v>
      </c>
      <c r="AW265" s="14" t="s">
        <v>32</v>
      </c>
      <c r="AX265" s="14" t="s">
        <v>76</v>
      </c>
      <c r="AY265" s="252" t="s">
        <v>198</v>
      </c>
    </row>
    <row r="266" spans="2:65" s="12" customFormat="1" ht="22.5" x14ac:dyDescent="0.2">
      <c r="B266" s="220"/>
      <c r="C266" s="221"/>
      <c r="D266" s="222" t="s">
        <v>206</v>
      </c>
      <c r="E266" s="223" t="s">
        <v>1</v>
      </c>
      <c r="F266" s="224" t="s">
        <v>330</v>
      </c>
      <c r="G266" s="221"/>
      <c r="H266" s="225">
        <v>26.01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206</v>
      </c>
      <c r="AU266" s="231" t="s">
        <v>85</v>
      </c>
      <c r="AV266" s="12" t="s">
        <v>85</v>
      </c>
      <c r="AW266" s="12" t="s">
        <v>32</v>
      </c>
      <c r="AX266" s="12" t="s">
        <v>76</v>
      </c>
      <c r="AY266" s="231" t="s">
        <v>198</v>
      </c>
    </row>
    <row r="267" spans="2:65" s="12" customFormat="1" ht="33.75" x14ac:dyDescent="0.2">
      <c r="B267" s="220"/>
      <c r="C267" s="221"/>
      <c r="D267" s="222" t="s">
        <v>206</v>
      </c>
      <c r="E267" s="223" t="s">
        <v>1</v>
      </c>
      <c r="F267" s="224" t="s">
        <v>331</v>
      </c>
      <c r="G267" s="221"/>
      <c r="H267" s="225">
        <v>1.38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206</v>
      </c>
      <c r="AU267" s="231" t="s">
        <v>85</v>
      </c>
      <c r="AV267" s="12" t="s">
        <v>85</v>
      </c>
      <c r="AW267" s="12" t="s">
        <v>32</v>
      </c>
      <c r="AX267" s="12" t="s">
        <v>76</v>
      </c>
      <c r="AY267" s="231" t="s">
        <v>198</v>
      </c>
    </row>
    <row r="268" spans="2:65" s="13" customFormat="1" x14ac:dyDescent="0.2">
      <c r="B268" s="232"/>
      <c r="C268" s="233"/>
      <c r="D268" s="222" t="s">
        <v>206</v>
      </c>
      <c r="E268" s="234" t="s">
        <v>1</v>
      </c>
      <c r="F268" s="235" t="s">
        <v>208</v>
      </c>
      <c r="G268" s="233"/>
      <c r="H268" s="236">
        <v>27.39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206</v>
      </c>
      <c r="AU268" s="242" t="s">
        <v>85</v>
      </c>
      <c r="AV268" s="13" t="s">
        <v>205</v>
      </c>
      <c r="AW268" s="13" t="s">
        <v>32</v>
      </c>
      <c r="AX268" s="13" t="s">
        <v>83</v>
      </c>
      <c r="AY268" s="242" t="s">
        <v>198</v>
      </c>
    </row>
    <row r="269" spans="2:65" s="1" customFormat="1" ht="16.5" customHeight="1" x14ac:dyDescent="0.2">
      <c r="B269" s="33"/>
      <c r="C269" s="208" t="s">
        <v>266</v>
      </c>
      <c r="D269" s="208" t="s">
        <v>201</v>
      </c>
      <c r="E269" s="209" t="s">
        <v>332</v>
      </c>
      <c r="F269" s="210" t="s">
        <v>333</v>
      </c>
      <c r="G269" s="211" t="s">
        <v>312</v>
      </c>
      <c r="H269" s="212">
        <v>15.21</v>
      </c>
      <c r="I269" s="213"/>
      <c r="J269" s="212">
        <f>ROUND(I269*H269,2)</f>
        <v>0</v>
      </c>
      <c r="K269" s="210" t="s">
        <v>1</v>
      </c>
      <c r="L269" s="37"/>
      <c r="M269" s="214" t="s">
        <v>1</v>
      </c>
      <c r="N269" s="215" t="s">
        <v>41</v>
      </c>
      <c r="O269" s="65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AR269" s="218" t="s">
        <v>205</v>
      </c>
      <c r="AT269" s="218" t="s">
        <v>201</v>
      </c>
      <c r="AU269" s="218" t="s">
        <v>85</v>
      </c>
      <c r="AY269" s="16" t="s">
        <v>198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6" t="s">
        <v>83</v>
      </c>
      <c r="BK269" s="219">
        <f>ROUND(I269*H269,2)</f>
        <v>0</v>
      </c>
      <c r="BL269" s="16" t="s">
        <v>205</v>
      </c>
      <c r="BM269" s="218" t="s">
        <v>334</v>
      </c>
    </row>
    <row r="270" spans="2:65" s="12" customFormat="1" x14ac:dyDescent="0.2">
      <c r="B270" s="220"/>
      <c r="C270" s="221"/>
      <c r="D270" s="222" t="s">
        <v>206</v>
      </c>
      <c r="E270" s="223" t="s">
        <v>1</v>
      </c>
      <c r="F270" s="224" t="s">
        <v>335</v>
      </c>
      <c r="G270" s="221"/>
      <c r="H270" s="225">
        <v>15.21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206</v>
      </c>
      <c r="AU270" s="231" t="s">
        <v>85</v>
      </c>
      <c r="AV270" s="12" t="s">
        <v>85</v>
      </c>
      <c r="AW270" s="12" t="s">
        <v>32</v>
      </c>
      <c r="AX270" s="12" t="s">
        <v>76</v>
      </c>
      <c r="AY270" s="231" t="s">
        <v>198</v>
      </c>
    </row>
    <row r="271" spans="2:65" s="13" customFormat="1" x14ac:dyDescent="0.2">
      <c r="B271" s="232"/>
      <c r="C271" s="233"/>
      <c r="D271" s="222" t="s">
        <v>206</v>
      </c>
      <c r="E271" s="234" t="s">
        <v>1</v>
      </c>
      <c r="F271" s="235" t="s">
        <v>208</v>
      </c>
      <c r="G271" s="233"/>
      <c r="H271" s="236">
        <v>15.21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206</v>
      </c>
      <c r="AU271" s="242" t="s">
        <v>85</v>
      </c>
      <c r="AV271" s="13" t="s">
        <v>205</v>
      </c>
      <c r="AW271" s="13" t="s">
        <v>32</v>
      </c>
      <c r="AX271" s="13" t="s">
        <v>83</v>
      </c>
      <c r="AY271" s="242" t="s">
        <v>198</v>
      </c>
    </row>
    <row r="272" spans="2:65" s="1" customFormat="1" ht="16.5" customHeight="1" x14ac:dyDescent="0.2">
      <c r="B272" s="33"/>
      <c r="C272" s="208" t="s">
        <v>336</v>
      </c>
      <c r="D272" s="208" t="s">
        <v>201</v>
      </c>
      <c r="E272" s="209" t="s">
        <v>337</v>
      </c>
      <c r="F272" s="210" t="s">
        <v>338</v>
      </c>
      <c r="G272" s="211" t="s">
        <v>312</v>
      </c>
      <c r="H272" s="212">
        <v>15.21</v>
      </c>
      <c r="I272" s="213"/>
      <c r="J272" s="212">
        <f>ROUND(I272*H272,2)</f>
        <v>0</v>
      </c>
      <c r="K272" s="210" t="s">
        <v>1</v>
      </c>
      <c r="L272" s="37"/>
      <c r="M272" s="214" t="s">
        <v>1</v>
      </c>
      <c r="N272" s="215" t="s">
        <v>41</v>
      </c>
      <c r="O272" s="65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AR272" s="218" t="s">
        <v>205</v>
      </c>
      <c r="AT272" s="218" t="s">
        <v>201</v>
      </c>
      <c r="AU272" s="218" t="s">
        <v>85</v>
      </c>
      <c r="AY272" s="16" t="s">
        <v>198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6" t="s">
        <v>83</v>
      </c>
      <c r="BK272" s="219">
        <f>ROUND(I272*H272,2)</f>
        <v>0</v>
      </c>
      <c r="BL272" s="16" t="s">
        <v>205</v>
      </c>
      <c r="BM272" s="218" t="s">
        <v>339</v>
      </c>
    </row>
    <row r="273" spans="2:65" s="12" customFormat="1" x14ac:dyDescent="0.2">
      <c r="B273" s="220"/>
      <c r="C273" s="221"/>
      <c r="D273" s="222" t="s">
        <v>206</v>
      </c>
      <c r="E273" s="223" t="s">
        <v>1</v>
      </c>
      <c r="F273" s="224" t="s">
        <v>340</v>
      </c>
      <c r="G273" s="221"/>
      <c r="H273" s="225">
        <v>15.21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206</v>
      </c>
      <c r="AU273" s="231" t="s">
        <v>85</v>
      </c>
      <c r="AV273" s="12" t="s">
        <v>85</v>
      </c>
      <c r="AW273" s="12" t="s">
        <v>32</v>
      </c>
      <c r="AX273" s="12" t="s">
        <v>76</v>
      </c>
      <c r="AY273" s="231" t="s">
        <v>198</v>
      </c>
    </row>
    <row r="274" spans="2:65" s="13" customFormat="1" x14ac:dyDescent="0.2">
      <c r="B274" s="232"/>
      <c r="C274" s="233"/>
      <c r="D274" s="222" t="s">
        <v>206</v>
      </c>
      <c r="E274" s="234" t="s">
        <v>1</v>
      </c>
      <c r="F274" s="235" t="s">
        <v>208</v>
      </c>
      <c r="G274" s="233"/>
      <c r="H274" s="236">
        <v>15.21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206</v>
      </c>
      <c r="AU274" s="242" t="s">
        <v>85</v>
      </c>
      <c r="AV274" s="13" t="s">
        <v>205</v>
      </c>
      <c r="AW274" s="13" t="s">
        <v>32</v>
      </c>
      <c r="AX274" s="13" t="s">
        <v>83</v>
      </c>
      <c r="AY274" s="242" t="s">
        <v>198</v>
      </c>
    </row>
    <row r="275" spans="2:65" s="1" customFormat="1" ht="16.5" customHeight="1" x14ac:dyDescent="0.2">
      <c r="B275" s="33"/>
      <c r="C275" s="208" t="s">
        <v>273</v>
      </c>
      <c r="D275" s="208" t="s">
        <v>201</v>
      </c>
      <c r="E275" s="209" t="s">
        <v>341</v>
      </c>
      <c r="F275" s="210" t="s">
        <v>342</v>
      </c>
      <c r="G275" s="211" t="s">
        <v>294</v>
      </c>
      <c r="H275" s="212">
        <v>0.53</v>
      </c>
      <c r="I275" s="213"/>
      <c r="J275" s="212">
        <f>ROUND(I275*H275,2)</f>
        <v>0</v>
      </c>
      <c r="K275" s="210" t="s">
        <v>1</v>
      </c>
      <c r="L275" s="37"/>
      <c r="M275" s="214" t="s">
        <v>1</v>
      </c>
      <c r="N275" s="215" t="s">
        <v>41</v>
      </c>
      <c r="O275" s="65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AR275" s="218" t="s">
        <v>205</v>
      </c>
      <c r="AT275" s="218" t="s">
        <v>201</v>
      </c>
      <c r="AU275" s="218" t="s">
        <v>85</v>
      </c>
      <c r="AY275" s="16" t="s">
        <v>198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6" t="s">
        <v>83</v>
      </c>
      <c r="BK275" s="219">
        <f>ROUND(I275*H275,2)</f>
        <v>0</v>
      </c>
      <c r="BL275" s="16" t="s">
        <v>205</v>
      </c>
      <c r="BM275" s="218" t="s">
        <v>343</v>
      </c>
    </row>
    <row r="276" spans="2:65" s="14" customFormat="1" x14ac:dyDescent="0.2">
      <c r="B276" s="243"/>
      <c r="C276" s="244"/>
      <c r="D276" s="222" t="s">
        <v>206</v>
      </c>
      <c r="E276" s="245" t="s">
        <v>1</v>
      </c>
      <c r="F276" s="246" t="s">
        <v>344</v>
      </c>
      <c r="G276" s="244"/>
      <c r="H276" s="245" t="s">
        <v>1</v>
      </c>
      <c r="I276" s="247"/>
      <c r="J276" s="244"/>
      <c r="K276" s="244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206</v>
      </c>
      <c r="AU276" s="252" t="s">
        <v>85</v>
      </c>
      <c r="AV276" s="14" t="s">
        <v>83</v>
      </c>
      <c r="AW276" s="14" t="s">
        <v>32</v>
      </c>
      <c r="AX276" s="14" t="s">
        <v>76</v>
      </c>
      <c r="AY276" s="252" t="s">
        <v>198</v>
      </c>
    </row>
    <row r="277" spans="2:65" s="14" customFormat="1" ht="33.75" x14ac:dyDescent="0.2">
      <c r="B277" s="243"/>
      <c r="C277" s="244"/>
      <c r="D277" s="222" t="s">
        <v>206</v>
      </c>
      <c r="E277" s="245" t="s">
        <v>1</v>
      </c>
      <c r="F277" s="246" t="s">
        <v>345</v>
      </c>
      <c r="G277" s="244"/>
      <c r="H277" s="245" t="s">
        <v>1</v>
      </c>
      <c r="I277" s="247"/>
      <c r="J277" s="244"/>
      <c r="K277" s="244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206</v>
      </c>
      <c r="AU277" s="252" t="s">
        <v>85</v>
      </c>
      <c r="AV277" s="14" t="s">
        <v>83</v>
      </c>
      <c r="AW277" s="14" t="s">
        <v>32</v>
      </c>
      <c r="AX277" s="14" t="s">
        <v>76</v>
      </c>
      <c r="AY277" s="252" t="s">
        <v>198</v>
      </c>
    </row>
    <row r="278" spans="2:65" s="12" customFormat="1" ht="22.5" x14ac:dyDescent="0.2">
      <c r="B278" s="220"/>
      <c r="C278" s="221"/>
      <c r="D278" s="222" t="s">
        <v>206</v>
      </c>
      <c r="E278" s="223" t="s">
        <v>1</v>
      </c>
      <c r="F278" s="224" t="s">
        <v>346</v>
      </c>
      <c r="G278" s="221"/>
      <c r="H278" s="225">
        <v>0.53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206</v>
      </c>
      <c r="AU278" s="231" t="s">
        <v>85</v>
      </c>
      <c r="AV278" s="12" t="s">
        <v>85</v>
      </c>
      <c r="AW278" s="12" t="s">
        <v>32</v>
      </c>
      <c r="AX278" s="12" t="s">
        <v>76</v>
      </c>
      <c r="AY278" s="231" t="s">
        <v>198</v>
      </c>
    </row>
    <row r="279" spans="2:65" s="13" customFormat="1" x14ac:dyDescent="0.2">
      <c r="B279" s="232"/>
      <c r="C279" s="233"/>
      <c r="D279" s="222" t="s">
        <v>206</v>
      </c>
      <c r="E279" s="234" t="s">
        <v>1</v>
      </c>
      <c r="F279" s="235" t="s">
        <v>208</v>
      </c>
      <c r="G279" s="233"/>
      <c r="H279" s="236">
        <v>0.53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206</v>
      </c>
      <c r="AU279" s="242" t="s">
        <v>85</v>
      </c>
      <c r="AV279" s="13" t="s">
        <v>205</v>
      </c>
      <c r="AW279" s="13" t="s">
        <v>32</v>
      </c>
      <c r="AX279" s="13" t="s">
        <v>83</v>
      </c>
      <c r="AY279" s="242" t="s">
        <v>198</v>
      </c>
    </row>
    <row r="280" spans="2:65" s="1" customFormat="1" ht="16.5" customHeight="1" x14ac:dyDescent="0.2">
      <c r="B280" s="33"/>
      <c r="C280" s="208" t="s">
        <v>347</v>
      </c>
      <c r="D280" s="208" t="s">
        <v>201</v>
      </c>
      <c r="E280" s="209" t="s">
        <v>348</v>
      </c>
      <c r="F280" s="210" t="s">
        <v>349</v>
      </c>
      <c r="G280" s="211" t="s">
        <v>224</v>
      </c>
      <c r="H280" s="212">
        <v>13.99</v>
      </c>
      <c r="I280" s="213"/>
      <c r="J280" s="212">
        <f>ROUND(I280*H280,2)</f>
        <v>0</v>
      </c>
      <c r="K280" s="210" t="s">
        <v>1</v>
      </c>
      <c r="L280" s="37"/>
      <c r="M280" s="214" t="s">
        <v>1</v>
      </c>
      <c r="N280" s="215" t="s">
        <v>41</v>
      </c>
      <c r="O280" s="65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AR280" s="218" t="s">
        <v>205</v>
      </c>
      <c r="AT280" s="218" t="s">
        <v>201</v>
      </c>
      <c r="AU280" s="218" t="s">
        <v>85</v>
      </c>
      <c r="AY280" s="16" t="s">
        <v>198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6" t="s">
        <v>83</v>
      </c>
      <c r="BK280" s="219">
        <f>ROUND(I280*H280,2)</f>
        <v>0</v>
      </c>
      <c r="BL280" s="16" t="s">
        <v>205</v>
      </c>
      <c r="BM280" s="218" t="s">
        <v>350</v>
      </c>
    </row>
    <row r="281" spans="2:65" s="12" customFormat="1" ht="22.5" x14ac:dyDescent="0.2">
      <c r="B281" s="220"/>
      <c r="C281" s="221"/>
      <c r="D281" s="222" t="s">
        <v>206</v>
      </c>
      <c r="E281" s="223" t="s">
        <v>1</v>
      </c>
      <c r="F281" s="224" t="s">
        <v>351</v>
      </c>
      <c r="G281" s="221"/>
      <c r="H281" s="225">
        <v>13.99</v>
      </c>
      <c r="I281" s="226"/>
      <c r="J281" s="221"/>
      <c r="K281" s="221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206</v>
      </c>
      <c r="AU281" s="231" t="s">
        <v>85</v>
      </c>
      <c r="AV281" s="12" t="s">
        <v>85</v>
      </c>
      <c r="AW281" s="12" t="s">
        <v>32</v>
      </c>
      <c r="AX281" s="12" t="s">
        <v>76</v>
      </c>
      <c r="AY281" s="231" t="s">
        <v>198</v>
      </c>
    </row>
    <row r="282" spans="2:65" s="13" customFormat="1" x14ac:dyDescent="0.2">
      <c r="B282" s="232"/>
      <c r="C282" s="233"/>
      <c r="D282" s="222" t="s">
        <v>206</v>
      </c>
      <c r="E282" s="234" t="s">
        <v>1</v>
      </c>
      <c r="F282" s="235" t="s">
        <v>208</v>
      </c>
      <c r="G282" s="233"/>
      <c r="H282" s="236">
        <v>13.99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206</v>
      </c>
      <c r="AU282" s="242" t="s">
        <v>85</v>
      </c>
      <c r="AV282" s="13" t="s">
        <v>205</v>
      </c>
      <c r="AW282" s="13" t="s">
        <v>32</v>
      </c>
      <c r="AX282" s="13" t="s">
        <v>83</v>
      </c>
      <c r="AY282" s="242" t="s">
        <v>198</v>
      </c>
    </row>
    <row r="283" spans="2:65" s="11" customFormat="1" ht="22.9" customHeight="1" x14ac:dyDescent="0.2">
      <c r="B283" s="192"/>
      <c r="C283" s="193"/>
      <c r="D283" s="194" t="s">
        <v>75</v>
      </c>
      <c r="E283" s="206" t="s">
        <v>352</v>
      </c>
      <c r="F283" s="206" t="s">
        <v>353</v>
      </c>
      <c r="G283" s="193"/>
      <c r="H283" s="193"/>
      <c r="I283" s="196"/>
      <c r="J283" s="207">
        <f>BK283</f>
        <v>0</v>
      </c>
      <c r="K283" s="193"/>
      <c r="L283" s="198"/>
      <c r="M283" s="199"/>
      <c r="N283" s="200"/>
      <c r="O283" s="200"/>
      <c r="P283" s="201">
        <f>SUM(P284:P409)</f>
        <v>0</v>
      </c>
      <c r="Q283" s="200"/>
      <c r="R283" s="201">
        <f>SUM(R284:R409)</f>
        <v>0</v>
      </c>
      <c r="S283" s="200"/>
      <c r="T283" s="202">
        <f>SUM(T284:T409)</f>
        <v>0</v>
      </c>
      <c r="AR283" s="203" t="s">
        <v>83</v>
      </c>
      <c r="AT283" s="204" t="s">
        <v>75</v>
      </c>
      <c r="AU283" s="204" t="s">
        <v>83</v>
      </c>
      <c r="AY283" s="203" t="s">
        <v>198</v>
      </c>
      <c r="BK283" s="205">
        <f>SUM(BK284:BK409)</f>
        <v>0</v>
      </c>
    </row>
    <row r="284" spans="2:65" s="1" customFormat="1" ht="24" customHeight="1" x14ac:dyDescent="0.2">
      <c r="B284" s="33"/>
      <c r="C284" s="208" t="s">
        <v>279</v>
      </c>
      <c r="D284" s="208" t="s">
        <v>201</v>
      </c>
      <c r="E284" s="209" t="s">
        <v>354</v>
      </c>
      <c r="F284" s="210" t="s">
        <v>355</v>
      </c>
      <c r="G284" s="211" t="s">
        <v>312</v>
      </c>
      <c r="H284" s="212">
        <v>415.91</v>
      </c>
      <c r="I284" s="213"/>
      <c r="J284" s="212">
        <f>ROUND(I284*H284,2)</f>
        <v>0</v>
      </c>
      <c r="K284" s="210" t="s">
        <v>1</v>
      </c>
      <c r="L284" s="37"/>
      <c r="M284" s="214" t="s">
        <v>1</v>
      </c>
      <c r="N284" s="215" t="s">
        <v>41</v>
      </c>
      <c r="O284" s="65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AR284" s="218" t="s">
        <v>205</v>
      </c>
      <c r="AT284" s="218" t="s">
        <v>201</v>
      </c>
      <c r="AU284" s="218" t="s">
        <v>85</v>
      </c>
      <c r="AY284" s="16" t="s">
        <v>198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6" t="s">
        <v>83</v>
      </c>
      <c r="BK284" s="219">
        <f>ROUND(I284*H284,2)</f>
        <v>0</v>
      </c>
      <c r="BL284" s="16" t="s">
        <v>205</v>
      </c>
      <c r="BM284" s="218" t="s">
        <v>356</v>
      </c>
    </row>
    <row r="285" spans="2:65" s="14" customFormat="1" ht="33.75" x14ac:dyDescent="0.2">
      <c r="B285" s="243"/>
      <c r="C285" s="244"/>
      <c r="D285" s="222" t="s">
        <v>206</v>
      </c>
      <c r="E285" s="245" t="s">
        <v>1</v>
      </c>
      <c r="F285" s="246" t="s">
        <v>357</v>
      </c>
      <c r="G285" s="244"/>
      <c r="H285" s="245" t="s">
        <v>1</v>
      </c>
      <c r="I285" s="247"/>
      <c r="J285" s="244"/>
      <c r="K285" s="244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206</v>
      </c>
      <c r="AU285" s="252" t="s">
        <v>85</v>
      </c>
      <c r="AV285" s="14" t="s">
        <v>83</v>
      </c>
      <c r="AW285" s="14" t="s">
        <v>32</v>
      </c>
      <c r="AX285" s="14" t="s">
        <v>76</v>
      </c>
      <c r="AY285" s="252" t="s">
        <v>198</v>
      </c>
    </row>
    <row r="286" spans="2:65" s="14" customFormat="1" x14ac:dyDescent="0.2">
      <c r="B286" s="243"/>
      <c r="C286" s="244"/>
      <c r="D286" s="222" t="s">
        <v>206</v>
      </c>
      <c r="E286" s="245" t="s">
        <v>1</v>
      </c>
      <c r="F286" s="246" t="s">
        <v>358</v>
      </c>
      <c r="G286" s="244"/>
      <c r="H286" s="245" t="s">
        <v>1</v>
      </c>
      <c r="I286" s="247"/>
      <c r="J286" s="244"/>
      <c r="K286" s="244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206</v>
      </c>
      <c r="AU286" s="252" t="s">
        <v>85</v>
      </c>
      <c r="AV286" s="14" t="s">
        <v>83</v>
      </c>
      <c r="AW286" s="14" t="s">
        <v>32</v>
      </c>
      <c r="AX286" s="14" t="s">
        <v>76</v>
      </c>
      <c r="AY286" s="252" t="s">
        <v>198</v>
      </c>
    </row>
    <row r="287" spans="2:65" s="12" customFormat="1" x14ac:dyDescent="0.2">
      <c r="B287" s="220"/>
      <c r="C287" s="221"/>
      <c r="D287" s="222" t="s">
        <v>206</v>
      </c>
      <c r="E287" s="223" t="s">
        <v>1</v>
      </c>
      <c r="F287" s="224" t="s">
        <v>359</v>
      </c>
      <c r="G287" s="221"/>
      <c r="H287" s="225">
        <v>156.75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206</v>
      </c>
      <c r="AU287" s="231" t="s">
        <v>85</v>
      </c>
      <c r="AV287" s="12" t="s">
        <v>85</v>
      </c>
      <c r="AW287" s="12" t="s">
        <v>32</v>
      </c>
      <c r="AX287" s="12" t="s">
        <v>76</v>
      </c>
      <c r="AY287" s="231" t="s">
        <v>198</v>
      </c>
    </row>
    <row r="288" spans="2:65" s="12" customFormat="1" ht="33.75" x14ac:dyDescent="0.2">
      <c r="B288" s="220"/>
      <c r="C288" s="221"/>
      <c r="D288" s="222" t="s">
        <v>206</v>
      </c>
      <c r="E288" s="223" t="s">
        <v>1</v>
      </c>
      <c r="F288" s="224" t="s">
        <v>360</v>
      </c>
      <c r="G288" s="221"/>
      <c r="H288" s="225">
        <v>-23.17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206</v>
      </c>
      <c r="AU288" s="231" t="s">
        <v>85</v>
      </c>
      <c r="AV288" s="12" t="s">
        <v>85</v>
      </c>
      <c r="AW288" s="12" t="s">
        <v>32</v>
      </c>
      <c r="AX288" s="12" t="s">
        <v>76</v>
      </c>
      <c r="AY288" s="231" t="s">
        <v>198</v>
      </c>
    </row>
    <row r="289" spans="2:51" s="12" customFormat="1" x14ac:dyDescent="0.2">
      <c r="B289" s="220"/>
      <c r="C289" s="221"/>
      <c r="D289" s="222" t="s">
        <v>206</v>
      </c>
      <c r="E289" s="223" t="s">
        <v>1</v>
      </c>
      <c r="F289" s="224" t="s">
        <v>361</v>
      </c>
      <c r="G289" s="221"/>
      <c r="H289" s="225">
        <v>-3.51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206</v>
      </c>
      <c r="AU289" s="231" t="s">
        <v>85</v>
      </c>
      <c r="AV289" s="12" t="s">
        <v>85</v>
      </c>
      <c r="AW289" s="12" t="s">
        <v>32</v>
      </c>
      <c r="AX289" s="12" t="s">
        <v>76</v>
      </c>
      <c r="AY289" s="231" t="s">
        <v>198</v>
      </c>
    </row>
    <row r="290" spans="2:51" s="12" customFormat="1" ht="22.5" x14ac:dyDescent="0.2">
      <c r="B290" s="220"/>
      <c r="C290" s="221"/>
      <c r="D290" s="222" t="s">
        <v>206</v>
      </c>
      <c r="E290" s="223" t="s">
        <v>1</v>
      </c>
      <c r="F290" s="224" t="s">
        <v>362</v>
      </c>
      <c r="G290" s="221"/>
      <c r="H290" s="225">
        <v>-12.34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206</v>
      </c>
      <c r="AU290" s="231" t="s">
        <v>85</v>
      </c>
      <c r="AV290" s="12" t="s">
        <v>85</v>
      </c>
      <c r="AW290" s="12" t="s">
        <v>32</v>
      </c>
      <c r="AX290" s="12" t="s">
        <v>76</v>
      </c>
      <c r="AY290" s="231" t="s">
        <v>198</v>
      </c>
    </row>
    <row r="291" spans="2:51" s="12" customFormat="1" x14ac:dyDescent="0.2">
      <c r="B291" s="220"/>
      <c r="C291" s="221"/>
      <c r="D291" s="222" t="s">
        <v>206</v>
      </c>
      <c r="E291" s="223" t="s">
        <v>1</v>
      </c>
      <c r="F291" s="224" t="s">
        <v>363</v>
      </c>
      <c r="G291" s="221"/>
      <c r="H291" s="225">
        <v>133.65</v>
      </c>
      <c r="I291" s="226"/>
      <c r="J291" s="221"/>
      <c r="K291" s="221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206</v>
      </c>
      <c r="AU291" s="231" t="s">
        <v>85</v>
      </c>
      <c r="AV291" s="12" t="s">
        <v>85</v>
      </c>
      <c r="AW291" s="12" t="s">
        <v>32</v>
      </c>
      <c r="AX291" s="12" t="s">
        <v>76</v>
      </c>
      <c r="AY291" s="231" t="s">
        <v>198</v>
      </c>
    </row>
    <row r="292" spans="2:51" s="12" customFormat="1" ht="33.75" x14ac:dyDescent="0.2">
      <c r="B292" s="220"/>
      <c r="C292" s="221"/>
      <c r="D292" s="222" t="s">
        <v>206</v>
      </c>
      <c r="E292" s="223" t="s">
        <v>1</v>
      </c>
      <c r="F292" s="224" t="s">
        <v>364</v>
      </c>
      <c r="G292" s="221"/>
      <c r="H292" s="225">
        <v>-20.48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206</v>
      </c>
      <c r="AU292" s="231" t="s">
        <v>85</v>
      </c>
      <c r="AV292" s="12" t="s">
        <v>85</v>
      </c>
      <c r="AW292" s="12" t="s">
        <v>32</v>
      </c>
      <c r="AX292" s="12" t="s">
        <v>76</v>
      </c>
      <c r="AY292" s="231" t="s">
        <v>198</v>
      </c>
    </row>
    <row r="293" spans="2:51" s="12" customFormat="1" x14ac:dyDescent="0.2">
      <c r="B293" s="220"/>
      <c r="C293" s="221"/>
      <c r="D293" s="222" t="s">
        <v>206</v>
      </c>
      <c r="E293" s="223" t="s">
        <v>1</v>
      </c>
      <c r="F293" s="224" t="s">
        <v>365</v>
      </c>
      <c r="G293" s="221"/>
      <c r="H293" s="225">
        <v>-4.6500000000000004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206</v>
      </c>
      <c r="AU293" s="231" t="s">
        <v>85</v>
      </c>
      <c r="AV293" s="12" t="s">
        <v>85</v>
      </c>
      <c r="AW293" s="12" t="s">
        <v>32</v>
      </c>
      <c r="AX293" s="12" t="s">
        <v>76</v>
      </c>
      <c r="AY293" s="231" t="s">
        <v>198</v>
      </c>
    </row>
    <row r="294" spans="2:51" s="12" customFormat="1" ht="22.5" x14ac:dyDescent="0.2">
      <c r="B294" s="220"/>
      <c r="C294" s="221"/>
      <c r="D294" s="222" t="s">
        <v>206</v>
      </c>
      <c r="E294" s="223" t="s">
        <v>1</v>
      </c>
      <c r="F294" s="224" t="s">
        <v>366</v>
      </c>
      <c r="G294" s="221"/>
      <c r="H294" s="225">
        <v>-11.05</v>
      </c>
      <c r="I294" s="226"/>
      <c r="J294" s="221"/>
      <c r="K294" s="221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206</v>
      </c>
      <c r="AU294" s="231" t="s">
        <v>85</v>
      </c>
      <c r="AV294" s="12" t="s">
        <v>85</v>
      </c>
      <c r="AW294" s="12" t="s">
        <v>32</v>
      </c>
      <c r="AX294" s="12" t="s">
        <v>76</v>
      </c>
      <c r="AY294" s="231" t="s">
        <v>198</v>
      </c>
    </row>
    <row r="295" spans="2:51" s="14" customFormat="1" x14ac:dyDescent="0.2">
      <c r="B295" s="243"/>
      <c r="C295" s="244"/>
      <c r="D295" s="222" t="s">
        <v>206</v>
      </c>
      <c r="E295" s="245" t="s">
        <v>1</v>
      </c>
      <c r="F295" s="246" t="s">
        <v>367</v>
      </c>
      <c r="G295" s="244"/>
      <c r="H295" s="245" t="s">
        <v>1</v>
      </c>
      <c r="I295" s="247"/>
      <c r="J295" s="244"/>
      <c r="K295" s="244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206</v>
      </c>
      <c r="AU295" s="252" t="s">
        <v>85</v>
      </c>
      <c r="AV295" s="14" t="s">
        <v>83</v>
      </c>
      <c r="AW295" s="14" t="s">
        <v>32</v>
      </c>
      <c r="AX295" s="14" t="s">
        <v>76</v>
      </c>
      <c r="AY295" s="252" t="s">
        <v>198</v>
      </c>
    </row>
    <row r="296" spans="2:51" s="12" customFormat="1" x14ac:dyDescent="0.2">
      <c r="B296" s="220"/>
      <c r="C296" s="221"/>
      <c r="D296" s="222" t="s">
        <v>206</v>
      </c>
      <c r="E296" s="223" t="s">
        <v>1</v>
      </c>
      <c r="F296" s="224" t="s">
        <v>368</v>
      </c>
      <c r="G296" s="221"/>
      <c r="H296" s="225">
        <v>133.65</v>
      </c>
      <c r="I296" s="226"/>
      <c r="J296" s="221"/>
      <c r="K296" s="221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206</v>
      </c>
      <c r="AU296" s="231" t="s">
        <v>85</v>
      </c>
      <c r="AV296" s="12" t="s">
        <v>85</v>
      </c>
      <c r="AW296" s="12" t="s">
        <v>32</v>
      </c>
      <c r="AX296" s="12" t="s">
        <v>76</v>
      </c>
      <c r="AY296" s="231" t="s">
        <v>198</v>
      </c>
    </row>
    <row r="297" spans="2:51" s="12" customFormat="1" ht="33.75" x14ac:dyDescent="0.2">
      <c r="B297" s="220"/>
      <c r="C297" s="221"/>
      <c r="D297" s="222" t="s">
        <v>206</v>
      </c>
      <c r="E297" s="223" t="s">
        <v>1</v>
      </c>
      <c r="F297" s="224" t="s">
        <v>364</v>
      </c>
      <c r="G297" s="221"/>
      <c r="H297" s="225">
        <v>-20.48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206</v>
      </c>
      <c r="AU297" s="231" t="s">
        <v>85</v>
      </c>
      <c r="AV297" s="12" t="s">
        <v>85</v>
      </c>
      <c r="AW297" s="12" t="s">
        <v>32</v>
      </c>
      <c r="AX297" s="12" t="s">
        <v>76</v>
      </c>
      <c r="AY297" s="231" t="s">
        <v>198</v>
      </c>
    </row>
    <row r="298" spans="2:51" s="12" customFormat="1" x14ac:dyDescent="0.2">
      <c r="B298" s="220"/>
      <c r="C298" s="221"/>
      <c r="D298" s="222" t="s">
        <v>206</v>
      </c>
      <c r="E298" s="223" t="s">
        <v>1</v>
      </c>
      <c r="F298" s="224" t="s">
        <v>365</v>
      </c>
      <c r="G298" s="221"/>
      <c r="H298" s="225">
        <v>-4.6500000000000004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206</v>
      </c>
      <c r="AU298" s="231" t="s">
        <v>85</v>
      </c>
      <c r="AV298" s="12" t="s">
        <v>85</v>
      </c>
      <c r="AW298" s="12" t="s">
        <v>32</v>
      </c>
      <c r="AX298" s="12" t="s">
        <v>76</v>
      </c>
      <c r="AY298" s="231" t="s">
        <v>198</v>
      </c>
    </row>
    <row r="299" spans="2:51" s="12" customFormat="1" ht="22.5" x14ac:dyDescent="0.2">
      <c r="B299" s="220"/>
      <c r="C299" s="221"/>
      <c r="D299" s="222" t="s">
        <v>206</v>
      </c>
      <c r="E299" s="223" t="s">
        <v>1</v>
      </c>
      <c r="F299" s="224" t="s">
        <v>366</v>
      </c>
      <c r="G299" s="221"/>
      <c r="H299" s="225">
        <v>-11.05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206</v>
      </c>
      <c r="AU299" s="231" t="s">
        <v>85</v>
      </c>
      <c r="AV299" s="12" t="s">
        <v>85</v>
      </c>
      <c r="AW299" s="12" t="s">
        <v>32</v>
      </c>
      <c r="AX299" s="12" t="s">
        <v>76</v>
      </c>
      <c r="AY299" s="231" t="s">
        <v>198</v>
      </c>
    </row>
    <row r="300" spans="2:51" s="12" customFormat="1" ht="33.75" x14ac:dyDescent="0.2">
      <c r="B300" s="220"/>
      <c r="C300" s="221"/>
      <c r="D300" s="222" t="s">
        <v>206</v>
      </c>
      <c r="E300" s="223" t="s">
        <v>1</v>
      </c>
      <c r="F300" s="224" t="s">
        <v>369</v>
      </c>
      <c r="G300" s="221"/>
      <c r="H300" s="225">
        <v>119.74</v>
      </c>
      <c r="I300" s="226"/>
      <c r="J300" s="221"/>
      <c r="K300" s="221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206</v>
      </c>
      <c r="AU300" s="231" t="s">
        <v>85</v>
      </c>
      <c r="AV300" s="12" t="s">
        <v>85</v>
      </c>
      <c r="AW300" s="12" t="s">
        <v>32</v>
      </c>
      <c r="AX300" s="12" t="s">
        <v>76</v>
      </c>
      <c r="AY300" s="231" t="s">
        <v>198</v>
      </c>
    </row>
    <row r="301" spans="2:51" s="12" customFormat="1" x14ac:dyDescent="0.2">
      <c r="B301" s="220"/>
      <c r="C301" s="221"/>
      <c r="D301" s="222" t="s">
        <v>206</v>
      </c>
      <c r="E301" s="223" t="s">
        <v>1</v>
      </c>
      <c r="F301" s="224" t="s">
        <v>370</v>
      </c>
      <c r="G301" s="221"/>
      <c r="H301" s="225">
        <v>8.5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206</v>
      </c>
      <c r="AU301" s="231" t="s">
        <v>85</v>
      </c>
      <c r="AV301" s="12" t="s">
        <v>85</v>
      </c>
      <c r="AW301" s="12" t="s">
        <v>32</v>
      </c>
      <c r="AX301" s="12" t="s">
        <v>76</v>
      </c>
      <c r="AY301" s="231" t="s">
        <v>198</v>
      </c>
    </row>
    <row r="302" spans="2:51" s="12" customFormat="1" ht="22.5" x14ac:dyDescent="0.2">
      <c r="B302" s="220"/>
      <c r="C302" s="221"/>
      <c r="D302" s="222" t="s">
        <v>206</v>
      </c>
      <c r="E302" s="223" t="s">
        <v>1</v>
      </c>
      <c r="F302" s="224" t="s">
        <v>371</v>
      </c>
      <c r="G302" s="221"/>
      <c r="H302" s="225">
        <v>-21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206</v>
      </c>
      <c r="AU302" s="231" t="s">
        <v>85</v>
      </c>
      <c r="AV302" s="12" t="s">
        <v>85</v>
      </c>
      <c r="AW302" s="12" t="s">
        <v>32</v>
      </c>
      <c r="AX302" s="12" t="s">
        <v>76</v>
      </c>
      <c r="AY302" s="231" t="s">
        <v>198</v>
      </c>
    </row>
    <row r="303" spans="2:51" s="12" customFormat="1" x14ac:dyDescent="0.2">
      <c r="B303" s="220"/>
      <c r="C303" s="221"/>
      <c r="D303" s="222" t="s">
        <v>206</v>
      </c>
      <c r="E303" s="223" t="s">
        <v>1</v>
      </c>
      <c r="F303" s="224" t="s">
        <v>372</v>
      </c>
      <c r="G303" s="221"/>
      <c r="H303" s="225">
        <v>-4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206</v>
      </c>
      <c r="AU303" s="231" t="s">
        <v>85</v>
      </c>
      <c r="AV303" s="12" t="s">
        <v>85</v>
      </c>
      <c r="AW303" s="12" t="s">
        <v>32</v>
      </c>
      <c r="AX303" s="12" t="s">
        <v>76</v>
      </c>
      <c r="AY303" s="231" t="s">
        <v>198</v>
      </c>
    </row>
    <row r="304" spans="2:51" s="13" customFormat="1" x14ac:dyDescent="0.2">
      <c r="B304" s="232"/>
      <c r="C304" s="233"/>
      <c r="D304" s="222" t="s">
        <v>206</v>
      </c>
      <c r="E304" s="234" t="s">
        <v>1</v>
      </c>
      <c r="F304" s="235" t="s">
        <v>208</v>
      </c>
      <c r="G304" s="233"/>
      <c r="H304" s="236">
        <v>415.91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206</v>
      </c>
      <c r="AU304" s="242" t="s">
        <v>85</v>
      </c>
      <c r="AV304" s="13" t="s">
        <v>205</v>
      </c>
      <c r="AW304" s="13" t="s">
        <v>32</v>
      </c>
      <c r="AX304" s="13" t="s">
        <v>83</v>
      </c>
      <c r="AY304" s="242" t="s">
        <v>198</v>
      </c>
    </row>
    <row r="305" spans="2:65" s="1" customFormat="1" ht="24" customHeight="1" x14ac:dyDescent="0.2">
      <c r="B305" s="33"/>
      <c r="C305" s="208" t="s">
        <v>299</v>
      </c>
      <c r="D305" s="208" t="s">
        <v>201</v>
      </c>
      <c r="E305" s="209" t="s">
        <v>373</v>
      </c>
      <c r="F305" s="210" t="s">
        <v>374</v>
      </c>
      <c r="G305" s="211" t="s">
        <v>312</v>
      </c>
      <c r="H305" s="212">
        <v>47.97</v>
      </c>
      <c r="I305" s="213"/>
      <c r="J305" s="212">
        <f>ROUND(I305*H305,2)</f>
        <v>0</v>
      </c>
      <c r="K305" s="210" t="s">
        <v>1</v>
      </c>
      <c r="L305" s="37"/>
      <c r="M305" s="214" t="s">
        <v>1</v>
      </c>
      <c r="N305" s="215" t="s">
        <v>41</v>
      </c>
      <c r="O305" s="65"/>
      <c r="P305" s="216">
        <f>O305*H305</f>
        <v>0</v>
      </c>
      <c r="Q305" s="216">
        <v>0</v>
      </c>
      <c r="R305" s="216">
        <f>Q305*H305</f>
        <v>0</v>
      </c>
      <c r="S305" s="216">
        <v>0</v>
      </c>
      <c r="T305" s="217">
        <f>S305*H305</f>
        <v>0</v>
      </c>
      <c r="AR305" s="218" t="s">
        <v>205</v>
      </c>
      <c r="AT305" s="218" t="s">
        <v>201</v>
      </c>
      <c r="AU305" s="218" t="s">
        <v>85</v>
      </c>
      <c r="AY305" s="16" t="s">
        <v>198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6" t="s">
        <v>83</v>
      </c>
      <c r="BK305" s="219">
        <f>ROUND(I305*H305,2)</f>
        <v>0</v>
      </c>
      <c r="BL305" s="16" t="s">
        <v>205</v>
      </c>
      <c r="BM305" s="218" t="s">
        <v>375</v>
      </c>
    </row>
    <row r="306" spans="2:65" s="1" customFormat="1" ht="24" customHeight="1" x14ac:dyDescent="0.2">
      <c r="B306" s="33"/>
      <c r="C306" s="208" t="s">
        <v>283</v>
      </c>
      <c r="D306" s="208" t="s">
        <v>201</v>
      </c>
      <c r="E306" s="209" t="s">
        <v>376</v>
      </c>
      <c r="F306" s="210" t="s">
        <v>377</v>
      </c>
      <c r="G306" s="211" t="s">
        <v>312</v>
      </c>
      <c r="H306" s="212">
        <v>142.49</v>
      </c>
      <c r="I306" s="213"/>
      <c r="J306" s="212">
        <f>ROUND(I306*H306,2)</f>
        <v>0</v>
      </c>
      <c r="K306" s="210" t="s">
        <v>1</v>
      </c>
      <c r="L306" s="37"/>
      <c r="M306" s="214" t="s">
        <v>1</v>
      </c>
      <c r="N306" s="215" t="s">
        <v>41</v>
      </c>
      <c r="O306" s="65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7">
        <f>S306*H306</f>
        <v>0</v>
      </c>
      <c r="AR306" s="218" t="s">
        <v>205</v>
      </c>
      <c r="AT306" s="218" t="s">
        <v>201</v>
      </c>
      <c r="AU306" s="218" t="s">
        <v>85</v>
      </c>
      <c r="AY306" s="16" t="s">
        <v>198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6" t="s">
        <v>83</v>
      </c>
      <c r="BK306" s="219">
        <f>ROUND(I306*H306,2)</f>
        <v>0</v>
      </c>
      <c r="BL306" s="16" t="s">
        <v>205</v>
      </c>
      <c r="BM306" s="218" t="s">
        <v>378</v>
      </c>
    </row>
    <row r="307" spans="2:65" s="14" customFormat="1" ht="33.75" x14ac:dyDescent="0.2">
      <c r="B307" s="243"/>
      <c r="C307" s="244"/>
      <c r="D307" s="222" t="s">
        <v>206</v>
      </c>
      <c r="E307" s="245" t="s">
        <v>1</v>
      </c>
      <c r="F307" s="246" t="s">
        <v>379</v>
      </c>
      <c r="G307" s="244"/>
      <c r="H307" s="245" t="s">
        <v>1</v>
      </c>
      <c r="I307" s="247"/>
      <c r="J307" s="244"/>
      <c r="K307" s="244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206</v>
      </c>
      <c r="AU307" s="252" t="s">
        <v>85</v>
      </c>
      <c r="AV307" s="14" t="s">
        <v>83</v>
      </c>
      <c r="AW307" s="14" t="s">
        <v>32</v>
      </c>
      <c r="AX307" s="14" t="s">
        <v>76</v>
      </c>
      <c r="AY307" s="252" t="s">
        <v>198</v>
      </c>
    </row>
    <row r="308" spans="2:65" s="14" customFormat="1" x14ac:dyDescent="0.2">
      <c r="B308" s="243"/>
      <c r="C308" s="244"/>
      <c r="D308" s="222" t="s">
        <v>206</v>
      </c>
      <c r="E308" s="245" t="s">
        <v>1</v>
      </c>
      <c r="F308" s="246" t="s">
        <v>380</v>
      </c>
      <c r="G308" s="244"/>
      <c r="H308" s="245" t="s">
        <v>1</v>
      </c>
      <c r="I308" s="247"/>
      <c r="J308" s="244"/>
      <c r="K308" s="244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206</v>
      </c>
      <c r="AU308" s="252" t="s">
        <v>85</v>
      </c>
      <c r="AV308" s="14" t="s">
        <v>83</v>
      </c>
      <c r="AW308" s="14" t="s">
        <v>32</v>
      </c>
      <c r="AX308" s="14" t="s">
        <v>76</v>
      </c>
      <c r="AY308" s="252" t="s">
        <v>198</v>
      </c>
    </row>
    <row r="309" spans="2:65" s="12" customFormat="1" x14ac:dyDescent="0.2">
      <c r="B309" s="220"/>
      <c r="C309" s="221"/>
      <c r="D309" s="222" t="s">
        <v>206</v>
      </c>
      <c r="E309" s="223" t="s">
        <v>1</v>
      </c>
      <c r="F309" s="224" t="s">
        <v>381</v>
      </c>
      <c r="G309" s="221"/>
      <c r="H309" s="225">
        <v>54.86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206</v>
      </c>
      <c r="AU309" s="231" t="s">
        <v>85</v>
      </c>
      <c r="AV309" s="12" t="s">
        <v>85</v>
      </c>
      <c r="AW309" s="12" t="s">
        <v>32</v>
      </c>
      <c r="AX309" s="12" t="s">
        <v>76</v>
      </c>
      <c r="AY309" s="231" t="s">
        <v>198</v>
      </c>
    </row>
    <row r="310" spans="2:65" s="14" customFormat="1" x14ac:dyDescent="0.2">
      <c r="B310" s="243"/>
      <c r="C310" s="244"/>
      <c r="D310" s="222" t="s">
        <v>206</v>
      </c>
      <c r="E310" s="245" t="s">
        <v>1</v>
      </c>
      <c r="F310" s="246" t="s">
        <v>382</v>
      </c>
      <c r="G310" s="244"/>
      <c r="H310" s="245" t="s">
        <v>1</v>
      </c>
      <c r="I310" s="247"/>
      <c r="J310" s="244"/>
      <c r="K310" s="244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206</v>
      </c>
      <c r="AU310" s="252" t="s">
        <v>85</v>
      </c>
      <c r="AV310" s="14" t="s">
        <v>83</v>
      </c>
      <c r="AW310" s="14" t="s">
        <v>32</v>
      </c>
      <c r="AX310" s="14" t="s">
        <v>76</v>
      </c>
      <c r="AY310" s="252" t="s">
        <v>198</v>
      </c>
    </row>
    <row r="311" spans="2:65" s="12" customFormat="1" x14ac:dyDescent="0.2">
      <c r="B311" s="220"/>
      <c r="C311" s="221"/>
      <c r="D311" s="222" t="s">
        <v>206</v>
      </c>
      <c r="E311" s="223" t="s">
        <v>1</v>
      </c>
      <c r="F311" s="224" t="s">
        <v>383</v>
      </c>
      <c r="G311" s="221"/>
      <c r="H311" s="225">
        <v>-9.49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206</v>
      </c>
      <c r="AU311" s="231" t="s">
        <v>85</v>
      </c>
      <c r="AV311" s="12" t="s">
        <v>85</v>
      </c>
      <c r="AW311" s="12" t="s">
        <v>32</v>
      </c>
      <c r="AX311" s="12" t="s">
        <v>76</v>
      </c>
      <c r="AY311" s="231" t="s">
        <v>198</v>
      </c>
    </row>
    <row r="312" spans="2:65" s="14" customFormat="1" x14ac:dyDescent="0.2">
      <c r="B312" s="243"/>
      <c r="C312" s="244"/>
      <c r="D312" s="222" t="s">
        <v>206</v>
      </c>
      <c r="E312" s="245" t="s">
        <v>1</v>
      </c>
      <c r="F312" s="246" t="s">
        <v>367</v>
      </c>
      <c r="G312" s="244"/>
      <c r="H312" s="245" t="s">
        <v>1</v>
      </c>
      <c r="I312" s="247"/>
      <c r="J312" s="244"/>
      <c r="K312" s="244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206</v>
      </c>
      <c r="AU312" s="252" t="s">
        <v>85</v>
      </c>
      <c r="AV312" s="14" t="s">
        <v>83</v>
      </c>
      <c r="AW312" s="14" t="s">
        <v>32</v>
      </c>
      <c r="AX312" s="14" t="s">
        <v>76</v>
      </c>
      <c r="AY312" s="252" t="s">
        <v>198</v>
      </c>
    </row>
    <row r="313" spans="2:65" s="12" customFormat="1" x14ac:dyDescent="0.2">
      <c r="B313" s="220"/>
      <c r="C313" s="221"/>
      <c r="D313" s="222" t="s">
        <v>206</v>
      </c>
      <c r="E313" s="223" t="s">
        <v>1</v>
      </c>
      <c r="F313" s="224" t="s">
        <v>384</v>
      </c>
      <c r="G313" s="221"/>
      <c r="H313" s="225">
        <v>54.86</v>
      </c>
      <c r="I313" s="226"/>
      <c r="J313" s="221"/>
      <c r="K313" s="221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206</v>
      </c>
      <c r="AU313" s="231" t="s">
        <v>85</v>
      </c>
      <c r="AV313" s="12" t="s">
        <v>85</v>
      </c>
      <c r="AW313" s="12" t="s">
        <v>32</v>
      </c>
      <c r="AX313" s="12" t="s">
        <v>76</v>
      </c>
      <c r="AY313" s="231" t="s">
        <v>198</v>
      </c>
    </row>
    <row r="314" spans="2:65" s="14" customFormat="1" x14ac:dyDescent="0.2">
      <c r="B314" s="243"/>
      <c r="C314" s="244"/>
      <c r="D314" s="222" t="s">
        <v>206</v>
      </c>
      <c r="E314" s="245" t="s">
        <v>1</v>
      </c>
      <c r="F314" s="246" t="s">
        <v>382</v>
      </c>
      <c r="G314" s="244"/>
      <c r="H314" s="245" t="s">
        <v>1</v>
      </c>
      <c r="I314" s="247"/>
      <c r="J314" s="244"/>
      <c r="K314" s="244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206</v>
      </c>
      <c r="AU314" s="252" t="s">
        <v>85</v>
      </c>
      <c r="AV314" s="14" t="s">
        <v>83</v>
      </c>
      <c r="AW314" s="14" t="s">
        <v>32</v>
      </c>
      <c r="AX314" s="14" t="s">
        <v>76</v>
      </c>
      <c r="AY314" s="252" t="s">
        <v>198</v>
      </c>
    </row>
    <row r="315" spans="2:65" s="12" customFormat="1" x14ac:dyDescent="0.2">
      <c r="B315" s="220"/>
      <c r="C315" s="221"/>
      <c r="D315" s="222" t="s">
        <v>206</v>
      </c>
      <c r="E315" s="223" t="s">
        <v>1</v>
      </c>
      <c r="F315" s="224" t="s">
        <v>383</v>
      </c>
      <c r="G315" s="221"/>
      <c r="H315" s="225">
        <v>-9.49</v>
      </c>
      <c r="I315" s="226"/>
      <c r="J315" s="221"/>
      <c r="K315" s="221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206</v>
      </c>
      <c r="AU315" s="231" t="s">
        <v>85</v>
      </c>
      <c r="AV315" s="12" t="s">
        <v>85</v>
      </c>
      <c r="AW315" s="12" t="s">
        <v>32</v>
      </c>
      <c r="AX315" s="12" t="s">
        <v>76</v>
      </c>
      <c r="AY315" s="231" t="s">
        <v>198</v>
      </c>
    </row>
    <row r="316" spans="2:65" s="12" customFormat="1" x14ac:dyDescent="0.2">
      <c r="B316" s="220"/>
      <c r="C316" s="221"/>
      <c r="D316" s="222" t="s">
        <v>206</v>
      </c>
      <c r="E316" s="223" t="s">
        <v>1</v>
      </c>
      <c r="F316" s="224" t="s">
        <v>385</v>
      </c>
      <c r="G316" s="221"/>
      <c r="H316" s="225">
        <v>56.93</v>
      </c>
      <c r="I316" s="226"/>
      <c r="J316" s="221"/>
      <c r="K316" s="221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206</v>
      </c>
      <c r="AU316" s="231" t="s">
        <v>85</v>
      </c>
      <c r="AV316" s="12" t="s">
        <v>85</v>
      </c>
      <c r="AW316" s="12" t="s">
        <v>32</v>
      </c>
      <c r="AX316" s="12" t="s">
        <v>76</v>
      </c>
      <c r="AY316" s="231" t="s">
        <v>198</v>
      </c>
    </row>
    <row r="317" spans="2:65" s="12" customFormat="1" x14ac:dyDescent="0.2">
      <c r="B317" s="220"/>
      <c r="C317" s="221"/>
      <c r="D317" s="222" t="s">
        <v>206</v>
      </c>
      <c r="E317" s="223" t="s">
        <v>1</v>
      </c>
      <c r="F317" s="224" t="s">
        <v>386</v>
      </c>
      <c r="G317" s="221"/>
      <c r="H317" s="225">
        <v>-5.18</v>
      </c>
      <c r="I317" s="226"/>
      <c r="J317" s="221"/>
      <c r="K317" s="221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206</v>
      </c>
      <c r="AU317" s="231" t="s">
        <v>85</v>
      </c>
      <c r="AV317" s="12" t="s">
        <v>85</v>
      </c>
      <c r="AW317" s="12" t="s">
        <v>32</v>
      </c>
      <c r="AX317" s="12" t="s">
        <v>76</v>
      </c>
      <c r="AY317" s="231" t="s">
        <v>198</v>
      </c>
    </row>
    <row r="318" spans="2:65" s="13" customFormat="1" x14ac:dyDescent="0.2">
      <c r="B318" s="232"/>
      <c r="C318" s="233"/>
      <c r="D318" s="222" t="s">
        <v>206</v>
      </c>
      <c r="E318" s="234" t="s">
        <v>1</v>
      </c>
      <c r="F318" s="235" t="s">
        <v>208</v>
      </c>
      <c r="G318" s="233"/>
      <c r="H318" s="236">
        <v>142.49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206</v>
      </c>
      <c r="AU318" s="242" t="s">
        <v>85</v>
      </c>
      <c r="AV318" s="13" t="s">
        <v>205</v>
      </c>
      <c r="AW318" s="13" t="s">
        <v>32</v>
      </c>
      <c r="AX318" s="13" t="s">
        <v>83</v>
      </c>
      <c r="AY318" s="242" t="s">
        <v>198</v>
      </c>
    </row>
    <row r="319" spans="2:65" s="1" customFormat="1" ht="24" customHeight="1" x14ac:dyDescent="0.2">
      <c r="B319" s="33"/>
      <c r="C319" s="208" t="s">
        <v>387</v>
      </c>
      <c r="D319" s="208" t="s">
        <v>201</v>
      </c>
      <c r="E319" s="209" t="s">
        <v>388</v>
      </c>
      <c r="F319" s="210" t="s">
        <v>389</v>
      </c>
      <c r="G319" s="211" t="s">
        <v>204</v>
      </c>
      <c r="H319" s="212">
        <v>1</v>
      </c>
      <c r="I319" s="213"/>
      <c r="J319" s="212">
        <f>ROUND(I319*H319,2)</f>
        <v>0</v>
      </c>
      <c r="K319" s="210" t="s">
        <v>1</v>
      </c>
      <c r="L319" s="37"/>
      <c r="M319" s="214" t="s">
        <v>1</v>
      </c>
      <c r="N319" s="215" t="s">
        <v>41</v>
      </c>
      <c r="O319" s="65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AR319" s="218" t="s">
        <v>205</v>
      </c>
      <c r="AT319" s="218" t="s">
        <v>201</v>
      </c>
      <c r="AU319" s="218" t="s">
        <v>85</v>
      </c>
      <c r="AY319" s="16" t="s">
        <v>198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6" t="s">
        <v>83</v>
      </c>
      <c r="BK319" s="219">
        <f>ROUND(I319*H319,2)</f>
        <v>0</v>
      </c>
      <c r="BL319" s="16" t="s">
        <v>205</v>
      </c>
      <c r="BM319" s="218" t="s">
        <v>390</v>
      </c>
    </row>
    <row r="320" spans="2:65" s="14" customFormat="1" ht="33.75" x14ac:dyDescent="0.2">
      <c r="B320" s="243"/>
      <c r="C320" s="244"/>
      <c r="D320" s="222" t="s">
        <v>206</v>
      </c>
      <c r="E320" s="245" t="s">
        <v>1</v>
      </c>
      <c r="F320" s="246" t="s">
        <v>391</v>
      </c>
      <c r="G320" s="244"/>
      <c r="H320" s="245" t="s">
        <v>1</v>
      </c>
      <c r="I320" s="247"/>
      <c r="J320" s="244"/>
      <c r="K320" s="244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206</v>
      </c>
      <c r="AU320" s="252" t="s">
        <v>85</v>
      </c>
      <c r="AV320" s="14" t="s">
        <v>83</v>
      </c>
      <c r="AW320" s="14" t="s">
        <v>32</v>
      </c>
      <c r="AX320" s="14" t="s">
        <v>76</v>
      </c>
      <c r="AY320" s="252" t="s">
        <v>198</v>
      </c>
    </row>
    <row r="321" spans="2:65" s="12" customFormat="1" x14ac:dyDescent="0.2">
      <c r="B321" s="220"/>
      <c r="C321" s="221"/>
      <c r="D321" s="222" t="s">
        <v>206</v>
      </c>
      <c r="E321" s="223" t="s">
        <v>1</v>
      </c>
      <c r="F321" s="224" t="s">
        <v>83</v>
      </c>
      <c r="G321" s="221"/>
      <c r="H321" s="225">
        <v>1</v>
      </c>
      <c r="I321" s="226"/>
      <c r="J321" s="221"/>
      <c r="K321" s="221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206</v>
      </c>
      <c r="AU321" s="231" t="s">
        <v>85</v>
      </c>
      <c r="AV321" s="12" t="s">
        <v>85</v>
      </c>
      <c r="AW321" s="12" t="s">
        <v>32</v>
      </c>
      <c r="AX321" s="12" t="s">
        <v>76</v>
      </c>
      <c r="AY321" s="231" t="s">
        <v>198</v>
      </c>
    </row>
    <row r="322" spans="2:65" s="13" customFormat="1" x14ac:dyDescent="0.2">
      <c r="B322" s="232"/>
      <c r="C322" s="233"/>
      <c r="D322" s="222" t="s">
        <v>206</v>
      </c>
      <c r="E322" s="234" t="s">
        <v>1</v>
      </c>
      <c r="F322" s="235" t="s">
        <v>208</v>
      </c>
      <c r="G322" s="233"/>
      <c r="H322" s="236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206</v>
      </c>
      <c r="AU322" s="242" t="s">
        <v>85</v>
      </c>
      <c r="AV322" s="13" t="s">
        <v>205</v>
      </c>
      <c r="AW322" s="13" t="s">
        <v>32</v>
      </c>
      <c r="AX322" s="13" t="s">
        <v>83</v>
      </c>
      <c r="AY322" s="242" t="s">
        <v>198</v>
      </c>
    </row>
    <row r="323" spans="2:65" s="1" customFormat="1" ht="24" customHeight="1" x14ac:dyDescent="0.2">
      <c r="B323" s="33"/>
      <c r="C323" s="208" t="s">
        <v>290</v>
      </c>
      <c r="D323" s="208" t="s">
        <v>201</v>
      </c>
      <c r="E323" s="209" t="s">
        <v>392</v>
      </c>
      <c r="F323" s="210" t="s">
        <v>393</v>
      </c>
      <c r="G323" s="211" t="s">
        <v>278</v>
      </c>
      <c r="H323" s="212">
        <v>11.35</v>
      </c>
      <c r="I323" s="213"/>
      <c r="J323" s="212">
        <f>ROUND(I323*H323,2)</f>
        <v>0</v>
      </c>
      <c r="K323" s="210" t="s">
        <v>1</v>
      </c>
      <c r="L323" s="37"/>
      <c r="M323" s="214" t="s">
        <v>1</v>
      </c>
      <c r="N323" s="215" t="s">
        <v>41</v>
      </c>
      <c r="O323" s="65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AR323" s="218" t="s">
        <v>205</v>
      </c>
      <c r="AT323" s="218" t="s">
        <v>201</v>
      </c>
      <c r="AU323" s="218" t="s">
        <v>85</v>
      </c>
      <c r="AY323" s="16" t="s">
        <v>198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6" t="s">
        <v>83</v>
      </c>
      <c r="BK323" s="219">
        <f>ROUND(I323*H323,2)</f>
        <v>0</v>
      </c>
      <c r="BL323" s="16" t="s">
        <v>205</v>
      </c>
      <c r="BM323" s="218" t="s">
        <v>394</v>
      </c>
    </row>
    <row r="324" spans="2:65" s="14" customFormat="1" ht="33.75" x14ac:dyDescent="0.2">
      <c r="B324" s="243"/>
      <c r="C324" s="244"/>
      <c r="D324" s="222" t="s">
        <v>206</v>
      </c>
      <c r="E324" s="245" t="s">
        <v>1</v>
      </c>
      <c r="F324" s="246" t="s">
        <v>395</v>
      </c>
      <c r="G324" s="244"/>
      <c r="H324" s="245" t="s">
        <v>1</v>
      </c>
      <c r="I324" s="247"/>
      <c r="J324" s="244"/>
      <c r="K324" s="244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206</v>
      </c>
      <c r="AU324" s="252" t="s">
        <v>85</v>
      </c>
      <c r="AV324" s="14" t="s">
        <v>83</v>
      </c>
      <c r="AW324" s="14" t="s">
        <v>32</v>
      </c>
      <c r="AX324" s="14" t="s">
        <v>76</v>
      </c>
      <c r="AY324" s="252" t="s">
        <v>198</v>
      </c>
    </row>
    <row r="325" spans="2:65" s="12" customFormat="1" x14ac:dyDescent="0.2">
      <c r="B325" s="220"/>
      <c r="C325" s="221"/>
      <c r="D325" s="222" t="s">
        <v>206</v>
      </c>
      <c r="E325" s="223" t="s">
        <v>1</v>
      </c>
      <c r="F325" s="224" t="s">
        <v>396</v>
      </c>
      <c r="G325" s="221"/>
      <c r="H325" s="225">
        <v>11.35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206</v>
      </c>
      <c r="AU325" s="231" t="s">
        <v>85</v>
      </c>
      <c r="AV325" s="12" t="s">
        <v>85</v>
      </c>
      <c r="AW325" s="12" t="s">
        <v>32</v>
      </c>
      <c r="AX325" s="12" t="s">
        <v>76</v>
      </c>
      <c r="AY325" s="231" t="s">
        <v>198</v>
      </c>
    </row>
    <row r="326" spans="2:65" s="13" customFormat="1" x14ac:dyDescent="0.2">
      <c r="B326" s="232"/>
      <c r="C326" s="233"/>
      <c r="D326" s="222" t="s">
        <v>206</v>
      </c>
      <c r="E326" s="234" t="s">
        <v>1</v>
      </c>
      <c r="F326" s="235" t="s">
        <v>208</v>
      </c>
      <c r="G326" s="233"/>
      <c r="H326" s="236">
        <v>11.35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206</v>
      </c>
      <c r="AU326" s="242" t="s">
        <v>85</v>
      </c>
      <c r="AV326" s="13" t="s">
        <v>205</v>
      </c>
      <c r="AW326" s="13" t="s">
        <v>32</v>
      </c>
      <c r="AX326" s="13" t="s">
        <v>83</v>
      </c>
      <c r="AY326" s="242" t="s">
        <v>198</v>
      </c>
    </row>
    <row r="327" spans="2:65" s="1" customFormat="1" ht="16.5" customHeight="1" x14ac:dyDescent="0.2">
      <c r="B327" s="33"/>
      <c r="C327" s="208" t="s">
        <v>352</v>
      </c>
      <c r="D327" s="208" t="s">
        <v>201</v>
      </c>
      <c r="E327" s="209" t="s">
        <v>397</v>
      </c>
      <c r="F327" s="210" t="s">
        <v>398</v>
      </c>
      <c r="G327" s="211" t="s">
        <v>278</v>
      </c>
      <c r="H327" s="212">
        <v>1</v>
      </c>
      <c r="I327" s="213"/>
      <c r="J327" s="212">
        <f>ROUND(I327*H327,2)</f>
        <v>0</v>
      </c>
      <c r="K327" s="210" t="s">
        <v>1</v>
      </c>
      <c r="L327" s="37"/>
      <c r="M327" s="214" t="s">
        <v>1</v>
      </c>
      <c r="N327" s="215" t="s">
        <v>41</v>
      </c>
      <c r="O327" s="65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AR327" s="218" t="s">
        <v>205</v>
      </c>
      <c r="AT327" s="218" t="s">
        <v>201</v>
      </c>
      <c r="AU327" s="218" t="s">
        <v>85</v>
      </c>
      <c r="AY327" s="16" t="s">
        <v>198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6" t="s">
        <v>83</v>
      </c>
      <c r="BK327" s="219">
        <f>ROUND(I327*H327,2)</f>
        <v>0</v>
      </c>
      <c r="BL327" s="16" t="s">
        <v>205</v>
      </c>
      <c r="BM327" s="218" t="s">
        <v>399</v>
      </c>
    </row>
    <row r="328" spans="2:65" s="14" customFormat="1" ht="33.75" x14ac:dyDescent="0.2">
      <c r="B328" s="243"/>
      <c r="C328" s="244"/>
      <c r="D328" s="222" t="s">
        <v>206</v>
      </c>
      <c r="E328" s="245" t="s">
        <v>1</v>
      </c>
      <c r="F328" s="246" t="s">
        <v>400</v>
      </c>
      <c r="G328" s="244"/>
      <c r="H328" s="245" t="s">
        <v>1</v>
      </c>
      <c r="I328" s="247"/>
      <c r="J328" s="244"/>
      <c r="K328" s="244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206</v>
      </c>
      <c r="AU328" s="252" t="s">
        <v>85</v>
      </c>
      <c r="AV328" s="14" t="s">
        <v>83</v>
      </c>
      <c r="AW328" s="14" t="s">
        <v>32</v>
      </c>
      <c r="AX328" s="14" t="s">
        <v>76</v>
      </c>
      <c r="AY328" s="252" t="s">
        <v>198</v>
      </c>
    </row>
    <row r="329" spans="2:65" s="12" customFormat="1" x14ac:dyDescent="0.2">
      <c r="B329" s="220"/>
      <c r="C329" s="221"/>
      <c r="D329" s="222" t="s">
        <v>206</v>
      </c>
      <c r="E329" s="223" t="s">
        <v>1</v>
      </c>
      <c r="F329" s="224" t="s">
        <v>83</v>
      </c>
      <c r="G329" s="221"/>
      <c r="H329" s="225">
        <v>1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206</v>
      </c>
      <c r="AU329" s="231" t="s">
        <v>85</v>
      </c>
      <c r="AV329" s="12" t="s">
        <v>85</v>
      </c>
      <c r="AW329" s="12" t="s">
        <v>32</v>
      </c>
      <c r="AX329" s="12" t="s">
        <v>76</v>
      </c>
      <c r="AY329" s="231" t="s">
        <v>198</v>
      </c>
    </row>
    <row r="330" spans="2:65" s="13" customFormat="1" x14ac:dyDescent="0.2">
      <c r="B330" s="232"/>
      <c r="C330" s="233"/>
      <c r="D330" s="222" t="s">
        <v>206</v>
      </c>
      <c r="E330" s="234" t="s">
        <v>1</v>
      </c>
      <c r="F330" s="235" t="s">
        <v>208</v>
      </c>
      <c r="G330" s="233"/>
      <c r="H330" s="236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206</v>
      </c>
      <c r="AU330" s="242" t="s">
        <v>85</v>
      </c>
      <c r="AV330" s="13" t="s">
        <v>205</v>
      </c>
      <c r="AW330" s="13" t="s">
        <v>32</v>
      </c>
      <c r="AX330" s="13" t="s">
        <v>83</v>
      </c>
      <c r="AY330" s="242" t="s">
        <v>198</v>
      </c>
    </row>
    <row r="331" spans="2:65" s="1" customFormat="1" ht="16.5" customHeight="1" x14ac:dyDescent="0.2">
      <c r="B331" s="33"/>
      <c r="C331" s="208" t="s">
        <v>295</v>
      </c>
      <c r="D331" s="208" t="s">
        <v>201</v>
      </c>
      <c r="E331" s="209" t="s">
        <v>401</v>
      </c>
      <c r="F331" s="210" t="s">
        <v>402</v>
      </c>
      <c r="G331" s="211" t="s">
        <v>204</v>
      </c>
      <c r="H331" s="212">
        <v>1</v>
      </c>
      <c r="I331" s="213"/>
      <c r="J331" s="212">
        <f>ROUND(I331*H331,2)</f>
        <v>0</v>
      </c>
      <c r="K331" s="210" t="s">
        <v>1</v>
      </c>
      <c r="L331" s="37"/>
      <c r="M331" s="214" t="s">
        <v>1</v>
      </c>
      <c r="N331" s="215" t="s">
        <v>41</v>
      </c>
      <c r="O331" s="65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AR331" s="218" t="s">
        <v>205</v>
      </c>
      <c r="AT331" s="218" t="s">
        <v>201</v>
      </c>
      <c r="AU331" s="218" t="s">
        <v>85</v>
      </c>
      <c r="AY331" s="16" t="s">
        <v>198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6" t="s">
        <v>83</v>
      </c>
      <c r="BK331" s="219">
        <f>ROUND(I331*H331,2)</f>
        <v>0</v>
      </c>
      <c r="BL331" s="16" t="s">
        <v>205</v>
      </c>
      <c r="BM331" s="218" t="s">
        <v>403</v>
      </c>
    </row>
    <row r="332" spans="2:65" s="12" customFormat="1" x14ac:dyDescent="0.2">
      <c r="B332" s="220"/>
      <c r="C332" s="221"/>
      <c r="D332" s="222" t="s">
        <v>206</v>
      </c>
      <c r="E332" s="223" t="s">
        <v>1</v>
      </c>
      <c r="F332" s="224" t="s">
        <v>83</v>
      </c>
      <c r="G332" s="221"/>
      <c r="H332" s="225">
        <v>1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206</v>
      </c>
      <c r="AU332" s="231" t="s">
        <v>85</v>
      </c>
      <c r="AV332" s="12" t="s">
        <v>85</v>
      </c>
      <c r="AW332" s="12" t="s">
        <v>32</v>
      </c>
      <c r="AX332" s="12" t="s">
        <v>76</v>
      </c>
      <c r="AY332" s="231" t="s">
        <v>198</v>
      </c>
    </row>
    <row r="333" spans="2:65" s="13" customFormat="1" x14ac:dyDescent="0.2">
      <c r="B333" s="232"/>
      <c r="C333" s="233"/>
      <c r="D333" s="222" t="s">
        <v>206</v>
      </c>
      <c r="E333" s="234" t="s">
        <v>1</v>
      </c>
      <c r="F333" s="235" t="s">
        <v>208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AT333" s="242" t="s">
        <v>206</v>
      </c>
      <c r="AU333" s="242" t="s">
        <v>85</v>
      </c>
      <c r="AV333" s="13" t="s">
        <v>205</v>
      </c>
      <c r="AW333" s="13" t="s">
        <v>32</v>
      </c>
      <c r="AX333" s="13" t="s">
        <v>83</v>
      </c>
      <c r="AY333" s="242" t="s">
        <v>198</v>
      </c>
    </row>
    <row r="334" spans="2:65" s="1" customFormat="1" ht="16.5" customHeight="1" x14ac:dyDescent="0.2">
      <c r="B334" s="33"/>
      <c r="C334" s="208" t="s">
        <v>404</v>
      </c>
      <c r="D334" s="208" t="s">
        <v>201</v>
      </c>
      <c r="E334" s="209" t="s">
        <v>405</v>
      </c>
      <c r="F334" s="210" t="s">
        <v>406</v>
      </c>
      <c r="G334" s="211" t="s">
        <v>204</v>
      </c>
      <c r="H334" s="212">
        <v>2</v>
      </c>
      <c r="I334" s="213"/>
      <c r="J334" s="212">
        <f>ROUND(I334*H334,2)</f>
        <v>0</v>
      </c>
      <c r="K334" s="210" t="s">
        <v>1</v>
      </c>
      <c r="L334" s="37"/>
      <c r="M334" s="214" t="s">
        <v>1</v>
      </c>
      <c r="N334" s="215" t="s">
        <v>41</v>
      </c>
      <c r="O334" s="65"/>
      <c r="P334" s="216">
        <f>O334*H334</f>
        <v>0</v>
      </c>
      <c r="Q334" s="216">
        <v>0</v>
      </c>
      <c r="R334" s="216">
        <f>Q334*H334</f>
        <v>0</v>
      </c>
      <c r="S334" s="216">
        <v>0</v>
      </c>
      <c r="T334" s="217">
        <f>S334*H334</f>
        <v>0</v>
      </c>
      <c r="AR334" s="218" t="s">
        <v>205</v>
      </c>
      <c r="AT334" s="218" t="s">
        <v>201</v>
      </c>
      <c r="AU334" s="218" t="s">
        <v>85</v>
      </c>
      <c r="AY334" s="16" t="s">
        <v>198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6" t="s">
        <v>83</v>
      </c>
      <c r="BK334" s="219">
        <f>ROUND(I334*H334,2)</f>
        <v>0</v>
      </c>
      <c r="BL334" s="16" t="s">
        <v>205</v>
      </c>
      <c r="BM334" s="218" t="s">
        <v>407</v>
      </c>
    </row>
    <row r="335" spans="2:65" s="12" customFormat="1" x14ac:dyDescent="0.2">
      <c r="B335" s="220"/>
      <c r="C335" s="221"/>
      <c r="D335" s="222" t="s">
        <v>206</v>
      </c>
      <c r="E335" s="223" t="s">
        <v>1</v>
      </c>
      <c r="F335" s="224" t="s">
        <v>85</v>
      </c>
      <c r="G335" s="221"/>
      <c r="H335" s="225">
        <v>2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206</v>
      </c>
      <c r="AU335" s="231" t="s">
        <v>85</v>
      </c>
      <c r="AV335" s="12" t="s">
        <v>85</v>
      </c>
      <c r="AW335" s="12" t="s">
        <v>32</v>
      </c>
      <c r="AX335" s="12" t="s">
        <v>76</v>
      </c>
      <c r="AY335" s="231" t="s">
        <v>198</v>
      </c>
    </row>
    <row r="336" spans="2:65" s="13" customFormat="1" x14ac:dyDescent="0.2">
      <c r="B336" s="232"/>
      <c r="C336" s="233"/>
      <c r="D336" s="222" t="s">
        <v>206</v>
      </c>
      <c r="E336" s="234" t="s">
        <v>1</v>
      </c>
      <c r="F336" s="235" t="s">
        <v>208</v>
      </c>
      <c r="G336" s="233"/>
      <c r="H336" s="236">
        <v>2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206</v>
      </c>
      <c r="AU336" s="242" t="s">
        <v>85</v>
      </c>
      <c r="AV336" s="13" t="s">
        <v>205</v>
      </c>
      <c r="AW336" s="13" t="s">
        <v>32</v>
      </c>
      <c r="AX336" s="13" t="s">
        <v>83</v>
      </c>
      <c r="AY336" s="242" t="s">
        <v>198</v>
      </c>
    </row>
    <row r="337" spans="2:65" s="1" customFormat="1" ht="16.5" customHeight="1" x14ac:dyDescent="0.2">
      <c r="B337" s="33"/>
      <c r="C337" s="208" t="s">
        <v>303</v>
      </c>
      <c r="D337" s="208" t="s">
        <v>201</v>
      </c>
      <c r="E337" s="209" t="s">
        <v>408</v>
      </c>
      <c r="F337" s="210" t="s">
        <v>409</v>
      </c>
      <c r="G337" s="211" t="s">
        <v>278</v>
      </c>
      <c r="H337" s="212">
        <v>6</v>
      </c>
      <c r="I337" s="213"/>
      <c r="J337" s="212">
        <f>ROUND(I337*H337,2)</f>
        <v>0</v>
      </c>
      <c r="K337" s="210" t="s">
        <v>1</v>
      </c>
      <c r="L337" s="37"/>
      <c r="M337" s="214" t="s">
        <v>1</v>
      </c>
      <c r="N337" s="215" t="s">
        <v>41</v>
      </c>
      <c r="O337" s="65"/>
      <c r="P337" s="216">
        <f>O337*H337</f>
        <v>0</v>
      </c>
      <c r="Q337" s="216">
        <v>0</v>
      </c>
      <c r="R337" s="216">
        <f>Q337*H337</f>
        <v>0</v>
      </c>
      <c r="S337" s="216">
        <v>0</v>
      </c>
      <c r="T337" s="217">
        <f>S337*H337</f>
        <v>0</v>
      </c>
      <c r="AR337" s="218" t="s">
        <v>205</v>
      </c>
      <c r="AT337" s="218" t="s">
        <v>201</v>
      </c>
      <c r="AU337" s="218" t="s">
        <v>85</v>
      </c>
      <c r="AY337" s="16" t="s">
        <v>198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6" t="s">
        <v>83</v>
      </c>
      <c r="BK337" s="219">
        <f>ROUND(I337*H337,2)</f>
        <v>0</v>
      </c>
      <c r="BL337" s="16" t="s">
        <v>205</v>
      </c>
      <c r="BM337" s="218" t="s">
        <v>410</v>
      </c>
    </row>
    <row r="338" spans="2:65" s="12" customFormat="1" x14ac:dyDescent="0.2">
      <c r="B338" s="220"/>
      <c r="C338" s="221"/>
      <c r="D338" s="222" t="s">
        <v>206</v>
      </c>
      <c r="E338" s="223" t="s">
        <v>1</v>
      </c>
      <c r="F338" s="224" t="s">
        <v>215</v>
      </c>
      <c r="G338" s="221"/>
      <c r="H338" s="225">
        <v>6</v>
      </c>
      <c r="I338" s="226"/>
      <c r="J338" s="221"/>
      <c r="K338" s="221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206</v>
      </c>
      <c r="AU338" s="231" t="s">
        <v>85</v>
      </c>
      <c r="AV338" s="12" t="s">
        <v>85</v>
      </c>
      <c r="AW338" s="12" t="s">
        <v>32</v>
      </c>
      <c r="AX338" s="12" t="s">
        <v>76</v>
      </c>
      <c r="AY338" s="231" t="s">
        <v>198</v>
      </c>
    </row>
    <row r="339" spans="2:65" s="13" customFormat="1" x14ac:dyDescent="0.2">
      <c r="B339" s="232"/>
      <c r="C339" s="233"/>
      <c r="D339" s="222" t="s">
        <v>206</v>
      </c>
      <c r="E339" s="234" t="s">
        <v>1</v>
      </c>
      <c r="F339" s="235" t="s">
        <v>208</v>
      </c>
      <c r="G339" s="233"/>
      <c r="H339" s="236">
        <v>6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206</v>
      </c>
      <c r="AU339" s="242" t="s">
        <v>85</v>
      </c>
      <c r="AV339" s="13" t="s">
        <v>205</v>
      </c>
      <c r="AW339" s="13" t="s">
        <v>32</v>
      </c>
      <c r="AX339" s="13" t="s">
        <v>83</v>
      </c>
      <c r="AY339" s="242" t="s">
        <v>198</v>
      </c>
    </row>
    <row r="340" spans="2:65" s="1" customFormat="1" ht="16.5" customHeight="1" x14ac:dyDescent="0.2">
      <c r="B340" s="33"/>
      <c r="C340" s="208" t="s">
        <v>411</v>
      </c>
      <c r="D340" s="208" t="s">
        <v>201</v>
      </c>
      <c r="E340" s="209" t="s">
        <v>412</v>
      </c>
      <c r="F340" s="210" t="s">
        <v>413</v>
      </c>
      <c r="G340" s="211" t="s">
        <v>204</v>
      </c>
      <c r="H340" s="212">
        <v>31</v>
      </c>
      <c r="I340" s="213"/>
      <c r="J340" s="212">
        <f>ROUND(I340*H340,2)</f>
        <v>0</v>
      </c>
      <c r="K340" s="210" t="s">
        <v>1</v>
      </c>
      <c r="L340" s="37"/>
      <c r="M340" s="214" t="s">
        <v>1</v>
      </c>
      <c r="N340" s="215" t="s">
        <v>41</v>
      </c>
      <c r="O340" s="65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AR340" s="218" t="s">
        <v>205</v>
      </c>
      <c r="AT340" s="218" t="s">
        <v>201</v>
      </c>
      <c r="AU340" s="218" t="s">
        <v>85</v>
      </c>
      <c r="AY340" s="16" t="s">
        <v>198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6" t="s">
        <v>83</v>
      </c>
      <c r="BK340" s="219">
        <f>ROUND(I340*H340,2)</f>
        <v>0</v>
      </c>
      <c r="BL340" s="16" t="s">
        <v>205</v>
      </c>
      <c r="BM340" s="218" t="s">
        <v>414</v>
      </c>
    </row>
    <row r="341" spans="2:65" s="14" customFormat="1" ht="33.75" x14ac:dyDescent="0.2">
      <c r="B341" s="243"/>
      <c r="C341" s="244"/>
      <c r="D341" s="222" t="s">
        <v>206</v>
      </c>
      <c r="E341" s="245" t="s">
        <v>1</v>
      </c>
      <c r="F341" s="246" t="s">
        <v>415</v>
      </c>
      <c r="G341" s="244"/>
      <c r="H341" s="245" t="s">
        <v>1</v>
      </c>
      <c r="I341" s="247"/>
      <c r="J341" s="244"/>
      <c r="K341" s="244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206</v>
      </c>
      <c r="AU341" s="252" t="s">
        <v>85</v>
      </c>
      <c r="AV341" s="14" t="s">
        <v>83</v>
      </c>
      <c r="AW341" s="14" t="s">
        <v>32</v>
      </c>
      <c r="AX341" s="14" t="s">
        <v>76</v>
      </c>
      <c r="AY341" s="252" t="s">
        <v>198</v>
      </c>
    </row>
    <row r="342" spans="2:65" s="12" customFormat="1" x14ac:dyDescent="0.2">
      <c r="B342" s="220"/>
      <c r="C342" s="221"/>
      <c r="D342" s="222" t="s">
        <v>206</v>
      </c>
      <c r="E342" s="223" t="s">
        <v>1</v>
      </c>
      <c r="F342" s="224" t="s">
        <v>416</v>
      </c>
      <c r="G342" s="221"/>
      <c r="H342" s="225">
        <v>7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206</v>
      </c>
      <c r="AU342" s="231" t="s">
        <v>85</v>
      </c>
      <c r="AV342" s="12" t="s">
        <v>85</v>
      </c>
      <c r="AW342" s="12" t="s">
        <v>32</v>
      </c>
      <c r="AX342" s="12" t="s">
        <v>76</v>
      </c>
      <c r="AY342" s="231" t="s">
        <v>198</v>
      </c>
    </row>
    <row r="343" spans="2:65" s="12" customFormat="1" x14ac:dyDescent="0.2">
      <c r="B343" s="220"/>
      <c r="C343" s="221"/>
      <c r="D343" s="222" t="s">
        <v>206</v>
      </c>
      <c r="E343" s="223" t="s">
        <v>1</v>
      </c>
      <c r="F343" s="224" t="s">
        <v>417</v>
      </c>
      <c r="G343" s="221"/>
      <c r="H343" s="225">
        <v>8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206</v>
      </c>
      <c r="AU343" s="231" t="s">
        <v>85</v>
      </c>
      <c r="AV343" s="12" t="s">
        <v>85</v>
      </c>
      <c r="AW343" s="12" t="s">
        <v>32</v>
      </c>
      <c r="AX343" s="12" t="s">
        <v>76</v>
      </c>
      <c r="AY343" s="231" t="s">
        <v>198</v>
      </c>
    </row>
    <row r="344" spans="2:65" s="12" customFormat="1" x14ac:dyDescent="0.2">
      <c r="B344" s="220"/>
      <c r="C344" s="221"/>
      <c r="D344" s="222" t="s">
        <v>206</v>
      </c>
      <c r="E344" s="223" t="s">
        <v>1</v>
      </c>
      <c r="F344" s="224" t="s">
        <v>418</v>
      </c>
      <c r="G344" s="221"/>
      <c r="H344" s="225">
        <v>8</v>
      </c>
      <c r="I344" s="226"/>
      <c r="J344" s="221"/>
      <c r="K344" s="221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206</v>
      </c>
      <c r="AU344" s="231" t="s">
        <v>85</v>
      </c>
      <c r="AV344" s="12" t="s">
        <v>85</v>
      </c>
      <c r="AW344" s="12" t="s">
        <v>32</v>
      </c>
      <c r="AX344" s="12" t="s">
        <v>76</v>
      </c>
      <c r="AY344" s="231" t="s">
        <v>198</v>
      </c>
    </row>
    <row r="345" spans="2:65" s="12" customFormat="1" x14ac:dyDescent="0.2">
      <c r="B345" s="220"/>
      <c r="C345" s="221"/>
      <c r="D345" s="222" t="s">
        <v>206</v>
      </c>
      <c r="E345" s="223" t="s">
        <v>1</v>
      </c>
      <c r="F345" s="224" t="s">
        <v>419</v>
      </c>
      <c r="G345" s="221"/>
      <c r="H345" s="225">
        <v>8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206</v>
      </c>
      <c r="AU345" s="231" t="s">
        <v>85</v>
      </c>
      <c r="AV345" s="12" t="s">
        <v>85</v>
      </c>
      <c r="AW345" s="12" t="s">
        <v>32</v>
      </c>
      <c r="AX345" s="12" t="s">
        <v>76</v>
      </c>
      <c r="AY345" s="231" t="s">
        <v>198</v>
      </c>
    </row>
    <row r="346" spans="2:65" s="13" customFormat="1" x14ac:dyDescent="0.2">
      <c r="B346" s="232"/>
      <c r="C346" s="233"/>
      <c r="D346" s="222" t="s">
        <v>206</v>
      </c>
      <c r="E346" s="234" t="s">
        <v>1</v>
      </c>
      <c r="F346" s="235" t="s">
        <v>208</v>
      </c>
      <c r="G346" s="233"/>
      <c r="H346" s="236">
        <v>31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206</v>
      </c>
      <c r="AU346" s="242" t="s">
        <v>85</v>
      </c>
      <c r="AV346" s="13" t="s">
        <v>205</v>
      </c>
      <c r="AW346" s="13" t="s">
        <v>32</v>
      </c>
      <c r="AX346" s="13" t="s">
        <v>83</v>
      </c>
      <c r="AY346" s="242" t="s">
        <v>198</v>
      </c>
    </row>
    <row r="347" spans="2:65" s="1" customFormat="1" ht="16.5" customHeight="1" x14ac:dyDescent="0.2">
      <c r="B347" s="33"/>
      <c r="C347" s="208" t="s">
        <v>313</v>
      </c>
      <c r="D347" s="208" t="s">
        <v>201</v>
      </c>
      <c r="E347" s="209" t="s">
        <v>420</v>
      </c>
      <c r="F347" s="210" t="s">
        <v>421</v>
      </c>
      <c r="G347" s="211" t="s">
        <v>204</v>
      </c>
      <c r="H347" s="212">
        <v>2</v>
      </c>
      <c r="I347" s="213"/>
      <c r="J347" s="212">
        <f>ROUND(I347*H347,2)</f>
        <v>0</v>
      </c>
      <c r="K347" s="210" t="s">
        <v>1</v>
      </c>
      <c r="L347" s="37"/>
      <c r="M347" s="214" t="s">
        <v>1</v>
      </c>
      <c r="N347" s="215" t="s">
        <v>41</v>
      </c>
      <c r="O347" s="65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AR347" s="218" t="s">
        <v>205</v>
      </c>
      <c r="AT347" s="218" t="s">
        <v>201</v>
      </c>
      <c r="AU347" s="218" t="s">
        <v>85</v>
      </c>
      <c r="AY347" s="16" t="s">
        <v>198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6" t="s">
        <v>83</v>
      </c>
      <c r="BK347" s="219">
        <f>ROUND(I347*H347,2)</f>
        <v>0</v>
      </c>
      <c r="BL347" s="16" t="s">
        <v>205</v>
      </c>
      <c r="BM347" s="218" t="s">
        <v>422</v>
      </c>
    </row>
    <row r="348" spans="2:65" s="12" customFormat="1" x14ac:dyDescent="0.2">
      <c r="B348" s="220"/>
      <c r="C348" s="221"/>
      <c r="D348" s="222" t="s">
        <v>206</v>
      </c>
      <c r="E348" s="223" t="s">
        <v>1</v>
      </c>
      <c r="F348" s="224" t="s">
        <v>423</v>
      </c>
      <c r="G348" s="221"/>
      <c r="H348" s="225">
        <v>2</v>
      </c>
      <c r="I348" s="226"/>
      <c r="J348" s="221"/>
      <c r="K348" s="221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206</v>
      </c>
      <c r="AU348" s="231" t="s">
        <v>85</v>
      </c>
      <c r="AV348" s="12" t="s">
        <v>85</v>
      </c>
      <c r="AW348" s="12" t="s">
        <v>32</v>
      </c>
      <c r="AX348" s="12" t="s">
        <v>76</v>
      </c>
      <c r="AY348" s="231" t="s">
        <v>198</v>
      </c>
    </row>
    <row r="349" spans="2:65" s="13" customFormat="1" x14ac:dyDescent="0.2">
      <c r="B349" s="232"/>
      <c r="C349" s="233"/>
      <c r="D349" s="222" t="s">
        <v>206</v>
      </c>
      <c r="E349" s="234" t="s">
        <v>1</v>
      </c>
      <c r="F349" s="235" t="s">
        <v>208</v>
      </c>
      <c r="G349" s="233"/>
      <c r="H349" s="236">
        <v>2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206</v>
      </c>
      <c r="AU349" s="242" t="s">
        <v>85</v>
      </c>
      <c r="AV349" s="13" t="s">
        <v>205</v>
      </c>
      <c r="AW349" s="13" t="s">
        <v>32</v>
      </c>
      <c r="AX349" s="13" t="s">
        <v>83</v>
      </c>
      <c r="AY349" s="242" t="s">
        <v>198</v>
      </c>
    </row>
    <row r="350" spans="2:65" s="1" customFormat="1" ht="16.5" customHeight="1" x14ac:dyDescent="0.2">
      <c r="B350" s="33"/>
      <c r="C350" s="208" t="s">
        <v>424</v>
      </c>
      <c r="D350" s="208" t="s">
        <v>201</v>
      </c>
      <c r="E350" s="209" t="s">
        <v>425</v>
      </c>
      <c r="F350" s="210" t="s">
        <v>426</v>
      </c>
      <c r="G350" s="211" t="s">
        <v>204</v>
      </c>
      <c r="H350" s="212">
        <v>48</v>
      </c>
      <c r="I350" s="213"/>
      <c r="J350" s="212">
        <f>ROUND(I350*H350,2)</f>
        <v>0</v>
      </c>
      <c r="K350" s="210" t="s">
        <v>1</v>
      </c>
      <c r="L350" s="37"/>
      <c r="M350" s="214" t="s">
        <v>1</v>
      </c>
      <c r="N350" s="215" t="s">
        <v>41</v>
      </c>
      <c r="O350" s="65"/>
      <c r="P350" s="216">
        <f>O350*H350</f>
        <v>0</v>
      </c>
      <c r="Q350" s="216">
        <v>0</v>
      </c>
      <c r="R350" s="216">
        <f>Q350*H350</f>
        <v>0</v>
      </c>
      <c r="S350" s="216">
        <v>0</v>
      </c>
      <c r="T350" s="217">
        <f>S350*H350</f>
        <v>0</v>
      </c>
      <c r="AR350" s="218" t="s">
        <v>205</v>
      </c>
      <c r="AT350" s="218" t="s">
        <v>201</v>
      </c>
      <c r="AU350" s="218" t="s">
        <v>85</v>
      </c>
      <c r="AY350" s="16" t="s">
        <v>198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6" t="s">
        <v>83</v>
      </c>
      <c r="BK350" s="219">
        <f>ROUND(I350*H350,2)</f>
        <v>0</v>
      </c>
      <c r="BL350" s="16" t="s">
        <v>205</v>
      </c>
      <c r="BM350" s="218" t="s">
        <v>427</v>
      </c>
    </row>
    <row r="351" spans="2:65" s="12" customFormat="1" x14ac:dyDescent="0.2">
      <c r="B351" s="220"/>
      <c r="C351" s="221"/>
      <c r="D351" s="222" t="s">
        <v>206</v>
      </c>
      <c r="E351" s="223" t="s">
        <v>1</v>
      </c>
      <c r="F351" s="224" t="s">
        <v>428</v>
      </c>
      <c r="G351" s="221"/>
      <c r="H351" s="225">
        <v>8</v>
      </c>
      <c r="I351" s="226"/>
      <c r="J351" s="221"/>
      <c r="K351" s="221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206</v>
      </c>
      <c r="AU351" s="231" t="s">
        <v>85</v>
      </c>
      <c r="AV351" s="12" t="s">
        <v>85</v>
      </c>
      <c r="AW351" s="12" t="s">
        <v>32</v>
      </c>
      <c r="AX351" s="12" t="s">
        <v>76</v>
      </c>
      <c r="AY351" s="231" t="s">
        <v>198</v>
      </c>
    </row>
    <row r="352" spans="2:65" s="12" customFormat="1" x14ac:dyDescent="0.2">
      <c r="B352" s="220"/>
      <c r="C352" s="221"/>
      <c r="D352" s="222" t="s">
        <v>206</v>
      </c>
      <c r="E352" s="223" t="s">
        <v>1</v>
      </c>
      <c r="F352" s="224" t="s">
        <v>429</v>
      </c>
      <c r="G352" s="221"/>
      <c r="H352" s="225">
        <v>16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206</v>
      </c>
      <c r="AU352" s="231" t="s">
        <v>85</v>
      </c>
      <c r="AV352" s="12" t="s">
        <v>85</v>
      </c>
      <c r="AW352" s="12" t="s">
        <v>32</v>
      </c>
      <c r="AX352" s="12" t="s">
        <v>76</v>
      </c>
      <c r="AY352" s="231" t="s">
        <v>198</v>
      </c>
    </row>
    <row r="353" spans="2:65" s="12" customFormat="1" x14ac:dyDescent="0.2">
      <c r="B353" s="220"/>
      <c r="C353" s="221"/>
      <c r="D353" s="222" t="s">
        <v>206</v>
      </c>
      <c r="E353" s="223" t="s">
        <v>1</v>
      </c>
      <c r="F353" s="224" t="s">
        <v>430</v>
      </c>
      <c r="G353" s="221"/>
      <c r="H353" s="225">
        <v>16</v>
      </c>
      <c r="I353" s="226"/>
      <c r="J353" s="221"/>
      <c r="K353" s="221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206</v>
      </c>
      <c r="AU353" s="231" t="s">
        <v>85</v>
      </c>
      <c r="AV353" s="12" t="s">
        <v>85</v>
      </c>
      <c r="AW353" s="12" t="s">
        <v>32</v>
      </c>
      <c r="AX353" s="12" t="s">
        <v>76</v>
      </c>
      <c r="AY353" s="231" t="s">
        <v>198</v>
      </c>
    </row>
    <row r="354" spans="2:65" s="12" customFormat="1" x14ac:dyDescent="0.2">
      <c r="B354" s="220"/>
      <c r="C354" s="221"/>
      <c r="D354" s="222" t="s">
        <v>206</v>
      </c>
      <c r="E354" s="223" t="s">
        <v>1</v>
      </c>
      <c r="F354" s="224" t="s">
        <v>419</v>
      </c>
      <c r="G354" s="221"/>
      <c r="H354" s="225">
        <v>8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206</v>
      </c>
      <c r="AU354" s="231" t="s">
        <v>85</v>
      </c>
      <c r="AV354" s="12" t="s">
        <v>85</v>
      </c>
      <c r="AW354" s="12" t="s">
        <v>32</v>
      </c>
      <c r="AX354" s="12" t="s">
        <v>76</v>
      </c>
      <c r="AY354" s="231" t="s">
        <v>198</v>
      </c>
    </row>
    <row r="355" spans="2:65" s="13" customFormat="1" x14ac:dyDescent="0.2">
      <c r="B355" s="232"/>
      <c r="C355" s="233"/>
      <c r="D355" s="222" t="s">
        <v>206</v>
      </c>
      <c r="E355" s="234" t="s">
        <v>1</v>
      </c>
      <c r="F355" s="235" t="s">
        <v>208</v>
      </c>
      <c r="G355" s="233"/>
      <c r="H355" s="236">
        <v>48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AT355" s="242" t="s">
        <v>206</v>
      </c>
      <c r="AU355" s="242" t="s">
        <v>85</v>
      </c>
      <c r="AV355" s="13" t="s">
        <v>205</v>
      </c>
      <c r="AW355" s="13" t="s">
        <v>32</v>
      </c>
      <c r="AX355" s="13" t="s">
        <v>83</v>
      </c>
      <c r="AY355" s="242" t="s">
        <v>198</v>
      </c>
    </row>
    <row r="356" spans="2:65" s="1" customFormat="1" ht="16.5" customHeight="1" x14ac:dyDescent="0.2">
      <c r="B356" s="33"/>
      <c r="C356" s="208" t="s">
        <v>320</v>
      </c>
      <c r="D356" s="208" t="s">
        <v>201</v>
      </c>
      <c r="E356" s="209" t="s">
        <v>431</v>
      </c>
      <c r="F356" s="210" t="s">
        <v>432</v>
      </c>
      <c r="G356" s="211" t="s">
        <v>204</v>
      </c>
      <c r="H356" s="212">
        <v>16</v>
      </c>
      <c r="I356" s="213"/>
      <c r="J356" s="212">
        <f>ROUND(I356*H356,2)</f>
        <v>0</v>
      </c>
      <c r="K356" s="210" t="s">
        <v>1</v>
      </c>
      <c r="L356" s="37"/>
      <c r="M356" s="214" t="s">
        <v>1</v>
      </c>
      <c r="N356" s="215" t="s">
        <v>41</v>
      </c>
      <c r="O356" s="65"/>
      <c r="P356" s="216">
        <f>O356*H356</f>
        <v>0</v>
      </c>
      <c r="Q356" s="216">
        <v>0</v>
      </c>
      <c r="R356" s="216">
        <f>Q356*H356</f>
        <v>0</v>
      </c>
      <c r="S356" s="216">
        <v>0</v>
      </c>
      <c r="T356" s="217">
        <f>S356*H356</f>
        <v>0</v>
      </c>
      <c r="AR356" s="218" t="s">
        <v>205</v>
      </c>
      <c r="AT356" s="218" t="s">
        <v>201</v>
      </c>
      <c r="AU356" s="218" t="s">
        <v>85</v>
      </c>
      <c r="AY356" s="16" t="s">
        <v>198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6" t="s">
        <v>83</v>
      </c>
      <c r="BK356" s="219">
        <f>ROUND(I356*H356,2)</f>
        <v>0</v>
      </c>
      <c r="BL356" s="16" t="s">
        <v>205</v>
      </c>
      <c r="BM356" s="218" t="s">
        <v>433</v>
      </c>
    </row>
    <row r="357" spans="2:65" s="12" customFormat="1" x14ac:dyDescent="0.2">
      <c r="B357" s="220"/>
      <c r="C357" s="221"/>
      <c r="D357" s="222" t="s">
        <v>206</v>
      </c>
      <c r="E357" s="223" t="s">
        <v>1</v>
      </c>
      <c r="F357" s="224" t="s">
        <v>434</v>
      </c>
      <c r="G357" s="221"/>
      <c r="H357" s="225">
        <v>4</v>
      </c>
      <c r="I357" s="226"/>
      <c r="J357" s="221"/>
      <c r="K357" s="221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206</v>
      </c>
      <c r="AU357" s="231" t="s">
        <v>85</v>
      </c>
      <c r="AV357" s="12" t="s">
        <v>85</v>
      </c>
      <c r="AW357" s="12" t="s">
        <v>32</v>
      </c>
      <c r="AX357" s="12" t="s">
        <v>76</v>
      </c>
      <c r="AY357" s="231" t="s">
        <v>198</v>
      </c>
    </row>
    <row r="358" spans="2:65" s="12" customFormat="1" x14ac:dyDescent="0.2">
      <c r="B358" s="220"/>
      <c r="C358" s="221"/>
      <c r="D358" s="222" t="s">
        <v>206</v>
      </c>
      <c r="E358" s="223" t="s">
        <v>1</v>
      </c>
      <c r="F358" s="224" t="s">
        <v>435</v>
      </c>
      <c r="G358" s="221"/>
      <c r="H358" s="225">
        <v>4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206</v>
      </c>
      <c r="AU358" s="231" t="s">
        <v>85</v>
      </c>
      <c r="AV358" s="12" t="s">
        <v>85</v>
      </c>
      <c r="AW358" s="12" t="s">
        <v>32</v>
      </c>
      <c r="AX358" s="12" t="s">
        <v>76</v>
      </c>
      <c r="AY358" s="231" t="s">
        <v>198</v>
      </c>
    </row>
    <row r="359" spans="2:65" s="12" customFormat="1" x14ac:dyDescent="0.2">
      <c r="B359" s="220"/>
      <c r="C359" s="221"/>
      <c r="D359" s="222" t="s">
        <v>206</v>
      </c>
      <c r="E359" s="223" t="s">
        <v>1</v>
      </c>
      <c r="F359" s="224" t="s">
        <v>436</v>
      </c>
      <c r="G359" s="221"/>
      <c r="H359" s="225">
        <v>4</v>
      </c>
      <c r="I359" s="226"/>
      <c r="J359" s="221"/>
      <c r="K359" s="221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206</v>
      </c>
      <c r="AU359" s="231" t="s">
        <v>85</v>
      </c>
      <c r="AV359" s="12" t="s">
        <v>85</v>
      </c>
      <c r="AW359" s="12" t="s">
        <v>32</v>
      </c>
      <c r="AX359" s="12" t="s">
        <v>76</v>
      </c>
      <c r="AY359" s="231" t="s">
        <v>198</v>
      </c>
    </row>
    <row r="360" spans="2:65" s="12" customFormat="1" x14ac:dyDescent="0.2">
      <c r="B360" s="220"/>
      <c r="C360" s="221"/>
      <c r="D360" s="222" t="s">
        <v>206</v>
      </c>
      <c r="E360" s="223" t="s">
        <v>1</v>
      </c>
      <c r="F360" s="224" t="s">
        <v>437</v>
      </c>
      <c r="G360" s="221"/>
      <c r="H360" s="225">
        <v>4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206</v>
      </c>
      <c r="AU360" s="231" t="s">
        <v>85</v>
      </c>
      <c r="AV360" s="12" t="s">
        <v>85</v>
      </c>
      <c r="AW360" s="12" t="s">
        <v>32</v>
      </c>
      <c r="AX360" s="12" t="s">
        <v>76</v>
      </c>
      <c r="AY360" s="231" t="s">
        <v>198</v>
      </c>
    </row>
    <row r="361" spans="2:65" s="13" customFormat="1" x14ac:dyDescent="0.2">
      <c r="B361" s="232"/>
      <c r="C361" s="233"/>
      <c r="D361" s="222" t="s">
        <v>206</v>
      </c>
      <c r="E361" s="234" t="s">
        <v>1</v>
      </c>
      <c r="F361" s="235" t="s">
        <v>208</v>
      </c>
      <c r="G361" s="233"/>
      <c r="H361" s="236">
        <v>16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206</v>
      </c>
      <c r="AU361" s="242" t="s">
        <v>85</v>
      </c>
      <c r="AV361" s="13" t="s">
        <v>205</v>
      </c>
      <c r="AW361" s="13" t="s">
        <v>32</v>
      </c>
      <c r="AX361" s="13" t="s">
        <v>83</v>
      </c>
      <c r="AY361" s="242" t="s">
        <v>198</v>
      </c>
    </row>
    <row r="362" spans="2:65" s="1" customFormat="1" ht="16.5" customHeight="1" x14ac:dyDescent="0.2">
      <c r="B362" s="33"/>
      <c r="C362" s="208" t="s">
        <v>438</v>
      </c>
      <c r="D362" s="208" t="s">
        <v>201</v>
      </c>
      <c r="E362" s="209" t="s">
        <v>439</v>
      </c>
      <c r="F362" s="210" t="s">
        <v>440</v>
      </c>
      <c r="G362" s="211" t="s">
        <v>204</v>
      </c>
      <c r="H362" s="212">
        <v>18</v>
      </c>
      <c r="I362" s="213"/>
      <c r="J362" s="212">
        <f>ROUND(I362*H362,2)</f>
        <v>0</v>
      </c>
      <c r="K362" s="210" t="s">
        <v>1</v>
      </c>
      <c r="L362" s="37"/>
      <c r="M362" s="214" t="s">
        <v>1</v>
      </c>
      <c r="N362" s="215" t="s">
        <v>41</v>
      </c>
      <c r="O362" s="65"/>
      <c r="P362" s="216">
        <f>O362*H362</f>
        <v>0</v>
      </c>
      <c r="Q362" s="216">
        <v>0</v>
      </c>
      <c r="R362" s="216">
        <f>Q362*H362</f>
        <v>0</v>
      </c>
      <c r="S362" s="216">
        <v>0</v>
      </c>
      <c r="T362" s="217">
        <f>S362*H362</f>
        <v>0</v>
      </c>
      <c r="AR362" s="218" t="s">
        <v>205</v>
      </c>
      <c r="AT362" s="218" t="s">
        <v>201</v>
      </c>
      <c r="AU362" s="218" t="s">
        <v>85</v>
      </c>
      <c r="AY362" s="16" t="s">
        <v>198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6" t="s">
        <v>83</v>
      </c>
      <c r="BK362" s="219">
        <f>ROUND(I362*H362,2)</f>
        <v>0</v>
      </c>
      <c r="BL362" s="16" t="s">
        <v>205</v>
      </c>
      <c r="BM362" s="218" t="s">
        <v>441</v>
      </c>
    </row>
    <row r="363" spans="2:65" s="12" customFormat="1" x14ac:dyDescent="0.2">
      <c r="B363" s="220"/>
      <c r="C363" s="221"/>
      <c r="D363" s="222" t="s">
        <v>206</v>
      </c>
      <c r="E363" s="223" t="s">
        <v>1</v>
      </c>
      <c r="F363" s="224" t="s">
        <v>442</v>
      </c>
      <c r="G363" s="221"/>
      <c r="H363" s="225">
        <v>6</v>
      </c>
      <c r="I363" s="226"/>
      <c r="J363" s="221"/>
      <c r="K363" s="221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206</v>
      </c>
      <c r="AU363" s="231" t="s">
        <v>85</v>
      </c>
      <c r="AV363" s="12" t="s">
        <v>85</v>
      </c>
      <c r="AW363" s="12" t="s">
        <v>32</v>
      </c>
      <c r="AX363" s="12" t="s">
        <v>76</v>
      </c>
      <c r="AY363" s="231" t="s">
        <v>198</v>
      </c>
    </row>
    <row r="364" spans="2:65" s="12" customFormat="1" x14ac:dyDescent="0.2">
      <c r="B364" s="220"/>
      <c r="C364" s="221"/>
      <c r="D364" s="222" t="s">
        <v>206</v>
      </c>
      <c r="E364" s="223" t="s">
        <v>1</v>
      </c>
      <c r="F364" s="224" t="s">
        <v>443</v>
      </c>
      <c r="G364" s="221"/>
      <c r="H364" s="225">
        <v>4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206</v>
      </c>
      <c r="AU364" s="231" t="s">
        <v>85</v>
      </c>
      <c r="AV364" s="12" t="s">
        <v>85</v>
      </c>
      <c r="AW364" s="12" t="s">
        <v>32</v>
      </c>
      <c r="AX364" s="12" t="s">
        <v>76</v>
      </c>
      <c r="AY364" s="231" t="s">
        <v>198</v>
      </c>
    </row>
    <row r="365" spans="2:65" s="12" customFormat="1" x14ac:dyDescent="0.2">
      <c r="B365" s="220"/>
      <c r="C365" s="221"/>
      <c r="D365" s="222" t="s">
        <v>206</v>
      </c>
      <c r="E365" s="223" t="s">
        <v>1</v>
      </c>
      <c r="F365" s="224" t="s">
        <v>436</v>
      </c>
      <c r="G365" s="221"/>
      <c r="H365" s="225">
        <v>4</v>
      </c>
      <c r="I365" s="226"/>
      <c r="J365" s="221"/>
      <c r="K365" s="221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206</v>
      </c>
      <c r="AU365" s="231" t="s">
        <v>85</v>
      </c>
      <c r="AV365" s="12" t="s">
        <v>85</v>
      </c>
      <c r="AW365" s="12" t="s">
        <v>32</v>
      </c>
      <c r="AX365" s="12" t="s">
        <v>76</v>
      </c>
      <c r="AY365" s="231" t="s">
        <v>198</v>
      </c>
    </row>
    <row r="366" spans="2:65" s="12" customFormat="1" x14ac:dyDescent="0.2">
      <c r="B366" s="220"/>
      <c r="C366" s="221"/>
      <c r="D366" s="222" t="s">
        <v>206</v>
      </c>
      <c r="E366" s="223" t="s">
        <v>1</v>
      </c>
      <c r="F366" s="224" t="s">
        <v>437</v>
      </c>
      <c r="G366" s="221"/>
      <c r="H366" s="225">
        <v>4</v>
      </c>
      <c r="I366" s="226"/>
      <c r="J366" s="221"/>
      <c r="K366" s="221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206</v>
      </c>
      <c r="AU366" s="231" t="s">
        <v>85</v>
      </c>
      <c r="AV366" s="12" t="s">
        <v>85</v>
      </c>
      <c r="AW366" s="12" t="s">
        <v>32</v>
      </c>
      <c r="AX366" s="12" t="s">
        <v>76</v>
      </c>
      <c r="AY366" s="231" t="s">
        <v>198</v>
      </c>
    </row>
    <row r="367" spans="2:65" s="13" customFormat="1" x14ac:dyDescent="0.2">
      <c r="B367" s="232"/>
      <c r="C367" s="233"/>
      <c r="D367" s="222" t="s">
        <v>206</v>
      </c>
      <c r="E367" s="234" t="s">
        <v>1</v>
      </c>
      <c r="F367" s="235" t="s">
        <v>208</v>
      </c>
      <c r="G367" s="233"/>
      <c r="H367" s="236">
        <v>18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AT367" s="242" t="s">
        <v>206</v>
      </c>
      <c r="AU367" s="242" t="s">
        <v>85</v>
      </c>
      <c r="AV367" s="13" t="s">
        <v>205</v>
      </c>
      <c r="AW367" s="13" t="s">
        <v>32</v>
      </c>
      <c r="AX367" s="13" t="s">
        <v>83</v>
      </c>
      <c r="AY367" s="242" t="s">
        <v>198</v>
      </c>
    </row>
    <row r="368" spans="2:65" s="1" customFormat="1" ht="16.5" customHeight="1" x14ac:dyDescent="0.2">
      <c r="B368" s="33"/>
      <c r="C368" s="208" t="s">
        <v>324</v>
      </c>
      <c r="D368" s="208" t="s">
        <v>201</v>
      </c>
      <c r="E368" s="209" t="s">
        <v>444</v>
      </c>
      <c r="F368" s="210" t="s">
        <v>445</v>
      </c>
      <c r="G368" s="211" t="s">
        <v>204</v>
      </c>
      <c r="H368" s="212">
        <v>16</v>
      </c>
      <c r="I368" s="213"/>
      <c r="J368" s="212">
        <f>ROUND(I368*H368,2)</f>
        <v>0</v>
      </c>
      <c r="K368" s="210" t="s">
        <v>1</v>
      </c>
      <c r="L368" s="37"/>
      <c r="M368" s="214" t="s">
        <v>1</v>
      </c>
      <c r="N368" s="215" t="s">
        <v>41</v>
      </c>
      <c r="O368" s="65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AR368" s="218" t="s">
        <v>205</v>
      </c>
      <c r="AT368" s="218" t="s">
        <v>201</v>
      </c>
      <c r="AU368" s="218" t="s">
        <v>85</v>
      </c>
      <c r="AY368" s="16" t="s">
        <v>198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6" t="s">
        <v>83</v>
      </c>
      <c r="BK368" s="219">
        <f>ROUND(I368*H368,2)</f>
        <v>0</v>
      </c>
      <c r="BL368" s="16" t="s">
        <v>205</v>
      </c>
      <c r="BM368" s="218" t="s">
        <v>446</v>
      </c>
    </row>
    <row r="369" spans="2:65" s="12" customFormat="1" x14ac:dyDescent="0.2">
      <c r="B369" s="220"/>
      <c r="C369" s="221"/>
      <c r="D369" s="222" t="s">
        <v>206</v>
      </c>
      <c r="E369" s="223" t="s">
        <v>1</v>
      </c>
      <c r="F369" s="224" t="s">
        <v>417</v>
      </c>
      <c r="G369" s="221"/>
      <c r="H369" s="225">
        <v>8</v>
      </c>
      <c r="I369" s="226"/>
      <c r="J369" s="221"/>
      <c r="K369" s="221"/>
      <c r="L369" s="227"/>
      <c r="M369" s="228"/>
      <c r="N369" s="229"/>
      <c r="O369" s="229"/>
      <c r="P369" s="229"/>
      <c r="Q369" s="229"/>
      <c r="R369" s="229"/>
      <c r="S369" s="229"/>
      <c r="T369" s="230"/>
      <c r="AT369" s="231" t="s">
        <v>206</v>
      </c>
      <c r="AU369" s="231" t="s">
        <v>85</v>
      </c>
      <c r="AV369" s="12" t="s">
        <v>85</v>
      </c>
      <c r="AW369" s="12" t="s">
        <v>32</v>
      </c>
      <c r="AX369" s="12" t="s">
        <v>76</v>
      </c>
      <c r="AY369" s="231" t="s">
        <v>198</v>
      </c>
    </row>
    <row r="370" spans="2:65" s="12" customFormat="1" x14ac:dyDescent="0.2">
      <c r="B370" s="220"/>
      <c r="C370" s="221"/>
      <c r="D370" s="222" t="s">
        <v>206</v>
      </c>
      <c r="E370" s="223" t="s">
        <v>1</v>
      </c>
      <c r="F370" s="224" t="s">
        <v>418</v>
      </c>
      <c r="G370" s="221"/>
      <c r="H370" s="225">
        <v>8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206</v>
      </c>
      <c r="AU370" s="231" t="s">
        <v>85</v>
      </c>
      <c r="AV370" s="12" t="s">
        <v>85</v>
      </c>
      <c r="AW370" s="12" t="s">
        <v>32</v>
      </c>
      <c r="AX370" s="12" t="s">
        <v>76</v>
      </c>
      <c r="AY370" s="231" t="s">
        <v>198</v>
      </c>
    </row>
    <row r="371" spans="2:65" s="13" customFormat="1" x14ac:dyDescent="0.2">
      <c r="B371" s="232"/>
      <c r="C371" s="233"/>
      <c r="D371" s="222" t="s">
        <v>206</v>
      </c>
      <c r="E371" s="234" t="s">
        <v>1</v>
      </c>
      <c r="F371" s="235" t="s">
        <v>208</v>
      </c>
      <c r="G371" s="233"/>
      <c r="H371" s="236">
        <v>16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AT371" s="242" t="s">
        <v>206</v>
      </c>
      <c r="AU371" s="242" t="s">
        <v>85</v>
      </c>
      <c r="AV371" s="13" t="s">
        <v>205</v>
      </c>
      <c r="AW371" s="13" t="s">
        <v>32</v>
      </c>
      <c r="AX371" s="13" t="s">
        <v>83</v>
      </c>
      <c r="AY371" s="242" t="s">
        <v>198</v>
      </c>
    </row>
    <row r="372" spans="2:65" s="1" customFormat="1" ht="16.5" customHeight="1" x14ac:dyDescent="0.2">
      <c r="B372" s="33"/>
      <c r="C372" s="208" t="s">
        <v>447</v>
      </c>
      <c r="D372" s="208" t="s">
        <v>201</v>
      </c>
      <c r="E372" s="209" t="s">
        <v>448</v>
      </c>
      <c r="F372" s="210" t="s">
        <v>449</v>
      </c>
      <c r="G372" s="211" t="s">
        <v>204</v>
      </c>
      <c r="H372" s="212">
        <v>8</v>
      </c>
      <c r="I372" s="213"/>
      <c r="J372" s="212">
        <f>ROUND(I372*H372,2)</f>
        <v>0</v>
      </c>
      <c r="K372" s="210" t="s">
        <v>1</v>
      </c>
      <c r="L372" s="37"/>
      <c r="M372" s="214" t="s">
        <v>1</v>
      </c>
      <c r="N372" s="215" t="s">
        <v>41</v>
      </c>
      <c r="O372" s="65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AR372" s="218" t="s">
        <v>205</v>
      </c>
      <c r="AT372" s="218" t="s">
        <v>201</v>
      </c>
      <c r="AU372" s="218" t="s">
        <v>85</v>
      </c>
      <c r="AY372" s="16" t="s">
        <v>198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6" t="s">
        <v>83</v>
      </c>
      <c r="BK372" s="219">
        <f>ROUND(I372*H372,2)</f>
        <v>0</v>
      </c>
      <c r="BL372" s="16" t="s">
        <v>205</v>
      </c>
      <c r="BM372" s="218" t="s">
        <v>450</v>
      </c>
    </row>
    <row r="373" spans="2:65" s="12" customFormat="1" x14ac:dyDescent="0.2">
      <c r="B373" s="220"/>
      <c r="C373" s="221"/>
      <c r="D373" s="222" t="s">
        <v>206</v>
      </c>
      <c r="E373" s="223" t="s">
        <v>1</v>
      </c>
      <c r="F373" s="224" t="s">
        <v>443</v>
      </c>
      <c r="G373" s="221"/>
      <c r="H373" s="225">
        <v>4</v>
      </c>
      <c r="I373" s="226"/>
      <c r="J373" s="221"/>
      <c r="K373" s="221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206</v>
      </c>
      <c r="AU373" s="231" t="s">
        <v>85</v>
      </c>
      <c r="AV373" s="12" t="s">
        <v>85</v>
      </c>
      <c r="AW373" s="12" t="s">
        <v>32</v>
      </c>
      <c r="AX373" s="12" t="s">
        <v>76</v>
      </c>
      <c r="AY373" s="231" t="s">
        <v>198</v>
      </c>
    </row>
    <row r="374" spans="2:65" s="12" customFormat="1" x14ac:dyDescent="0.2">
      <c r="B374" s="220"/>
      <c r="C374" s="221"/>
      <c r="D374" s="222" t="s">
        <v>206</v>
      </c>
      <c r="E374" s="223" t="s">
        <v>1</v>
      </c>
      <c r="F374" s="224" t="s">
        <v>436</v>
      </c>
      <c r="G374" s="221"/>
      <c r="H374" s="225">
        <v>4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206</v>
      </c>
      <c r="AU374" s="231" t="s">
        <v>85</v>
      </c>
      <c r="AV374" s="12" t="s">
        <v>85</v>
      </c>
      <c r="AW374" s="12" t="s">
        <v>32</v>
      </c>
      <c r="AX374" s="12" t="s">
        <v>76</v>
      </c>
      <c r="AY374" s="231" t="s">
        <v>198</v>
      </c>
    </row>
    <row r="375" spans="2:65" s="13" customFormat="1" x14ac:dyDescent="0.2">
      <c r="B375" s="232"/>
      <c r="C375" s="233"/>
      <c r="D375" s="222" t="s">
        <v>206</v>
      </c>
      <c r="E375" s="234" t="s">
        <v>1</v>
      </c>
      <c r="F375" s="235" t="s">
        <v>208</v>
      </c>
      <c r="G375" s="233"/>
      <c r="H375" s="236">
        <v>8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206</v>
      </c>
      <c r="AU375" s="242" t="s">
        <v>85</v>
      </c>
      <c r="AV375" s="13" t="s">
        <v>205</v>
      </c>
      <c r="AW375" s="13" t="s">
        <v>32</v>
      </c>
      <c r="AX375" s="13" t="s">
        <v>83</v>
      </c>
      <c r="AY375" s="242" t="s">
        <v>198</v>
      </c>
    </row>
    <row r="376" spans="2:65" s="1" customFormat="1" ht="16.5" customHeight="1" x14ac:dyDescent="0.2">
      <c r="B376" s="33"/>
      <c r="C376" s="208" t="s">
        <v>329</v>
      </c>
      <c r="D376" s="208" t="s">
        <v>201</v>
      </c>
      <c r="E376" s="209" t="s">
        <v>420</v>
      </c>
      <c r="F376" s="210" t="s">
        <v>421</v>
      </c>
      <c r="G376" s="211" t="s">
        <v>204</v>
      </c>
      <c r="H376" s="212">
        <v>6</v>
      </c>
      <c r="I376" s="213"/>
      <c r="J376" s="212">
        <f>ROUND(I376*H376,2)</f>
        <v>0</v>
      </c>
      <c r="K376" s="210" t="s">
        <v>1</v>
      </c>
      <c r="L376" s="37"/>
      <c r="M376" s="214" t="s">
        <v>1</v>
      </c>
      <c r="N376" s="215" t="s">
        <v>41</v>
      </c>
      <c r="O376" s="65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AR376" s="218" t="s">
        <v>205</v>
      </c>
      <c r="AT376" s="218" t="s">
        <v>201</v>
      </c>
      <c r="AU376" s="218" t="s">
        <v>85</v>
      </c>
      <c r="AY376" s="16" t="s">
        <v>198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6" t="s">
        <v>83</v>
      </c>
      <c r="BK376" s="219">
        <f>ROUND(I376*H376,2)</f>
        <v>0</v>
      </c>
      <c r="BL376" s="16" t="s">
        <v>205</v>
      </c>
      <c r="BM376" s="218" t="s">
        <v>451</v>
      </c>
    </row>
    <row r="377" spans="2:65" s="12" customFormat="1" x14ac:dyDescent="0.2">
      <c r="B377" s="220"/>
      <c r="C377" s="221"/>
      <c r="D377" s="222" t="s">
        <v>206</v>
      </c>
      <c r="E377" s="223" t="s">
        <v>1</v>
      </c>
      <c r="F377" s="224" t="s">
        <v>452</v>
      </c>
      <c r="G377" s="221"/>
      <c r="H377" s="225">
        <v>2</v>
      </c>
      <c r="I377" s="226"/>
      <c r="J377" s="221"/>
      <c r="K377" s="221"/>
      <c r="L377" s="227"/>
      <c r="M377" s="228"/>
      <c r="N377" s="229"/>
      <c r="O377" s="229"/>
      <c r="P377" s="229"/>
      <c r="Q377" s="229"/>
      <c r="R377" s="229"/>
      <c r="S377" s="229"/>
      <c r="T377" s="230"/>
      <c r="AT377" s="231" t="s">
        <v>206</v>
      </c>
      <c r="AU377" s="231" t="s">
        <v>85</v>
      </c>
      <c r="AV377" s="12" t="s">
        <v>85</v>
      </c>
      <c r="AW377" s="12" t="s">
        <v>32</v>
      </c>
      <c r="AX377" s="12" t="s">
        <v>76</v>
      </c>
      <c r="AY377" s="231" t="s">
        <v>198</v>
      </c>
    </row>
    <row r="378" spans="2:65" s="12" customFormat="1" x14ac:dyDescent="0.2">
      <c r="B378" s="220"/>
      <c r="C378" s="221"/>
      <c r="D378" s="222" t="s">
        <v>206</v>
      </c>
      <c r="E378" s="223" t="s">
        <v>1</v>
      </c>
      <c r="F378" s="224" t="s">
        <v>453</v>
      </c>
      <c r="G378" s="221"/>
      <c r="H378" s="225">
        <v>2</v>
      </c>
      <c r="I378" s="226"/>
      <c r="J378" s="221"/>
      <c r="K378" s="221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206</v>
      </c>
      <c r="AU378" s="231" t="s">
        <v>85</v>
      </c>
      <c r="AV378" s="12" t="s">
        <v>85</v>
      </c>
      <c r="AW378" s="12" t="s">
        <v>32</v>
      </c>
      <c r="AX378" s="12" t="s">
        <v>76</v>
      </c>
      <c r="AY378" s="231" t="s">
        <v>198</v>
      </c>
    </row>
    <row r="379" spans="2:65" s="12" customFormat="1" x14ac:dyDescent="0.2">
      <c r="B379" s="220"/>
      <c r="C379" s="221"/>
      <c r="D379" s="222" t="s">
        <v>206</v>
      </c>
      <c r="E379" s="223" t="s">
        <v>1</v>
      </c>
      <c r="F379" s="224" t="s">
        <v>454</v>
      </c>
      <c r="G379" s="221"/>
      <c r="H379" s="225">
        <v>2</v>
      </c>
      <c r="I379" s="226"/>
      <c r="J379" s="221"/>
      <c r="K379" s="221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206</v>
      </c>
      <c r="AU379" s="231" t="s">
        <v>85</v>
      </c>
      <c r="AV379" s="12" t="s">
        <v>85</v>
      </c>
      <c r="AW379" s="12" t="s">
        <v>32</v>
      </c>
      <c r="AX379" s="12" t="s">
        <v>76</v>
      </c>
      <c r="AY379" s="231" t="s">
        <v>198</v>
      </c>
    </row>
    <row r="380" spans="2:65" s="13" customFormat="1" x14ac:dyDescent="0.2">
      <c r="B380" s="232"/>
      <c r="C380" s="233"/>
      <c r="D380" s="222" t="s">
        <v>206</v>
      </c>
      <c r="E380" s="234" t="s">
        <v>1</v>
      </c>
      <c r="F380" s="235" t="s">
        <v>208</v>
      </c>
      <c r="G380" s="233"/>
      <c r="H380" s="236">
        <v>6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206</v>
      </c>
      <c r="AU380" s="242" t="s">
        <v>85</v>
      </c>
      <c r="AV380" s="13" t="s">
        <v>205</v>
      </c>
      <c r="AW380" s="13" t="s">
        <v>32</v>
      </c>
      <c r="AX380" s="13" t="s">
        <v>83</v>
      </c>
      <c r="AY380" s="242" t="s">
        <v>198</v>
      </c>
    </row>
    <row r="381" spans="2:65" s="1" customFormat="1" ht="16.5" customHeight="1" x14ac:dyDescent="0.2">
      <c r="B381" s="33"/>
      <c r="C381" s="208" t="s">
        <v>455</v>
      </c>
      <c r="D381" s="208" t="s">
        <v>201</v>
      </c>
      <c r="E381" s="209" t="s">
        <v>456</v>
      </c>
      <c r="F381" s="210" t="s">
        <v>457</v>
      </c>
      <c r="G381" s="211" t="s">
        <v>204</v>
      </c>
      <c r="H381" s="212">
        <v>16</v>
      </c>
      <c r="I381" s="213"/>
      <c r="J381" s="212">
        <f>ROUND(I381*H381,2)</f>
        <v>0</v>
      </c>
      <c r="K381" s="210" t="s">
        <v>1</v>
      </c>
      <c r="L381" s="37"/>
      <c r="M381" s="214" t="s">
        <v>1</v>
      </c>
      <c r="N381" s="215" t="s">
        <v>41</v>
      </c>
      <c r="O381" s="65"/>
      <c r="P381" s="216">
        <f>O381*H381</f>
        <v>0</v>
      </c>
      <c r="Q381" s="216">
        <v>0</v>
      </c>
      <c r="R381" s="216">
        <f>Q381*H381</f>
        <v>0</v>
      </c>
      <c r="S381" s="216">
        <v>0</v>
      </c>
      <c r="T381" s="217">
        <f>S381*H381</f>
        <v>0</v>
      </c>
      <c r="AR381" s="218" t="s">
        <v>205</v>
      </c>
      <c r="AT381" s="218" t="s">
        <v>201</v>
      </c>
      <c r="AU381" s="218" t="s">
        <v>85</v>
      </c>
      <c r="AY381" s="16" t="s">
        <v>198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6" t="s">
        <v>83</v>
      </c>
      <c r="BK381" s="219">
        <f>ROUND(I381*H381,2)</f>
        <v>0</v>
      </c>
      <c r="BL381" s="16" t="s">
        <v>205</v>
      </c>
      <c r="BM381" s="218" t="s">
        <v>458</v>
      </c>
    </row>
    <row r="382" spans="2:65" s="12" customFormat="1" x14ac:dyDescent="0.2">
      <c r="B382" s="220"/>
      <c r="C382" s="221"/>
      <c r="D382" s="222" t="s">
        <v>206</v>
      </c>
      <c r="E382" s="223" t="s">
        <v>1</v>
      </c>
      <c r="F382" s="224" t="s">
        <v>459</v>
      </c>
      <c r="G382" s="221"/>
      <c r="H382" s="225">
        <v>16</v>
      </c>
      <c r="I382" s="226"/>
      <c r="J382" s="221"/>
      <c r="K382" s="221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206</v>
      </c>
      <c r="AU382" s="231" t="s">
        <v>85</v>
      </c>
      <c r="AV382" s="12" t="s">
        <v>85</v>
      </c>
      <c r="AW382" s="12" t="s">
        <v>32</v>
      </c>
      <c r="AX382" s="12" t="s">
        <v>76</v>
      </c>
      <c r="AY382" s="231" t="s">
        <v>198</v>
      </c>
    </row>
    <row r="383" spans="2:65" s="13" customFormat="1" x14ac:dyDescent="0.2">
      <c r="B383" s="232"/>
      <c r="C383" s="233"/>
      <c r="D383" s="222" t="s">
        <v>206</v>
      </c>
      <c r="E383" s="234" t="s">
        <v>1</v>
      </c>
      <c r="F383" s="235" t="s">
        <v>208</v>
      </c>
      <c r="G383" s="233"/>
      <c r="H383" s="236">
        <v>16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AT383" s="242" t="s">
        <v>206</v>
      </c>
      <c r="AU383" s="242" t="s">
        <v>85</v>
      </c>
      <c r="AV383" s="13" t="s">
        <v>205</v>
      </c>
      <c r="AW383" s="13" t="s">
        <v>32</v>
      </c>
      <c r="AX383" s="13" t="s">
        <v>83</v>
      </c>
      <c r="AY383" s="242" t="s">
        <v>198</v>
      </c>
    </row>
    <row r="384" spans="2:65" s="1" customFormat="1" ht="16.5" customHeight="1" x14ac:dyDescent="0.2">
      <c r="B384" s="33"/>
      <c r="C384" s="208" t="s">
        <v>334</v>
      </c>
      <c r="D384" s="208" t="s">
        <v>201</v>
      </c>
      <c r="E384" s="209" t="s">
        <v>460</v>
      </c>
      <c r="F384" s="210" t="s">
        <v>461</v>
      </c>
      <c r="G384" s="211" t="s">
        <v>312</v>
      </c>
      <c r="H384" s="212">
        <v>9.6999999999999993</v>
      </c>
      <c r="I384" s="213"/>
      <c r="J384" s="212">
        <f>ROUND(I384*H384,2)</f>
        <v>0</v>
      </c>
      <c r="K384" s="210" t="s">
        <v>1</v>
      </c>
      <c r="L384" s="37"/>
      <c r="M384" s="214" t="s">
        <v>1</v>
      </c>
      <c r="N384" s="215" t="s">
        <v>41</v>
      </c>
      <c r="O384" s="65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AR384" s="218" t="s">
        <v>205</v>
      </c>
      <c r="AT384" s="218" t="s">
        <v>201</v>
      </c>
      <c r="AU384" s="218" t="s">
        <v>85</v>
      </c>
      <c r="AY384" s="16" t="s">
        <v>198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6" t="s">
        <v>83</v>
      </c>
      <c r="BK384" s="219">
        <f>ROUND(I384*H384,2)</f>
        <v>0</v>
      </c>
      <c r="BL384" s="16" t="s">
        <v>205</v>
      </c>
      <c r="BM384" s="218" t="s">
        <v>462</v>
      </c>
    </row>
    <row r="385" spans="2:65" s="12" customFormat="1" x14ac:dyDescent="0.2">
      <c r="B385" s="220"/>
      <c r="C385" s="221"/>
      <c r="D385" s="222" t="s">
        <v>206</v>
      </c>
      <c r="E385" s="223" t="s">
        <v>1</v>
      </c>
      <c r="F385" s="224" t="s">
        <v>463</v>
      </c>
      <c r="G385" s="221"/>
      <c r="H385" s="225">
        <v>9.6999999999999993</v>
      </c>
      <c r="I385" s="226"/>
      <c r="J385" s="221"/>
      <c r="K385" s="221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206</v>
      </c>
      <c r="AU385" s="231" t="s">
        <v>85</v>
      </c>
      <c r="AV385" s="12" t="s">
        <v>85</v>
      </c>
      <c r="AW385" s="12" t="s">
        <v>32</v>
      </c>
      <c r="AX385" s="12" t="s">
        <v>76</v>
      </c>
      <c r="AY385" s="231" t="s">
        <v>198</v>
      </c>
    </row>
    <row r="386" spans="2:65" s="13" customFormat="1" x14ac:dyDescent="0.2">
      <c r="B386" s="232"/>
      <c r="C386" s="233"/>
      <c r="D386" s="222" t="s">
        <v>206</v>
      </c>
      <c r="E386" s="234" t="s">
        <v>1</v>
      </c>
      <c r="F386" s="235" t="s">
        <v>208</v>
      </c>
      <c r="G386" s="233"/>
      <c r="H386" s="236">
        <v>9.6999999999999993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206</v>
      </c>
      <c r="AU386" s="242" t="s">
        <v>85</v>
      </c>
      <c r="AV386" s="13" t="s">
        <v>205</v>
      </c>
      <c r="AW386" s="13" t="s">
        <v>32</v>
      </c>
      <c r="AX386" s="13" t="s">
        <v>83</v>
      </c>
      <c r="AY386" s="242" t="s">
        <v>198</v>
      </c>
    </row>
    <row r="387" spans="2:65" s="1" customFormat="1" ht="16.5" customHeight="1" x14ac:dyDescent="0.2">
      <c r="B387" s="33"/>
      <c r="C387" s="208" t="s">
        <v>464</v>
      </c>
      <c r="D387" s="208" t="s">
        <v>201</v>
      </c>
      <c r="E387" s="209" t="s">
        <v>465</v>
      </c>
      <c r="F387" s="210" t="s">
        <v>466</v>
      </c>
      <c r="G387" s="211" t="s">
        <v>278</v>
      </c>
      <c r="H387" s="212">
        <v>66.25</v>
      </c>
      <c r="I387" s="213"/>
      <c r="J387" s="212">
        <f>ROUND(I387*H387,2)</f>
        <v>0</v>
      </c>
      <c r="K387" s="210" t="s">
        <v>1</v>
      </c>
      <c r="L387" s="37"/>
      <c r="M387" s="214" t="s">
        <v>1</v>
      </c>
      <c r="N387" s="215" t="s">
        <v>41</v>
      </c>
      <c r="O387" s="65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AR387" s="218" t="s">
        <v>205</v>
      </c>
      <c r="AT387" s="218" t="s">
        <v>201</v>
      </c>
      <c r="AU387" s="218" t="s">
        <v>85</v>
      </c>
      <c r="AY387" s="16" t="s">
        <v>198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6" t="s">
        <v>83</v>
      </c>
      <c r="BK387" s="219">
        <f>ROUND(I387*H387,2)</f>
        <v>0</v>
      </c>
      <c r="BL387" s="16" t="s">
        <v>205</v>
      </c>
      <c r="BM387" s="218" t="s">
        <v>467</v>
      </c>
    </row>
    <row r="388" spans="2:65" s="14" customFormat="1" ht="22.5" x14ac:dyDescent="0.2">
      <c r="B388" s="243"/>
      <c r="C388" s="244"/>
      <c r="D388" s="222" t="s">
        <v>206</v>
      </c>
      <c r="E388" s="245" t="s">
        <v>1</v>
      </c>
      <c r="F388" s="246" t="s">
        <v>468</v>
      </c>
      <c r="G388" s="244"/>
      <c r="H388" s="245" t="s">
        <v>1</v>
      </c>
      <c r="I388" s="247"/>
      <c r="J388" s="244"/>
      <c r="K388" s="244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206</v>
      </c>
      <c r="AU388" s="252" t="s">
        <v>85</v>
      </c>
      <c r="AV388" s="14" t="s">
        <v>83</v>
      </c>
      <c r="AW388" s="14" t="s">
        <v>32</v>
      </c>
      <c r="AX388" s="14" t="s">
        <v>76</v>
      </c>
      <c r="AY388" s="252" t="s">
        <v>198</v>
      </c>
    </row>
    <row r="389" spans="2:65" s="12" customFormat="1" x14ac:dyDescent="0.2">
      <c r="B389" s="220"/>
      <c r="C389" s="221"/>
      <c r="D389" s="222" t="s">
        <v>206</v>
      </c>
      <c r="E389" s="223" t="s">
        <v>1</v>
      </c>
      <c r="F389" s="224" t="s">
        <v>469</v>
      </c>
      <c r="G389" s="221"/>
      <c r="H389" s="225">
        <v>66.25</v>
      </c>
      <c r="I389" s="226"/>
      <c r="J389" s="221"/>
      <c r="K389" s="221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206</v>
      </c>
      <c r="AU389" s="231" t="s">
        <v>85</v>
      </c>
      <c r="AV389" s="12" t="s">
        <v>85</v>
      </c>
      <c r="AW389" s="12" t="s">
        <v>32</v>
      </c>
      <c r="AX389" s="12" t="s">
        <v>76</v>
      </c>
      <c r="AY389" s="231" t="s">
        <v>198</v>
      </c>
    </row>
    <row r="390" spans="2:65" s="13" customFormat="1" x14ac:dyDescent="0.2">
      <c r="B390" s="232"/>
      <c r="C390" s="233"/>
      <c r="D390" s="222" t="s">
        <v>206</v>
      </c>
      <c r="E390" s="234" t="s">
        <v>1</v>
      </c>
      <c r="F390" s="235" t="s">
        <v>208</v>
      </c>
      <c r="G390" s="233"/>
      <c r="H390" s="236">
        <v>66.25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206</v>
      </c>
      <c r="AU390" s="242" t="s">
        <v>85</v>
      </c>
      <c r="AV390" s="13" t="s">
        <v>205</v>
      </c>
      <c r="AW390" s="13" t="s">
        <v>32</v>
      </c>
      <c r="AX390" s="13" t="s">
        <v>83</v>
      </c>
      <c r="AY390" s="242" t="s">
        <v>198</v>
      </c>
    </row>
    <row r="391" spans="2:65" s="1" customFormat="1" ht="16.5" customHeight="1" x14ac:dyDescent="0.2">
      <c r="B391" s="33"/>
      <c r="C391" s="208" t="s">
        <v>339</v>
      </c>
      <c r="D391" s="208" t="s">
        <v>201</v>
      </c>
      <c r="E391" s="209" t="s">
        <v>470</v>
      </c>
      <c r="F391" s="210" t="s">
        <v>471</v>
      </c>
      <c r="G391" s="211" t="s">
        <v>312</v>
      </c>
      <c r="H391" s="212">
        <v>1.56</v>
      </c>
      <c r="I391" s="213"/>
      <c r="J391" s="212">
        <f>ROUND(I391*H391,2)</f>
        <v>0</v>
      </c>
      <c r="K391" s="210" t="s">
        <v>1</v>
      </c>
      <c r="L391" s="37"/>
      <c r="M391" s="214" t="s">
        <v>1</v>
      </c>
      <c r="N391" s="215" t="s">
        <v>41</v>
      </c>
      <c r="O391" s="65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AR391" s="218" t="s">
        <v>205</v>
      </c>
      <c r="AT391" s="218" t="s">
        <v>201</v>
      </c>
      <c r="AU391" s="218" t="s">
        <v>85</v>
      </c>
      <c r="AY391" s="16" t="s">
        <v>198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6" t="s">
        <v>83</v>
      </c>
      <c r="BK391" s="219">
        <f>ROUND(I391*H391,2)</f>
        <v>0</v>
      </c>
      <c r="BL391" s="16" t="s">
        <v>205</v>
      </c>
      <c r="BM391" s="218" t="s">
        <v>472</v>
      </c>
    </row>
    <row r="392" spans="2:65" s="12" customFormat="1" x14ac:dyDescent="0.2">
      <c r="B392" s="220"/>
      <c r="C392" s="221"/>
      <c r="D392" s="222" t="s">
        <v>206</v>
      </c>
      <c r="E392" s="223" t="s">
        <v>1</v>
      </c>
      <c r="F392" s="224" t="s">
        <v>473</v>
      </c>
      <c r="G392" s="221"/>
      <c r="H392" s="225">
        <v>1.2</v>
      </c>
      <c r="I392" s="226"/>
      <c r="J392" s="221"/>
      <c r="K392" s="221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206</v>
      </c>
      <c r="AU392" s="231" t="s">
        <v>85</v>
      </c>
      <c r="AV392" s="12" t="s">
        <v>85</v>
      </c>
      <c r="AW392" s="12" t="s">
        <v>32</v>
      </c>
      <c r="AX392" s="12" t="s">
        <v>76</v>
      </c>
      <c r="AY392" s="231" t="s">
        <v>198</v>
      </c>
    </row>
    <row r="393" spans="2:65" s="12" customFormat="1" x14ac:dyDescent="0.2">
      <c r="B393" s="220"/>
      <c r="C393" s="221"/>
      <c r="D393" s="222" t="s">
        <v>206</v>
      </c>
      <c r="E393" s="223" t="s">
        <v>1</v>
      </c>
      <c r="F393" s="224" t="s">
        <v>474</v>
      </c>
      <c r="G393" s="221"/>
      <c r="H393" s="225">
        <v>0.36</v>
      </c>
      <c r="I393" s="226"/>
      <c r="J393" s="221"/>
      <c r="K393" s="221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206</v>
      </c>
      <c r="AU393" s="231" t="s">
        <v>85</v>
      </c>
      <c r="AV393" s="12" t="s">
        <v>85</v>
      </c>
      <c r="AW393" s="12" t="s">
        <v>32</v>
      </c>
      <c r="AX393" s="12" t="s">
        <v>76</v>
      </c>
      <c r="AY393" s="231" t="s">
        <v>198</v>
      </c>
    </row>
    <row r="394" spans="2:65" s="13" customFormat="1" x14ac:dyDescent="0.2">
      <c r="B394" s="232"/>
      <c r="C394" s="233"/>
      <c r="D394" s="222" t="s">
        <v>206</v>
      </c>
      <c r="E394" s="234" t="s">
        <v>1</v>
      </c>
      <c r="F394" s="235" t="s">
        <v>208</v>
      </c>
      <c r="G394" s="233"/>
      <c r="H394" s="236">
        <v>1.56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AT394" s="242" t="s">
        <v>206</v>
      </c>
      <c r="AU394" s="242" t="s">
        <v>85</v>
      </c>
      <c r="AV394" s="13" t="s">
        <v>205</v>
      </c>
      <c r="AW394" s="13" t="s">
        <v>32</v>
      </c>
      <c r="AX394" s="13" t="s">
        <v>83</v>
      </c>
      <c r="AY394" s="242" t="s">
        <v>198</v>
      </c>
    </row>
    <row r="395" spans="2:65" s="1" customFormat="1" ht="16.5" customHeight="1" x14ac:dyDescent="0.2">
      <c r="B395" s="33"/>
      <c r="C395" s="208" t="s">
        <v>475</v>
      </c>
      <c r="D395" s="208" t="s">
        <v>201</v>
      </c>
      <c r="E395" s="209" t="s">
        <v>476</v>
      </c>
      <c r="F395" s="210" t="s">
        <v>477</v>
      </c>
      <c r="G395" s="211" t="s">
        <v>224</v>
      </c>
      <c r="H395" s="212">
        <v>8.35</v>
      </c>
      <c r="I395" s="213"/>
      <c r="J395" s="212">
        <f>ROUND(I395*H395,2)</f>
        <v>0</v>
      </c>
      <c r="K395" s="210" t="s">
        <v>1</v>
      </c>
      <c r="L395" s="37"/>
      <c r="M395" s="214" t="s">
        <v>1</v>
      </c>
      <c r="N395" s="215" t="s">
        <v>41</v>
      </c>
      <c r="O395" s="65"/>
      <c r="P395" s="216">
        <f>O395*H395</f>
        <v>0</v>
      </c>
      <c r="Q395" s="216">
        <v>0</v>
      </c>
      <c r="R395" s="216">
        <f>Q395*H395</f>
        <v>0</v>
      </c>
      <c r="S395" s="216">
        <v>0</v>
      </c>
      <c r="T395" s="217">
        <f>S395*H395</f>
        <v>0</v>
      </c>
      <c r="AR395" s="218" t="s">
        <v>205</v>
      </c>
      <c r="AT395" s="218" t="s">
        <v>201</v>
      </c>
      <c r="AU395" s="218" t="s">
        <v>85</v>
      </c>
      <c r="AY395" s="16" t="s">
        <v>198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16" t="s">
        <v>83</v>
      </c>
      <c r="BK395" s="219">
        <f>ROUND(I395*H395,2)</f>
        <v>0</v>
      </c>
      <c r="BL395" s="16" t="s">
        <v>205</v>
      </c>
      <c r="BM395" s="218" t="s">
        <v>478</v>
      </c>
    </row>
    <row r="396" spans="2:65" s="12" customFormat="1" ht="22.5" x14ac:dyDescent="0.2">
      <c r="B396" s="220"/>
      <c r="C396" s="221"/>
      <c r="D396" s="222" t="s">
        <v>206</v>
      </c>
      <c r="E396" s="223" t="s">
        <v>1</v>
      </c>
      <c r="F396" s="224" t="s">
        <v>479</v>
      </c>
      <c r="G396" s="221"/>
      <c r="H396" s="225">
        <v>8.35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206</v>
      </c>
      <c r="AU396" s="231" t="s">
        <v>85</v>
      </c>
      <c r="AV396" s="12" t="s">
        <v>85</v>
      </c>
      <c r="AW396" s="12" t="s">
        <v>32</v>
      </c>
      <c r="AX396" s="12" t="s">
        <v>76</v>
      </c>
      <c r="AY396" s="231" t="s">
        <v>198</v>
      </c>
    </row>
    <row r="397" spans="2:65" s="13" customFormat="1" x14ac:dyDescent="0.2">
      <c r="B397" s="232"/>
      <c r="C397" s="233"/>
      <c r="D397" s="222" t="s">
        <v>206</v>
      </c>
      <c r="E397" s="234" t="s">
        <v>1</v>
      </c>
      <c r="F397" s="235" t="s">
        <v>208</v>
      </c>
      <c r="G397" s="233"/>
      <c r="H397" s="236">
        <v>8.35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206</v>
      </c>
      <c r="AU397" s="242" t="s">
        <v>85</v>
      </c>
      <c r="AV397" s="13" t="s">
        <v>205</v>
      </c>
      <c r="AW397" s="13" t="s">
        <v>32</v>
      </c>
      <c r="AX397" s="13" t="s">
        <v>83</v>
      </c>
      <c r="AY397" s="242" t="s">
        <v>198</v>
      </c>
    </row>
    <row r="398" spans="2:65" s="1" customFormat="1" ht="16.5" customHeight="1" x14ac:dyDescent="0.2">
      <c r="B398" s="33"/>
      <c r="C398" s="208" t="s">
        <v>343</v>
      </c>
      <c r="D398" s="208" t="s">
        <v>201</v>
      </c>
      <c r="E398" s="209" t="s">
        <v>480</v>
      </c>
      <c r="F398" s="210" t="s">
        <v>481</v>
      </c>
      <c r="G398" s="211" t="s">
        <v>312</v>
      </c>
      <c r="H398" s="212">
        <v>38.4</v>
      </c>
      <c r="I398" s="213"/>
      <c r="J398" s="212">
        <f>ROUND(I398*H398,2)</f>
        <v>0</v>
      </c>
      <c r="K398" s="210" t="s">
        <v>1</v>
      </c>
      <c r="L398" s="37"/>
      <c r="M398" s="214" t="s">
        <v>1</v>
      </c>
      <c r="N398" s="215" t="s">
        <v>41</v>
      </c>
      <c r="O398" s="65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AR398" s="218" t="s">
        <v>205</v>
      </c>
      <c r="AT398" s="218" t="s">
        <v>201</v>
      </c>
      <c r="AU398" s="218" t="s">
        <v>85</v>
      </c>
      <c r="AY398" s="16" t="s">
        <v>198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6" t="s">
        <v>83</v>
      </c>
      <c r="BK398" s="219">
        <f>ROUND(I398*H398,2)</f>
        <v>0</v>
      </c>
      <c r="BL398" s="16" t="s">
        <v>205</v>
      </c>
      <c r="BM398" s="218" t="s">
        <v>482</v>
      </c>
    </row>
    <row r="399" spans="2:65" s="12" customFormat="1" ht="22.5" x14ac:dyDescent="0.2">
      <c r="B399" s="220"/>
      <c r="C399" s="221"/>
      <c r="D399" s="222" t="s">
        <v>206</v>
      </c>
      <c r="E399" s="223" t="s">
        <v>1</v>
      </c>
      <c r="F399" s="224" t="s">
        <v>483</v>
      </c>
      <c r="G399" s="221"/>
      <c r="H399" s="225">
        <v>38.4</v>
      </c>
      <c r="I399" s="226"/>
      <c r="J399" s="221"/>
      <c r="K399" s="221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206</v>
      </c>
      <c r="AU399" s="231" t="s">
        <v>85</v>
      </c>
      <c r="AV399" s="12" t="s">
        <v>85</v>
      </c>
      <c r="AW399" s="12" t="s">
        <v>32</v>
      </c>
      <c r="AX399" s="12" t="s">
        <v>76</v>
      </c>
      <c r="AY399" s="231" t="s">
        <v>198</v>
      </c>
    </row>
    <row r="400" spans="2:65" s="13" customFormat="1" x14ac:dyDescent="0.2">
      <c r="B400" s="232"/>
      <c r="C400" s="233"/>
      <c r="D400" s="222" t="s">
        <v>206</v>
      </c>
      <c r="E400" s="234" t="s">
        <v>1</v>
      </c>
      <c r="F400" s="235" t="s">
        <v>208</v>
      </c>
      <c r="G400" s="233"/>
      <c r="H400" s="236">
        <v>38.4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206</v>
      </c>
      <c r="AU400" s="242" t="s">
        <v>85</v>
      </c>
      <c r="AV400" s="13" t="s">
        <v>205</v>
      </c>
      <c r="AW400" s="13" t="s">
        <v>32</v>
      </c>
      <c r="AX400" s="13" t="s">
        <v>83</v>
      </c>
      <c r="AY400" s="242" t="s">
        <v>198</v>
      </c>
    </row>
    <row r="401" spans="2:65" s="1" customFormat="1" ht="16.5" customHeight="1" x14ac:dyDescent="0.2">
      <c r="B401" s="33"/>
      <c r="C401" s="208" t="s">
        <v>484</v>
      </c>
      <c r="D401" s="208" t="s">
        <v>201</v>
      </c>
      <c r="E401" s="209" t="s">
        <v>485</v>
      </c>
      <c r="F401" s="210" t="s">
        <v>486</v>
      </c>
      <c r="G401" s="211" t="s">
        <v>312</v>
      </c>
      <c r="H401" s="212">
        <v>38.4</v>
      </c>
      <c r="I401" s="213"/>
      <c r="J401" s="212">
        <f>ROUND(I401*H401,2)</f>
        <v>0</v>
      </c>
      <c r="K401" s="210" t="s">
        <v>1</v>
      </c>
      <c r="L401" s="37"/>
      <c r="M401" s="214" t="s">
        <v>1</v>
      </c>
      <c r="N401" s="215" t="s">
        <v>41</v>
      </c>
      <c r="O401" s="65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AR401" s="218" t="s">
        <v>205</v>
      </c>
      <c r="AT401" s="218" t="s">
        <v>201</v>
      </c>
      <c r="AU401" s="218" t="s">
        <v>85</v>
      </c>
      <c r="AY401" s="16" t="s">
        <v>198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6" t="s">
        <v>83</v>
      </c>
      <c r="BK401" s="219">
        <f>ROUND(I401*H401,2)</f>
        <v>0</v>
      </c>
      <c r="BL401" s="16" t="s">
        <v>205</v>
      </c>
      <c r="BM401" s="218" t="s">
        <v>487</v>
      </c>
    </row>
    <row r="402" spans="2:65" s="12" customFormat="1" x14ac:dyDescent="0.2">
      <c r="B402" s="220"/>
      <c r="C402" s="221"/>
      <c r="D402" s="222" t="s">
        <v>206</v>
      </c>
      <c r="E402" s="223" t="s">
        <v>1</v>
      </c>
      <c r="F402" s="224" t="s">
        <v>488</v>
      </c>
      <c r="G402" s="221"/>
      <c r="H402" s="225">
        <v>38.4</v>
      </c>
      <c r="I402" s="226"/>
      <c r="J402" s="221"/>
      <c r="K402" s="221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206</v>
      </c>
      <c r="AU402" s="231" t="s">
        <v>85</v>
      </c>
      <c r="AV402" s="12" t="s">
        <v>85</v>
      </c>
      <c r="AW402" s="12" t="s">
        <v>32</v>
      </c>
      <c r="AX402" s="12" t="s">
        <v>76</v>
      </c>
      <c r="AY402" s="231" t="s">
        <v>198</v>
      </c>
    </row>
    <row r="403" spans="2:65" s="13" customFormat="1" x14ac:dyDescent="0.2">
      <c r="B403" s="232"/>
      <c r="C403" s="233"/>
      <c r="D403" s="222" t="s">
        <v>206</v>
      </c>
      <c r="E403" s="234" t="s">
        <v>1</v>
      </c>
      <c r="F403" s="235" t="s">
        <v>208</v>
      </c>
      <c r="G403" s="233"/>
      <c r="H403" s="236">
        <v>38.4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206</v>
      </c>
      <c r="AU403" s="242" t="s">
        <v>85</v>
      </c>
      <c r="AV403" s="13" t="s">
        <v>205</v>
      </c>
      <c r="AW403" s="13" t="s">
        <v>32</v>
      </c>
      <c r="AX403" s="13" t="s">
        <v>83</v>
      </c>
      <c r="AY403" s="242" t="s">
        <v>198</v>
      </c>
    </row>
    <row r="404" spans="2:65" s="1" customFormat="1" ht="16.5" customHeight="1" x14ac:dyDescent="0.2">
      <c r="B404" s="33"/>
      <c r="C404" s="208" t="s">
        <v>350</v>
      </c>
      <c r="D404" s="208" t="s">
        <v>201</v>
      </c>
      <c r="E404" s="209" t="s">
        <v>489</v>
      </c>
      <c r="F404" s="210" t="s">
        <v>490</v>
      </c>
      <c r="G404" s="211" t="s">
        <v>294</v>
      </c>
      <c r="H404" s="212">
        <v>1.4</v>
      </c>
      <c r="I404" s="213"/>
      <c r="J404" s="212">
        <f>ROUND(I404*H404,2)</f>
        <v>0</v>
      </c>
      <c r="K404" s="210" t="s">
        <v>1</v>
      </c>
      <c r="L404" s="37"/>
      <c r="M404" s="214" t="s">
        <v>1</v>
      </c>
      <c r="N404" s="215" t="s">
        <v>41</v>
      </c>
      <c r="O404" s="65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AR404" s="218" t="s">
        <v>205</v>
      </c>
      <c r="AT404" s="218" t="s">
        <v>201</v>
      </c>
      <c r="AU404" s="218" t="s">
        <v>85</v>
      </c>
      <c r="AY404" s="16" t="s">
        <v>198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6" t="s">
        <v>83</v>
      </c>
      <c r="BK404" s="219">
        <f>ROUND(I404*H404,2)</f>
        <v>0</v>
      </c>
      <c r="BL404" s="16" t="s">
        <v>205</v>
      </c>
      <c r="BM404" s="218" t="s">
        <v>491</v>
      </c>
    </row>
    <row r="405" spans="2:65" s="12" customFormat="1" x14ac:dyDescent="0.2">
      <c r="B405" s="220"/>
      <c r="C405" s="221"/>
      <c r="D405" s="222" t="s">
        <v>206</v>
      </c>
      <c r="E405" s="223" t="s">
        <v>1</v>
      </c>
      <c r="F405" s="224" t="s">
        <v>492</v>
      </c>
      <c r="G405" s="221"/>
      <c r="H405" s="225">
        <v>1.4</v>
      </c>
      <c r="I405" s="226"/>
      <c r="J405" s="221"/>
      <c r="K405" s="221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206</v>
      </c>
      <c r="AU405" s="231" t="s">
        <v>85</v>
      </c>
      <c r="AV405" s="12" t="s">
        <v>85</v>
      </c>
      <c r="AW405" s="12" t="s">
        <v>32</v>
      </c>
      <c r="AX405" s="12" t="s">
        <v>76</v>
      </c>
      <c r="AY405" s="231" t="s">
        <v>198</v>
      </c>
    </row>
    <row r="406" spans="2:65" s="13" customFormat="1" x14ac:dyDescent="0.2">
      <c r="B406" s="232"/>
      <c r="C406" s="233"/>
      <c r="D406" s="222" t="s">
        <v>206</v>
      </c>
      <c r="E406" s="234" t="s">
        <v>1</v>
      </c>
      <c r="F406" s="235" t="s">
        <v>208</v>
      </c>
      <c r="G406" s="233"/>
      <c r="H406" s="236">
        <v>1.4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AT406" s="242" t="s">
        <v>206</v>
      </c>
      <c r="AU406" s="242" t="s">
        <v>85</v>
      </c>
      <c r="AV406" s="13" t="s">
        <v>205</v>
      </c>
      <c r="AW406" s="13" t="s">
        <v>32</v>
      </c>
      <c r="AX406" s="13" t="s">
        <v>83</v>
      </c>
      <c r="AY406" s="242" t="s">
        <v>198</v>
      </c>
    </row>
    <row r="407" spans="2:65" s="1" customFormat="1" ht="16.5" customHeight="1" x14ac:dyDescent="0.2">
      <c r="B407" s="33"/>
      <c r="C407" s="208" t="s">
        <v>493</v>
      </c>
      <c r="D407" s="208" t="s">
        <v>201</v>
      </c>
      <c r="E407" s="209" t="s">
        <v>494</v>
      </c>
      <c r="F407" s="210" t="s">
        <v>495</v>
      </c>
      <c r="G407" s="211" t="s">
        <v>224</v>
      </c>
      <c r="H407" s="212">
        <v>0.14000000000000001</v>
      </c>
      <c r="I407" s="213"/>
      <c r="J407" s="212">
        <f>ROUND(I407*H407,2)</f>
        <v>0</v>
      </c>
      <c r="K407" s="210" t="s">
        <v>1</v>
      </c>
      <c r="L407" s="37"/>
      <c r="M407" s="214" t="s">
        <v>1</v>
      </c>
      <c r="N407" s="215" t="s">
        <v>41</v>
      </c>
      <c r="O407" s="65"/>
      <c r="P407" s="216">
        <f>O407*H407</f>
        <v>0</v>
      </c>
      <c r="Q407" s="216">
        <v>0</v>
      </c>
      <c r="R407" s="216">
        <f>Q407*H407</f>
        <v>0</v>
      </c>
      <c r="S407" s="216">
        <v>0</v>
      </c>
      <c r="T407" s="217">
        <f>S407*H407</f>
        <v>0</v>
      </c>
      <c r="AR407" s="218" t="s">
        <v>205</v>
      </c>
      <c r="AT407" s="218" t="s">
        <v>201</v>
      </c>
      <c r="AU407" s="218" t="s">
        <v>85</v>
      </c>
      <c r="AY407" s="16" t="s">
        <v>198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6" t="s">
        <v>83</v>
      </c>
      <c r="BK407" s="219">
        <f>ROUND(I407*H407,2)</f>
        <v>0</v>
      </c>
      <c r="BL407" s="16" t="s">
        <v>205</v>
      </c>
      <c r="BM407" s="218" t="s">
        <v>496</v>
      </c>
    </row>
    <row r="408" spans="2:65" s="12" customFormat="1" x14ac:dyDescent="0.2">
      <c r="B408" s="220"/>
      <c r="C408" s="221"/>
      <c r="D408" s="222" t="s">
        <v>206</v>
      </c>
      <c r="E408" s="223" t="s">
        <v>1</v>
      </c>
      <c r="F408" s="224" t="s">
        <v>497</v>
      </c>
      <c r="G408" s="221"/>
      <c r="H408" s="225">
        <v>0.14000000000000001</v>
      </c>
      <c r="I408" s="226"/>
      <c r="J408" s="221"/>
      <c r="K408" s="221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206</v>
      </c>
      <c r="AU408" s="231" t="s">
        <v>85</v>
      </c>
      <c r="AV408" s="12" t="s">
        <v>85</v>
      </c>
      <c r="AW408" s="12" t="s">
        <v>32</v>
      </c>
      <c r="AX408" s="12" t="s">
        <v>76</v>
      </c>
      <c r="AY408" s="231" t="s">
        <v>198</v>
      </c>
    </row>
    <row r="409" spans="2:65" s="13" customFormat="1" x14ac:dyDescent="0.2">
      <c r="B409" s="232"/>
      <c r="C409" s="233"/>
      <c r="D409" s="222" t="s">
        <v>206</v>
      </c>
      <c r="E409" s="234" t="s">
        <v>1</v>
      </c>
      <c r="F409" s="235" t="s">
        <v>208</v>
      </c>
      <c r="G409" s="233"/>
      <c r="H409" s="236">
        <v>0.14000000000000001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206</v>
      </c>
      <c r="AU409" s="242" t="s">
        <v>85</v>
      </c>
      <c r="AV409" s="13" t="s">
        <v>205</v>
      </c>
      <c r="AW409" s="13" t="s">
        <v>32</v>
      </c>
      <c r="AX409" s="13" t="s">
        <v>83</v>
      </c>
      <c r="AY409" s="242" t="s">
        <v>198</v>
      </c>
    </row>
    <row r="410" spans="2:65" s="11" customFormat="1" ht="22.9" customHeight="1" x14ac:dyDescent="0.2">
      <c r="B410" s="192"/>
      <c r="C410" s="193"/>
      <c r="D410" s="194" t="s">
        <v>75</v>
      </c>
      <c r="E410" s="206" t="s">
        <v>404</v>
      </c>
      <c r="F410" s="206" t="s">
        <v>498</v>
      </c>
      <c r="G410" s="193"/>
      <c r="H410" s="193"/>
      <c r="I410" s="196"/>
      <c r="J410" s="207">
        <f>BK410</f>
        <v>0</v>
      </c>
      <c r="K410" s="193"/>
      <c r="L410" s="198"/>
      <c r="M410" s="199"/>
      <c r="N410" s="200"/>
      <c r="O410" s="200"/>
      <c r="P410" s="201">
        <f>SUM(P411:P422)</f>
        <v>0</v>
      </c>
      <c r="Q410" s="200"/>
      <c r="R410" s="201">
        <f>SUM(R411:R422)</f>
        <v>0</v>
      </c>
      <c r="S410" s="200"/>
      <c r="T410" s="202">
        <f>SUM(T411:T422)</f>
        <v>0</v>
      </c>
      <c r="AR410" s="203" t="s">
        <v>83</v>
      </c>
      <c r="AT410" s="204" t="s">
        <v>75</v>
      </c>
      <c r="AU410" s="204" t="s">
        <v>83</v>
      </c>
      <c r="AY410" s="203" t="s">
        <v>198</v>
      </c>
      <c r="BK410" s="205">
        <f>SUM(BK411:BK422)</f>
        <v>0</v>
      </c>
    </row>
    <row r="411" spans="2:65" s="1" customFormat="1" ht="16.5" customHeight="1" x14ac:dyDescent="0.2">
      <c r="B411" s="33"/>
      <c r="C411" s="208" t="s">
        <v>356</v>
      </c>
      <c r="D411" s="208" t="s">
        <v>201</v>
      </c>
      <c r="E411" s="209" t="s">
        <v>499</v>
      </c>
      <c r="F411" s="210" t="s">
        <v>500</v>
      </c>
      <c r="G411" s="211" t="s">
        <v>312</v>
      </c>
      <c r="H411" s="212">
        <v>2.64</v>
      </c>
      <c r="I411" s="213"/>
      <c r="J411" s="212">
        <f>ROUND(I411*H411,2)</f>
        <v>0</v>
      </c>
      <c r="K411" s="210" t="s">
        <v>1</v>
      </c>
      <c r="L411" s="37"/>
      <c r="M411" s="214" t="s">
        <v>1</v>
      </c>
      <c r="N411" s="215" t="s">
        <v>41</v>
      </c>
      <c r="O411" s="65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AR411" s="218" t="s">
        <v>205</v>
      </c>
      <c r="AT411" s="218" t="s">
        <v>201</v>
      </c>
      <c r="AU411" s="218" t="s">
        <v>85</v>
      </c>
      <c r="AY411" s="16" t="s">
        <v>198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6" t="s">
        <v>83</v>
      </c>
      <c r="BK411" s="219">
        <f>ROUND(I411*H411,2)</f>
        <v>0</v>
      </c>
      <c r="BL411" s="16" t="s">
        <v>205</v>
      </c>
      <c r="BM411" s="218" t="s">
        <v>501</v>
      </c>
    </row>
    <row r="412" spans="2:65" s="12" customFormat="1" x14ac:dyDescent="0.2">
      <c r="B412" s="220"/>
      <c r="C412" s="221"/>
      <c r="D412" s="222" t="s">
        <v>206</v>
      </c>
      <c r="E412" s="223" t="s">
        <v>1</v>
      </c>
      <c r="F412" s="224" t="s">
        <v>502</v>
      </c>
      <c r="G412" s="221"/>
      <c r="H412" s="225">
        <v>2.64</v>
      </c>
      <c r="I412" s="226"/>
      <c r="J412" s="221"/>
      <c r="K412" s="221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206</v>
      </c>
      <c r="AU412" s="231" t="s">
        <v>85</v>
      </c>
      <c r="AV412" s="12" t="s">
        <v>85</v>
      </c>
      <c r="AW412" s="12" t="s">
        <v>32</v>
      </c>
      <c r="AX412" s="12" t="s">
        <v>76</v>
      </c>
      <c r="AY412" s="231" t="s">
        <v>198</v>
      </c>
    </row>
    <row r="413" spans="2:65" s="13" customFormat="1" x14ac:dyDescent="0.2">
      <c r="B413" s="232"/>
      <c r="C413" s="233"/>
      <c r="D413" s="222" t="s">
        <v>206</v>
      </c>
      <c r="E413" s="234" t="s">
        <v>1</v>
      </c>
      <c r="F413" s="235" t="s">
        <v>208</v>
      </c>
      <c r="G413" s="233"/>
      <c r="H413" s="236">
        <v>2.64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206</v>
      </c>
      <c r="AU413" s="242" t="s">
        <v>85</v>
      </c>
      <c r="AV413" s="13" t="s">
        <v>205</v>
      </c>
      <c r="AW413" s="13" t="s">
        <v>32</v>
      </c>
      <c r="AX413" s="13" t="s">
        <v>83</v>
      </c>
      <c r="AY413" s="242" t="s">
        <v>198</v>
      </c>
    </row>
    <row r="414" spans="2:65" s="1" customFormat="1" ht="16.5" customHeight="1" x14ac:dyDescent="0.2">
      <c r="B414" s="33"/>
      <c r="C414" s="208" t="s">
        <v>503</v>
      </c>
      <c r="D414" s="208" t="s">
        <v>201</v>
      </c>
      <c r="E414" s="209" t="s">
        <v>504</v>
      </c>
      <c r="F414" s="210" t="s">
        <v>505</v>
      </c>
      <c r="G414" s="211" t="s">
        <v>312</v>
      </c>
      <c r="H414" s="212">
        <v>2.64</v>
      </c>
      <c r="I414" s="213"/>
      <c r="J414" s="212">
        <f>ROUND(I414*H414,2)</f>
        <v>0</v>
      </c>
      <c r="K414" s="210" t="s">
        <v>1</v>
      </c>
      <c r="L414" s="37"/>
      <c r="M414" s="214" t="s">
        <v>1</v>
      </c>
      <c r="N414" s="215" t="s">
        <v>41</v>
      </c>
      <c r="O414" s="65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AR414" s="218" t="s">
        <v>205</v>
      </c>
      <c r="AT414" s="218" t="s">
        <v>201</v>
      </c>
      <c r="AU414" s="218" t="s">
        <v>85</v>
      </c>
      <c r="AY414" s="16" t="s">
        <v>198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6" t="s">
        <v>83</v>
      </c>
      <c r="BK414" s="219">
        <f>ROUND(I414*H414,2)</f>
        <v>0</v>
      </c>
      <c r="BL414" s="16" t="s">
        <v>205</v>
      </c>
      <c r="BM414" s="218" t="s">
        <v>506</v>
      </c>
    </row>
    <row r="415" spans="2:65" s="12" customFormat="1" x14ac:dyDescent="0.2">
      <c r="B415" s="220"/>
      <c r="C415" s="221"/>
      <c r="D415" s="222" t="s">
        <v>206</v>
      </c>
      <c r="E415" s="223" t="s">
        <v>1</v>
      </c>
      <c r="F415" s="224" t="s">
        <v>507</v>
      </c>
      <c r="G415" s="221"/>
      <c r="H415" s="225">
        <v>2.64</v>
      </c>
      <c r="I415" s="226"/>
      <c r="J415" s="221"/>
      <c r="K415" s="221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206</v>
      </c>
      <c r="AU415" s="231" t="s">
        <v>85</v>
      </c>
      <c r="AV415" s="12" t="s">
        <v>85</v>
      </c>
      <c r="AW415" s="12" t="s">
        <v>32</v>
      </c>
      <c r="AX415" s="12" t="s">
        <v>76</v>
      </c>
      <c r="AY415" s="231" t="s">
        <v>198</v>
      </c>
    </row>
    <row r="416" spans="2:65" s="13" customFormat="1" x14ac:dyDescent="0.2">
      <c r="B416" s="232"/>
      <c r="C416" s="233"/>
      <c r="D416" s="222" t="s">
        <v>206</v>
      </c>
      <c r="E416" s="234" t="s">
        <v>1</v>
      </c>
      <c r="F416" s="235" t="s">
        <v>208</v>
      </c>
      <c r="G416" s="233"/>
      <c r="H416" s="236">
        <v>2.64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206</v>
      </c>
      <c r="AU416" s="242" t="s">
        <v>85</v>
      </c>
      <c r="AV416" s="13" t="s">
        <v>205</v>
      </c>
      <c r="AW416" s="13" t="s">
        <v>32</v>
      </c>
      <c r="AX416" s="13" t="s">
        <v>83</v>
      </c>
      <c r="AY416" s="242" t="s">
        <v>198</v>
      </c>
    </row>
    <row r="417" spans="2:65" s="1" customFormat="1" ht="16.5" customHeight="1" x14ac:dyDescent="0.2">
      <c r="B417" s="33"/>
      <c r="C417" s="208" t="s">
        <v>375</v>
      </c>
      <c r="D417" s="208" t="s">
        <v>201</v>
      </c>
      <c r="E417" s="209" t="s">
        <v>508</v>
      </c>
      <c r="F417" s="210" t="s">
        <v>509</v>
      </c>
      <c r="G417" s="211" t="s">
        <v>294</v>
      </c>
      <c r="H417" s="212">
        <v>0.12</v>
      </c>
      <c r="I417" s="213"/>
      <c r="J417" s="212">
        <f>ROUND(I417*H417,2)</f>
        <v>0</v>
      </c>
      <c r="K417" s="210" t="s">
        <v>1</v>
      </c>
      <c r="L417" s="37"/>
      <c r="M417" s="214" t="s">
        <v>1</v>
      </c>
      <c r="N417" s="215" t="s">
        <v>41</v>
      </c>
      <c r="O417" s="65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AR417" s="218" t="s">
        <v>205</v>
      </c>
      <c r="AT417" s="218" t="s">
        <v>201</v>
      </c>
      <c r="AU417" s="218" t="s">
        <v>85</v>
      </c>
      <c r="AY417" s="16" t="s">
        <v>198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6" t="s">
        <v>83</v>
      </c>
      <c r="BK417" s="219">
        <f>ROUND(I417*H417,2)</f>
        <v>0</v>
      </c>
      <c r="BL417" s="16" t="s">
        <v>205</v>
      </c>
      <c r="BM417" s="218" t="s">
        <v>510</v>
      </c>
    </row>
    <row r="418" spans="2:65" s="12" customFormat="1" x14ac:dyDescent="0.2">
      <c r="B418" s="220"/>
      <c r="C418" s="221"/>
      <c r="D418" s="222" t="s">
        <v>206</v>
      </c>
      <c r="E418" s="223" t="s">
        <v>1</v>
      </c>
      <c r="F418" s="224" t="s">
        <v>511</v>
      </c>
      <c r="G418" s="221"/>
      <c r="H418" s="225">
        <v>0.12</v>
      </c>
      <c r="I418" s="226"/>
      <c r="J418" s="221"/>
      <c r="K418" s="221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206</v>
      </c>
      <c r="AU418" s="231" t="s">
        <v>85</v>
      </c>
      <c r="AV418" s="12" t="s">
        <v>85</v>
      </c>
      <c r="AW418" s="12" t="s">
        <v>32</v>
      </c>
      <c r="AX418" s="12" t="s">
        <v>76</v>
      </c>
      <c r="AY418" s="231" t="s">
        <v>198</v>
      </c>
    </row>
    <row r="419" spans="2:65" s="13" customFormat="1" x14ac:dyDescent="0.2">
      <c r="B419" s="232"/>
      <c r="C419" s="233"/>
      <c r="D419" s="222" t="s">
        <v>206</v>
      </c>
      <c r="E419" s="234" t="s">
        <v>1</v>
      </c>
      <c r="F419" s="235" t="s">
        <v>208</v>
      </c>
      <c r="G419" s="233"/>
      <c r="H419" s="236">
        <v>0.12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AT419" s="242" t="s">
        <v>206</v>
      </c>
      <c r="AU419" s="242" t="s">
        <v>85</v>
      </c>
      <c r="AV419" s="13" t="s">
        <v>205</v>
      </c>
      <c r="AW419" s="13" t="s">
        <v>32</v>
      </c>
      <c r="AX419" s="13" t="s">
        <v>83</v>
      </c>
      <c r="AY419" s="242" t="s">
        <v>198</v>
      </c>
    </row>
    <row r="420" spans="2:65" s="1" customFormat="1" ht="16.5" customHeight="1" x14ac:dyDescent="0.2">
      <c r="B420" s="33"/>
      <c r="C420" s="208" t="s">
        <v>512</v>
      </c>
      <c r="D420" s="208" t="s">
        <v>201</v>
      </c>
      <c r="E420" s="209" t="s">
        <v>513</v>
      </c>
      <c r="F420" s="210" t="s">
        <v>514</v>
      </c>
      <c r="G420" s="211" t="s">
        <v>224</v>
      </c>
      <c r="H420" s="212">
        <v>0.2</v>
      </c>
      <c r="I420" s="213"/>
      <c r="J420" s="212">
        <f>ROUND(I420*H420,2)</f>
        <v>0</v>
      </c>
      <c r="K420" s="210" t="s">
        <v>1</v>
      </c>
      <c r="L420" s="37"/>
      <c r="M420" s="214" t="s">
        <v>1</v>
      </c>
      <c r="N420" s="215" t="s">
        <v>41</v>
      </c>
      <c r="O420" s="65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AR420" s="218" t="s">
        <v>205</v>
      </c>
      <c r="AT420" s="218" t="s">
        <v>201</v>
      </c>
      <c r="AU420" s="218" t="s">
        <v>85</v>
      </c>
      <c r="AY420" s="16" t="s">
        <v>198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6" t="s">
        <v>83</v>
      </c>
      <c r="BK420" s="219">
        <f>ROUND(I420*H420,2)</f>
        <v>0</v>
      </c>
      <c r="BL420" s="16" t="s">
        <v>205</v>
      </c>
      <c r="BM420" s="218" t="s">
        <v>515</v>
      </c>
    </row>
    <row r="421" spans="2:65" s="12" customFormat="1" x14ac:dyDescent="0.2">
      <c r="B421" s="220"/>
      <c r="C421" s="221"/>
      <c r="D421" s="222" t="s">
        <v>206</v>
      </c>
      <c r="E421" s="223" t="s">
        <v>1</v>
      </c>
      <c r="F421" s="224" t="s">
        <v>516</v>
      </c>
      <c r="G421" s="221"/>
      <c r="H421" s="225">
        <v>0.2</v>
      </c>
      <c r="I421" s="226"/>
      <c r="J421" s="221"/>
      <c r="K421" s="221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206</v>
      </c>
      <c r="AU421" s="231" t="s">
        <v>85</v>
      </c>
      <c r="AV421" s="12" t="s">
        <v>85</v>
      </c>
      <c r="AW421" s="12" t="s">
        <v>32</v>
      </c>
      <c r="AX421" s="12" t="s">
        <v>76</v>
      </c>
      <c r="AY421" s="231" t="s">
        <v>198</v>
      </c>
    </row>
    <row r="422" spans="2:65" s="13" customFormat="1" x14ac:dyDescent="0.2">
      <c r="B422" s="232"/>
      <c r="C422" s="233"/>
      <c r="D422" s="222" t="s">
        <v>206</v>
      </c>
      <c r="E422" s="234" t="s">
        <v>1</v>
      </c>
      <c r="F422" s="235" t="s">
        <v>208</v>
      </c>
      <c r="G422" s="233"/>
      <c r="H422" s="236">
        <v>0.2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206</v>
      </c>
      <c r="AU422" s="242" t="s">
        <v>85</v>
      </c>
      <c r="AV422" s="13" t="s">
        <v>205</v>
      </c>
      <c r="AW422" s="13" t="s">
        <v>32</v>
      </c>
      <c r="AX422" s="13" t="s">
        <v>83</v>
      </c>
      <c r="AY422" s="242" t="s">
        <v>198</v>
      </c>
    </row>
    <row r="423" spans="2:65" s="11" customFormat="1" ht="22.9" customHeight="1" x14ac:dyDescent="0.2">
      <c r="B423" s="192"/>
      <c r="C423" s="193"/>
      <c r="D423" s="194" t="s">
        <v>75</v>
      </c>
      <c r="E423" s="206" t="s">
        <v>303</v>
      </c>
      <c r="F423" s="206" t="s">
        <v>517</v>
      </c>
      <c r="G423" s="193"/>
      <c r="H423" s="193"/>
      <c r="I423" s="196"/>
      <c r="J423" s="207">
        <f>BK423</f>
        <v>0</v>
      </c>
      <c r="K423" s="193"/>
      <c r="L423" s="198"/>
      <c r="M423" s="199"/>
      <c r="N423" s="200"/>
      <c r="O423" s="200"/>
      <c r="P423" s="201">
        <f>SUM(P424:P474)</f>
        <v>0</v>
      </c>
      <c r="Q423" s="200"/>
      <c r="R423" s="201">
        <f>SUM(R424:R474)</f>
        <v>0</v>
      </c>
      <c r="S423" s="200"/>
      <c r="T423" s="202">
        <f>SUM(T424:T474)</f>
        <v>0</v>
      </c>
      <c r="AR423" s="203" t="s">
        <v>83</v>
      </c>
      <c r="AT423" s="204" t="s">
        <v>75</v>
      </c>
      <c r="AU423" s="204" t="s">
        <v>83</v>
      </c>
      <c r="AY423" s="203" t="s">
        <v>198</v>
      </c>
      <c r="BK423" s="205">
        <f>SUM(BK424:BK474)</f>
        <v>0</v>
      </c>
    </row>
    <row r="424" spans="2:65" s="1" customFormat="1" ht="16.5" customHeight="1" x14ac:dyDescent="0.2">
      <c r="B424" s="33"/>
      <c r="C424" s="208" t="s">
        <v>378</v>
      </c>
      <c r="D424" s="208" t="s">
        <v>201</v>
      </c>
      <c r="E424" s="209" t="s">
        <v>518</v>
      </c>
      <c r="F424" s="210" t="s">
        <v>519</v>
      </c>
      <c r="G424" s="211" t="s">
        <v>312</v>
      </c>
      <c r="H424" s="212">
        <v>185.19</v>
      </c>
      <c r="I424" s="213"/>
      <c r="J424" s="212">
        <f>ROUND(I424*H424,2)</f>
        <v>0</v>
      </c>
      <c r="K424" s="210" t="s">
        <v>1</v>
      </c>
      <c r="L424" s="37"/>
      <c r="M424" s="214" t="s">
        <v>1</v>
      </c>
      <c r="N424" s="215" t="s">
        <v>41</v>
      </c>
      <c r="O424" s="65"/>
      <c r="P424" s="216">
        <f>O424*H424</f>
        <v>0</v>
      </c>
      <c r="Q424" s="216">
        <v>0</v>
      </c>
      <c r="R424" s="216">
        <f>Q424*H424</f>
        <v>0</v>
      </c>
      <c r="S424" s="216">
        <v>0</v>
      </c>
      <c r="T424" s="217">
        <f>S424*H424</f>
        <v>0</v>
      </c>
      <c r="AR424" s="218" t="s">
        <v>205</v>
      </c>
      <c r="AT424" s="218" t="s">
        <v>201</v>
      </c>
      <c r="AU424" s="218" t="s">
        <v>85</v>
      </c>
      <c r="AY424" s="16" t="s">
        <v>198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6" t="s">
        <v>83</v>
      </c>
      <c r="BK424" s="219">
        <f>ROUND(I424*H424,2)</f>
        <v>0</v>
      </c>
      <c r="BL424" s="16" t="s">
        <v>205</v>
      </c>
      <c r="BM424" s="218" t="s">
        <v>520</v>
      </c>
    </row>
    <row r="425" spans="2:65" s="14" customFormat="1" ht="33.75" x14ac:dyDescent="0.2">
      <c r="B425" s="243"/>
      <c r="C425" s="244"/>
      <c r="D425" s="222" t="s">
        <v>206</v>
      </c>
      <c r="E425" s="245" t="s">
        <v>1</v>
      </c>
      <c r="F425" s="246" t="s">
        <v>357</v>
      </c>
      <c r="G425" s="244"/>
      <c r="H425" s="245" t="s">
        <v>1</v>
      </c>
      <c r="I425" s="247"/>
      <c r="J425" s="244"/>
      <c r="K425" s="244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206</v>
      </c>
      <c r="AU425" s="252" t="s">
        <v>85</v>
      </c>
      <c r="AV425" s="14" t="s">
        <v>83</v>
      </c>
      <c r="AW425" s="14" t="s">
        <v>32</v>
      </c>
      <c r="AX425" s="14" t="s">
        <v>76</v>
      </c>
      <c r="AY425" s="252" t="s">
        <v>198</v>
      </c>
    </row>
    <row r="426" spans="2:65" s="12" customFormat="1" ht="22.5" x14ac:dyDescent="0.2">
      <c r="B426" s="220"/>
      <c r="C426" s="221"/>
      <c r="D426" s="222" t="s">
        <v>206</v>
      </c>
      <c r="E426" s="223" t="s">
        <v>1</v>
      </c>
      <c r="F426" s="224" t="s">
        <v>521</v>
      </c>
      <c r="G426" s="221"/>
      <c r="H426" s="225">
        <v>27.87</v>
      </c>
      <c r="I426" s="226"/>
      <c r="J426" s="221"/>
      <c r="K426" s="221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206</v>
      </c>
      <c r="AU426" s="231" t="s">
        <v>85</v>
      </c>
      <c r="AV426" s="12" t="s">
        <v>85</v>
      </c>
      <c r="AW426" s="12" t="s">
        <v>32</v>
      </c>
      <c r="AX426" s="12" t="s">
        <v>76</v>
      </c>
      <c r="AY426" s="231" t="s">
        <v>198</v>
      </c>
    </row>
    <row r="427" spans="2:65" s="12" customFormat="1" x14ac:dyDescent="0.2">
      <c r="B427" s="220"/>
      <c r="C427" s="221"/>
      <c r="D427" s="222" t="s">
        <v>206</v>
      </c>
      <c r="E427" s="223" t="s">
        <v>1</v>
      </c>
      <c r="F427" s="224" t="s">
        <v>522</v>
      </c>
      <c r="G427" s="221"/>
      <c r="H427" s="225">
        <v>24.9</v>
      </c>
      <c r="I427" s="226"/>
      <c r="J427" s="221"/>
      <c r="K427" s="221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206</v>
      </c>
      <c r="AU427" s="231" t="s">
        <v>85</v>
      </c>
      <c r="AV427" s="12" t="s">
        <v>85</v>
      </c>
      <c r="AW427" s="12" t="s">
        <v>32</v>
      </c>
      <c r="AX427" s="12" t="s">
        <v>76</v>
      </c>
      <c r="AY427" s="231" t="s">
        <v>198</v>
      </c>
    </row>
    <row r="428" spans="2:65" s="12" customFormat="1" x14ac:dyDescent="0.2">
      <c r="B428" s="220"/>
      <c r="C428" s="221"/>
      <c r="D428" s="222" t="s">
        <v>206</v>
      </c>
      <c r="E428" s="223" t="s">
        <v>1</v>
      </c>
      <c r="F428" s="224" t="s">
        <v>523</v>
      </c>
      <c r="G428" s="221"/>
      <c r="H428" s="225">
        <v>25.86</v>
      </c>
      <c r="I428" s="226"/>
      <c r="J428" s="221"/>
      <c r="K428" s="221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206</v>
      </c>
      <c r="AU428" s="231" t="s">
        <v>85</v>
      </c>
      <c r="AV428" s="12" t="s">
        <v>85</v>
      </c>
      <c r="AW428" s="12" t="s">
        <v>32</v>
      </c>
      <c r="AX428" s="12" t="s">
        <v>76</v>
      </c>
      <c r="AY428" s="231" t="s">
        <v>198</v>
      </c>
    </row>
    <row r="429" spans="2:65" s="12" customFormat="1" ht="22.5" x14ac:dyDescent="0.2">
      <c r="B429" s="220"/>
      <c r="C429" s="221"/>
      <c r="D429" s="222" t="s">
        <v>206</v>
      </c>
      <c r="E429" s="223" t="s">
        <v>1</v>
      </c>
      <c r="F429" s="224" t="s">
        <v>524</v>
      </c>
      <c r="G429" s="221"/>
      <c r="H429" s="225">
        <v>50.76</v>
      </c>
      <c r="I429" s="226"/>
      <c r="J429" s="221"/>
      <c r="K429" s="221"/>
      <c r="L429" s="227"/>
      <c r="M429" s="228"/>
      <c r="N429" s="229"/>
      <c r="O429" s="229"/>
      <c r="P429" s="229"/>
      <c r="Q429" s="229"/>
      <c r="R429" s="229"/>
      <c r="S429" s="229"/>
      <c r="T429" s="230"/>
      <c r="AT429" s="231" t="s">
        <v>206</v>
      </c>
      <c r="AU429" s="231" t="s">
        <v>85</v>
      </c>
      <c r="AV429" s="12" t="s">
        <v>85</v>
      </c>
      <c r="AW429" s="12" t="s">
        <v>32</v>
      </c>
      <c r="AX429" s="12" t="s">
        <v>76</v>
      </c>
      <c r="AY429" s="231" t="s">
        <v>198</v>
      </c>
    </row>
    <row r="430" spans="2:65" s="12" customFormat="1" x14ac:dyDescent="0.2">
      <c r="B430" s="220"/>
      <c r="C430" s="221"/>
      <c r="D430" s="222" t="s">
        <v>206</v>
      </c>
      <c r="E430" s="223" t="s">
        <v>1</v>
      </c>
      <c r="F430" s="224" t="s">
        <v>525</v>
      </c>
      <c r="G430" s="221"/>
      <c r="H430" s="225">
        <v>55.8</v>
      </c>
      <c r="I430" s="226"/>
      <c r="J430" s="221"/>
      <c r="K430" s="221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206</v>
      </c>
      <c r="AU430" s="231" t="s">
        <v>85</v>
      </c>
      <c r="AV430" s="12" t="s">
        <v>85</v>
      </c>
      <c r="AW430" s="12" t="s">
        <v>32</v>
      </c>
      <c r="AX430" s="12" t="s">
        <v>76</v>
      </c>
      <c r="AY430" s="231" t="s">
        <v>198</v>
      </c>
    </row>
    <row r="431" spans="2:65" s="13" customFormat="1" x14ac:dyDescent="0.2">
      <c r="B431" s="232"/>
      <c r="C431" s="233"/>
      <c r="D431" s="222" t="s">
        <v>206</v>
      </c>
      <c r="E431" s="234" t="s">
        <v>1</v>
      </c>
      <c r="F431" s="235" t="s">
        <v>208</v>
      </c>
      <c r="G431" s="233"/>
      <c r="H431" s="236">
        <v>185.19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206</v>
      </c>
      <c r="AU431" s="242" t="s">
        <v>85</v>
      </c>
      <c r="AV431" s="13" t="s">
        <v>205</v>
      </c>
      <c r="AW431" s="13" t="s">
        <v>32</v>
      </c>
      <c r="AX431" s="13" t="s">
        <v>83</v>
      </c>
      <c r="AY431" s="242" t="s">
        <v>198</v>
      </c>
    </row>
    <row r="432" spans="2:65" s="1" customFormat="1" ht="16.5" customHeight="1" x14ac:dyDescent="0.2">
      <c r="B432" s="33"/>
      <c r="C432" s="208" t="s">
        <v>526</v>
      </c>
      <c r="D432" s="208" t="s">
        <v>201</v>
      </c>
      <c r="E432" s="209" t="s">
        <v>527</v>
      </c>
      <c r="F432" s="210" t="s">
        <v>528</v>
      </c>
      <c r="G432" s="211" t="s">
        <v>312</v>
      </c>
      <c r="H432" s="212">
        <v>140.84</v>
      </c>
      <c r="I432" s="213"/>
      <c r="J432" s="212">
        <f>ROUND(I432*H432,2)</f>
        <v>0</v>
      </c>
      <c r="K432" s="210" t="s">
        <v>1</v>
      </c>
      <c r="L432" s="37"/>
      <c r="M432" s="214" t="s">
        <v>1</v>
      </c>
      <c r="N432" s="215" t="s">
        <v>41</v>
      </c>
      <c r="O432" s="65"/>
      <c r="P432" s="216">
        <f>O432*H432</f>
        <v>0</v>
      </c>
      <c r="Q432" s="216">
        <v>0</v>
      </c>
      <c r="R432" s="216">
        <f>Q432*H432</f>
        <v>0</v>
      </c>
      <c r="S432" s="216">
        <v>0</v>
      </c>
      <c r="T432" s="217">
        <f>S432*H432</f>
        <v>0</v>
      </c>
      <c r="AR432" s="218" t="s">
        <v>205</v>
      </c>
      <c r="AT432" s="218" t="s">
        <v>201</v>
      </c>
      <c r="AU432" s="218" t="s">
        <v>85</v>
      </c>
      <c r="AY432" s="16" t="s">
        <v>198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6" t="s">
        <v>83</v>
      </c>
      <c r="BK432" s="219">
        <f>ROUND(I432*H432,2)</f>
        <v>0</v>
      </c>
      <c r="BL432" s="16" t="s">
        <v>205</v>
      </c>
      <c r="BM432" s="218" t="s">
        <v>529</v>
      </c>
    </row>
    <row r="433" spans="2:65" s="14" customFormat="1" ht="33.75" x14ac:dyDescent="0.2">
      <c r="B433" s="243"/>
      <c r="C433" s="244"/>
      <c r="D433" s="222" t="s">
        <v>206</v>
      </c>
      <c r="E433" s="245" t="s">
        <v>1</v>
      </c>
      <c r="F433" s="246" t="s">
        <v>357</v>
      </c>
      <c r="G433" s="244"/>
      <c r="H433" s="245" t="s">
        <v>1</v>
      </c>
      <c r="I433" s="247"/>
      <c r="J433" s="244"/>
      <c r="K433" s="244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206</v>
      </c>
      <c r="AU433" s="252" t="s">
        <v>85</v>
      </c>
      <c r="AV433" s="14" t="s">
        <v>83</v>
      </c>
      <c r="AW433" s="14" t="s">
        <v>32</v>
      </c>
      <c r="AX433" s="14" t="s">
        <v>76</v>
      </c>
      <c r="AY433" s="252" t="s">
        <v>198</v>
      </c>
    </row>
    <row r="434" spans="2:65" s="12" customFormat="1" x14ac:dyDescent="0.2">
      <c r="B434" s="220"/>
      <c r="C434" s="221"/>
      <c r="D434" s="222" t="s">
        <v>206</v>
      </c>
      <c r="E434" s="223" t="s">
        <v>1</v>
      </c>
      <c r="F434" s="224" t="s">
        <v>530</v>
      </c>
      <c r="G434" s="221"/>
      <c r="H434" s="225">
        <v>36.869999999999997</v>
      </c>
      <c r="I434" s="226"/>
      <c r="J434" s="221"/>
      <c r="K434" s="221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206</v>
      </c>
      <c r="AU434" s="231" t="s">
        <v>85</v>
      </c>
      <c r="AV434" s="12" t="s">
        <v>85</v>
      </c>
      <c r="AW434" s="12" t="s">
        <v>32</v>
      </c>
      <c r="AX434" s="12" t="s">
        <v>76</v>
      </c>
      <c r="AY434" s="231" t="s">
        <v>198</v>
      </c>
    </row>
    <row r="435" spans="2:65" s="12" customFormat="1" x14ac:dyDescent="0.2">
      <c r="B435" s="220"/>
      <c r="C435" s="221"/>
      <c r="D435" s="222" t="s">
        <v>206</v>
      </c>
      <c r="E435" s="223" t="s">
        <v>1</v>
      </c>
      <c r="F435" s="224" t="s">
        <v>531</v>
      </c>
      <c r="G435" s="221"/>
      <c r="H435" s="225">
        <v>12.24</v>
      </c>
      <c r="I435" s="226"/>
      <c r="J435" s="221"/>
      <c r="K435" s="221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206</v>
      </c>
      <c r="AU435" s="231" t="s">
        <v>85</v>
      </c>
      <c r="AV435" s="12" t="s">
        <v>85</v>
      </c>
      <c r="AW435" s="12" t="s">
        <v>32</v>
      </c>
      <c r="AX435" s="12" t="s">
        <v>76</v>
      </c>
      <c r="AY435" s="231" t="s">
        <v>198</v>
      </c>
    </row>
    <row r="436" spans="2:65" s="12" customFormat="1" x14ac:dyDescent="0.2">
      <c r="B436" s="220"/>
      <c r="C436" s="221"/>
      <c r="D436" s="222" t="s">
        <v>206</v>
      </c>
      <c r="E436" s="223" t="s">
        <v>1</v>
      </c>
      <c r="F436" s="224" t="s">
        <v>532</v>
      </c>
      <c r="G436" s="221"/>
      <c r="H436" s="225">
        <v>15.25</v>
      </c>
      <c r="I436" s="226"/>
      <c r="J436" s="221"/>
      <c r="K436" s="221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206</v>
      </c>
      <c r="AU436" s="231" t="s">
        <v>85</v>
      </c>
      <c r="AV436" s="12" t="s">
        <v>85</v>
      </c>
      <c r="AW436" s="12" t="s">
        <v>32</v>
      </c>
      <c r="AX436" s="12" t="s">
        <v>76</v>
      </c>
      <c r="AY436" s="231" t="s">
        <v>198</v>
      </c>
    </row>
    <row r="437" spans="2:65" s="12" customFormat="1" x14ac:dyDescent="0.2">
      <c r="B437" s="220"/>
      <c r="C437" s="221"/>
      <c r="D437" s="222" t="s">
        <v>206</v>
      </c>
      <c r="E437" s="223" t="s">
        <v>1</v>
      </c>
      <c r="F437" s="224" t="s">
        <v>533</v>
      </c>
      <c r="G437" s="221"/>
      <c r="H437" s="225">
        <v>15.14</v>
      </c>
      <c r="I437" s="226"/>
      <c r="J437" s="221"/>
      <c r="K437" s="221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206</v>
      </c>
      <c r="AU437" s="231" t="s">
        <v>85</v>
      </c>
      <c r="AV437" s="12" t="s">
        <v>85</v>
      </c>
      <c r="AW437" s="12" t="s">
        <v>32</v>
      </c>
      <c r="AX437" s="12" t="s">
        <v>76</v>
      </c>
      <c r="AY437" s="231" t="s">
        <v>198</v>
      </c>
    </row>
    <row r="438" spans="2:65" s="12" customFormat="1" x14ac:dyDescent="0.2">
      <c r="B438" s="220"/>
      <c r="C438" s="221"/>
      <c r="D438" s="222" t="s">
        <v>206</v>
      </c>
      <c r="E438" s="223" t="s">
        <v>1</v>
      </c>
      <c r="F438" s="224" t="s">
        <v>534</v>
      </c>
      <c r="G438" s="221"/>
      <c r="H438" s="225">
        <v>30.51</v>
      </c>
      <c r="I438" s="226"/>
      <c r="J438" s="221"/>
      <c r="K438" s="221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206</v>
      </c>
      <c r="AU438" s="231" t="s">
        <v>85</v>
      </c>
      <c r="AV438" s="12" t="s">
        <v>85</v>
      </c>
      <c r="AW438" s="12" t="s">
        <v>32</v>
      </c>
      <c r="AX438" s="12" t="s">
        <v>76</v>
      </c>
      <c r="AY438" s="231" t="s">
        <v>198</v>
      </c>
    </row>
    <row r="439" spans="2:65" s="12" customFormat="1" x14ac:dyDescent="0.2">
      <c r="B439" s="220"/>
      <c r="C439" s="221"/>
      <c r="D439" s="222" t="s">
        <v>206</v>
      </c>
      <c r="E439" s="223" t="s">
        <v>1</v>
      </c>
      <c r="F439" s="224" t="s">
        <v>535</v>
      </c>
      <c r="G439" s="221"/>
      <c r="H439" s="225">
        <v>24.18</v>
      </c>
      <c r="I439" s="226"/>
      <c r="J439" s="221"/>
      <c r="K439" s="221"/>
      <c r="L439" s="227"/>
      <c r="M439" s="228"/>
      <c r="N439" s="229"/>
      <c r="O439" s="229"/>
      <c r="P439" s="229"/>
      <c r="Q439" s="229"/>
      <c r="R439" s="229"/>
      <c r="S439" s="229"/>
      <c r="T439" s="230"/>
      <c r="AT439" s="231" t="s">
        <v>206</v>
      </c>
      <c r="AU439" s="231" t="s">
        <v>85</v>
      </c>
      <c r="AV439" s="12" t="s">
        <v>85</v>
      </c>
      <c r="AW439" s="12" t="s">
        <v>32</v>
      </c>
      <c r="AX439" s="12" t="s">
        <v>76</v>
      </c>
      <c r="AY439" s="231" t="s">
        <v>198</v>
      </c>
    </row>
    <row r="440" spans="2:65" s="12" customFormat="1" x14ac:dyDescent="0.2">
      <c r="B440" s="220"/>
      <c r="C440" s="221"/>
      <c r="D440" s="222" t="s">
        <v>206</v>
      </c>
      <c r="E440" s="223" t="s">
        <v>1</v>
      </c>
      <c r="F440" s="224" t="s">
        <v>536</v>
      </c>
      <c r="G440" s="221"/>
      <c r="H440" s="225">
        <v>6.65</v>
      </c>
      <c r="I440" s="226"/>
      <c r="J440" s="221"/>
      <c r="K440" s="221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206</v>
      </c>
      <c r="AU440" s="231" t="s">
        <v>85</v>
      </c>
      <c r="AV440" s="12" t="s">
        <v>85</v>
      </c>
      <c r="AW440" s="12" t="s">
        <v>32</v>
      </c>
      <c r="AX440" s="12" t="s">
        <v>76</v>
      </c>
      <c r="AY440" s="231" t="s">
        <v>198</v>
      </c>
    </row>
    <row r="441" spans="2:65" s="13" customFormat="1" x14ac:dyDescent="0.2">
      <c r="B441" s="232"/>
      <c r="C441" s="233"/>
      <c r="D441" s="222" t="s">
        <v>206</v>
      </c>
      <c r="E441" s="234" t="s">
        <v>1</v>
      </c>
      <c r="F441" s="235" t="s">
        <v>208</v>
      </c>
      <c r="G441" s="233"/>
      <c r="H441" s="236">
        <v>140.84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206</v>
      </c>
      <c r="AU441" s="242" t="s">
        <v>85</v>
      </c>
      <c r="AV441" s="13" t="s">
        <v>205</v>
      </c>
      <c r="AW441" s="13" t="s">
        <v>32</v>
      </c>
      <c r="AX441" s="13" t="s">
        <v>83</v>
      </c>
      <c r="AY441" s="242" t="s">
        <v>198</v>
      </c>
    </row>
    <row r="442" spans="2:65" s="1" customFormat="1" ht="16.5" customHeight="1" x14ac:dyDescent="0.2">
      <c r="B442" s="33"/>
      <c r="C442" s="208" t="s">
        <v>390</v>
      </c>
      <c r="D442" s="208" t="s">
        <v>201</v>
      </c>
      <c r="E442" s="209" t="s">
        <v>537</v>
      </c>
      <c r="F442" s="210" t="s">
        <v>538</v>
      </c>
      <c r="G442" s="211" t="s">
        <v>312</v>
      </c>
      <c r="H442" s="212">
        <v>108.99</v>
      </c>
      <c r="I442" s="213"/>
      <c r="J442" s="212">
        <f>ROUND(I442*H442,2)</f>
        <v>0</v>
      </c>
      <c r="K442" s="210" t="s">
        <v>1</v>
      </c>
      <c r="L442" s="37"/>
      <c r="M442" s="214" t="s">
        <v>1</v>
      </c>
      <c r="N442" s="215" t="s">
        <v>41</v>
      </c>
      <c r="O442" s="65"/>
      <c r="P442" s="216">
        <f>O442*H442</f>
        <v>0</v>
      </c>
      <c r="Q442" s="216">
        <v>0</v>
      </c>
      <c r="R442" s="216">
        <f>Q442*H442</f>
        <v>0</v>
      </c>
      <c r="S442" s="216">
        <v>0</v>
      </c>
      <c r="T442" s="217">
        <f>S442*H442</f>
        <v>0</v>
      </c>
      <c r="AR442" s="218" t="s">
        <v>205</v>
      </c>
      <c r="AT442" s="218" t="s">
        <v>201</v>
      </c>
      <c r="AU442" s="218" t="s">
        <v>85</v>
      </c>
      <c r="AY442" s="16" t="s">
        <v>198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6" t="s">
        <v>83</v>
      </c>
      <c r="BK442" s="219">
        <f>ROUND(I442*H442,2)</f>
        <v>0</v>
      </c>
      <c r="BL442" s="16" t="s">
        <v>205</v>
      </c>
      <c r="BM442" s="218" t="s">
        <v>539</v>
      </c>
    </row>
    <row r="443" spans="2:65" s="14" customFormat="1" x14ac:dyDescent="0.2">
      <c r="B443" s="243"/>
      <c r="C443" s="244"/>
      <c r="D443" s="222" t="s">
        <v>206</v>
      </c>
      <c r="E443" s="245" t="s">
        <v>1</v>
      </c>
      <c r="F443" s="246" t="s">
        <v>540</v>
      </c>
      <c r="G443" s="244"/>
      <c r="H443" s="245" t="s">
        <v>1</v>
      </c>
      <c r="I443" s="247"/>
      <c r="J443" s="244"/>
      <c r="K443" s="244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206</v>
      </c>
      <c r="AU443" s="252" t="s">
        <v>85</v>
      </c>
      <c r="AV443" s="14" t="s">
        <v>83</v>
      </c>
      <c r="AW443" s="14" t="s">
        <v>32</v>
      </c>
      <c r="AX443" s="14" t="s">
        <v>76</v>
      </c>
      <c r="AY443" s="252" t="s">
        <v>198</v>
      </c>
    </row>
    <row r="444" spans="2:65" s="14" customFormat="1" ht="33.75" x14ac:dyDescent="0.2">
      <c r="B444" s="243"/>
      <c r="C444" s="244"/>
      <c r="D444" s="222" t="s">
        <v>206</v>
      </c>
      <c r="E444" s="245" t="s">
        <v>1</v>
      </c>
      <c r="F444" s="246" t="s">
        <v>541</v>
      </c>
      <c r="G444" s="244"/>
      <c r="H444" s="245" t="s">
        <v>1</v>
      </c>
      <c r="I444" s="247"/>
      <c r="J444" s="244"/>
      <c r="K444" s="244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206</v>
      </c>
      <c r="AU444" s="252" t="s">
        <v>85</v>
      </c>
      <c r="AV444" s="14" t="s">
        <v>83</v>
      </c>
      <c r="AW444" s="14" t="s">
        <v>32</v>
      </c>
      <c r="AX444" s="14" t="s">
        <v>76</v>
      </c>
      <c r="AY444" s="252" t="s">
        <v>198</v>
      </c>
    </row>
    <row r="445" spans="2:65" s="12" customFormat="1" ht="33.75" x14ac:dyDescent="0.2">
      <c r="B445" s="220"/>
      <c r="C445" s="221"/>
      <c r="D445" s="222" t="s">
        <v>206</v>
      </c>
      <c r="E445" s="223" t="s">
        <v>1</v>
      </c>
      <c r="F445" s="224" t="s">
        <v>542</v>
      </c>
      <c r="G445" s="221"/>
      <c r="H445" s="225">
        <v>94.21</v>
      </c>
      <c r="I445" s="226"/>
      <c r="J445" s="221"/>
      <c r="K445" s="221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206</v>
      </c>
      <c r="AU445" s="231" t="s">
        <v>85</v>
      </c>
      <c r="AV445" s="12" t="s">
        <v>85</v>
      </c>
      <c r="AW445" s="12" t="s">
        <v>32</v>
      </c>
      <c r="AX445" s="12" t="s">
        <v>76</v>
      </c>
      <c r="AY445" s="231" t="s">
        <v>198</v>
      </c>
    </row>
    <row r="446" spans="2:65" s="12" customFormat="1" ht="22.5" x14ac:dyDescent="0.2">
      <c r="B446" s="220"/>
      <c r="C446" s="221"/>
      <c r="D446" s="222" t="s">
        <v>206</v>
      </c>
      <c r="E446" s="223" t="s">
        <v>1</v>
      </c>
      <c r="F446" s="224" t="s">
        <v>543</v>
      </c>
      <c r="G446" s="221"/>
      <c r="H446" s="225">
        <v>14.78</v>
      </c>
      <c r="I446" s="226"/>
      <c r="J446" s="221"/>
      <c r="K446" s="221"/>
      <c r="L446" s="227"/>
      <c r="M446" s="228"/>
      <c r="N446" s="229"/>
      <c r="O446" s="229"/>
      <c r="P446" s="229"/>
      <c r="Q446" s="229"/>
      <c r="R446" s="229"/>
      <c r="S446" s="229"/>
      <c r="T446" s="230"/>
      <c r="AT446" s="231" t="s">
        <v>206</v>
      </c>
      <c r="AU446" s="231" t="s">
        <v>85</v>
      </c>
      <c r="AV446" s="12" t="s">
        <v>85</v>
      </c>
      <c r="AW446" s="12" t="s">
        <v>32</v>
      </c>
      <c r="AX446" s="12" t="s">
        <v>76</v>
      </c>
      <c r="AY446" s="231" t="s">
        <v>198</v>
      </c>
    </row>
    <row r="447" spans="2:65" s="13" customFormat="1" x14ac:dyDescent="0.2">
      <c r="B447" s="232"/>
      <c r="C447" s="233"/>
      <c r="D447" s="222" t="s">
        <v>206</v>
      </c>
      <c r="E447" s="234" t="s">
        <v>1</v>
      </c>
      <c r="F447" s="235" t="s">
        <v>208</v>
      </c>
      <c r="G447" s="233"/>
      <c r="H447" s="236">
        <v>108.99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206</v>
      </c>
      <c r="AU447" s="242" t="s">
        <v>85</v>
      </c>
      <c r="AV447" s="13" t="s">
        <v>205</v>
      </c>
      <c r="AW447" s="13" t="s">
        <v>32</v>
      </c>
      <c r="AX447" s="13" t="s">
        <v>83</v>
      </c>
      <c r="AY447" s="242" t="s">
        <v>198</v>
      </c>
    </row>
    <row r="448" spans="2:65" s="1" customFormat="1" ht="16.5" customHeight="1" x14ac:dyDescent="0.2">
      <c r="B448" s="33"/>
      <c r="C448" s="208" t="s">
        <v>544</v>
      </c>
      <c r="D448" s="208" t="s">
        <v>201</v>
      </c>
      <c r="E448" s="209" t="s">
        <v>545</v>
      </c>
      <c r="F448" s="210" t="s">
        <v>538</v>
      </c>
      <c r="G448" s="211" t="s">
        <v>312</v>
      </c>
      <c r="H448" s="212">
        <v>36.18</v>
      </c>
      <c r="I448" s="213"/>
      <c r="J448" s="212">
        <f>ROUND(I448*H448,2)</f>
        <v>0</v>
      </c>
      <c r="K448" s="210" t="s">
        <v>1</v>
      </c>
      <c r="L448" s="37"/>
      <c r="M448" s="214" t="s">
        <v>1</v>
      </c>
      <c r="N448" s="215" t="s">
        <v>41</v>
      </c>
      <c r="O448" s="65"/>
      <c r="P448" s="216">
        <f>O448*H448</f>
        <v>0</v>
      </c>
      <c r="Q448" s="216">
        <v>0</v>
      </c>
      <c r="R448" s="216">
        <f>Q448*H448</f>
        <v>0</v>
      </c>
      <c r="S448" s="216">
        <v>0</v>
      </c>
      <c r="T448" s="217">
        <f>S448*H448</f>
        <v>0</v>
      </c>
      <c r="AR448" s="218" t="s">
        <v>205</v>
      </c>
      <c r="AT448" s="218" t="s">
        <v>201</v>
      </c>
      <c r="AU448" s="218" t="s">
        <v>85</v>
      </c>
      <c r="AY448" s="16" t="s">
        <v>198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6" t="s">
        <v>83</v>
      </c>
      <c r="BK448" s="219">
        <f>ROUND(I448*H448,2)</f>
        <v>0</v>
      </c>
      <c r="BL448" s="16" t="s">
        <v>205</v>
      </c>
      <c r="BM448" s="218" t="s">
        <v>546</v>
      </c>
    </row>
    <row r="449" spans="2:65" s="14" customFormat="1" x14ac:dyDescent="0.2">
      <c r="B449" s="243"/>
      <c r="C449" s="244"/>
      <c r="D449" s="222" t="s">
        <v>206</v>
      </c>
      <c r="E449" s="245" t="s">
        <v>1</v>
      </c>
      <c r="F449" s="246" t="s">
        <v>547</v>
      </c>
      <c r="G449" s="244"/>
      <c r="H449" s="245" t="s">
        <v>1</v>
      </c>
      <c r="I449" s="247"/>
      <c r="J449" s="244"/>
      <c r="K449" s="244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206</v>
      </c>
      <c r="AU449" s="252" t="s">
        <v>85</v>
      </c>
      <c r="AV449" s="14" t="s">
        <v>83</v>
      </c>
      <c r="AW449" s="14" t="s">
        <v>32</v>
      </c>
      <c r="AX449" s="14" t="s">
        <v>76</v>
      </c>
      <c r="AY449" s="252" t="s">
        <v>198</v>
      </c>
    </row>
    <row r="450" spans="2:65" s="12" customFormat="1" x14ac:dyDescent="0.2">
      <c r="B450" s="220"/>
      <c r="C450" s="221"/>
      <c r="D450" s="222" t="s">
        <v>206</v>
      </c>
      <c r="E450" s="223" t="s">
        <v>1</v>
      </c>
      <c r="F450" s="224" t="s">
        <v>548</v>
      </c>
      <c r="G450" s="221"/>
      <c r="H450" s="225">
        <v>12.06</v>
      </c>
      <c r="I450" s="226"/>
      <c r="J450" s="221"/>
      <c r="K450" s="221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206</v>
      </c>
      <c r="AU450" s="231" t="s">
        <v>85</v>
      </c>
      <c r="AV450" s="12" t="s">
        <v>85</v>
      </c>
      <c r="AW450" s="12" t="s">
        <v>32</v>
      </c>
      <c r="AX450" s="12" t="s">
        <v>76</v>
      </c>
      <c r="AY450" s="231" t="s">
        <v>198</v>
      </c>
    </row>
    <row r="451" spans="2:65" s="12" customFormat="1" x14ac:dyDescent="0.2">
      <c r="B451" s="220"/>
      <c r="C451" s="221"/>
      <c r="D451" s="222" t="s">
        <v>206</v>
      </c>
      <c r="E451" s="223" t="s">
        <v>1</v>
      </c>
      <c r="F451" s="224" t="s">
        <v>549</v>
      </c>
      <c r="G451" s="221"/>
      <c r="H451" s="225">
        <v>12.06</v>
      </c>
      <c r="I451" s="226"/>
      <c r="J451" s="221"/>
      <c r="K451" s="221"/>
      <c r="L451" s="227"/>
      <c r="M451" s="228"/>
      <c r="N451" s="229"/>
      <c r="O451" s="229"/>
      <c r="P451" s="229"/>
      <c r="Q451" s="229"/>
      <c r="R451" s="229"/>
      <c r="S451" s="229"/>
      <c r="T451" s="230"/>
      <c r="AT451" s="231" t="s">
        <v>206</v>
      </c>
      <c r="AU451" s="231" t="s">
        <v>85</v>
      </c>
      <c r="AV451" s="12" t="s">
        <v>85</v>
      </c>
      <c r="AW451" s="12" t="s">
        <v>32</v>
      </c>
      <c r="AX451" s="12" t="s">
        <v>76</v>
      </c>
      <c r="AY451" s="231" t="s">
        <v>198</v>
      </c>
    </row>
    <row r="452" spans="2:65" s="12" customFormat="1" x14ac:dyDescent="0.2">
      <c r="B452" s="220"/>
      <c r="C452" s="221"/>
      <c r="D452" s="222" t="s">
        <v>206</v>
      </c>
      <c r="E452" s="223" t="s">
        <v>1</v>
      </c>
      <c r="F452" s="224" t="s">
        <v>550</v>
      </c>
      <c r="G452" s="221"/>
      <c r="H452" s="225">
        <v>12.06</v>
      </c>
      <c r="I452" s="226"/>
      <c r="J452" s="221"/>
      <c r="K452" s="221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206</v>
      </c>
      <c r="AU452" s="231" t="s">
        <v>85</v>
      </c>
      <c r="AV452" s="12" t="s">
        <v>85</v>
      </c>
      <c r="AW452" s="12" t="s">
        <v>32</v>
      </c>
      <c r="AX452" s="12" t="s">
        <v>76</v>
      </c>
      <c r="AY452" s="231" t="s">
        <v>198</v>
      </c>
    </row>
    <row r="453" spans="2:65" s="13" customFormat="1" x14ac:dyDescent="0.2">
      <c r="B453" s="232"/>
      <c r="C453" s="233"/>
      <c r="D453" s="222" t="s">
        <v>206</v>
      </c>
      <c r="E453" s="234" t="s">
        <v>1</v>
      </c>
      <c r="F453" s="235" t="s">
        <v>208</v>
      </c>
      <c r="G453" s="233"/>
      <c r="H453" s="236">
        <v>36.18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206</v>
      </c>
      <c r="AU453" s="242" t="s">
        <v>85</v>
      </c>
      <c r="AV453" s="13" t="s">
        <v>205</v>
      </c>
      <c r="AW453" s="13" t="s">
        <v>32</v>
      </c>
      <c r="AX453" s="13" t="s">
        <v>83</v>
      </c>
      <c r="AY453" s="242" t="s">
        <v>198</v>
      </c>
    </row>
    <row r="454" spans="2:65" s="1" customFormat="1" ht="16.5" customHeight="1" x14ac:dyDescent="0.2">
      <c r="B454" s="33"/>
      <c r="C454" s="208" t="s">
        <v>394</v>
      </c>
      <c r="D454" s="208" t="s">
        <v>201</v>
      </c>
      <c r="E454" s="209" t="s">
        <v>551</v>
      </c>
      <c r="F454" s="210" t="s">
        <v>552</v>
      </c>
      <c r="G454" s="211" t="s">
        <v>312</v>
      </c>
      <c r="H454" s="212">
        <v>36.18</v>
      </c>
      <c r="I454" s="213"/>
      <c r="J454" s="212">
        <f>ROUND(I454*H454,2)</f>
        <v>0</v>
      </c>
      <c r="K454" s="210" t="s">
        <v>1</v>
      </c>
      <c r="L454" s="37"/>
      <c r="M454" s="214" t="s">
        <v>1</v>
      </c>
      <c r="N454" s="215" t="s">
        <v>41</v>
      </c>
      <c r="O454" s="65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AR454" s="218" t="s">
        <v>205</v>
      </c>
      <c r="AT454" s="218" t="s">
        <v>201</v>
      </c>
      <c r="AU454" s="218" t="s">
        <v>85</v>
      </c>
      <c r="AY454" s="16" t="s">
        <v>198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6" t="s">
        <v>83</v>
      </c>
      <c r="BK454" s="219">
        <f>ROUND(I454*H454,2)</f>
        <v>0</v>
      </c>
      <c r="BL454" s="16" t="s">
        <v>205</v>
      </c>
      <c r="BM454" s="218" t="s">
        <v>553</v>
      </c>
    </row>
    <row r="455" spans="2:65" s="14" customFormat="1" x14ac:dyDescent="0.2">
      <c r="B455" s="243"/>
      <c r="C455" s="244"/>
      <c r="D455" s="222" t="s">
        <v>206</v>
      </c>
      <c r="E455" s="245" t="s">
        <v>1</v>
      </c>
      <c r="F455" s="246" t="s">
        <v>554</v>
      </c>
      <c r="G455" s="244"/>
      <c r="H455" s="245" t="s">
        <v>1</v>
      </c>
      <c r="I455" s="247"/>
      <c r="J455" s="244"/>
      <c r="K455" s="244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206</v>
      </c>
      <c r="AU455" s="252" t="s">
        <v>85</v>
      </c>
      <c r="AV455" s="14" t="s">
        <v>83</v>
      </c>
      <c r="AW455" s="14" t="s">
        <v>32</v>
      </c>
      <c r="AX455" s="14" t="s">
        <v>76</v>
      </c>
      <c r="AY455" s="252" t="s">
        <v>198</v>
      </c>
    </row>
    <row r="456" spans="2:65" s="12" customFormat="1" x14ac:dyDescent="0.2">
      <c r="B456" s="220"/>
      <c r="C456" s="221"/>
      <c r="D456" s="222" t="s">
        <v>206</v>
      </c>
      <c r="E456" s="223" t="s">
        <v>1</v>
      </c>
      <c r="F456" s="224" t="s">
        <v>555</v>
      </c>
      <c r="G456" s="221"/>
      <c r="H456" s="225">
        <v>36.18</v>
      </c>
      <c r="I456" s="226"/>
      <c r="J456" s="221"/>
      <c r="K456" s="221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206</v>
      </c>
      <c r="AU456" s="231" t="s">
        <v>85</v>
      </c>
      <c r="AV456" s="12" t="s">
        <v>85</v>
      </c>
      <c r="AW456" s="12" t="s">
        <v>32</v>
      </c>
      <c r="AX456" s="12" t="s">
        <v>76</v>
      </c>
      <c r="AY456" s="231" t="s">
        <v>198</v>
      </c>
    </row>
    <row r="457" spans="2:65" s="13" customFormat="1" x14ac:dyDescent="0.2">
      <c r="B457" s="232"/>
      <c r="C457" s="233"/>
      <c r="D457" s="222" t="s">
        <v>206</v>
      </c>
      <c r="E457" s="234" t="s">
        <v>1</v>
      </c>
      <c r="F457" s="235" t="s">
        <v>208</v>
      </c>
      <c r="G457" s="233"/>
      <c r="H457" s="236">
        <v>36.18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206</v>
      </c>
      <c r="AU457" s="242" t="s">
        <v>85</v>
      </c>
      <c r="AV457" s="13" t="s">
        <v>205</v>
      </c>
      <c r="AW457" s="13" t="s">
        <v>32</v>
      </c>
      <c r="AX457" s="13" t="s">
        <v>83</v>
      </c>
      <c r="AY457" s="242" t="s">
        <v>198</v>
      </c>
    </row>
    <row r="458" spans="2:65" s="1" customFormat="1" ht="16.5" customHeight="1" x14ac:dyDescent="0.2">
      <c r="B458" s="33"/>
      <c r="C458" s="208" t="s">
        <v>556</v>
      </c>
      <c r="D458" s="208" t="s">
        <v>201</v>
      </c>
      <c r="E458" s="209" t="s">
        <v>557</v>
      </c>
      <c r="F458" s="210" t="s">
        <v>558</v>
      </c>
      <c r="G458" s="211" t="s">
        <v>312</v>
      </c>
      <c r="H458" s="212">
        <v>29.72</v>
      </c>
      <c r="I458" s="213"/>
      <c r="J458" s="212">
        <f>ROUND(I458*H458,2)</f>
        <v>0</v>
      </c>
      <c r="K458" s="210" t="s">
        <v>1</v>
      </c>
      <c r="L458" s="37"/>
      <c r="M458" s="214" t="s">
        <v>1</v>
      </c>
      <c r="N458" s="215" t="s">
        <v>41</v>
      </c>
      <c r="O458" s="65"/>
      <c r="P458" s="216">
        <f>O458*H458</f>
        <v>0</v>
      </c>
      <c r="Q458" s="216">
        <v>0</v>
      </c>
      <c r="R458" s="216">
        <f>Q458*H458</f>
        <v>0</v>
      </c>
      <c r="S458" s="216">
        <v>0</v>
      </c>
      <c r="T458" s="217">
        <f>S458*H458</f>
        <v>0</v>
      </c>
      <c r="AR458" s="218" t="s">
        <v>205</v>
      </c>
      <c r="AT458" s="218" t="s">
        <v>201</v>
      </c>
      <c r="AU458" s="218" t="s">
        <v>85</v>
      </c>
      <c r="AY458" s="16" t="s">
        <v>198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6" t="s">
        <v>83</v>
      </c>
      <c r="BK458" s="219">
        <f>ROUND(I458*H458,2)</f>
        <v>0</v>
      </c>
      <c r="BL458" s="16" t="s">
        <v>205</v>
      </c>
      <c r="BM458" s="218" t="s">
        <v>559</v>
      </c>
    </row>
    <row r="459" spans="2:65" s="12" customFormat="1" x14ac:dyDescent="0.2">
      <c r="B459" s="220"/>
      <c r="C459" s="221"/>
      <c r="D459" s="222" t="s">
        <v>206</v>
      </c>
      <c r="E459" s="223" t="s">
        <v>1</v>
      </c>
      <c r="F459" s="224" t="s">
        <v>560</v>
      </c>
      <c r="G459" s="221"/>
      <c r="H459" s="225">
        <v>18.899999999999999</v>
      </c>
      <c r="I459" s="226"/>
      <c r="J459" s="221"/>
      <c r="K459" s="221"/>
      <c r="L459" s="227"/>
      <c r="M459" s="228"/>
      <c r="N459" s="229"/>
      <c r="O459" s="229"/>
      <c r="P459" s="229"/>
      <c r="Q459" s="229"/>
      <c r="R459" s="229"/>
      <c r="S459" s="229"/>
      <c r="T459" s="230"/>
      <c r="AT459" s="231" t="s">
        <v>206</v>
      </c>
      <c r="AU459" s="231" t="s">
        <v>85</v>
      </c>
      <c r="AV459" s="12" t="s">
        <v>85</v>
      </c>
      <c r="AW459" s="12" t="s">
        <v>32</v>
      </c>
      <c r="AX459" s="12" t="s">
        <v>76</v>
      </c>
      <c r="AY459" s="231" t="s">
        <v>198</v>
      </c>
    </row>
    <row r="460" spans="2:65" s="12" customFormat="1" x14ac:dyDescent="0.2">
      <c r="B460" s="220"/>
      <c r="C460" s="221"/>
      <c r="D460" s="222" t="s">
        <v>206</v>
      </c>
      <c r="E460" s="223" t="s">
        <v>1</v>
      </c>
      <c r="F460" s="224" t="s">
        <v>561</v>
      </c>
      <c r="G460" s="221"/>
      <c r="H460" s="225">
        <v>10.82</v>
      </c>
      <c r="I460" s="226"/>
      <c r="J460" s="221"/>
      <c r="K460" s="221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206</v>
      </c>
      <c r="AU460" s="231" t="s">
        <v>85</v>
      </c>
      <c r="AV460" s="12" t="s">
        <v>85</v>
      </c>
      <c r="AW460" s="12" t="s">
        <v>32</v>
      </c>
      <c r="AX460" s="12" t="s">
        <v>76</v>
      </c>
      <c r="AY460" s="231" t="s">
        <v>198</v>
      </c>
    </row>
    <row r="461" spans="2:65" s="13" customFormat="1" x14ac:dyDescent="0.2">
      <c r="B461" s="232"/>
      <c r="C461" s="233"/>
      <c r="D461" s="222" t="s">
        <v>206</v>
      </c>
      <c r="E461" s="234" t="s">
        <v>1</v>
      </c>
      <c r="F461" s="235" t="s">
        <v>208</v>
      </c>
      <c r="G461" s="233"/>
      <c r="H461" s="236">
        <v>29.72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206</v>
      </c>
      <c r="AU461" s="242" t="s">
        <v>85</v>
      </c>
      <c r="AV461" s="13" t="s">
        <v>205</v>
      </c>
      <c r="AW461" s="13" t="s">
        <v>32</v>
      </c>
      <c r="AX461" s="13" t="s">
        <v>83</v>
      </c>
      <c r="AY461" s="242" t="s">
        <v>198</v>
      </c>
    </row>
    <row r="462" spans="2:65" s="1" customFormat="1" ht="16.5" customHeight="1" x14ac:dyDescent="0.2">
      <c r="B462" s="33"/>
      <c r="C462" s="208" t="s">
        <v>399</v>
      </c>
      <c r="D462" s="208" t="s">
        <v>201</v>
      </c>
      <c r="E462" s="209" t="s">
        <v>562</v>
      </c>
      <c r="F462" s="210" t="s">
        <v>563</v>
      </c>
      <c r="G462" s="211" t="s">
        <v>312</v>
      </c>
      <c r="H462" s="212">
        <v>30.6</v>
      </c>
      <c r="I462" s="213"/>
      <c r="J462" s="212">
        <f>ROUND(I462*H462,2)</f>
        <v>0</v>
      </c>
      <c r="K462" s="210" t="s">
        <v>1</v>
      </c>
      <c r="L462" s="37"/>
      <c r="M462" s="214" t="s">
        <v>1</v>
      </c>
      <c r="N462" s="215" t="s">
        <v>41</v>
      </c>
      <c r="O462" s="65"/>
      <c r="P462" s="216">
        <f>O462*H462</f>
        <v>0</v>
      </c>
      <c r="Q462" s="216">
        <v>0</v>
      </c>
      <c r="R462" s="216">
        <f>Q462*H462</f>
        <v>0</v>
      </c>
      <c r="S462" s="216">
        <v>0</v>
      </c>
      <c r="T462" s="217">
        <f>S462*H462</f>
        <v>0</v>
      </c>
      <c r="AR462" s="218" t="s">
        <v>205</v>
      </c>
      <c r="AT462" s="218" t="s">
        <v>201</v>
      </c>
      <c r="AU462" s="218" t="s">
        <v>85</v>
      </c>
      <c r="AY462" s="16" t="s">
        <v>198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6" t="s">
        <v>83</v>
      </c>
      <c r="BK462" s="219">
        <f>ROUND(I462*H462,2)</f>
        <v>0</v>
      </c>
      <c r="BL462" s="16" t="s">
        <v>205</v>
      </c>
      <c r="BM462" s="218" t="s">
        <v>564</v>
      </c>
    </row>
    <row r="463" spans="2:65" s="12" customFormat="1" x14ac:dyDescent="0.2">
      <c r="B463" s="220"/>
      <c r="C463" s="221"/>
      <c r="D463" s="222" t="s">
        <v>206</v>
      </c>
      <c r="E463" s="223" t="s">
        <v>1</v>
      </c>
      <c r="F463" s="224" t="s">
        <v>565</v>
      </c>
      <c r="G463" s="221"/>
      <c r="H463" s="225">
        <v>30.6</v>
      </c>
      <c r="I463" s="226"/>
      <c r="J463" s="221"/>
      <c r="K463" s="221"/>
      <c r="L463" s="227"/>
      <c r="M463" s="228"/>
      <c r="N463" s="229"/>
      <c r="O463" s="229"/>
      <c r="P463" s="229"/>
      <c r="Q463" s="229"/>
      <c r="R463" s="229"/>
      <c r="S463" s="229"/>
      <c r="T463" s="230"/>
      <c r="AT463" s="231" t="s">
        <v>206</v>
      </c>
      <c r="AU463" s="231" t="s">
        <v>85</v>
      </c>
      <c r="AV463" s="12" t="s">
        <v>85</v>
      </c>
      <c r="AW463" s="12" t="s">
        <v>32</v>
      </c>
      <c r="AX463" s="12" t="s">
        <v>76</v>
      </c>
      <c r="AY463" s="231" t="s">
        <v>198</v>
      </c>
    </row>
    <row r="464" spans="2:65" s="13" customFormat="1" x14ac:dyDescent="0.2">
      <c r="B464" s="232"/>
      <c r="C464" s="233"/>
      <c r="D464" s="222" t="s">
        <v>206</v>
      </c>
      <c r="E464" s="234" t="s">
        <v>1</v>
      </c>
      <c r="F464" s="235" t="s">
        <v>208</v>
      </c>
      <c r="G464" s="233"/>
      <c r="H464" s="236">
        <v>30.6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AT464" s="242" t="s">
        <v>206</v>
      </c>
      <c r="AU464" s="242" t="s">
        <v>85</v>
      </c>
      <c r="AV464" s="13" t="s">
        <v>205</v>
      </c>
      <c r="AW464" s="13" t="s">
        <v>32</v>
      </c>
      <c r="AX464" s="13" t="s">
        <v>83</v>
      </c>
      <c r="AY464" s="242" t="s">
        <v>198</v>
      </c>
    </row>
    <row r="465" spans="2:65" s="1" customFormat="1" ht="16.5" customHeight="1" x14ac:dyDescent="0.2">
      <c r="B465" s="33"/>
      <c r="C465" s="208" t="s">
        <v>566</v>
      </c>
      <c r="D465" s="208" t="s">
        <v>201</v>
      </c>
      <c r="E465" s="209" t="s">
        <v>567</v>
      </c>
      <c r="F465" s="210" t="s">
        <v>568</v>
      </c>
      <c r="G465" s="211" t="s">
        <v>312</v>
      </c>
      <c r="H465" s="212">
        <v>35.86</v>
      </c>
      <c r="I465" s="213"/>
      <c r="J465" s="212">
        <f>ROUND(I465*H465,2)</f>
        <v>0</v>
      </c>
      <c r="K465" s="210" t="s">
        <v>1</v>
      </c>
      <c r="L465" s="37"/>
      <c r="M465" s="214" t="s">
        <v>1</v>
      </c>
      <c r="N465" s="215" t="s">
        <v>41</v>
      </c>
      <c r="O465" s="65"/>
      <c r="P465" s="216">
        <f>O465*H465</f>
        <v>0</v>
      </c>
      <c r="Q465" s="216">
        <v>0</v>
      </c>
      <c r="R465" s="216">
        <f>Q465*H465</f>
        <v>0</v>
      </c>
      <c r="S465" s="216">
        <v>0</v>
      </c>
      <c r="T465" s="217">
        <f>S465*H465</f>
        <v>0</v>
      </c>
      <c r="AR465" s="218" t="s">
        <v>205</v>
      </c>
      <c r="AT465" s="218" t="s">
        <v>201</v>
      </c>
      <c r="AU465" s="218" t="s">
        <v>85</v>
      </c>
      <c r="AY465" s="16" t="s">
        <v>198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6" t="s">
        <v>83</v>
      </c>
      <c r="BK465" s="219">
        <f>ROUND(I465*H465,2)</f>
        <v>0</v>
      </c>
      <c r="BL465" s="16" t="s">
        <v>205</v>
      </c>
      <c r="BM465" s="218" t="s">
        <v>569</v>
      </c>
    </row>
    <row r="466" spans="2:65" s="12" customFormat="1" x14ac:dyDescent="0.2">
      <c r="B466" s="220"/>
      <c r="C466" s="221"/>
      <c r="D466" s="222" t="s">
        <v>206</v>
      </c>
      <c r="E466" s="223" t="s">
        <v>1</v>
      </c>
      <c r="F466" s="224" t="s">
        <v>570</v>
      </c>
      <c r="G466" s="221"/>
      <c r="H466" s="225">
        <v>35.86</v>
      </c>
      <c r="I466" s="226"/>
      <c r="J466" s="221"/>
      <c r="K466" s="221"/>
      <c r="L466" s="227"/>
      <c r="M466" s="228"/>
      <c r="N466" s="229"/>
      <c r="O466" s="229"/>
      <c r="P466" s="229"/>
      <c r="Q466" s="229"/>
      <c r="R466" s="229"/>
      <c r="S466" s="229"/>
      <c r="T466" s="230"/>
      <c r="AT466" s="231" t="s">
        <v>206</v>
      </c>
      <c r="AU466" s="231" t="s">
        <v>85</v>
      </c>
      <c r="AV466" s="12" t="s">
        <v>85</v>
      </c>
      <c r="AW466" s="12" t="s">
        <v>32</v>
      </c>
      <c r="AX466" s="12" t="s">
        <v>76</v>
      </c>
      <c r="AY466" s="231" t="s">
        <v>198</v>
      </c>
    </row>
    <row r="467" spans="2:65" s="13" customFormat="1" x14ac:dyDescent="0.2">
      <c r="B467" s="232"/>
      <c r="C467" s="233"/>
      <c r="D467" s="222" t="s">
        <v>206</v>
      </c>
      <c r="E467" s="234" t="s">
        <v>1</v>
      </c>
      <c r="F467" s="235" t="s">
        <v>208</v>
      </c>
      <c r="G467" s="233"/>
      <c r="H467" s="236">
        <v>35.86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206</v>
      </c>
      <c r="AU467" s="242" t="s">
        <v>85</v>
      </c>
      <c r="AV467" s="13" t="s">
        <v>205</v>
      </c>
      <c r="AW467" s="13" t="s">
        <v>32</v>
      </c>
      <c r="AX467" s="13" t="s">
        <v>83</v>
      </c>
      <c r="AY467" s="242" t="s">
        <v>198</v>
      </c>
    </row>
    <row r="468" spans="2:65" s="1" customFormat="1" ht="16.5" customHeight="1" x14ac:dyDescent="0.2">
      <c r="B468" s="33"/>
      <c r="C468" s="208" t="s">
        <v>403</v>
      </c>
      <c r="D468" s="208" t="s">
        <v>201</v>
      </c>
      <c r="E468" s="209" t="s">
        <v>571</v>
      </c>
      <c r="F468" s="210" t="s">
        <v>572</v>
      </c>
      <c r="G468" s="211" t="s">
        <v>312</v>
      </c>
      <c r="H468" s="212">
        <v>35.86</v>
      </c>
      <c r="I468" s="213"/>
      <c r="J468" s="212">
        <f>ROUND(I468*H468,2)</f>
        <v>0</v>
      </c>
      <c r="K468" s="210" t="s">
        <v>1</v>
      </c>
      <c r="L468" s="37"/>
      <c r="M468" s="214" t="s">
        <v>1</v>
      </c>
      <c r="N468" s="215" t="s">
        <v>41</v>
      </c>
      <c r="O468" s="65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AR468" s="218" t="s">
        <v>205</v>
      </c>
      <c r="AT468" s="218" t="s">
        <v>201</v>
      </c>
      <c r="AU468" s="218" t="s">
        <v>85</v>
      </c>
      <c r="AY468" s="16" t="s">
        <v>198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6" t="s">
        <v>83</v>
      </c>
      <c r="BK468" s="219">
        <f>ROUND(I468*H468,2)</f>
        <v>0</v>
      </c>
      <c r="BL468" s="16" t="s">
        <v>205</v>
      </c>
      <c r="BM468" s="218" t="s">
        <v>573</v>
      </c>
    </row>
    <row r="469" spans="2:65" s="12" customFormat="1" x14ac:dyDescent="0.2">
      <c r="B469" s="220"/>
      <c r="C469" s="221"/>
      <c r="D469" s="222" t="s">
        <v>206</v>
      </c>
      <c r="E469" s="223" t="s">
        <v>1</v>
      </c>
      <c r="F469" s="224" t="s">
        <v>574</v>
      </c>
      <c r="G469" s="221"/>
      <c r="H469" s="225">
        <v>35.86</v>
      </c>
      <c r="I469" s="226"/>
      <c r="J469" s="221"/>
      <c r="K469" s="221"/>
      <c r="L469" s="227"/>
      <c r="M469" s="228"/>
      <c r="N469" s="229"/>
      <c r="O469" s="229"/>
      <c r="P469" s="229"/>
      <c r="Q469" s="229"/>
      <c r="R469" s="229"/>
      <c r="S469" s="229"/>
      <c r="T469" s="230"/>
      <c r="AT469" s="231" t="s">
        <v>206</v>
      </c>
      <c r="AU469" s="231" t="s">
        <v>85</v>
      </c>
      <c r="AV469" s="12" t="s">
        <v>85</v>
      </c>
      <c r="AW469" s="12" t="s">
        <v>32</v>
      </c>
      <c r="AX469" s="12" t="s">
        <v>76</v>
      </c>
      <c r="AY469" s="231" t="s">
        <v>198</v>
      </c>
    </row>
    <row r="470" spans="2:65" s="13" customFormat="1" x14ac:dyDescent="0.2">
      <c r="B470" s="232"/>
      <c r="C470" s="233"/>
      <c r="D470" s="222" t="s">
        <v>206</v>
      </c>
      <c r="E470" s="234" t="s">
        <v>1</v>
      </c>
      <c r="F470" s="235" t="s">
        <v>208</v>
      </c>
      <c r="G470" s="233"/>
      <c r="H470" s="236">
        <v>35.86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206</v>
      </c>
      <c r="AU470" s="242" t="s">
        <v>85</v>
      </c>
      <c r="AV470" s="13" t="s">
        <v>205</v>
      </c>
      <c r="AW470" s="13" t="s">
        <v>32</v>
      </c>
      <c r="AX470" s="13" t="s">
        <v>83</v>
      </c>
      <c r="AY470" s="242" t="s">
        <v>198</v>
      </c>
    </row>
    <row r="471" spans="2:65" s="1" customFormat="1" ht="16.5" customHeight="1" x14ac:dyDescent="0.2">
      <c r="B471" s="33"/>
      <c r="C471" s="208" t="s">
        <v>575</v>
      </c>
      <c r="D471" s="208" t="s">
        <v>201</v>
      </c>
      <c r="E471" s="209" t="s">
        <v>576</v>
      </c>
      <c r="F471" s="210" t="s">
        <v>577</v>
      </c>
      <c r="G471" s="211" t="s">
        <v>204</v>
      </c>
      <c r="H471" s="212">
        <v>15</v>
      </c>
      <c r="I471" s="213"/>
      <c r="J471" s="212">
        <f>ROUND(I471*H471,2)</f>
        <v>0</v>
      </c>
      <c r="K471" s="210" t="s">
        <v>1</v>
      </c>
      <c r="L471" s="37"/>
      <c r="M471" s="214" t="s">
        <v>1</v>
      </c>
      <c r="N471" s="215" t="s">
        <v>41</v>
      </c>
      <c r="O471" s="65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7">
        <f>S471*H471</f>
        <v>0</v>
      </c>
      <c r="AR471" s="218" t="s">
        <v>205</v>
      </c>
      <c r="AT471" s="218" t="s">
        <v>201</v>
      </c>
      <c r="AU471" s="218" t="s">
        <v>85</v>
      </c>
      <c r="AY471" s="16" t="s">
        <v>198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6" t="s">
        <v>83</v>
      </c>
      <c r="BK471" s="219">
        <f>ROUND(I471*H471,2)</f>
        <v>0</v>
      </c>
      <c r="BL471" s="16" t="s">
        <v>205</v>
      </c>
      <c r="BM471" s="218" t="s">
        <v>578</v>
      </c>
    </row>
    <row r="472" spans="2:65" s="14" customFormat="1" x14ac:dyDescent="0.2">
      <c r="B472" s="243"/>
      <c r="C472" s="244"/>
      <c r="D472" s="222" t="s">
        <v>206</v>
      </c>
      <c r="E472" s="245" t="s">
        <v>1</v>
      </c>
      <c r="F472" s="246" t="s">
        <v>579</v>
      </c>
      <c r="G472" s="244"/>
      <c r="H472" s="245" t="s">
        <v>1</v>
      </c>
      <c r="I472" s="247"/>
      <c r="J472" s="244"/>
      <c r="K472" s="244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206</v>
      </c>
      <c r="AU472" s="252" t="s">
        <v>85</v>
      </c>
      <c r="AV472" s="14" t="s">
        <v>83</v>
      </c>
      <c r="AW472" s="14" t="s">
        <v>32</v>
      </c>
      <c r="AX472" s="14" t="s">
        <v>76</v>
      </c>
      <c r="AY472" s="252" t="s">
        <v>198</v>
      </c>
    </row>
    <row r="473" spans="2:65" s="12" customFormat="1" x14ac:dyDescent="0.2">
      <c r="B473" s="220"/>
      <c r="C473" s="221"/>
      <c r="D473" s="222" t="s">
        <v>206</v>
      </c>
      <c r="E473" s="223" t="s">
        <v>1</v>
      </c>
      <c r="F473" s="224" t="s">
        <v>580</v>
      </c>
      <c r="G473" s="221"/>
      <c r="H473" s="225">
        <v>15</v>
      </c>
      <c r="I473" s="226"/>
      <c r="J473" s="221"/>
      <c r="K473" s="221"/>
      <c r="L473" s="227"/>
      <c r="M473" s="228"/>
      <c r="N473" s="229"/>
      <c r="O473" s="229"/>
      <c r="P473" s="229"/>
      <c r="Q473" s="229"/>
      <c r="R473" s="229"/>
      <c r="S473" s="229"/>
      <c r="T473" s="230"/>
      <c r="AT473" s="231" t="s">
        <v>206</v>
      </c>
      <c r="AU473" s="231" t="s">
        <v>85</v>
      </c>
      <c r="AV473" s="12" t="s">
        <v>85</v>
      </c>
      <c r="AW473" s="12" t="s">
        <v>32</v>
      </c>
      <c r="AX473" s="12" t="s">
        <v>76</v>
      </c>
      <c r="AY473" s="231" t="s">
        <v>198</v>
      </c>
    </row>
    <row r="474" spans="2:65" s="13" customFormat="1" x14ac:dyDescent="0.2">
      <c r="B474" s="232"/>
      <c r="C474" s="233"/>
      <c r="D474" s="222" t="s">
        <v>206</v>
      </c>
      <c r="E474" s="234" t="s">
        <v>1</v>
      </c>
      <c r="F474" s="235" t="s">
        <v>208</v>
      </c>
      <c r="G474" s="233"/>
      <c r="H474" s="236">
        <v>15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206</v>
      </c>
      <c r="AU474" s="242" t="s">
        <v>85</v>
      </c>
      <c r="AV474" s="13" t="s">
        <v>205</v>
      </c>
      <c r="AW474" s="13" t="s">
        <v>32</v>
      </c>
      <c r="AX474" s="13" t="s">
        <v>83</v>
      </c>
      <c r="AY474" s="242" t="s">
        <v>198</v>
      </c>
    </row>
    <row r="475" spans="2:65" s="11" customFormat="1" ht="22.9" customHeight="1" x14ac:dyDescent="0.2">
      <c r="B475" s="192"/>
      <c r="C475" s="193"/>
      <c r="D475" s="194" t="s">
        <v>75</v>
      </c>
      <c r="E475" s="206" t="s">
        <v>447</v>
      </c>
      <c r="F475" s="206" t="s">
        <v>581</v>
      </c>
      <c r="G475" s="193"/>
      <c r="H475" s="193"/>
      <c r="I475" s="196"/>
      <c r="J475" s="207">
        <f>BK475</f>
        <v>0</v>
      </c>
      <c r="K475" s="193"/>
      <c r="L475" s="198"/>
      <c r="M475" s="199"/>
      <c r="N475" s="200"/>
      <c r="O475" s="200"/>
      <c r="P475" s="201">
        <f>SUM(P476:P592)</f>
        <v>0</v>
      </c>
      <c r="Q475" s="200"/>
      <c r="R475" s="201">
        <f>SUM(R476:R592)</f>
        <v>0</v>
      </c>
      <c r="S475" s="200"/>
      <c r="T475" s="202">
        <f>SUM(T476:T592)</f>
        <v>0</v>
      </c>
      <c r="AR475" s="203" t="s">
        <v>83</v>
      </c>
      <c r="AT475" s="204" t="s">
        <v>75</v>
      </c>
      <c r="AU475" s="204" t="s">
        <v>83</v>
      </c>
      <c r="AY475" s="203" t="s">
        <v>198</v>
      </c>
      <c r="BK475" s="205">
        <f>SUM(BK476:BK592)</f>
        <v>0</v>
      </c>
    </row>
    <row r="476" spans="2:65" s="1" customFormat="1" ht="16.5" customHeight="1" x14ac:dyDescent="0.2">
      <c r="B476" s="33"/>
      <c r="C476" s="208" t="s">
        <v>407</v>
      </c>
      <c r="D476" s="208" t="s">
        <v>201</v>
      </c>
      <c r="E476" s="209" t="s">
        <v>582</v>
      </c>
      <c r="F476" s="210" t="s">
        <v>583</v>
      </c>
      <c r="G476" s="211" t="s">
        <v>204</v>
      </c>
      <c r="H476" s="212">
        <v>30</v>
      </c>
      <c r="I476" s="213"/>
      <c r="J476" s="212">
        <f>ROUND(I476*H476,2)</f>
        <v>0</v>
      </c>
      <c r="K476" s="210" t="s">
        <v>1</v>
      </c>
      <c r="L476" s="37"/>
      <c r="M476" s="214" t="s">
        <v>1</v>
      </c>
      <c r="N476" s="215" t="s">
        <v>41</v>
      </c>
      <c r="O476" s="65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AR476" s="218" t="s">
        <v>205</v>
      </c>
      <c r="AT476" s="218" t="s">
        <v>201</v>
      </c>
      <c r="AU476" s="218" t="s">
        <v>85</v>
      </c>
      <c r="AY476" s="16" t="s">
        <v>198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6" t="s">
        <v>83</v>
      </c>
      <c r="BK476" s="219">
        <f>ROUND(I476*H476,2)</f>
        <v>0</v>
      </c>
      <c r="BL476" s="16" t="s">
        <v>205</v>
      </c>
      <c r="BM476" s="218" t="s">
        <v>584</v>
      </c>
    </row>
    <row r="477" spans="2:65" s="12" customFormat="1" x14ac:dyDescent="0.2">
      <c r="B477" s="220"/>
      <c r="C477" s="221"/>
      <c r="D477" s="222" t="s">
        <v>206</v>
      </c>
      <c r="E477" s="223" t="s">
        <v>1</v>
      </c>
      <c r="F477" s="224" t="s">
        <v>585</v>
      </c>
      <c r="G477" s="221"/>
      <c r="H477" s="225">
        <v>11</v>
      </c>
      <c r="I477" s="226"/>
      <c r="J477" s="221"/>
      <c r="K477" s="221"/>
      <c r="L477" s="227"/>
      <c r="M477" s="228"/>
      <c r="N477" s="229"/>
      <c r="O477" s="229"/>
      <c r="P477" s="229"/>
      <c r="Q477" s="229"/>
      <c r="R477" s="229"/>
      <c r="S477" s="229"/>
      <c r="T477" s="230"/>
      <c r="AT477" s="231" t="s">
        <v>206</v>
      </c>
      <c r="AU477" s="231" t="s">
        <v>85</v>
      </c>
      <c r="AV477" s="12" t="s">
        <v>85</v>
      </c>
      <c r="AW477" s="12" t="s">
        <v>32</v>
      </c>
      <c r="AX477" s="12" t="s">
        <v>76</v>
      </c>
      <c r="AY477" s="231" t="s">
        <v>198</v>
      </c>
    </row>
    <row r="478" spans="2:65" s="12" customFormat="1" x14ac:dyDescent="0.2">
      <c r="B478" s="220"/>
      <c r="C478" s="221"/>
      <c r="D478" s="222" t="s">
        <v>206</v>
      </c>
      <c r="E478" s="223" t="s">
        <v>1</v>
      </c>
      <c r="F478" s="224" t="s">
        <v>417</v>
      </c>
      <c r="G478" s="221"/>
      <c r="H478" s="225">
        <v>8</v>
      </c>
      <c r="I478" s="226"/>
      <c r="J478" s="221"/>
      <c r="K478" s="221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206</v>
      </c>
      <c r="AU478" s="231" t="s">
        <v>85</v>
      </c>
      <c r="AV478" s="12" t="s">
        <v>85</v>
      </c>
      <c r="AW478" s="12" t="s">
        <v>32</v>
      </c>
      <c r="AX478" s="12" t="s">
        <v>76</v>
      </c>
      <c r="AY478" s="231" t="s">
        <v>198</v>
      </c>
    </row>
    <row r="479" spans="2:65" s="12" customFormat="1" x14ac:dyDescent="0.2">
      <c r="B479" s="220"/>
      <c r="C479" s="221"/>
      <c r="D479" s="222" t="s">
        <v>206</v>
      </c>
      <c r="E479" s="223" t="s">
        <v>1</v>
      </c>
      <c r="F479" s="224" t="s">
        <v>586</v>
      </c>
      <c r="G479" s="221"/>
      <c r="H479" s="225">
        <v>11</v>
      </c>
      <c r="I479" s="226"/>
      <c r="J479" s="221"/>
      <c r="K479" s="221"/>
      <c r="L479" s="227"/>
      <c r="M479" s="228"/>
      <c r="N479" s="229"/>
      <c r="O479" s="229"/>
      <c r="P479" s="229"/>
      <c r="Q479" s="229"/>
      <c r="R479" s="229"/>
      <c r="S479" s="229"/>
      <c r="T479" s="230"/>
      <c r="AT479" s="231" t="s">
        <v>206</v>
      </c>
      <c r="AU479" s="231" t="s">
        <v>85</v>
      </c>
      <c r="AV479" s="12" t="s">
        <v>85</v>
      </c>
      <c r="AW479" s="12" t="s">
        <v>32</v>
      </c>
      <c r="AX479" s="12" t="s">
        <v>76</v>
      </c>
      <c r="AY479" s="231" t="s">
        <v>198</v>
      </c>
    </row>
    <row r="480" spans="2:65" s="13" customFormat="1" x14ac:dyDescent="0.2">
      <c r="B480" s="232"/>
      <c r="C480" s="233"/>
      <c r="D480" s="222" t="s">
        <v>206</v>
      </c>
      <c r="E480" s="234" t="s">
        <v>1</v>
      </c>
      <c r="F480" s="235" t="s">
        <v>208</v>
      </c>
      <c r="G480" s="233"/>
      <c r="H480" s="236">
        <v>30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206</v>
      </c>
      <c r="AU480" s="242" t="s">
        <v>85</v>
      </c>
      <c r="AV480" s="13" t="s">
        <v>205</v>
      </c>
      <c r="AW480" s="13" t="s">
        <v>32</v>
      </c>
      <c r="AX480" s="13" t="s">
        <v>83</v>
      </c>
      <c r="AY480" s="242" t="s">
        <v>198</v>
      </c>
    </row>
    <row r="481" spans="2:65" s="1" customFormat="1" ht="16.5" customHeight="1" x14ac:dyDescent="0.2">
      <c r="B481" s="33"/>
      <c r="C481" s="208" t="s">
        <v>587</v>
      </c>
      <c r="D481" s="208" t="s">
        <v>201</v>
      </c>
      <c r="E481" s="209" t="s">
        <v>588</v>
      </c>
      <c r="F481" s="210" t="s">
        <v>589</v>
      </c>
      <c r="G481" s="211" t="s">
        <v>590</v>
      </c>
      <c r="H481" s="212">
        <v>1</v>
      </c>
      <c r="I481" s="213"/>
      <c r="J481" s="212">
        <f>ROUND(I481*H481,2)</f>
        <v>0</v>
      </c>
      <c r="K481" s="210" t="s">
        <v>1</v>
      </c>
      <c r="L481" s="37"/>
      <c r="M481" s="214" t="s">
        <v>1</v>
      </c>
      <c r="N481" s="215" t="s">
        <v>41</v>
      </c>
      <c r="O481" s="65"/>
      <c r="P481" s="216">
        <f>O481*H481</f>
        <v>0</v>
      </c>
      <c r="Q481" s="216">
        <v>0</v>
      </c>
      <c r="R481" s="216">
        <f>Q481*H481</f>
        <v>0</v>
      </c>
      <c r="S481" s="216">
        <v>0</v>
      </c>
      <c r="T481" s="217">
        <f>S481*H481</f>
        <v>0</v>
      </c>
      <c r="AR481" s="218" t="s">
        <v>205</v>
      </c>
      <c r="AT481" s="218" t="s">
        <v>201</v>
      </c>
      <c r="AU481" s="218" t="s">
        <v>85</v>
      </c>
      <c r="AY481" s="16" t="s">
        <v>198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16" t="s">
        <v>83</v>
      </c>
      <c r="BK481" s="219">
        <f>ROUND(I481*H481,2)</f>
        <v>0</v>
      </c>
      <c r="BL481" s="16" t="s">
        <v>205</v>
      </c>
      <c r="BM481" s="218" t="s">
        <v>591</v>
      </c>
    </row>
    <row r="482" spans="2:65" s="12" customFormat="1" x14ac:dyDescent="0.2">
      <c r="B482" s="220"/>
      <c r="C482" s="221"/>
      <c r="D482" s="222" t="s">
        <v>206</v>
      </c>
      <c r="E482" s="223" t="s">
        <v>1</v>
      </c>
      <c r="F482" s="224" t="s">
        <v>592</v>
      </c>
      <c r="G482" s="221"/>
      <c r="H482" s="225">
        <v>1</v>
      </c>
      <c r="I482" s="226"/>
      <c r="J482" s="221"/>
      <c r="K482" s="221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206</v>
      </c>
      <c r="AU482" s="231" t="s">
        <v>85</v>
      </c>
      <c r="AV482" s="12" t="s">
        <v>85</v>
      </c>
      <c r="AW482" s="12" t="s">
        <v>32</v>
      </c>
      <c r="AX482" s="12" t="s">
        <v>76</v>
      </c>
      <c r="AY482" s="231" t="s">
        <v>198</v>
      </c>
    </row>
    <row r="483" spans="2:65" s="13" customFormat="1" x14ac:dyDescent="0.2">
      <c r="B483" s="232"/>
      <c r="C483" s="233"/>
      <c r="D483" s="222" t="s">
        <v>206</v>
      </c>
      <c r="E483" s="234" t="s">
        <v>1</v>
      </c>
      <c r="F483" s="235" t="s">
        <v>208</v>
      </c>
      <c r="G483" s="233"/>
      <c r="H483" s="236">
        <v>1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AT483" s="242" t="s">
        <v>206</v>
      </c>
      <c r="AU483" s="242" t="s">
        <v>85</v>
      </c>
      <c r="AV483" s="13" t="s">
        <v>205</v>
      </c>
      <c r="AW483" s="13" t="s">
        <v>32</v>
      </c>
      <c r="AX483" s="13" t="s">
        <v>83</v>
      </c>
      <c r="AY483" s="242" t="s">
        <v>198</v>
      </c>
    </row>
    <row r="484" spans="2:65" s="1" customFormat="1" ht="16.5" customHeight="1" x14ac:dyDescent="0.2">
      <c r="B484" s="33"/>
      <c r="C484" s="208" t="s">
        <v>410</v>
      </c>
      <c r="D484" s="208" t="s">
        <v>201</v>
      </c>
      <c r="E484" s="209" t="s">
        <v>593</v>
      </c>
      <c r="F484" s="210" t="s">
        <v>594</v>
      </c>
      <c r="G484" s="211" t="s">
        <v>204</v>
      </c>
      <c r="H484" s="212">
        <v>28</v>
      </c>
      <c r="I484" s="213"/>
      <c r="J484" s="212">
        <f>ROUND(I484*H484,2)</f>
        <v>0</v>
      </c>
      <c r="K484" s="210" t="s">
        <v>1</v>
      </c>
      <c r="L484" s="37"/>
      <c r="M484" s="214" t="s">
        <v>1</v>
      </c>
      <c r="N484" s="215" t="s">
        <v>41</v>
      </c>
      <c r="O484" s="65"/>
      <c r="P484" s="216">
        <f>O484*H484</f>
        <v>0</v>
      </c>
      <c r="Q484" s="216">
        <v>0</v>
      </c>
      <c r="R484" s="216">
        <f>Q484*H484</f>
        <v>0</v>
      </c>
      <c r="S484" s="216">
        <v>0</v>
      </c>
      <c r="T484" s="217">
        <f>S484*H484</f>
        <v>0</v>
      </c>
      <c r="AR484" s="218" t="s">
        <v>205</v>
      </c>
      <c r="AT484" s="218" t="s">
        <v>201</v>
      </c>
      <c r="AU484" s="218" t="s">
        <v>85</v>
      </c>
      <c r="AY484" s="16" t="s">
        <v>198</v>
      </c>
      <c r="BE484" s="219">
        <f>IF(N484="základní",J484,0)</f>
        <v>0</v>
      </c>
      <c r="BF484" s="219">
        <f>IF(N484="snížená",J484,0)</f>
        <v>0</v>
      </c>
      <c r="BG484" s="219">
        <f>IF(N484="zákl. přenesená",J484,0)</f>
        <v>0</v>
      </c>
      <c r="BH484" s="219">
        <f>IF(N484="sníž. přenesená",J484,0)</f>
        <v>0</v>
      </c>
      <c r="BI484" s="219">
        <f>IF(N484="nulová",J484,0)</f>
        <v>0</v>
      </c>
      <c r="BJ484" s="16" t="s">
        <v>83</v>
      </c>
      <c r="BK484" s="219">
        <f>ROUND(I484*H484,2)</f>
        <v>0</v>
      </c>
      <c r="BL484" s="16" t="s">
        <v>205</v>
      </c>
      <c r="BM484" s="218" t="s">
        <v>595</v>
      </c>
    </row>
    <row r="485" spans="2:65" s="12" customFormat="1" x14ac:dyDescent="0.2">
      <c r="B485" s="220"/>
      <c r="C485" s="221"/>
      <c r="D485" s="222" t="s">
        <v>206</v>
      </c>
      <c r="E485" s="223" t="s">
        <v>1</v>
      </c>
      <c r="F485" s="224" t="s">
        <v>596</v>
      </c>
      <c r="G485" s="221"/>
      <c r="H485" s="225">
        <v>11</v>
      </c>
      <c r="I485" s="226"/>
      <c r="J485" s="221"/>
      <c r="K485" s="221"/>
      <c r="L485" s="227"/>
      <c r="M485" s="228"/>
      <c r="N485" s="229"/>
      <c r="O485" s="229"/>
      <c r="P485" s="229"/>
      <c r="Q485" s="229"/>
      <c r="R485" s="229"/>
      <c r="S485" s="229"/>
      <c r="T485" s="230"/>
      <c r="AT485" s="231" t="s">
        <v>206</v>
      </c>
      <c r="AU485" s="231" t="s">
        <v>85</v>
      </c>
      <c r="AV485" s="12" t="s">
        <v>85</v>
      </c>
      <c r="AW485" s="12" t="s">
        <v>32</v>
      </c>
      <c r="AX485" s="12" t="s">
        <v>76</v>
      </c>
      <c r="AY485" s="231" t="s">
        <v>198</v>
      </c>
    </row>
    <row r="486" spans="2:65" s="12" customFormat="1" x14ac:dyDescent="0.2">
      <c r="B486" s="220"/>
      <c r="C486" s="221"/>
      <c r="D486" s="222" t="s">
        <v>206</v>
      </c>
      <c r="E486" s="223" t="s">
        <v>1</v>
      </c>
      <c r="F486" s="224" t="s">
        <v>597</v>
      </c>
      <c r="G486" s="221"/>
      <c r="H486" s="225">
        <v>10</v>
      </c>
      <c r="I486" s="226"/>
      <c r="J486" s="221"/>
      <c r="K486" s="221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206</v>
      </c>
      <c r="AU486" s="231" t="s">
        <v>85</v>
      </c>
      <c r="AV486" s="12" t="s">
        <v>85</v>
      </c>
      <c r="AW486" s="12" t="s">
        <v>32</v>
      </c>
      <c r="AX486" s="12" t="s">
        <v>76</v>
      </c>
      <c r="AY486" s="231" t="s">
        <v>198</v>
      </c>
    </row>
    <row r="487" spans="2:65" s="12" customFormat="1" x14ac:dyDescent="0.2">
      <c r="B487" s="220"/>
      <c r="C487" s="221"/>
      <c r="D487" s="222" t="s">
        <v>206</v>
      </c>
      <c r="E487" s="223" t="s">
        <v>1</v>
      </c>
      <c r="F487" s="224" t="s">
        <v>598</v>
      </c>
      <c r="G487" s="221"/>
      <c r="H487" s="225">
        <v>7</v>
      </c>
      <c r="I487" s="226"/>
      <c r="J487" s="221"/>
      <c r="K487" s="221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206</v>
      </c>
      <c r="AU487" s="231" t="s">
        <v>85</v>
      </c>
      <c r="AV487" s="12" t="s">
        <v>85</v>
      </c>
      <c r="AW487" s="12" t="s">
        <v>32</v>
      </c>
      <c r="AX487" s="12" t="s">
        <v>76</v>
      </c>
      <c r="AY487" s="231" t="s">
        <v>198</v>
      </c>
    </row>
    <row r="488" spans="2:65" s="13" customFormat="1" x14ac:dyDescent="0.2">
      <c r="B488" s="232"/>
      <c r="C488" s="233"/>
      <c r="D488" s="222" t="s">
        <v>206</v>
      </c>
      <c r="E488" s="234" t="s">
        <v>1</v>
      </c>
      <c r="F488" s="235" t="s">
        <v>208</v>
      </c>
      <c r="G488" s="233"/>
      <c r="H488" s="236">
        <v>28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AT488" s="242" t="s">
        <v>206</v>
      </c>
      <c r="AU488" s="242" t="s">
        <v>85</v>
      </c>
      <c r="AV488" s="13" t="s">
        <v>205</v>
      </c>
      <c r="AW488" s="13" t="s">
        <v>32</v>
      </c>
      <c r="AX488" s="13" t="s">
        <v>83</v>
      </c>
      <c r="AY488" s="242" t="s">
        <v>198</v>
      </c>
    </row>
    <row r="489" spans="2:65" s="1" customFormat="1" ht="16.5" customHeight="1" x14ac:dyDescent="0.2">
      <c r="B489" s="33"/>
      <c r="C489" s="208" t="s">
        <v>599</v>
      </c>
      <c r="D489" s="208" t="s">
        <v>201</v>
      </c>
      <c r="E489" s="209" t="s">
        <v>600</v>
      </c>
      <c r="F489" s="210" t="s">
        <v>601</v>
      </c>
      <c r="G489" s="211" t="s">
        <v>312</v>
      </c>
      <c r="H489" s="212">
        <v>29.23</v>
      </c>
      <c r="I489" s="213"/>
      <c r="J489" s="212">
        <f>ROUND(I489*H489,2)</f>
        <v>0</v>
      </c>
      <c r="K489" s="210" t="s">
        <v>1</v>
      </c>
      <c r="L489" s="37"/>
      <c r="M489" s="214" t="s">
        <v>1</v>
      </c>
      <c r="N489" s="215" t="s">
        <v>41</v>
      </c>
      <c r="O489" s="65"/>
      <c r="P489" s="216">
        <f>O489*H489</f>
        <v>0</v>
      </c>
      <c r="Q489" s="216">
        <v>0</v>
      </c>
      <c r="R489" s="216">
        <f>Q489*H489</f>
        <v>0</v>
      </c>
      <c r="S489" s="216">
        <v>0</v>
      </c>
      <c r="T489" s="217">
        <f>S489*H489</f>
        <v>0</v>
      </c>
      <c r="AR489" s="218" t="s">
        <v>205</v>
      </c>
      <c r="AT489" s="218" t="s">
        <v>201</v>
      </c>
      <c r="AU489" s="218" t="s">
        <v>85</v>
      </c>
      <c r="AY489" s="16" t="s">
        <v>198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16" t="s">
        <v>83</v>
      </c>
      <c r="BK489" s="219">
        <f>ROUND(I489*H489,2)</f>
        <v>0</v>
      </c>
      <c r="BL489" s="16" t="s">
        <v>205</v>
      </c>
      <c r="BM489" s="218" t="s">
        <v>602</v>
      </c>
    </row>
    <row r="490" spans="2:65" s="12" customFormat="1" x14ac:dyDescent="0.2">
      <c r="B490" s="220"/>
      <c r="C490" s="221"/>
      <c r="D490" s="222" t="s">
        <v>206</v>
      </c>
      <c r="E490" s="223" t="s">
        <v>1</v>
      </c>
      <c r="F490" s="224" t="s">
        <v>603</v>
      </c>
      <c r="G490" s="221"/>
      <c r="H490" s="225">
        <v>29.23</v>
      </c>
      <c r="I490" s="226"/>
      <c r="J490" s="221"/>
      <c r="K490" s="221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206</v>
      </c>
      <c r="AU490" s="231" t="s">
        <v>85</v>
      </c>
      <c r="AV490" s="12" t="s">
        <v>85</v>
      </c>
      <c r="AW490" s="12" t="s">
        <v>32</v>
      </c>
      <c r="AX490" s="12" t="s">
        <v>76</v>
      </c>
      <c r="AY490" s="231" t="s">
        <v>198</v>
      </c>
    </row>
    <row r="491" spans="2:65" s="13" customFormat="1" x14ac:dyDescent="0.2">
      <c r="B491" s="232"/>
      <c r="C491" s="233"/>
      <c r="D491" s="222" t="s">
        <v>206</v>
      </c>
      <c r="E491" s="234" t="s">
        <v>1</v>
      </c>
      <c r="F491" s="235" t="s">
        <v>208</v>
      </c>
      <c r="G491" s="233"/>
      <c r="H491" s="236">
        <v>29.23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206</v>
      </c>
      <c r="AU491" s="242" t="s">
        <v>85</v>
      </c>
      <c r="AV491" s="13" t="s">
        <v>205</v>
      </c>
      <c r="AW491" s="13" t="s">
        <v>32</v>
      </c>
      <c r="AX491" s="13" t="s">
        <v>83</v>
      </c>
      <c r="AY491" s="242" t="s">
        <v>198</v>
      </c>
    </row>
    <row r="492" spans="2:65" s="1" customFormat="1" ht="16.5" customHeight="1" x14ac:dyDescent="0.2">
      <c r="B492" s="33"/>
      <c r="C492" s="208" t="s">
        <v>414</v>
      </c>
      <c r="D492" s="208" t="s">
        <v>201</v>
      </c>
      <c r="E492" s="209" t="s">
        <v>604</v>
      </c>
      <c r="F492" s="210" t="s">
        <v>605</v>
      </c>
      <c r="G492" s="211" t="s">
        <v>278</v>
      </c>
      <c r="H492" s="212">
        <v>294.75</v>
      </c>
      <c r="I492" s="213"/>
      <c r="J492" s="212">
        <f>ROUND(I492*H492,2)</f>
        <v>0</v>
      </c>
      <c r="K492" s="210" t="s">
        <v>1</v>
      </c>
      <c r="L492" s="37"/>
      <c r="M492" s="214" t="s">
        <v>1</v>
      </c>
      <c r="N492" s="215" t="s">
        <v>41</v>
      </c>
      <c r="O492" s="65"/>
      <c r="P492" s="216">
        <f>O492*H492</f>
        <v>0</v>
      </c>
      <c r="Q492" s="216">
        <v>0</v>
      </c>
      <c r="R492" s="216">
        <f>Q492*H492</f>
        <v>0</v>
      </c>
      <c r="S492" s="216">
        <v>0</v>
      </c>
      <c r="T492" s="217">
        <f>S492*H492</f>
        <v>0</v>
      </c>
      <c r="AR492" s="218" t="s">
        <v>205</v>
      </c>
      <c r="AT492" s="218" t="s">
        <v>201</v>
      </c>
      <c r="AU492" s="218" t="s">
        <v>85</v>
      </c>
      <c r="AY492" s="16" t="s">
        <v>198</v>
      </c>
      <c r="BE492" s="219">
        <f>IF(N492="základní",J492,0)</f>
        <v>0</v>
      </c>
      <c r="BF492" s="219">
        <f>IF(N492="snížená",J492,0)</f>
        <v>0</v>
      </c>
      <c r="BG492" s="219">
        <f>IF(N492="zákl. přenesená",J492,0)</f>
        <v>0</v>
      </c>
      <c r="BH492" s="219">
        <f>IF(N492="sníž. přenesená",J492,0)</f>
        <v>0</v>
      </c>
      <c r="BI492" s="219">
        <f>IF(N492="nulová",J492,0)</f>
        <v>0</v>
      </c>
      <c r="BJ492" s="16" t="s">
        <v>83</v>
      </c>
      <c r="BK492" s="219">
        <f>ROUND(I492*H492,2)</f>
        <v>0</v>
      </c>
      <c r="BL492" s="16" t="s">
        <v>205</v>
      </c>
      <c r="BM492" s="218" t="s">
        <v>606</v>
      </c>
    </row>
    <row r="493" spans="2:65" s="12" customFormat="1" ht="33.75" x14ac:dyDescent="0.2">
      <c r="B493" s="220"/>
      <c r="C493" s="221"/>
      <c r="D493" s="222" t="s">
        <v>206</v>
      </c>
      <c r="E493" s="223" t="s">
        <v>1</v>
      </c>
      <c r="F493" s="224" t="s">
        <v>607</v>
      </c>
      <c r="G493" s="221"/>
      <c r="H493" s="225">
        <v>90.55</v>
      </c>
      <c r="I493" s="226"/>
      <c r="J493" s="221"/>
      <c r="K493" s="221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206</v>
      </c>
      <c r="AU493" s="231" t="s">
        <v>85</v>
      </c>
      <c r="AV493" s="12" t="s">
        <v>85</v>
      </c>
      <c r="AW493" s="12" t="s">
        <v>32</v>
      </c>
      <c r="AX493" s="12" t="s">
        <v>76</v>
      </c>
      <c r="AY493" s="231" t="s">
        <v>198</v>
      </c>
    </row>
    <row r="494" spans="2:65" s="12" customFormat="1" ht="33.75" x14ac:dyDescent="0.2">
      <c r="B494" s="220"/>
      <c r="C494" s="221"/>
      <c r="D494" s="222" t="s">
        <v>206</v>
      </c>
      <c r="E494" s="223" t="s">
        <v>1</v>
      </c>
      <c r="F494" s="224" t="s">
        <v>608</v>
      </c>
      <c r="G494" s="221"/>
      <c r="H494" s="225">
        <v>93.2</v>
      </c>
      <c r="I494" s="226"/>
      <c r="J494" s="221"/>
      <c r="K494" s="221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206</v>
      </c>
      <c r="AU494" s="231" t="s">
        <v>85</v>
      </c>
      <c r="AV494" s="12" t="s">
        <v>85</v>
      </c>
      <c r="AW494" s="12" t="s">
        <v>32</v>
      </c>
      <c r="AX494" s="12" t="s">
        <v>76</v>
      </c>
      <c r="AY494" s="231" t="s">
        <v>198</v>
      </c>
    </row>
    <row r="495" spans="2:65" s="12" customFormat="1" ht="33.75" x14ac:dyDescent="0.2">
      <c r="B495" s="220"/>
      <c r="C495" s="221"/>
      <c r="D495" s="222" t="s">
        <v>206</v>
      </c>
      <c r="E495" s="223" t="s">
        <v>1</v>
      </c>
      <c r="F495" s="224" t="s">
        <v>609</v>
      </c>
      <c r="G495" s="221"/>
      <c r="H495" s="225">
        <v>91.9</v>
      </c>
      <c r="I495" s="226"/>
      <c r="J495" s="221"/>
      <c r="K495" s="221"/>
      <c r="L495" s="227"/>
      <c r="M495" s="228"/>
      <c r="N495" s="229"/>
      <c r="O495" s="229"/>
      <c r="P495" s="229"/>
      <c r="Q495" s="229"/>
      <c r="R495" s="229"/>
      <c r="S495" s="229"/>
      <c r="T495" s="230"/>
      <c r="AT495" s="231" t="s">
        <v>206</v>
      </c>
      <c r="AU495" s="231" t="s">
        <v>85</v>
      </c>
      <c r="AV495" s="12" t="s">
        <v>85</v>
      </c>
      <c r="AW495" s="12" t="s">
        <v>32</v>
      </c>
      <c r="AX495" s="12" t="s">
        <v>76</v>
      </c>
      <c r="AY495" s="231" t="s">
        <v>198</v>
      </c>
    </row>
    <row r="496" spans="2:65" s="12" customFormat="1" x14ac:dyDescent="0.2">
      <c r="B496" s="220"/>
      <c r="C496" s="221"/>
      <c r="D496" s="222" t="s">
        <v>206</v>
      </c>
      <c r="E496" s="223" t="s">
        <v>1</v>
      </c>
      <c r="F496" s="224" t="s">
        <v>610</v>
      </c>
      <c r="G496" s="221"/>
      <c r="H496" s="225">
        <v>19.100000000000001</v>
      </c>
      <c r="I496" s="226"/>
      <c r="J496" s="221"/>
      <c r="K496" s="221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206</v>
      </c>
      <c r="AU496" s="231" t="s">
        <v>85</v>
      </c>
      <c r="AV496" s="12" t="s">
        <v>85</v>
      </c>
      <c r="AW496" s="12" t="s">
        <v>32</v>
      </c>
      <c r="AX496" s="12" t="s">
        <v>76</v>
      </c>
      <c r="AY496" s="231" t="s">
        <v>198</v>
      </c>
    </row>
    <row r="497" spans="2:65" s="13" customFormat="1" x14ac:dyDescent="0.2">
      <c r="B497" s="232"/>
      <c r="C497" s="233"/>
      <c r="D497" s="222" t="s">
        <v>206</v>
      </c>
      <c r="E497" s="234" t="s">
        <v>1</v>
      </c>
      <c r="F497" s="235" t="s">
        <v>208</v>
      </c>
      <c r="G497" s="233"/>
      <c r="H497" s="236">
        <v>294.75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AT497" s="242" t="s">
        <v>206</v>
      </c>
      <c r="AU497" s="242" t="s">
        <v>85</v>
      </c>
      <c r="AV497" s="13" t="s">
        <v>205</v>
      </c>
      <c r="AW497" s="13" t="s">
        <v>32</v>
      </c>
      <c r="AX497" s="13" t="s">
        <v>83</v>
      </c>
      <c r="AY497" s="242" t="s">
        <v>198</v>
      </c>
    </row>
    <row r="498" spans="2:65" s="1" customFormat="1" ht="16.5" customHeight="1" x14ac:dyDescent="0.2">
      <c r="B498" s="33"/>
      <c r="C498" s="208" t="s">
        <v>611</v>
      </c>
      <c r="D498" s="208" t="s">
        <v>201</v>
      </c>
      <c r="E498" s="209" t="s">
        <v>612</v>
      </c>
      <c r="F498" s="210" t="s">
        <v>613</v>
      </c>
      <c r="G498" s="211" t="s">
        <v>590</v>
      </c>
      <c r="H498" s="212">
        <v>4</v>
      </c>
      <c r="I498" s="213"/>
      <c r="J498" s="212">
        <f>ROUND(I498*H498,2)</f>
        <v>0</v>
      </c>
      <c r="K498" s="210" t="s">
        <v>1</v>
      </c>
      <c r="L498" s="37"/>
      <c r="M498" s="214" t="s">
        <v>1</v>
      </c>
      <c r="N498" s="215" t="s">
        <v>41</v>
      </c>
      <c r="O498" s="65"/>
      <c r="P498" s="216">
        <f>O498*H498</f>
        <v>0</v>
      </c>
      <c r="Q498" s="216">
        <v>0</v>
      </c>
      <c r="R498" s="216">
        <f>Q498*H498</f>
        <v>0</v>
      </c>
      <c r="S498" s="216">
        <v>0</v>
      </c>
      <c r="T498" s="217">
        <f>S498*H498</f>
        <v>0</v>
      </c>
      <c r="AR498" s="218" t="s">
        <v>205</v>
      </c>
      <c r="AT498" s="218" t="s">
        <v>201</v>
      </c>
      <c r="AU498" s="218" t="s">
        <v>85</v>
      </c>
      <c r="AY498" s="16" t="s">
        <v>198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16" t="s">
        <v>83</v>
      </c>
      <c r="BK498" s="219">
        <f>ROUND(I498*H498,2)</f>
        <v>0</v>
      </c>
      <c r="BL498" s="16" t="s">
        <v>205</v>
      </c>
      <c r="BM498" s="218" t="s">
        <v>614</v>
      </c>
    </row>
    <row r="499" spans="2:65" s="12" customFormat="1" x14ac:dyDescent="0.2">
      <c r="B499" s="220"/>
      <c r="C499" s="221"/>
      <c r="D499" s="222" t="s">
        <v>206</v>
      </c>
      <c r="E499" s="223" t="s">
        <v>1</v>
      </c>
      <c r="F499" s="224" t="s">
        <v>205</v>
      </c>
      <c r="G499" s="221"/>
      <c r="H499" s="225">
        <v>4</v>
      </c>
      <c r="I499" s="226"/>
      <c r="J499" s="221"/>
      <c r="K499" s="221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206</v>
      </c>
      <c r="AU499" s="231" t="s">
        <v>85</v>
      </c>
      <c r="AV499" s="12" t="s">
        <v>85</v>
      </c>
      <c r="AW499" s="12" t="s">
        <v>32</v>
      </c>
      <c r="AX499" s="12" t="s">
        <v>76</v>
      </c>
      <c r="AY499" s="231" t="s">
        <v>198</v>
      </c>
    </row>
    <row r="500" spans="2:65" s="13" customFormat="1" x14ac:dyDescent="0.2">
      <c r="B500" s="232"/>
      <c r="C500" s="233"/>
      <c r="D500" s="222" t="s">
        <v>206</v>
      </c>
      <c r="E500" s="234" t="s">
        <v>1</v>
      </c>
      <c r="F500" s="235" t="s">
        <v>208</v>
      </c>
      <c r="G500" s="233"/>
      <c r="H500" s="236">
        <v>4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206</v>
      </c>
      <c r="AU500" s="242" t="s">
        <v>85</v>
      </c>
      <c r="AV500" s="13" t="s">
        <v>205</v>
      </c>
      <c r="AW500" s="13" t="s">
        <v>32</v>
      </c>
      <c r="AX500" s="13" t="s">
        <v>83</v>
      </c>
      <c r="AY500" s="242" t="s">
        <v>198</v>
      </c>
    </row>
    <row r="501" spans="2:65" s="1" customFormat="1" ht="16.5" customHeight="1" x14ac:dyDescent="0.2">
      <c r="B501" s="33"/>
      <c r="C501" s="208" t="s">
        <v>422</v>
      </c>
      <c r="D501" s="208" t="s">
        <v>201</v>
      </c>
      <c r="E501" s="209" t="s">
        <v>615</v>
      </c>
      <c r="F501" s="210" t="s">
        <v>616</v>
      </c>
      <c r="G501" s="211" t="s">
        <v>294</v>
      </c>
      <c r="H501" s="212">
        <v>0.65</v>
      </c>
      <c r="I501" s="213"/>
      <c r="J501" s="212">
        <f>ROUND(I501*H501,2)</f>
        <v>0</v>
      </c>
      <c r="K501" s="210" t="s">
        <v>1</v>
      </c>
      <c r="L501" s="37"/>
      <c r="M501" s="214" t="s">
        <v>1</v>
      </c>
      <c r="N501" s="215" t="s">
        <v>41</v>
      </c>
      <c r="O501" s="65"/>
      <c r="P501" s="216">
        <f>O501*H501</f>
        <v>0</v>
      </c>
      <c r="Q501" s="216">
        <v>0</v>
      </c>
      <c r="R501" s="216">
        <f>Q501*H501</f>
        <v>0</v>
      </c>
      <c r="S501" s="216">
        <v>0</v>
      </c>
      <c r="T501" s="217">
        <f>S501*H501</f>
        <v>0</v>
      </c>
      <c r="AR501" s="218" t="s">
        <v>205</v>
      </c>
      <c r="AT501" s="218" t="s">
        <v>201</v>
      </c>
      <c r="AU501" s="218" t="s">
        <v>85</v>
      </c>
      <c r="AY501" s="16" t="s">
        <v>198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6" t="s">
        <v>83</v>
      </c>
      <c r="BK501" s="219">
        <f>ROUND(I501*H501,2)</f>
        <v>0</v>
      </c>
      <c r="BL501" s="16" t="s">
        <v>205</v>
      </c>
      <c r="BM501" s="218" t="s">
        <v>617</v>
      </c>
    </row>
    <row r="502" spans="2:65" s="12" customFormat="1" x14ac:dyDescent="0.2">
      <c r="B502" s="220"/>
      <c r="C502" s="221"/>
      <c r="D502" s="222" t="s">
        <v>206</v>
      </c>
      <c r="E502" s="223" t="s">
        <v>1</v>
      </c>
      <c r="F502" s="224" t="s">
        <v>618</v>
      </c>
      <c r="G502" s="221"/>
      <c r="H502" s="225">
        <v>0.65</v>
      </c>
      <c r="I502" s="226"/>
      <c r="J502" s="221"/>
      <c r="K502" s="221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206</v>
      </c>
      <c r="AU502" s="231" t="s">
        <v>85</v>
      </c>
      <c r="AV502" s="12" t="s">
        <v>85</v>
      </c>
      <c r="AW502" s="12" t="s">
        <v>32</v>
      </c>
      <c r="AX502" s="12" t="s">
        <v>76</v>
      </c>
      <c r="AY502" s="231" t="s">
        <v>198</v>
      </c>
    </row>
    <row r="503" spans="2:65" s="13" customFormat="1" x14ac:dyDescent="0.2">
      <c r="B503" s="232"/>
      <c r="C503" s="233"/>
      <c r="D503" s="222" t="s">
        <v>206</v>
      </c>
      <c r="E503" s="234" t="s">
        <v>1</v>
      </c>
      <c r="F503" s="235" t="s">
        <v>208</v>
      </c>
      <c r="G503" s="233"/>
      <c r="H503" s="236">
        <v>0.65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206</v>
      </c>
      <c r="AU503" s="242" t="s">
        <v>85</v>
      </c>
      <c r="AV503" s="13" t="s">
        <v>205</v>
      </c>
      <c r="AW503" s="13" t="s">
        <v>32</v>
      </c>
      <c r="AX503" s="13" t="s">
        <v>83</v>
      </c>
      <c r="AY503" s="242" t="s">
        <v>198</v>
      </c>
    </row>
    <row r="504" spans="2:65" s="1" customFormat="1" ht="16.5" customHeight="1" x14ac:dyDescent="0.2">
      <c r="B504" s="33"/>
      <c r="C504" s="208" t="s">
        <v>619</v>
      </c>
      <c r="D504" s="208" t="s">
        <v>201</v>
      </c>
      <c r="E504" s="209" t="s">
        <v>620</v>
      </c>
      <c r="F504" s="210" t="s">
        <v>621</v>
      </c>
      <c r="G504" s="211" t="s">
        <v>265</v>
      </c>
      <c r="H504" s="212">
        <v>0.68</v>
      </c>
      <c r="I504" s="213"/>
      <c r="J504" s="212">
        <f>ROUND(I504*H504,2)</f>
        <v>0</v>
      </c>
      <c r="K504" s="210" t="s">
        <v>1</v>
      </c>
      <c r="L504" s="37"/>
      <c r="M504" s="214" t="s">
        <v>1</v>
      </c>
      <c r="N504" s="215" t="s">
        <v>41</v>
      </c>
      <c r="O504" s="65"/>
      <c r="P504" s="216">
        <f>O504*H504</f>
        <v>0</v>
      </c>
      <c r="Q504" s="216">
        <v>0</v>
      </c>
      <c r="R504" s="216">
        <f>Q504*H504</f>
        <v>0</v>
      </c>
      <c r="S504" s="216">
        <v>0</v>
      </c>
      <c r="T504" s="217">
        <f>S504*H504</f>
        <v>0</v>
      </c>
      <c r="AR504" s="218" t="s">
        <v>205</v>
      </c>
      <c r="AT504" s="218" t="s">
        <v>201</v>
      </c>
      <c r="AU504" s="218" t="s">
        <v>85</v>
      </c>
      <c r="AY504" s="16" t="s">
        <v>198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6" t="s">
        <v>83</v>
      </c>
      <c r="BK504" s="219">
        <f>ROUND(I504*H504,2)</f>
        <v>0</v>
      </c>
      <c r="BL504" s="16" t="s">
        <v>205</v>
      </c>
      <c r="BM504" s="218" t="s">
        <v>622</v>
      </c>
    </row>
    <row r="505" spans="2:65" s="12" customFormat="1" x14ac:dyDescent="0.2">
      <c r="B505" s="220"/>
      <c r="C505" s="221"/>
      <c r="D505" s="222" t="s">
        <v>206</v>
      </c>
      <c r="E505" s="223" t="s">
        <v>1</v>
      </c>
      <c r="F505" s="224" t="s">
        <v>623</v>
      </c>
      <c r="G505" s="221"/>
      <c r="H505" s="225">
        <v>0.65</v>
      </c>
      <c r="I505" s="226"/>
      <c r="J505" s="221"/>
      <c r="K505" s="221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206</v>
      </c>
      <c r="AU505" s="231" t="s">
        <v>85</v>
      </c>
      <c r="AV505" s="12" t="s">
        <v>85</v>
      </c>
      <c r="AW505" s="12" t="s">
        <v>32</v>
      </c>
      <c r="AX505" s="12" t="s">
        <v>76</v>
      </c>
      <c r="AY505" s="231" t="s">
        <v>198</v>
      </c>
    </row>
    <row r="506" spans="2:65" s="12" customFormat="1" x14ac:dyDescent="0.2">
      <c r="B506" s="220"/>
      <c r="C506" s="221"/>
      <c r="D506" s="222" t="s">
        <v>206</v>
      </c>
      <c r="E506" s="223" t="s">
        <v>1</v>
      </c>
      <c r="F506" s="224" t="s">
        <v>624</v>
      </c>
      <c r="G506" s="221"/>
      <c r="H506" s="225">
        <v>0.03</v>
      </c>
      <c r="I506" s="226"/>
      <c r="J506" s="221"/>
      <c r="K506" s="221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206</v>
      </c>
      <c r="AU506" s="231" t="s">
        <v>85</v>
      </c>
      <c r="AV506" s="12" t="s">
        <v>85</v>
      </c>
      <c r="AW506" s="12" t="s">
        <v>32</v>
      </c>
      <c r="AX506" s="12" t="s">
        <v>76</v>
      </c>
      <c r="AY506" s="231" t="s">
        <v>198</v>
      </c>
    </row>
    <row r="507" spans="2:65" s="13" customFormat="1" x14ac:dyDescent="0.2">
      <c r="B507" s="232"/>
      <c r="C507" s="233"/>
      <c r="D507" s="222" t="s">
        <v>206</v>
      </c>
      <c r="E507" s="234" t="s">
        <v>1</v>
      </c>
      <c r="F507" s="235" t="s">
        <v>208</v>
      </c>
      <c r="G507" s="233"/>
      <c r="H507" s="236">
        <v>0.68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AT507" s="242" t="s">
        <v>206</v>
      </c>
      <c r="AU507" s="242" t="s">
        <v>85</v>
      </c>
      <c r="AV507" s="13" t="s">
        <v>205</v>
      </c>
      <c r="AW507" s="13" t="s">
        <v>32</v>
      </c>
      <c r="AX507" s="13" t="s">
        <v>83</v>
      </c>
      <c r="AY507" s="242" t="s">
        <v>198</v>
      </c>
    </row>
    <row r="508" spans="2:65" s="1" customFormat="1" ht="16.5" customHeight="1" x14ac:dyDescent="0.2">
      <c r="B508" s="33"/>
      <c r="C508" s="208" t="s">
        <v>427</v>
      </c>
      <c r="D508" s="208" t="s">
        <v>201</v>
      </c>
      <c r="E508" s="209" t="s">
        <v>625</v>
      </c>
      <c r="F508" s="210" t="s">
        <v>626</v>
      </c>
      <c r="G508" s="211" t="s">
        <v>265</v>
      </c>
      <c r="H508" s="212">
        <v>0.14000000000000001</v>
      </c>
      <c r="I508" s="213"/>
      <c r="J508" s="212">
        <f>ROUND(I508*H508,2)</f>
        <v>0</v>
      </c>
      <c r="K508" s="210" t="s">
        <v>1</v>
      </c>
      <c r="L508" s="37"/>
      <c r="M508" s="214" t="s">
        <v>1</v>
      </c>
      <c r="N508" s="215" t="s">
        <v>41</v>
      </c>
      <c r="O508" s="65"/>
      <c r="P508" s="216">
        <f>O508*H508</f>
        <v>0</v>
      </c>
      <c r="Q508" s="216">
        <v>0</v>
      </c>
      <c r="R508" s="216">
        <f>Q508*H508</f>
        <v>0</v>
      </c>
      <c r="S508" s="216">
        <v>0</v>
      </c>
      <c r="T508" s="217">
        <f>S508*H508</f>
        <v>0</v>
      </c>
      <c r="AR508" s="218" t="s">
        <v>205</v>
      </c>
      <c r="AT508" s="218" t="s">
        <v>201</v>
      </c>
      <c r="AU508" s="218" t="s">
        <v>85</v>
      </c>
      <c r="AY508" s="16" t="s">
        <v>198</v>
      </c>
      <c r="BE508" s="219">
        <f>IF(N508="základní",J508,0)</f>
        <v>0</v>
      </c>
      <c r="BF508" s="219">
        <f>IF(N508="snížená",J508,0)</f>
        <v>0</v>
      </c>
      <c r="BG508" s="219">
        <f>IF(N508="zákl. přenesená",J508,0)</f>
        <v>0</v>
      </c>
      <c r="BH508" s="219">
        <f>IF(N508="sníž. přenesená",J508,0)</f>
        <v>0</v>
      </c>
      <c r="BI508" s="219">
        <f>IF(N508="nulová",J508,0)</f>
        <v>0</v>
      </c>
      <c r="BJ508" s="16" t="s">
        <v>83</v>
      </c>
      <c r="BK508" s="219">
        <f>ROUND(I508*H508,2)</f>
        <v>0</v>
      </c>
      <c r="BL508" s="16" t="s">
        <v>205</v>
      </c>
      <c r="BM508" s="218" t="s">
        <v>627</v>
      </c>
    </row>
    <row r="509" spans="2:65" s="12" customFormat="1" x14ac:dyDescent="0.2">
      <c r="B509" s="220"/>
      <c r="C509" s="221"/>
      <c r="D509" s="222" t="s">
        <v>206</v>
      </c>
      <c r="E509" s="223" t="s">
        <v>1</v>
      </c>
      <c r="F509" s="224" t="s">
        <v>628</v>
      </c>
      <c r="G509" s="221"/>
      <c r="H509" s="225">
        <v>0.13</v>
      </c>
      <c r="I509" s="226"/>
      <c r="J509" s="221"/>
      <c r="K509" s="221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206</v>
      </c>
      <c r="AU509" s="231" t="s">
        <v>85</v>
      </c>
      <c r="AV509" s="12" t="s">
        <v>85</v>
      </c>
      <c r="AW509" s="12" t="s">
        <v>32</v>
      </c>
      <c r="AX509" s="12" t="s">
        <v>76</v>
      </c>
      <c r="AY509" s="231" t="s">
        <v>198</v>
      </c>
    </row>
    <row r="510" spans="2:65" s="12" customFormat="1" x14ac:dyDescent="0.2">
      <c r="B510" s="220"/>
      <c r="C510" s="221"/>
      <c r="D510" s="222" t="s">
        <v>206</v>
      </c>
      <c r="E510" s="223" t="s">
        <v>1</v>
      </c>
      <c r="F510" s="224" t="s">
        <v>629</v>
      </c>
      <c r="G510" s="221"/>
      <c r="H510" s="225">
        <v>0.01</v>
      </c>
      <c r="I510" s="226"/>
      <c r="J510" s="221"/>
      <c r="K510" s="221"/>
      <c r="L510" s="227"/>
      <c r="M510" s="228"/>
      <c r="N510" s="229"/>
      <c r="O510" s="229"/>
      <c r="P510" s="229"/>
      <c r="Q510" s="229"/>
      <c r="R510" s="229"/>
      <c r="S510" s="229"/>
      <c r="T510" s="230"/>
      <c r="AT510" s="231" t="s">
        <v>206</v>
      </c>
      <c r="AU510" s="231" t="s">
        <v>85</v>
      </c>
      <c r="AV510" s="12" t="s">
        <v>85</v>
      </c>
      <c r="AW510" s="12" t="s">
        <v>32</v>
      </c>
      <c r="AX510" s="12" t="s">
        <v>76</v>
      </c>
      <c r="AY510" s="231" t="s">
        <v>198</v>
      </c>
    </row>
    <row r="511" spans="2:65" s="13" customFormat="1" x14ac:dyDescent="0.2">
      <c r="B511" s="232"/>
      <c r="C511" s="233"/>
      <c r="D511" s="222" t="s">
        <v>206</v>
      </c>
      <c r="E511" s="234" t="s">
        <v>1</v>
      </c>
      <c r="F511" s="235" t="s">
        <v>208</v>
      </c>
      <c r="G511" s="233"/>
      <c r="H511" s="236">
        <v>0.14000000000000001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206</v>
      </c>
      <c r="AU511" s="242" t="s">
        <v>85</v>
      </c>
      <c r="AV511" s="13" t="s">
        <v>205</v>
      </c>
      <c r="AW511" s="13" t="s">
        <v>32</v>
      </c>
      <c r="AX511" s="13" t="s">
        <v>83</v>
      </c>
      <c r="AY511" s="242" t="s">
        <v>198</v>
      </c>
    </row>
    <row r="512" spans="2:65" s="1" customFormat="1" ht="16.5" customHeight="1" x14ac:dyDescent="0.2">
      <c r="B512" s="33"/>
      <c r="C512" s="208" t="s">
        <v>630</v>
      </c>
      <c r="D512" s="208" t="s">
        <v>201</v>
      </c>
      <c r="E512" s="209" t="s">
        <v>631</v>
      </c>
      <c r="F512" s="210" t="s">
        <v>632</v>
      </c>
      <c r="G512" s="211" t="s">
        <v>312</v>
      </c>
      <c r="H512" s="212">
        <v>29.23</v>
      </c>
      <c r="I512" s="213"/>
      <c r="J512" s="212">
        <f>ROUND(I512*H512,2)</f>
        <v>0</v>
      </c>
      <c r="K512" s="210" t="s">
        <v>1</v>
      </c>
      <c r="L512" s="37"/>
      <c r="M512" s="214" t="s">
        <v>1</v>
      </c>
      <c r="N512" s="215" t="s">
        <v>41</v>
      </c>
      <c r="O512" s="65"/>
      <c r="P512" s="216">
        <f>O512*H512</f>
        <v>0</v>
      </c>
      <c r="Q512" s="216">
        <v>0</v>
      </c>
      <c r="R512" s="216">
        <f>Q512*H512</f>
        <v>0</v>
      </c>
      <c r="S512" s="216">
        <v>0</v>
      </c>
      <c r="T512" s="217">
        <f>S512*H512</f>
        <v>0</v>
      </c>
      <c r="AR512" s="218" t="s">
        <v>205</v>
      </c>
      <c r="AT512" s="218" t="s">
        <v>201</v>
      </c>
      <c r="AU512" s="218" t="s">
        <v>85</v>
      </c>
      <c r="AY512" s="16" t="s">
        <v>198</v>
      </c>
      <c r="BE512" s="219">
        <f>IF(N512="základní",J512,0)</f>
        <v>0</v>
      </c>
      <c r="BF512" s="219">
        <f>IF(N512="snížená",J512,0)</f>
        <v>0</v>
      </c>
      <c r="BG512" s="219">
        <f>IF(N512="zákl. přenesená",J512,0)</f>
        <v>0</v>
      </c>
      <c r="BH512" s="219">
        <f>IF(N512="sníž. přenesená",J512,0)</f>
        <v>0</v>
      </c>
      <c r="BI512" s="219">
        <f>IF(N512="nulová",J512,0)</f>
        <v>0</v>
      </c>
      <c r="BJ512" s="16" t="s">
        <v>83</v>
      </c>
      <c r="BK512" s="219">
        <f>ROUND(I512*H512,2)</f>
        <v>0</v>
      </c>
      <c r="BL512" s="16" t="s">
        <v>205</v>
      </c>
      <c r="BM512" s="218" t="s">
        <v>633</v>
      </c>
    </row>
    <row r="513" spans="2:65" s="12" customFormat="1" x14ac:dyDescent="0.2">
      <c r="B513" s="220"/>
      <c r="C513" s="221"/>
      <c r="D513" s="222" t="s">
        <v>206</v>
      </c>
      <c r="E513" s="223" t="s">
        <v>1</v>
      </c>
      <c r="F513" s="224" t="s">
        <v>634</v>
      </c>
      <c r="G513" s="221"/>
      <c r="H513" s="225">
        <v>29.23</v>
      </c>
      <c r="I513" s="226"/>
      <c r="J513" s="221"/>
      <c r="K513" s="221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206</v>
      </c>
      <c r="AU513" s="231" t="s">
        <v>85</v>
      </c>
      <c r="AV513" s="12" t="s">
        <v>85</v>
      </c>
      <c r="AW513" s="12" t="s">
        <v>32</v>
      </c>
      <c r="AX513" s="12" t="s">
        <v>76</v>
      </c>
      <c r="AY513" s="231" t="s">
        <v>198</v>
      </c>
    </row>
    <row r="514" spans="2:65" s="13" customFormat="1" x14ac:dyDescent="0.2">
      <c r="B514" s="232"/>
      <c r="C514" s="233"/>
      <c r="D514" s="222" t="s">
        <v>206</v>
      </c>
      <c r="E514" s="234" t="s">
        <v>1</v>
      </c>
      <c r="F514" s="235" t="s">
        <v>208</v>
      </c>
      <c r="G514" s="233"/>
      <c r="H514" s="236">
        <v>29.23</v>
      </c>
      <c r="I514" s="237"/>
      <c r="J514" s="233"/>
      <c r="K514" s="233"/>
      <c r="L514" s="238"/>
      <c r="M514" s="239"/>
      <c r="N514" s="240"/>
      <c r="O514" s="240"/>
      <c r="P514" s="240"/>
      <c r="Q514" s="240"/>
      <c r="R514" s="240"/>
      <c r="S514" s="240"/>
      <c r="T514" s="241"/>
      <c r="AT514" s="242" t="s">
        <v>206</v>
      </c>
      <c r="AU514" s="242" t="s">
        <v>85</v>
      </c>
      <c r="AV514" s="13" t="s">
        <v>205</v>
      </c>
      <c r="AW514" s="13" t="s">
        <v>32</v>
      </c>
      <c r="AX514" s="13" t="s">
        <v>83</v>
      </c>
      <c r="AY514" s="242" t="s">
        <v>198</v>
      </c>
    </row>
    <row r="515" spans="2:65" s="1" customFormat="1" ht="16.5" customHeight="1" x14ac:dyDescent="0.2">
      <c r="B515" s="33"/>
      <c r="C515" s="208" t="s">
        <v>433</v>
      </c>
      <c r="D515" s="208" t="s">
        <v>201</v>
      </c>
      <c r="E515" s="209" t="s">
        <v>635</v>
      </c>
      <c r="F515" s="210" t="s">
        <v>636</v>
      </c>
      <c r="G515" s="211" t="s">
        <v>312</v>
      </c>
      <c r="H515" s="212">
        <v>29.23</v>
      </c>
      <c r="I515" s="213"/>
      <c r="J515" s="212">
        <f>ROUND(I515*H515,2)</f>
        <v>0</v>
      </c>
      <c r="K515" s="210" t="s">
        <v>1</v>
      </c>
      <c r="L515" s="37"/>
      <c r="M515" s="214" t="s">
        <v>1</v>
      </c>
      <c r="N515" s="215" t="s">
        <v>41</v>
      </c>
      <c r="O515" s="65"/>
      <c r="P515" s="216">
        <f>O515*H515</f>
        <v>0</v>
      </c>
      <c r="Q515" s="216">
        <v>0</v>
      </c>
      <c r="R515" s="216">
        <f>Q515*H515</f>
        <v>0</v>
      </c>
      <c r="S515" s="216">
        <v>0</v>
      </c>
      <c r="T515" s="217">
        <f>S515*H515</f>
        <v>0</v>
      </c>
      <c r="AR515" s="218" t="s">
        <v>205</v>
      </c>
      <c r="AT515" s="218" t="s">
        <v>201</v>
      </c>
      <c r="AU515" s="218" t="s">
        <v>85</v>
      </c>
      <c r="AY515" s="16" t="s">
        <v>198</v>
      </c>
      <c r="BE515" s="219">
        <f>IF(N515="základní",J515,0)</f>
        <v>0</v>
      </c>
      <c r="BF515" s="219">
        <f>IF(N515="snížená",J515,0)</f>
        <v>0</v>
      </c>
      <c r="BG515" s="219">
        <f>IF(N515="zákl. přenesená",J515,0)</f>
        <v>0</v>
      </c>
      <c r="BH515" s="219">
        <f>IF(N515="sníž. přenesená",J515,0)</f>
        <v>0</v>
      </c>
      <c r="BI515" s="219">
        <f>IF(N515="nulová",J515,0)</f>
        <v>0</v>
      </c>
      <c r="BJ515" s="16" t="s">
        <v>83</v>
      </c>
      <c r="BK515" s="219">
        <f>ROUND(I515*H515,2)</f>
        <v>0</v>
      </c>
      <c r="BL515" s="16" t="s">
        <v>205</v>
      </c>
      <c r="BM515" s="218" t="s">
        <v>637</v>
      </c>
    </row>
    <row r="516" spans="2:65" s="12" customFormat="1" x14ac:dyDescent="0.2">
      <c r="B516" s="220"/>
      <c r="C516" s="221"/>
      <c r="D516" s="222" t="s">
        <v>206</v>
      </c>
      <c r="E516" s="223" t="s">
        <v>1</v>
      </c>
      <c r="F516" s="224" t="s">
        <v>638</v>
      </c>
      <c r="G516" s="221"/>
      <c r="H516" s="225">
        <v>29.23</v>
      </c>
      <c r="I516" s="226"/>
      <c r="J516" s="221"/>
      <c r="K516" s="221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206</v>
      </c>
      <c r="AU516" s="231" t="s">
        <v>85</v>
      </c>
      <c r="AV516" s="12" t="s">
        <v>85</v>
      </c>
      <c r="AW516" s="12" t="s">
        <v>32</v>
      </c>
      <c r="AX516" s="12" t="s">
        <v>76</v>
      </c>
      <c r="AY516" s="231" t="s">
        <v>198</v>
      </c>
    </row>
    <row r="517" spans="2:65" s="13" customFormat="1" x14ac:dyDescent="0.2">
      <c r="B517" s="232"/>
      <c r="C517" s="233"/>
      <c r="D517" s="222" t="s">
        <v>206</v>
      </c>
      <c r="E517" s="234" t="s">
        <v>1</v>
      </c>
      <c r="F517" s="235" t="s">
        <v>208</v>
      </c>
      <c r="G517" s="233"/>
      <c r="H517" s="236">
        <v>29.23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AT517" s="242" t="s">
        <v>206</v>
      </c>
      <c r="AU517" s="242" t="s">
        <v>85</v>
      </c>
      <c r="AV517" s="13" t="s">
        <v>205</v>
      </c>
      <c r="AW517" s="13" t="s">
        <v>32</v>
      </c>
      <c r="AX517" s="13" t="s">
        <v>83</v>
      </c>
      <c r="AY517" s="242" t="s">
        <v>198</v>
      </c>
    </row>
    <row r="518" spans="2:65" s="1" customFormat="1" ht="16.5" customHeight="1" x14ac:dyDescent="0.2">
      <c r="B518" s="33"/>
      <c r="C518" s="208" t="s">
        <v>639</v>
      </c>
      <c r="D518" s="208" t="s">
        <v>201</v>
      </c>
      <c r="E518" s="209" t="s">
        <v>640</v>
      </c>
      <c r="F518" s="210" t="s">
        <v>641</v>
      </c>
      <c r="G518" s="211" t="s">
        <v>224</v>
      </c>
      <c r="H518" s="212">
        <v>4.3</v>
      </c>
      <c r="I518" s="213"/>
      <c r="J518" s="212">
        <f>ROUND(I518*H518,2)</f>
        <v>0</v>
      </c>
      <c r="K518" s="210" t="s">
        <v>1</v>
      </c>
      <c r="L518" s="37"/>
      <c r="M518" s="214" t="s">
        <v>1</v>
      </c>
      <c r="N518" s="215" t="s">
        <v>41</v>
      </c>
      <c r="O518" s="65"/>
      <c r="P518" s="216">
        <f>O518*H518</f>
        <v>0</v>
      </c>
      <c r="Q518" s="216">
        <v>0</v>
      </c>
      <c r="R518" s="216">
        <f>Q518*H518</f>
        <v>0</v>
      </c>
      <c r="S518" s="216">
        <v>0</v>
      </c>
      <c r="T518" s="217">
        <f>S518*H518</f>
        <v>0</v>
      </c>
      <c r="AR518" s="218" t="s">
        <v>205</v>
      </c>
      <c r="AT518" s="218" t="s">
        <v>201</v>
      </c>
      <c r="AU518" s="218" t="s">
        <v>85</v>
      </c>
      <c r="AY518" s="16" t="s">
        <v>198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6" t="s">
        <v>83</v>
      </c>
      <c r="BK518" s="219">
        <f>ROUND(I518*H518,2)</f>
        <v>0</v>
      </c>
      <c r="BL518" s="16" t="s">
        <v>205</v>
      </c>
      <c r="BM518" s="218" t="s">
        <v>642</v>
      </c>
    </row>
    <row r="519" spans="2:65" s="12" customFormat="1" x14ac:dyDescent="0.2">
      <c r="B519" s="220"/>
      <c r="C519" s="221"/>
      <c r="D519" s="222" t="s">
        <v>206</v>
      </c>
      <c r="E519" s="223" t="s">
        <v>1</v>
      </c>
      <c r="F519" s="224" t="s">
        <v>643</v>
      </c>
      <c r="G519" s="221"/>
      <c r="H519" s="225">
        <v>4.3</v>
      </c>
      <c r="I519" s="226"/>
      <c r="J519" s="221"/>
      <c r="K519" s="221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206</v>
      </c>
      <c r="AU519" s="231" t="s">
        <v>85</v>
      </c>
      <c r="AV519" s="12" t="s">
        <v>85</v>
      </c>
      <c r="AW519" s="12" t="s">
        <v>32</v>
      </c>
      <c r="AX519" s="12" t="s">
        <v>76</v>
      </c>
      <c r="AY519" s="231" t="s">
        <v>198</v>
      </c>
    </row>
    <row r="520" spans="2:65" s="13" customFormat="1" x14ac:dyDescent="0.2">
      <c r="B520" s="232"/>
      <c r="C520" s="233"/>
      <c r="D520" s="222" t="s">
        <v>206</v>
      </c>
      <c r="E520" s="234" t="s">
        <v>1</v>
      </c>
      <c r="F520" s="235" t="s">
        <v>208</v>
      </c>
      <c r="G520" s="233"/>
      <c r="H520" s="236">
        <v>4.3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AT520" s="242" t="s">
        <v>206</v>
      </c>
      <c r="AU520" s="242" t="s">
        <v>85</v>
      </c>
      <c r="AV520" s="13" t="s">
        <v>205</v>
      </c>
      <c r="AW520" s="13" t="s">
        <v>32</v>
      </c>
      <c r="AX520" s="13" t="s">
        <v>83</v>
      </c>
      <c r="AY520" s="242" t="s">
        <v>198</v>
      </c>
    </row>
    <row r="521" spans="2:65" s="1" customFormat="1" ht="16.5" customHeight="1" x14ac:dyDescent="0.2">
      <c r="B521" s="33"/>
      <c r="C521" s="208" t="s">
        <v>441</v>
      </c>
      <c r="D521" s="208" t="s">
        <v>201</v>
      </c>
      <c r="E521" s="209" t="s">
        <v>644</v>
      </c>
      <c r="F521" s="210" t="s">
        <v>645</v>
      </c>
      <c r="G521" s="211" t="s">
        <v>204</v>
      </c>
      <c r="H521" s="212">
        <v>8</v>
      </c>
      <c r="I521" s="213"/>
      <c r="J521" s="212">
        <f>ROUND(I521*H521,2)</f>
        <v>0</v>
      </c>
      <c r="K521" s="210" t="s">
        <v>1</v>
      </c>
      <c r="L521" s="37"/>
      <c r="M521" s="214" t="s">
        <v>1</v>
      </c>
      <c r="N521" s="215" t="s">
        <v>41</v>
      </c>
      <c r="O521" s="65"/>
      <c r="P521" s="216">
        <f>O521*H521</f>
        <v>0</v>
      </c>
      <c r="Q521" s="216">
        <v>0</v>
      </c>
      <c r="R521" s="216">
        <f>Q521*H521</f>
        <v>0</v>
      </c>
      <c r="S521" s="216">
        <v>0</v>
      </c>
      <c r="T521" s="217">
        <f>S521*H521</f>
        <v>0</v>
      </c>
      <c r="AR521" s="218" t="s">
        <v>205</v>
      </c>
      <c r="AT521" s="218" t="s">
        <v>201</v>
      </c>
      <c r="AU521" s="218" t="s">
        <v>85</v>
      </c>
      <c r="AY521" s="16" t="s">
        <v>198</v>
      </c>
      <c r="BE521" s="219">
        <f>IF(N521="základní",J521,0)</f>
        <v>0</v>
      </c>
      <c r="BF521" s="219">
        <f>IF(N521="snížená",J521,0)</f>
        <v>0</v>
      </c>
      <c r="BG521" s="219">
        <f>IF(N521="zákl. přenesená",J521,0)</f>
        <v>0</v>
      </c>
      <c r="BH521" s="219">
        <f>IF(N521="sníž. přenesená",J521,0)</f>
        <v>0</v>
      </c>
      <c r="BI521" s="219">
        <f>IF(N521="nulová",J521,0)</f>
        <v>0</v>
      </c>
      <c r="BJ521" s="16" t="s">
        <v>83</v>
      </c>
      <c r="BK521" s="219">
        <f>ROUND(I521*H521,2)</f>
        <v>0</v>
      </c>
      <c r="BL521" s="16" t="s">
        <v>205</v>
      </c>
      <c r="BM521" s="218" t="s">
        <v>646</v>
      </c>
    </row>
    <row r="522" spans="2:65" s="12" customFormat="1" x14ac:dyDescent="0.2">
      <c r="B522" s="220"/>
      <c r="C522" s="221"/>
      <c r="D522" s="222" t="s">
        <v>206</v>
      </c>
      <c r="E522" s="223" t="s">
        <v>1</v>
      </c>
      <c r="F522" s="224" t="s">
        <v>647</v>
      </c>
      <c r="G522" s="221"/>
      <c r="H522" s="225">
        <v>8</v>
      </c>
      <c r="I522" s="226"/>
      <c r="J522" s="221"/>
      <c r="K522" s="221"/>
      <c r="L522" s="227"/>
      <c r="M522" s="228"/>
      <c r="N522" s="229"/>
      <c r="O522" s="229"/>
      <c r="P522" s="229"/>
      <c r="Q522" s="229"/>
      <c r="R522" s="229"/>
      <c r="S522" s="229"/>
      <c r="T522" s="230"/>
      <c r="AT522" s="231" t="s">
        <v>206</v>
      </c>
      <c r="AU522" s="231" t="s">
        <v>85</v>
      </c>
      <c r="AV522" s="12" t="s">
        <v>85</v>
      </c>
      <c r="AW522" s="12" t="s">
        <v>32</v>
      </c>
      <c r="AX522" s="12" t="s">
        <v>76</v>
      </c>
      <c r="AY522" s="231" t="s">
        <v>198</v>
      </c>
    </row>
    <row r="523" spans="2:65" s="13" customFormat="1" x14ac:dyDescent="0.2">
      <c r="B523" s="232"/>
      <c r="C523" s="233"/>
      <c r="D523" s="222" t="s">
        <v>206</v>
      </c>
      <c r="E523" s="234" t="s">
        <v>1</v>
      </c>
      <c r="F523" s="235" t="s">
        <v>208</v>
      </c>
      <c r="G523" s="233"/>
      <c r="H523" s="236">
        <v>8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AT523" s="242" t="s">
        <v>206</v>
      </c>
      <c r="AU523" s="242" t="s">
        <v>85</v>
      </c>
      <c r="AV523" s="13" t="s">
        <v>205</v>
      </c>
      <c r="AW523" s="13" t="s">
        <v>32</v>
      </c>
      <c r="AX523" s="13" t="s">
        <v>83</v>
      </c>
      <c r="AY523" s="242" t="s">
        <v>198</v>
      </c>
    </row>
    <row r="524" spans="2:65" s="1" customFormat="1" ht="24" customHeight="1" x14ac:dyDescent="0.2">
      <c r="B524" s="33"/>
      <c r="C524" s="208" t="s">
        <v>648</v>
      </c>
      <c r="D524" s="208" t="s">
        <v>201</v>
      </c>
      <c r="E524" s="209" t="s">
        <v>649</v>
      </c>
      <c r="F524" s="210" t="s">
        <v>650</v>
      </c>
      <c r="G524" s="211" t="s">
        <v>590</v>
      </c>
      <c r="H524" s="212">
        <v>8</v>
      </c>
      <c r="I524" s="213"/>
      <c r="J524" s="212">
        <f>ROUND(I524*H524,2)</f>
        <v>0</v>
      </c>
      <c r="K524" s="210" t="s">
        <v>1</v>
      </c>
      <c r="L524" s="37"/>
      <c r="M524" s="214" t="s">
        <v>1</v>
      </c>
      <c r="N524" s="215" t="s">
        <v>41</v>
      </c>
      <c r="O524" s="65"/>
      <c r="P524" s="216">
        <f>O524*H524</f>
        <v>0</v>
      </c>
      <c r="Q524" s="216">
        <v>0</v>
      </c>
      <c r="R524" s="216">
        <f>Q524*H524</f>
        <v>0</v>
      </c>
      <c r="S524" s="216">
        <v>0</v>
      </c>
      <c r="T524" s="217">
        <f>S524*H524</f>
        <v>0</v>
      </c>
      <c r="AR524" s="218" t="s">
        <v>205</v>
      </c>
      <c r="AT524" s="218" t="s">
        <v>201</v>
      </c>
      <c r="AU524" s="218" t="s">
        <v>85</v>
      </c>
      <c r="AY524" s="16" t="s">
        <v>198</v>
      </c>
      <c r="BE524" s="219">
        <f>IF(N524="základní",J524,0)</f>
        <v>0</v>
      </c>
      <c r="BF524" s="219">
        <f>IF(N524="snížená",J524,0)</f>
        <v>0</v>
      </c>
      <c r="BG524" s="219">
        <f>IF(N524="zákl. přenesená",J524,0)</f>
        <v>0</v>
      </c>
      <c r="BH524" s="219">
        <f>IF(N524="sníž. přenesená",J524,0)</f>
        <v>0</v>
      </c>
      <c r="BI524" s="219">
        <f>IF(N524="nulová",J524,0)</f>
        <v>0</v>
      </c>
      <c r="BJ524" s="16" t="s">
        <v>83</v>
      </c>
      <c r="BK524" s="219">
        <f>ROUND(I524*H524,2)</f>
        <v>0</v>
      </c>
      <c r="BL524" s="16" t="s">
        <v>205</v>
      </c>
      <c r="BM524" s="218" t="s">
        <v>651</v>
      </c>
    </row>
    <row r="525" spans="2:65" s="12" customFormat="1" x14ac:dyDescent="0.2">
      <c r="B525" s="220"/>
      <c r="C525" s="221"/>
      <c r="D525" s="222" t="s">
        <v>206</v>
      </c>
      <c r="E525" s="223" t="s">
        <v>1</v>
      </c>
      <c r="F525" s="224" t="s">
        <v>218</v>
      </c>
      <c r="G525" s="221"/>
      <c r="H525" s="225">
        <v>8</v>
      </c>
      <c r="I525" s="226"/>
      <c r="J525" s="221"/>
      <c r="K525" s="221"/>
      <c r="L525" s="227"/>
      <c r="M525" s="228"/>
      <c r="N525" s="229"/>
      <c r="O525" s="229"/>
      <c r="P525" s="229"/>
      <c r="Q525" s="229"/>
      <c r="R525" s="229"/>
      <c r="S525" s="229"/>
      <c r="T525" s="230"/>
      <c r="AT525" s="231" t="s">
        <v>206</v>
      </c>
      <c r="AU525" s="231" t="s">
        <v>85</v>
      </c>
      <c r="AV525" s="12" t="s">
        <v>85</v>
      </c>
      <c r="AW525" s="12" t="s">
        <v>32</v>
      </c>
      <c r="AX525" s="12" t="s">
        <v>76</v>
      </c>
      <c r="AY525" s="231" t="s">
        <v>198</v>
      </c>
    </row>
    <row r="526" spans="2:65" s="13" customFormat="1" x14ac:dyDescent="0.2">
      <c r="B526" s="232"/>
      <c r="C526" s="233"/>
      <c r="D526" s="222" t="s">
        <v>206</v>
      </c>
      <c r="E526" s="234" t="s">
        <v>1</v>
      </c>
      <c r="F526" s="235" t="s">
        <v>208</v>
      </c>
      <c r="G526" s="233"/>
      <c r="H526" s="236">
        <v>8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206</v>
      </c>
      <c r="AU526" s="242" t="s">
        <v>85</v>
      </c>
      <c r="AV526" s="13" t="s">
        <v>205</v>
      </c>
      <c r="AW526" s="13" t="s">
        <v>32</v>
      </c>
      <c r="AX526" s="13" t="s">
        <v>83</v>
      </c>
      <c r="AY526" s="242" t="s">
        <v>198</v>
      </c>
    </row>
    <row r="527" spans="2:65" s="1" customFormat="1" ht="16.5" customHeight="1" x14ac:dyDescent="0.2">
      <c r="B527" s="33"/>
      <c r="C527" s="208" t="s">
        <v>446</v>
      </c>
      <c r="D527" s="208" t="s">
        <v>201</v>
      </c>
      <c r="E527" s="209" t="s">
        <v>652</v>
      </c>
      <c r="F527" s="210" t="s">
        <v>653</v>
      </c>
      <c r="G527" s="211" t="s">
        <v>224</v>
      </c>
      <c r="H527" s="212">
        <v>21.6</v>
      </c>
      <c r="I527" s="213"/>
      <c r="J527" s="212">
        <f>ROUND(I527*H527,2)</f>
        <v>0</v>
      </c>
      <c r="K527" s="210" t="s">
        <v>1</v>
      </c>
      <c r="L527" s="37"/>
      <c r="M527" s="214" t="s">
        <v>1</v>
      </c>
      <c r="N527" s="215" t="s">
        <v>41</v>
      </c>
      <c r="O527" s="65"/>
      <c r="P527" s="216">
        <f>O527*H527</f>
        <v>0</v>
      </c>
      <c r="Q527" s="216">
        <v>0</v>
      </c>
      <c r="R527" s="216">
        <f>Q527*H527</f>
        <v>0</v>
      </c>
      <c r="S527" s="216">
        <v>0</v>
      </c>
      <c r="T527" s="217">
        <f>S527*H527</f>
        <v>0</v>
      </c>
      <c r="AR527" s="218" t="s">
        <v>205</v>
      </c>
      <c r="AT527" s="218" t="s">
        <v>201</v>
      </c>
      <c r="AU527" s="218" t="s">
        <v>85</v>
      </c>
      <c r="AY527" s="16" t="s">
        <v>198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6" t="s">
        <v>83</v>
      </c>
      <c r="BK527" s="219">
        <f>ROUND(I527*H527,2)</f>
        <v>0</v>
      </c>
      <c r="BL527" s="16" t="s">
        <v>205</v>
      </c>
      <c r="BM527" s="218" t="s">
        <v>654</v>
      </c>
    </row>
    <row r="528" spans="2:65" s="14" customFormat="1" x14ac:dyDescent="0.2">
      <c r="B528" s="243"/>
      <c r="C528" s="244"/>
      <c r="D528" s="222" t="s">
        <v>206</v>
      </c>
      <c r="E528" s="245" t="s">
        <v>1</v>
      </c>
      <c r="F528" s="246" t="s">
        <v>655</v>
      </c>
      <c r="G528" s="244"/>
      <c r="H528" s="245" t="s">
        <v>1</v>
      </c>
      <c r="I528" s="247"/>
      <c r="J528" s="244"/>
      <c r="K528" s="244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206</v>
      </c>
      <c r="AU528" s="252" t="s">
        <v>85</v>
      </c>
      <c r="AV528" s="14" t="s">
        <v>83</v>
      </c>
      <c r="AW528" s="14" t="s">
        <v>32</v>
      </c>
      <c r="AX528" s="14" t="s">
        <v>76</v>
      </c>
      <c r="AY528" s="252" t="s">
        <v>198</v>
      </c>
    </row>
    <row r="529" spans="2:65" s="12" customFormat="1" ht="33.75" x14ac:dyDescent="0.2">
      <c r="B529" s="220"/>
      <c r="C529" s="221"/>
      <c r="D529" s="222" t="s">
        <v>206</v>
      </c>
      <c r="E529" s="223" t="s">
        <v>1</v>
      </c>
      <c r="F529" s="224" t="s">
        <v>656</v>
      </c>
      <c r="G529" s="221"/>
      <c r="H529" s="225">
        <v>3.4</v>
      </c>
      <c r="I529" s="226"/>
      <c r="J529" s="221"/>
      <c r="K529" s="221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206</v>
      </c>
      <c r="AU529" s="231" t="s">
        <v>85</v>
      </c>
      <c r="AV529" s="12" t="s">
        <v>85</v>
      </c>
      <c r="AW529" s="12" t="s">
        <v>32</v>
      </c>
      <c r="AX529" s="12" t="s">
        <v>76</v>
      </c>
      <c r="AY529" s="231" t="s">
        <v>198</v>
      </c>
    </row>
    <row r="530" spans="2:65" s="12" customFormat="1" ht="22.5" x14ac:dyDescent="0.2">
      <c r="B530" s="220"/>
      <c r="C530" s="221"/>
      <c r="D530" s="222" t="s">
        <v>206</v>
      </c>
      <c r="E530" s="223" t="s">
        <v>1</v>
      </c>
      <c r="F530" s="224" t="s">
        <v>657</v>
      </c>
      <c r="G530" s="221"/>
      <c r="H530" s="225">
        <v>6.13</v>
      </c>
      <c r="I530" s="226"/>
      <c r="J530" s="221"/>
      <c r="K530" s="221"/>
      <c r="L530" s="227"/>
      <c r="M530" s="228"/>
      <c r="N530" s="229"/>
      <c r="O530" s="229"/>
      <c r="P530" s="229"/>
      <c r="Q530" s="229"/>
      <c r="R530" s="229"/>
      <c r="S530" s="229"/>
      <c r="T530" s="230"/>
      <c r="AT530" s="231" t="s">
        <v>206</v>
      </c>
      <c r="AU530" s="231" t="s">
        <v>85</v>
      </c>
      <c r="AV530" s="12" t="s">
        <v>85</v>
      </c>
      <c r="AW530" s="12" t="s">
        <v>32</v>
      </c>
      <c r="AX530" s="12" t="s">
        <v>76</v>
      </c>
      <c r="AY530" s="231" t="s">
        <v>198</v>
      </c>
    </row>
    <row r="531" spans="2:65" s="12" customFormat="1" ht="33.75" x14ac:dyDescent="0.2">
      <c r="B531" s="220"/>
      <c r="C531" s="221"/>
      <c r="D531" s="222" t="s">
        <v>206</v>
      </c>
      <c r="E531" s="223" t="s">
        <v>1</v>
      </c>
      <c r="F531" s="224" t="s">
        <v>658</v>
      </c>
      <c r="G531" s="221"/>
      <c r="H531" s="225">
        <v>4.54</v>
      </c>
      <c r="I531" s="226"/>
      <c r="J531" s="221"/>
      <c r="K531" s="221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206</v>
      </c>
      <c r="AU531" s="231" t="s">
        <v>85</v>
      </c>
      <c r="AV531" s="12" t="s">
        <v>85</v>
      </c>
      <c r="AW531" s="12" t="s">
        <v>32</v>
      </c>
      <c r="AX531" s="12" t="s">
        <v>76</v>
      </c>
      <c r="AY531" s="231" t="s">
        <v>198</v>
      </c>
    </row>
    <row r="532" spans="2:65" s="14" customFormat="1" x14ac:dyDescent="0.2">
      <c r="B532" s="243"/>
      <c r="C532" s="244"/>
      <c r="D532" s="222" t="s">
        <v>206</v>
      </c>
      <c r="E532" s="245" t="s">
        <v>1</v>
      </c>
      <c r="F532" s="246" t="s">
        <v>659</v>
      </c>
      <c r="G532" s="244"/>
      <c r="H532" s="245" t="s">
        <v>1</v>
      </c>
      <c r="I532" s="247"/>
      <c r="J532" s="244"/>
      <c r="K532" s="244"/>
      <c r="L532" s="248"/>
      <c r="M532" s="249"/>
      <c r="N532" s="250"/>
      <c r="O532" s="250"/>
      <c r="P532" s="250"/>
      <c r="Q532" s="250"/>
      <c r="R532" s="250"/>
      <c r="S532" s="250"/>
      <c r="T532" s="251"/>
      <c r="AT532" s="252" t="s">
        <v>206</v>
      </c>
      <c r="AU532" s="252" t="s">
        <v>85</v>
      </c>
      <c r="AV532" s="14" t="s">
        <v>83</v>
      </c>
      <c r="AW532" s="14" t="s">
        <v>32</v>
      </c>
      <c r="AX532" s="14" t="s">
        <v>76</v>
      </c>
      <c r="AY532" s="252" t="s">
        <v>198</v>
      </c>
    </row>
    <row r="533" spans="2:65" s="12" customFormat="1" ht="33.75" x14ac:dyDescent="0.2">
      <c r="B533" s="220"/>
      <c r="C533" s="221"/>
      <c r="D533" s="222" t="s">
        <v>206</v>
      </c>
      <c r="E533" s="223" t="s">
        <v>1</v>
      </c>
      <c r="F533" s="224" t="s">
        <v>660</v>
      </c>
      <c r="G533" s="221"/>
      <c r="H533" s="225">
        <v>2.21</v>
      </c>
      <c r="I533" s="226"/>
      <c r="J533" s="221"/>
      <c r="K533" s="221"/>
      <c r="L533" s="227"/>
      <c r="M533" s="228"/>
      <c r="N533" s="229"/>
      <c r="O533" s="229"/>
      <c r="P533" s="229"/>
      <c r="Q533" s="229"/>
      <c r="R533" s="229"/>
      <c r="S533" s="229"/>
      <c r="T533" s="230"/>
      <c r="AT533" s="231" t="s">
        <v>206</v>
      </c>
      <c r="AU533" s="231" t="s">
        <v>85</v>
      </c>
      <c r="AV533" s="12" t="s">
        <v>85</v>
      </c>
      <c r="AW533" s="12" t="s">
        <v>32</v>
      </c>
      <c r="AX533" s="12" t="s">
        <v>76</v>
      </c>
      <c r="AY533" s="231" t="s">
        <v>198</v>
      </c>
    </row>
    <row r="534" spans="2:65" s="12" customFormat="1" x14ac:dyDescent="0.2">
      <c r="B534" s="220"/>
      <c r="C534" s="221"/>
      <c r="D534" s="222" t="s">
        <v>206</v>
      </c>
      <c r="E534" s="223" t="s">
        <v>1</v>
      </c>
      <c r="F534" s="224" t="s">
        <v>661</v>
      </c>
      <c r="G534" s="221"/>
      <c r="H534" s="225">
        <v>0.54</v>
      </c>
      <c r="I534" s="226"/>
      <c r="J534" s="221"/>
      <c r="K534" s="221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206</v>
      </c>
      <c r="AU534" s="231" t="s">
        <v>85</v>
      </c>
      <c r="AV534" s="12" t="s">
        <v>85</v>
      </c>
      <c r="AW534" s="12" t="s">
        <v>32</v>
      </c>
      <c r="AX534" s="12" t="s">
        <v>76</v>
      </c>
      <c r="AY534" s="231" t="s">
        <v>198</v>
      </c>
    </row>
    <row r="535" spans="2:65" s="12" customFormat="1" ht="33.75" x14ac:dyDescent="0.2">
      <c r="B535" s="220"/>
      <c r="C535" s="221"/>
      <c r="D535" s="222" t="s">
        <v>206</v>
      </c>
      <c r="E535" s="223" t="s">
        <v>1</v>
      </c>
      <c r="F535" s="224" t="s">
        <v>662</v>
      </c>
      <c r="G535" s="221"/>
      <c r="H535" s="225">
        <v>2.3199999999999998</v>
      </c>
      <c r="I535" s="226"/>
      <c r="J535" s="221"/>
      <c r="K535" s="221"/>
      <c r="L535" s="227"/>
      <c r="M535" s="228"/>
      <c r="N535" s="229"/>
      <c r="O535" s="229"/>
      <c r="P535" s="229"/>
      <c r="Q535" s="229"/>
      <c r="R535" s="229"/>
      <c r="S535" s="229"/>
      <c r="T535" s="230"/>
      <c r="AT535" s="231" t="s">
        <v>206</v>
      </c>
      <c r="AU535" s="231" t="s">
        <v>85</v>
      </c>
      <c r="AV535" s="12" t="s">
        <v>85</v>
      </c>
      <c r="AW535" s="12" t="s">
        <v>32</v>
      </c>
      <c r="AX535" s="12" t="s">
        <v>76</v>
      </c>
      <c r="AY535" s="231" t="s">
        <v>198</v>
      </c>
    </row>
    <row r="536" spans="2:65" s="12" customFormat="1" x14ac:dyDescent="0.2">
      <c r="B536" s="220"/>
      <c r="C536" s="221"/>
      <c r="D536" s="222" t="s">
        <v>206</v>
      </c>
      <c r="E536" s="223" t="s">
        <v>1</v>
      </c>
      <c r="F536" s="224" t="s">
        <v>663</v>
      </c>
      <c r="G536" s="221"/>
      <c r="H536" s="225">
        <v>7.0000000000000007E-2</v>
      </c>
      <c r="I536" s="226"/>
      <c r="J536" s="221"/>
      <c r="K536" s="221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206</v>
      </c>
      <c r="AU536" s="231" t="s">
        <v>85</v>
      </c>
      <c r="AV536" s="12" t="s">
        <v>85</v>
      </c>
      <c r="AW536" s="12" t="s">
        <v>32</v>
      </c>
      <c r="AX536" s="12" t="s">
        <v>76</v>
      </c>
      <c r="AY536" s="231" t="s">
        <v>198</v>
      </c>
    </row>
    <row r="537" spans="2:65" s="14" customFormat="1" x14ac:dyDescent="0.2">
      <c r="B537" s="243"/>
      <c r="C537" s="244"/>
      <c r="D537" s="222" t="s">
        <v>206</v>
      </c>
      <c r="E537" s="245" t="s">
        <v>1</v>
      </c>
      <c r="F537" s="246" t="s">
        <v>367</v>
      </c>
      <c r="G537" s="244"/>
      <c r="H537" s="245" t="s">
        <v>1</v>
      </c>
      <c r="I537" s="247"/>
      <c r="J537" s="244"/>
      <c r="K537" s="244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206</v>
      </c>
      <c r="AU537" s="252" t="s">
        <v>85</v>
      </c>
      <c r="AV537" s="14" t="s">
        <v>83</v>
      </c>
      <c r="AW537" s="14" t="s">
        <v>32</v>
      </c>
      <c r="AX537" s="14" t="s">
        <v>76</v>
      </c>
      <c r="AY537" s="252" t="s">
        <v>198</v>
      </c>
    </row>
    <row r="538" spans="2:65" s="12" customFormat="1" ht="33.75" x14ac:dyDescent="0.2">
      <c r="B538" s="220"/>
      <c r="C538" s="221"/>
      <c r="D538" s="222" t="s">
        <v>206</v>
      </c>
      <c r="E538" s="223" t="s">
        <v>1</v>
      </c>
      <c r="F538" s="224" t="s">
        <v>664</v>
      </c>
      <c r="G538" s="221"/>
      <c r="H538" s="225">
        <v>2.3199999999999998</v>
      </c>
      <c r="I538" s="226"/>
      <c r="J538" s="221"/>
      <c r="K538" s="221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206</v>
      </c>
      <c r="AU538" s="231" t="s">
        <v>85</v>
      </c>
      <c r="AV538" s="12" t="s">
        <v>85</v>
      </c>
      <c r="AW538" s="12" t="s">
        <v>32</v>
      </c>
      <c r="AX538" s="12" t="s">
        <v>76</v>
      </c>
      <c r="AY538" s="231" t="s">
        <v>198</v>
      </c>
    </row>
    <row r="539" spans="2:65" s="12" customFormat="1" x14ac:dyDescent="0.2">
      <c r="B539" s="220"/>
      <c r="C539" s="221"/>
      <c r="D539" s="222" t="s">
        <v>206</v>
      </c>
      <c r="E539" s="223" t="s">
        <v>1</v>
      </c>
      <c r="F539" s="224" t="s">
        <v>663</v>
      </c>
      <c r="G539" s="221"/>
      <c r="H539" s="225">
        <v>7.0000000000000007E-2</v>
      </c>
      <c r="I539" s="226"/>
      <c r="J539" s="221"/>
      <c r="K539" s="221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206</v>
      </c>
      <c r="AU539" s="231" t="s">
        <v>85</v>
      </c>
      <c r="AV539" s="12" t="s">
        <v>85</v>
      </c>
      <c r="AW539" s="12" t="s">
        <v>32</v>
      </c>
      <c r="AX539" s="12" t="s">
        <v>76</v>
      </c>
      <c r="AY539" s="231" t="s">
        <v>198</v>
      </c>
    </row>
    <row r="540" spans="2:65" s="13" customFormat="1" x14ac:dyDescent="0.2">
      <c r="B540" s="232"/>
      <c r="C540" s="233"/>
      <c r="D540" s="222" t="s">
        <v>206</v>
      </c>
      <c r="E540" s="234" t="s">
        <v>1</v>
      </c>
      <c r="F540" s="235" t="s">
        <v>208</v>
      </c>
      <c r="G540" s="233"/>
      <c r="H540" s="236">
        <v>21.6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AT540" s="242" t="s">
        <v>206</v>
      </c>
      <c r="AU540" s="242" t="s">
        <v>85</v>
      </c>
      <c r="AV540" s="13" t="s">
        <v>205</v>
      </c>
      <c r="AW540" s="13" t="s">
        <v>32</v>
      </c>
      <c r="AX540" s="13" t="s">
        <v>83</v>
      </c>
      <c r="AY540" s="242" t="s">
        <v>198</v>
      </c>
    </row>
    <row r="541" spans="2:65" s="1" customFormat="1" ht="16.5" customHeight="1" x14ac:dyDescent="0.2">
      <c r="B541" s="33"/>
      <c r="C541" s="208" t="s">
        <v>665</v>
      </c>
      <c r="D541" s="208" t="s">
        <v>201</v>
      </c>
      <c r="E541" s="209" t="s">
        <v>666</v>
      </c>
      <c r="F541" s="210" t="s">
        <v>667</v>
      </c>
      <c r="G541" s="211" t="s">
        <v>294</v>
      </c>
      <c r="H541" s="212">
        <v>2.23</v>
      </c>
      <c r="I541" s="213"/>
      <c r="J541" s="212">
        <f>ROUND(I541*H541,2)</f>
        <v>0</v>
      </c>
      <c r="K541" s="210" t="s">
        <v>1</v>
      </c>
      <c r="L541" s="37"/>
      <c r="M541" s="214" t="s">
        <v>1</v>
      </c>
      <c r="N541" s="215" t="s">
        <v>41</v>
      </c>
      <c r="O541" s="65"/>
      <c r="P541" s="216">
        <f>O541*H541</f>
        <v>0</v>
      </c>
      <c r="Q541" s="216">
        <v>0</v>
      </c>
      <c r="R541" s="216">
        <f>Q541*H541</f>
        <v>0</v>
      </c>
      <c r="S541" s="216">
        <v>0</v>
      </c>
      <c r="T541" s="217">
        <f>S541*H541</f>
        <v>0</v>
      </c>
      <c r="AR541" s="218" t="s">
        <v>205</v>
      </c>
      <c r="AT541" s="218" t="s">
        <v>201</v>
      </c>
      <c r="AU541" s="218" t="s">
        <v>85</v>
      </c>
      <c r="AY541" s="16" t="s">
        <v>198</v>
      </c>
      <c r="BE541" s="219">
        <f>IF(N541="základní",J541,0)</f>
        <v>0</v>
      </c>
      <c r="BF541" s="219">
        <f>IF(N541="snížená",J541,0)</f>
        <v>0</v>
      </c>
      <c r="BG541" s="219">
        <f>IF(N541="zákl. přenesená",J541,0)</f>
        <v>0</v>
      </c>
      <c r="BH541" s="219">
        <f>IF(N541="sníž. přenesená",J541,0)</f>
        <v>0</v>
      </c>
      <c r="BI541" s="219">
        <f>IF(N541="nulová",J541,0)</f>
        <v>0</v>
      </c>
      <c r="BJ541" s="16" t="s">
        <v>83</v>
      </c>
      <c r="BK541" s="219">
        <f>ROUND(I541*H541,2)</f>
        <v>0</v>
      </c>
      <c r="BL541" s="16" t="s">
        <v>205</v>
      </c>
      <c r="BM541" s="218" t="s">
        <v>668</v>
      </c>
    </row>
    <row r="542" spans="2:65" s="12" customFormat="1" x14ac:dyDescent="0.2">
      <c r="B542" s="220"/>
      <c r="C542" s="221"/>
      <c r="D542" s="222" t="s">
        <v>206</v>
      </c>
      <c r="E542" s="223" t="s">
        <v>1</v>
      </c>
      <c r="F542" s="224" t="s">
        <v>669</v>
      </c>
      <c r="G542" s="221"/>
      <c r="H542" s="225">
        <v>0.77</v>
      </c>
      <c r="I542" s="226"/>
      <c r="J542" s="221"/>
      <c r="K542" s="221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206</v>
      </c>
      <c r="AU542" s="231" t="s">
        <v>85</v>
      </c>
      <c r="AV542" s="12" t="s">
        <v>85</v>
      </c>
      <c r="AW542" s="12" t="s">
        <v>32</v>
      </c>
      <c r="AX542" s="12" t="s">
        <v>76</v>
      </c>
      <c r="AY542" s="231" t="s">
        <v>198</v>
      </c>
    </row>
    <row r="543" spans="2:65" s="12" customFormat="1" x14ac:dyDescent="0.2">
      <c r="B543" s="220"/>
      <c r="C543" s="221"/>
      <c r="D543" s="222" t="s">
        <v>206</v>
      </c>
      <c r="E543" s="223" t="s">
        <v>1</v>
      </c>
      <c r="F543" s="224" t="s">
        <v>670</v>
      </c>
      <c r="G543" s="221"/>
      <c r="H543" s="225">
        <v>0.55000000000000004</v>
      </c>
      <c r="I543" s="226"/>
      <c r="J543" s="221"/>
      <c r="K543" s="221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206</v>
      </c>
      <c r="AU543" s="231" t="s">
        <v>85</v>
      </c>
      <c r="AV543" s="12" t="s">
        <v>85</v>
      </c>
      <c r="AW543" s="12" t="s">
        <v>32</v>
      </c>
      <c r="AX543" s="12" t="s">
        <v>76</v>
      </c>
      <c r="AY543" s="231" t="s">
        <v>198</v>
      </c>
    </row>
    <row r="544" spans="2:65" s="12" customFormat="1" x14ac:dyDescent="0.2">
      <c r="B544" s="220"/>
      <c r="C544" s="221"/>
      <c r="D544" s="222" t="s">
        <v>206</v>
      </c>
      <c r="E544" s="223" t="s">
        <v>1</v>
      </c>
      <c r="F544" s="224" t="s">
        <v>671</v>
      </c>
      <c r="G544" s="221"/>
      <c r="H544" s="225">
        <v>0.55000000000000004</v>
      </c>
      <c r="I544" s="226"/>
      <c r="J544" s="221"/>
      <c r="K544" s="221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206</v>
      </c>
      <c r="AU544" s="231" t="s">
        <v>85</v>
      </c>
      <c r="AV544" s="12" t="s">
        <v>85</v>
      </c>
      <c r="AW544" s="12" t="s">
        <v>32</v>
      </c>
      <c r="AX544" s="12" t="s">
        <v>76</v>
      </c>
      <c r="AY544" s="231" t="s">
        <v>198</v>
      </c>
    </row>
    <row r="545" spans="2:65" s="12" customFormat="1" x14ac:dyDescent="0.2">
      <c r="B545" s="220"/>
      <c r="C545" s="221"/>
      <c r="D545" s="222" t="s">
        <v>206</v>
      </c>
      <c r="E545" s="223" t="s">
        <v>1</v>
      </c>
      <c r="F545" s="224" t="s">
        <v>672</v>
      </c>
      <c r="G545" s="221"/>
      <c r="H545" s="225">
        <v>0.36</v>
      </c>
      <c r="I545" s="226"/>
      <c r="J545" s="221"/>
      <c r="K545" s="221"/>
      <c r="L545" s="227"/>
      <c r="M545" s="228"/>
      <c r="N545" s="229"/>
      <c r="O545" s="229"/>
      <c r="P545" s="229"/>
      <c r="Q545" s="229"/>
      <c r="R545" s="229"/>
      <c r="S545" s="229"/>
      <c r="T545" s="230"/>
      <c r="AT545" s="231" t="s">
        <v>206</v>
      </c>
      <c r="AU545" s="231" t="s">
        <v>85</v>
      </c>
      <c r="AV545" s="12" t="s">
        <v>85</v>
      </c>
      <c r="AW545" s="12" t="s">
        <v>32</v>
      </c>
      <c r="AX545" s="12" t="s">
        <v>76</v>
      </c>
      <c r="AY545" s="231" t="s">
        <v>198</v>
      </c>
    </row>
    <row r="546" spans="2:65" s="13" customFormat="1" x14ac:dyDescent="0.2">
      <c r="B546" s="232"/>
      <c r="C546" s="233"/>
      <c r="D546" s="222" t="s">
        <v>206</v>
      </c>
      <c r="E546" s="234" t="s">
        <v>1</v>
      </c>
      <c r="F546" s="235" t="s">
        <v>208</v>
      </c>
      <c r="G546" s="233"/>
      <c r="H546" s="236">
        <v>2.23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AT546" s="242" t="s">
        <v>206</v>
      </c>
      <c r="AU546" s="242" t="s">
        <v>85</v>
      </c>
      <c r="AV546" s="13" t="s">
        <v>205</v>
      </c>
      <c r="AW546" s="13" t="s">
        <v>32</v>
      </c>
      <c r="AX546" s="13" t="s">
        <v>83</v>
      </c>
      <c r="AY546" s="242" t="s">
        <v>198</v>
      </c>
    </row>
    <row r="547" spans="2:65" s="1" customFormat="1" ht="16.5" customHeight="1" x14ac:dyDescent="0.2">
      <c r="B547" s="33"/>
      <c r="C547" s="208" t="s">
        <v>450</v>
      </c>
      <c r="D547" s="208" t="s">
        <v>201</v>
      </c>
      <c r="E547" s="209" t="s">
        <v>673</v>
      </c>
      <c r="F547" s="210" t="s">
        <v>674</v>
      </c>
      <c r="G547" s="211" t="s">
        <v>224</v>
      </c>
      <c r="H547" s="212">
        <v>2.81</v>
      </c>
      <c r="I547" s="213"/>
      <c r="J547" s="212">
        <f>ROUND(I547*H547,2)</f>
        <v>0</v>
      </c>
      <c r="K547" s="210" t="s">
        <v>1</v>
      </c>
      <c r="L547" s="37"/>
      <c r="M547" s="214" t="s">
        <v>1</v>
      </c>
      <c r="N547" s="215" t="s">
        <v>41</v>
      </c>
      <c r="O547" s="65"/>
      <c r="P547" s="216">
        <f>O547*H547</f>
        <v>0</v>
      </c>
      <c r="Q547" s="216">
        <v>0</v>
      </c>
      <c r="R547" s="216">
        <f>Q547*H547</f>
        <v>0</v>
      </c>
      <c r="S547" s="216">
        <v>0</v>
      </c>
      <c r="T547" s="217">
        <f>S547*H547</f>
        <v>0</v>
      </c>
      <c r="AR547" s="218" t="s">
        <v>205</v>
      </c>
      <c r="AT547" s="218" t="s">
        <v>201</v>
      </c>
      <c r="AU547" s="218" t="s">
        <v>85</v>
      </c>
      <c r="AY547" s="16" t="s">
        <v>198</v>
      </c>
      <c r="BE547" s="219">
        <f>IF(N547="základní",J547,0)</f>
        <v>0</v>
      </c>
      <c r="BF547" s="219">
        <f>IF(N547="snížená",J547,0)</f>
        <v>0</v>
      </c>
      <c r="BG547" s="219">
        <f>IF(N547="zákl. přenesená",J547,0)</f>
        <v>0</v>
      </c>
      <c r="BH547" s="219">
        <f>IF(N547="sníž. přenesená",J547,0)</f>
        <v>0</v>
      </c>
      <c r="BI547" s="219">
        <f>IF(N547="nulová",J547,0)</f>
        <v>0</v>
      </c>
      <c r="BJ547" s="16" t="s">
        <v>83</v>
      </c>
      <c r="BK547" s="219">
        <f>ROUND(I547*H547,2)</f>
        <v>0</v>
      </c>
      <c r="BL547" s="16" t="s">
        <v>205</v>
      </c>
      <c r="BM547" s="218" t="s">
        <v>675</v>
      </c>
    </row>
    <row r="548" spans="2:65" s="12" customFormat="1" ht="22.5" x14ac:dyDescent="0.2">
      <c r="B548" s="220"/>
      <c r="C548" s="221"/>
      <c r="D548" s="222" t="s">
        <v>206</v>
      </c>
      <c r="E548" s="223" t="s">
        <v>1</v>
      </c>
      <c r="F548" s="224" t="s">
        <v>676</v>
      </c>
      <c r="G548" s="221"/>
      <c r="H548" s="225">
        <v>0.82</v>
      </c>
      <c r="I548" s="226"/>
      <c r="J548" s="221"/>
      <c r="K548" s="221"/>
      <c r="L548" s="227"/>
      <c r="M548" s="228"/>
      <c r="N548" s="229"/>
      <c r="O548" s="229"/>
      <c r="P548" s="229"/>
      <c r="Q548" s="229"/>
      <c r="R548" s="229"/>
      <c r="S548" s="229"/>
      <c r="T548" s="230"/>
      <c r="AT548" s="231" t="s">
        <v>206</v>
      </c>
      <c r="AU548" s="231" t="s">
        <v>85</v>
      </c>
      <c r="AV548" s="12" t="s">
        <v>85</v>
      </c>
      <c r="AW548" s="12" t="s">
        <v>32</v>
      </c>
      <c r="AX548" s="12" t="s">
        <v>76</v>
      </c>
      <c r="AY548" s="231" t="s">
        <v>198</v>
      </c>
    </row>
    <row r="549" spans="2:65" s="12" customFormat="1" x14ac:dyDescent="0.2">
      <c r="B549" s="220"/>
      <c r="C549" s="221"/>
      <c r="D549" s="222" t="s">
        <v>206</v>
      </c>
      <c r="E549" s="223" t="s">
        <v>1</v>
      </c>
      <c r="F549" s="224" t="s">
        <v>677</v>
      </c>
      <c r="G549" s="221"/>
      <c r="H549" s="225">
        <v>0.71</v>
      </c>
      <c r="I549" s="226"/>
      <c r="J549" s="221"/>
      <c r="K549" s="221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206</v>
      </c>
      <c r="AU549" s="231" t="s">
        <v>85</v>
      </c>
      <c r="AV549" s="12" t="s">
        <v>85</v>
      </c>
      <c r="AW549" s="12" t="s">
        <v>32</v>
      </c>
      <c r="AX549" s="12" t="s">
        <v>76</v>
      </c>
      <c r="AY549" s="231" t="s">
        <v>198</v>
      </c>
    </row>
    <row r="550" spans="2:65" s="12" customFormat="1" ht="22.5" x14ac:dyDescent="0.2">
      <c r="B550" s="220"/>
      <c r="C550" s="221"/>
      <c r="D550" s="222" t="s">
        <v>206</v>
      </c>
      <c r="E550" s="223" t="s">
        <v>1</v>
      </c>
      <c r="F550" s="224" t="s">
        <v>678</v>
      </c>
      <c r="G550" s="221"/>
      <c r="H550" s="225">
        <v>0.92</v>
      </c>
      <c r="I550" s="226"/>
      <c r="J550" s="221"/>
      <c r="K550" s="221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206</v>
      </c>
      <c r="AU550" s="231" t="s">
        <v>85</v>
      </c>
      <c r="AV550" s="12" t="s">
        <v>85</v>
      </c>
      <c r="AW550" s="12" t="s">
        <v>32</v>
      </c>
      <c r="AX550" s="12" t="s">
        <v>76</v>
      </c>
      <c r="AY550" s="231" t="s">
        <v>198</v>
      </c>
    </row>
    <row r="551" spans="2:65" s="12" customFormat="1" x14ac:dyDescent="0.2">
      <c r="B551" s="220"/>
      <c r="C551" s="221"/>
      <c r="D551" s="222" t="s">
        <v>206</v>
      </c>
      <c r="E551" s="223" t="s">
        <v>1</v>
      </c>
      <c r="F551" s="224" t="s">
        <v>679</v>
      </c>
      <c r="G551" s="221"/>
      <c r="H551" s="225">
        <v>0.36</v>
      </c>
      <c r="I551" s="226"/>
      <c r="J551" s="221"/>
      <c r="K551" s="221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206</v>
      </c>
      <c r="AU551" s="231" t="s">
        <v>85</v>
      </c>
      <c r="AV551" s="12" t="s">
        <v>85</v>
      </c>
      <c r="AW551" s="12" t="s">
        <v>32</v>
      </c>
      <c r="AX551" s="12" t="s">
        <v>76</v>
      </c>
      <c r="AY551" s="231" t="s">
        <v>198</v>
      </c>
    </row>
    <row r="552" spans="2:65" s="13" customFormat="1" x14ac:dyDescent="0.2">
      <c r="B552" s="232"/>
      <c r="C552" s="233"/>
      <c r="D552" s="222" t="s">
        <v>206</v>
      </c>
      <c r="E552" s="234" t="s">
        <v>1</v>
      </c>
      <c r="F552" s="235" t="s">
        <v>208</v>
      </c>
      <c r="G552" s="233"/>
      <c r="H552" s="236">
        <v>2.81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206</v>
      </c>
      <c r="AU552" s="242" t="s">
        <v>85</v>
      </c>
      <c r="AV552" s="13" t="s">
        <v>205</v>
      </c>
      <c r="AW552" s="13" t="s">
        <v>32</v>
      </c>
      <c r="AX552" s="13" t="s">
        <v>83</v>
      </c>
      <c r="AY552" s="242" t="s">
        <v>198</v>
      </c>
    </row>
    <row r="553" spans="2:65" s="1" customFormat="1" ht="16.5" customHeight="1" x14ac:dyDescent="0.2">
      <c r="B553" s="33"/>
      <c r="C553" s="208" t="s">
        <v>680</v>
      </c>
      <c r="D553" s="208" t="s">
        <v>201</v>
      </c>
      <c r="E553" s="209" t="s">
        <v>681</v>
      </c>
      <c r="F553" s="210" t="s">
        <v>682</v>
      </c>
      <c r="G553" s="211" t="s">
        <v>278</v>
      </c>
      <c r="H553" s="212">
        <v>82.6</v>
      </c>
      <c r="I553" s="213"/>
      <c r="J553" s="212">
        <f>ROUND(I553*H553,2)</f>
        <v>0</v>
      </c>
      <c r="K553" s="210" t="s">
        <v>1</v>
      </c>
      <c r="L553" s="37"/>
      <c r="M553" s="214" t="s">
        <v>1</v>
      </c>
      <c r="N553" s="215" t="s">
        <v>41</v>
      </c>
      <c r="O553" s="65"/>
      <c r="P553" s="216">
        <f>O553*H553</f>
        <v>0</v>
      </c>
      <c r="Q553" s="216">
        <v>0</v>
      </c>
      <c r="R553" s="216">
        <f>Q553*H553</f>
        <v>0</v>
      </c>
      <c r="S553" s="216">
        <v>0</v>
      </c>
      <c r="T553" s="217">
        <f>S553*H553</f>
        <v>0</v>
      </c>
      <c r="AR553" s="218" t="s">
        <v>205</v>
      </c>
      <c r="AT553" s="218" t="s">
        <v>201</v>
      </c>
      <c r="AU553" s="218" t="s">
        <v>85</v>
      </c>
      <c r="AY553" s="16" t="s">
        <v>198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16" t="s">
        <v>83</v>
      </c>
      <c r="BK553" s="219">
        <f>ROUND(I553*H553,2)</f>
        <v>0</v>
      </c>
      <c r="BL553" s="16" t="s">
        <v>205</v>
      </c>
      <c r="BM553" s="218" t="s">
        <v>683</v>
      </c>
    </row>
    <row r="554" spans="2:65" s="14" customFormat="1" x14ac:dyDescent="0.2">
      <c r="B554" s="243"/>
      <c r="C554" s="244"/>
      <c r="D554" s="222" t="s">
        <v>206</v>
      </c>
      <c r="E554" s="245" t="s">
        <v>1</v>
      </c>
      <c r="F554" s="246" t="s">
        <v>684</v>
      </c>
      <c r="G554" s="244"/>
      <c r="H554" s="245" t="s">
        <v>1</v>
      </c>
      <c r="I554" s="247"/>
      <c r="J554" s="244"/>
      <c r="K554" s="244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206</v>
      </c>
      <c r="AU554" s="252" t="s">
        <v>85</v>
      </c>
      <c r="AV554" s="14" t="s">
        <v>83</v>
      </c>
      <c r="AW554" s="14" t="s">
        <v>32</v>
      </c>
      <c r="AX554" s="14" t="s">
        <v>76</v>
      </c>
      <c r="AY554" s="252" t="s">
        <v>198</v>
      </c>
    </row>
    <row r="555" spans="2:65" s="12" customFormat="1" x14ac:dyDescent="0.2">
      <c r="B555" s="220"/>
      <c r="C555" s="221"/>
      <c r="D555" s="222" t="s">
        <v>206</v>
      </c>
      <c r="E555" s="223" t="s">
        <v>1</v>
      </c>
      <c r="F555" s="224" t="s">
        <v>685</v>
      </c>
      <c r="G555" s="221"/>
      <c r="H555" s="225">
        <v>23.85</v>
      </c>
      <c r="I555" s="226"/>
      <c r="J555" s="221"/>
      <c r="K555" s="221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206</v>
      </c>
      <c r="AU555" s="231" t="s">
        <v>85</v>
      </c>
      <c r="AV555" s="12" t="s">
        <v>85</v>
      </c>
      <c r="AW555" s="12" t="s">
        <v>32</v>
      </c>
      <c r="AX555" s="12" t="s">
        <v>76</v>
      </c>
      <c r="AY555" s="231" t="s">
        <v>198</v>
      </c>
    </row>
    <row r="556" spans="2:65" s="12" customFormat="1" x14ac:dyDescent="0.2">
      <c r="B556" s="220"/>
      <c r="C556" s="221"/>
      <c r="D556" s="222" t="s">
        <v>206</v>
      </c>
      <c r="E556" s="223" t="s">
        <v>1</v>
      </c>
      <c r="F556" s="224" t="s">
        <v>686</v>
      </c>
      <c r="G556" s="221"/>
      <c r="H556" s="225">
        <v>39.9</v>
      </c>
      <c r="I556" s="226"/>
      <c r="J556" s="221"/>
      <c r="K556" s="221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206</v>
      </c>
      <c r="AU556" s="231" t="s">
        <v>85</v>
      </c>
      <c r="AV556" s="12" t="s">
        <v>85</v>
      </c>
      <c r="AW556" s="12" t="s">
        <v>32</v>
      </c>
      <c r="AX556" s="12" t="s">
        <v>76</v>
      </c>
      <c r="AY556" s="231" t="s">
        <v>198</v>
      </c>
    </row>
    <row r="557" spans="2:65" s="12" customFormat="1" x14ac:dyDescent="0.2">
      <c r="B557" s="220"/>
      <c r="C557" s="221"/>
      <c r="D557" s="222" t="s">
        <v>206</v>
      </c>
      <c r="E557" s="223" t="s">
        <v>1</v>
      </c>
      <c r="F557" s="224" t="s">
        <v>687</v>
      </c>
      <c r="G557" s="221"/>
      <c r="H557" s="225">
        <v>18.850000000000001</v>
      </c>
      <c r="I557" s="226"/>
      <c r="J557" s="221"/>
      <c r="K557" s="221"/>
      <c r="L557" s="227"/>
      <c r="M557" s="228"/>
      <c r="N557" s="229"/>
      <c r="O557" s="229"/>
      <c r="P557" s="229"/>
      <c r="Q557" s="229"/>
      <c r="R557" s="229"/>
      <c r="S557" s="229"/>
      <c r="T557" s="230"/>
      <c r="AT557" s="231" t="s">
        <v>206</v>
      </c>
      <c r="AU557" s="231" t="s">
        <v>85</v>
      </c>
      <c r="AV557" s="12" t="s">
        <v>85</v>
      </c>
      <c r="AW557" s="12" t="s">
        <v>32</v>
      </c>
      <c r="AX557" s="12" t="s">
        <v>76</v>
      </c>
      <c r="AY557" s="231" t="s">
        <v>198</v>
      </c>
    </row>
    <row r="558" spans="2:65" s="13" customFormat="1" x14ac:dyDescent="0.2">
      <c r="B558" s="232"/>
      <c r="C558" s="233"/>
      <c r="D558" s="222" t="s">
        <v>206</v>
      </c>
      <c r="E558" s="234" t="s">
        <v>1</v>
      </c>
      <c r="F558" s="235" t="s">
        <v>208</v>
      </c>
      <c r="G558" s="233"/>
      <c r="H558" s="236">
        <v>82.6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AT558" s="242" t="s">
        <v>206</v>
      </c>
      <c r="AU558" s="242" t="s">
        <v>85</v>
      </c>
      <c r="AV558" s="13" t="s">
        <v>205</v>
      </c>
      <c r="AW558" s="13" t="s">
        <v>32</v>
      </c>
      <c r="AX558" s="13" t="s">
        <v>83</v>
      </c>
      <c r="AY558" s="242" t="s">
        <v>198</v>
      </c>
    </row>
    <row r="559" spans="2:65" s="1" customFormat="1" ht="16.5" customHeight="1" x14ac:dyDescent="0.2">
      <c r="B559" s="33"/>
      <c r="C559" s="208" t="s">
        <v>451</v>
      </c>
      <c r="D559" s="208" t="s">
        <v>201</v>
      </c>
      <c r="E559" s="209" t="s">
        <v>688</v>
      </c>
      <c r="F559" s="210" t="s">
        <v>689</v>
      </c>
      <c r="G559" s="211" t="s">
        <v>278</v>
      </c>
      <c r="H559" s="212">
        <v>82.6</v>
      </c>
      <c r="I559" s="213"/>
      <c r="J559" s="212">
        <f>ROUND(I559*H559,2)</f>
        <v>0</v>
      </c>
      <c r="K559" s="210" t="s">
        <v>1</v>
      </c>
      <c r="L559" s="37"/>
      <c r="M559" s="214" t="s">
        <v>1</v>
      </c>
      <c r="N559" s="215" t="s">
        <v>41</v>
      </c>
      <c r="O559" s="65"/>
      <c r="P559" s="216">
        <f>O559*H559</f>
        <v>0</v>
      </c>
      <c r="Q559" s="216">
        <v>0</v>
      </c>
      <c r="R559" s="216">
        <f>Q559*H559</f>
        <v>0</v>
      </c>
      <c r="S559" s="216">
        <v>0</v>
      </c>
      <c r="T559" s="217">
        <f>S559*H559</f>
        <v>0</v>
      </c>
      <c r="AR559" s="218" t="s">
        <v>205</v>
      </c>
      <c r="AT559" s="218" t="s">
        <v>201</v>
      </c>
      <c r="AU559" s="218" t="s">
        <v>85</v>
      </c>
      <c r="AY559" s="16" t="s">
        <v>198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16" t="s">
        <v>83</v>
      </c>
      <c r="BK559" s="219">
        <f>ROUND(I559*H559,2)</f>
        <v>0</v>
      </c>
      <c r="BL559" s="16" t="s">
        <v>205</v>
      </c>
      <c r="BM559" s="218" t="s">
        <v>690</v>
      </c>
    </row>
    <row r="560" spans="2:65" s="12" customFormat="1" x14ac:dyDescent="0.2">
      <c r="B560" s="220"/>
      <c r="C560" s="221"/>
      <c r="D560" s="222" t="s">
        <v>206</v>
      </c>
      <c r="E560" s="223" t="s">
        <v>1</v>
      </c>
      <c r="F560" s="224" t="s">
        <v>691</v>
      </c>
      <c r="G560" s="221"/>
      <c r="H560" s="225">
        <v>82.6</v>
      </c>
      <c r="I560" s="226"/>
      <c r="J560" s="221"/>
      <c r="K560" s="221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206</v>
      </c>
      <c r="AU560" s="231" t="s">
        <v>85</v>
      </c>
      <c r="AV560" s="12" t="s">
        <v>85</v>
      </c>
      <c r="AW560" s="12" t="s">
        <v>32</v>
      </c>
      <c r="AX560" s="12" t="s">
        <v>76</v>
      </c>
      <c r="AY560" s="231" t="s">
        <v>198</v>
      </c>
    </row>
    <row r="561" spans="2:65" s="13" customFormat="1" x14ac:dyDescent="0.2">
      <c r="B561" s="232"/>
      <c r="C561" s="233"/>
      <c r="D561" s="222" t="s">
        <v>206</v>
      </c>
      <c r="E561" s="234" t="s">
        <v>1</v>
      </c>
      <c r="F561" s="235" t="s">
        <v>208</v>
      </c>
      <c r="G561" s="233"/>
      <c r="H561" s="236">
        <v>82.6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AT561" s="242" t="s">
        <v>206</v>
      </c>
      <c r="AU561" s="242" t="s">
        <v>85</v>
      </c>
      <c r="AV561" s="13" t="s">
        <v>205</v>
      </c>
      <c r="AW561" s="13" t="s">
        <v>32</v>
      </c>
      <c r="AX561" s="13" t="s">
        <v>83</v>
      </c>
      <c r="AY561" s="242" t="s">
        <v>198</v>
      </c>
    </row>
    <row r="562" spans="2:65" s="1" customFormat="1" ht="16.5" customHeight="1" x14ac:dyDescent="0.2">
      <c r="B562" s="33"/>
      <c r="C562" s="208" t="s">
        <v>692</v>
      </c>
      <c r="D562" s="208" t="s">
        <v>201</v>
      </c>
      <c r="E562" s="209" t="s">
        <v>693</v>
      </c>
      <c r="F562" s="210" t="s">
        <v>694</v>
      </c>
      <c r="G562" s="211" t="s">
        <v>312</v>
      </c>
      <c r="H562" s="212">
        <v>30.51</v>
      </c>
      <c r="I562" s="213"/>
      <c r="J562" s="212">
        <f>ROUND(I562*H562,2)</f>
        <v>0</v>
      </c>
      <c r="K562" s="210" t="s">
        <v>1</v>
      </c>
      <c r="L562" s="37"/>
      <c r="M562" s="214" t="s">
        <v>1</v>
      </c>
      <c r="N562" s="215" t="s">
        <v>41</v>
      </c>
      <c r="O562" s="65"/>
      <c r="P562" s="216">
        <f>O562*H562</f>
        <v>0</v>
      </c>
      <c r="Q562" s="216">
        <v>0</v>
      </c>
      <c r="R562" s="216">
        <f>Q562*H562</f>
        <v>0</v>
      </c>
      <c r="S562" s="216">
        <v>0</v>
      </c>
      <c r="T562" s="217">
        <f>S562*H562</f>
        <v>0</v>
      </c>
      <c r="AR562" s="218" t="s">
        <v>205</v>
      </c>
      <c r="AT562" s="218" t="s">
        <v>201</v>
      </c>
      <c r="AU562" s="218" t="s">
        <v>85</v>
      </c>
      <c r="AY562" s="16" t="s">
        <v>198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6" t="s">
        <v>83</v>
      </c>
      <c r="BK562" s="219">
        <f>ROUND(I562*H562,2)</f>
        <v>0</v>
      </c>
      <c r="BL562" s="16" t="s">
        <v>205</v>
      </c>
      <c r="BM562" s="218" t="s">
        <v>695</v>
      </c>
    </row>
    <row r="563" spans="2:65" s="14" customFormat="1" x14ac:dyDescent="0.2">
      <c r="B563" s="243"/>
      <c r="C563" s="244"/>
      <c r="D563" s="222" t="s">
        <v>206</v>
      </c>
      <c r="E563" s="245" t="s">
        <v>1</v>
      </c>
      <c r="F563" s="246" t="s">
        <v>696</v>
      </c>
      <c r="G563" s="244"/>
      <c r="H563" s="245" t="s">
        <v>1</v>
      </c>
      <c r="I563" s="247"/>
      <c r="J563" s="244"/>
      <c r="K563" s="244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206</v>
      </c>
      <c r="AU563" s="252" t="s">
        <v>85</v>
      </c>
      <c r="AV563" s="14" t="s">
        <v>83</v>
      </c>
      <c r="AW563" s="14" t="s">
        <v>32</v>
      </c>
      <c r="AX563" s="14" t="s">
        <v>76</v>
      </c>
      <c r="AY563" s="252" t="s">
        <v>198</v>
      </c>
    </row>
    <row r="564" spans="2:65" s="12" customFormat="1" x14ac:dyDescent="0.2">
      <c r="B564" s="220"/>
      <c r="C564" s="221"/>
      <c r="D564" s="222" t="s">
        <v>206</v>
      </c>
      <c r="E564" s="223" t="s">
        <v>1</v>
      </c>
      <c r="F564" s="224" t="s">
        <v>697</v>
      </c>
      <c r="G564" s="221"/>
      <c r="H564" s="225">
        <v>7.14</v>
      </c>
      <c r="I564" s="226"/>
      <c r="J564" s="221"/>
      <c r="K564" s="221"/>
      <c r="L564" s="227"/>
      <c r="M564" s="228"/>
      <c r="N564" s="229"/>
      <c r="O564" s="229"/>
      <c r="P564" s="229"/>
      <c r="Q564" s="229"/>
      <c r="R564" s="229"/>
      <c r="S564" s="229"/>
      <c r="T564" s="230"/>
      <c r="AT564" s="231" t="s">
        <v>206</v>
      </c>
      <c r="AU564" s="231" t="s">
        <v>85</v>
      </c>
      <c r="AV564" s="12" t="s">
        <v>85</v>
      </c>
      <c r="AW564" s="12" t="s">
        <v>32</v>
      </c>
      <c r="AX564" s="12" t="s">
        <v>76</v>
      </c>
      <c r="AY564" s="231" t="s">
        <v>198</v>
      </c>
    </row>
    <row r="565" spans="2:65" s="12" customFormat="1" x14ac:dyDescent="0.2">
      <c r="B565" s="220"/>
      <c r="C565" s="221"/>
      <c r="D565" s="222" t="s">
        <v>206</v>
      </c>
      <c r="E565" s="223" t="s">
        <v>1</v>
      </c>
      <c r="F565" s="224" t="s">
        <v>698</v>
      </c>
      <c r="G565" s="221"/>
      <c r="H565" s="225">
        <v>7.14</v>
      </c>
      <c r="I565" s="226"/>
      <c r="J565" s="221"/>
      <c r="K565" s="221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206</v>
      </c>
      <c r="AU565" s="231" t="s">
        <v>85</v>
      </c>
      <c r="AV565" s="12" t="s">
        <v>85</v>
      </c>
      <c r="AW565" s="12" t="s">
        <v>32</v>
      </c>
      <c r="AX565" s="12" t="s">
        <v>76</v>
      </c>
      <c r="AY565" s="231" t="s">
        <v>198</v>
      </c>
    </row>
    <row r="566" spans="2:65" s="12" customFormat="1" x14ac:dyDescent="0.2">
      <c r="B566" s="220"/>
      <c r="C566" s="221"/>
      <c r="D566" s="222" t="s">
        <v>206</v>
      </c>
      <c r="E566" s="223" t="s">
        <v>1</v>
      </c>
      <c r="F566" s="224" t="s">
        <v>699</v>
      </c>
      <c r="G566" s="221"/>
      <c r="H566" s="225">
        <v>7.14</v>
      </c>
      <c r="I566" s="226"/>
      <c r="J566" s="221"/>
      <c r="K566" s="221"/>
      <c r="L566" s="227"/>
      <c r="M566" s="228"/>
      <c r="N566" s="229"/>
      <c r="O566" s="229"/>
      <c r="P566" s="229"/>
      <c r="Q566" s="229"/>
      <c r="R566" s="229"/>
      <c r="S566" s="229"/>
      <c r="T566" s="230"/>
      <c r="AT566" s="231" t="s">
        <v>206</v>
      </c>
      <c r="AU566" s="231" t="s">
        <v>85</v>
      </c>
      <c r="AV566" s="12" t="s">
        <v>85</v>
      </c>
      <c r="AW566" s="12" t="s">
        <v>32</v>
      </c>
      <c r="AX566" s="12" t="s">
        <v>76</v>
      </c>
      <c r="AY566" s="231" t="s">
        <v>198</v>
      </c>
    </row>
    <row r="567" spans="2:65" s="12" customFormat="1" x14ac:dyDescent="0.2">
      <c r="B567" s="220"/>
      <c r="C567" s="221"/>
      <c r="D567" s="222" t="s">
        <v>206</v>
      </c>
      <c r="E567" s="223" t="s">
        <v>1</v>
      </c>
      <c r="F567" s="224" t="s">
        <v>700</v>
      </c>
      <c r="G567" s="221"/>
      <c r="H567" s="225">
        <v>9.09</v>
      </c>
      <c r="I567" s="226"/>
      <c r="J567" s="221"/>
      <c r="K567" s="221"/>
      <c r="L567" s="227"/>
      <c r="M567" s="228"/>
      <c r="N567" s="229"/>
      <c r="O567" s="229"/>
      <c r="P567" s="229"/>
      <c r="Q567" s="229"/>
      <c r="R567" s="229"/>
      <c r="S567" s="229"/>
      <c r="T567" s="230"/>
      <c r="AT567" s="231" t="s">
        <v>206</v>
      </c>
      <c r="AU567" s="231" t="s">
        <v>85</v>
      </c>
      <c r="AV567" s="12" t="s">
        <v>85</v>
      </c>
      <c r="AW567" s="12" t="s">
        <v>32</v>
      </c>
      <c r="AX567" s="12" t="s">
        <v>76</v>
      </c>
      <c r="AY567" s="231" t="s">
        <v>198</v>
      </c>
    </row>
    <row r="568" spans="2:65" s="13" customFormat="1" x14ac:dyDescent="0.2">
      <c r="B568" s="232"/>
      <c r="C568" s="233"/>
      <c r="D568" s="222" t="s">
        <v>206</v>
      </c>
      <c r="E568" s="234" t="s">
        <v>1</v>
      </c>
      <c r="F568" s="235" t="s">
        <v>208</v>
      </c>
      <c r="G568" s="233"/>
      <c r="H568" s="236">
        <v>30.51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206</v>
      </c>
      <c r="AU568" s="242" t="s">
        <v>85</v>
      </c>
      <c r="AV568" s="13" t="s">
        <v>205</v>
      </c>
      <c r="AW568" s="13" t="s">
        <v>32</v>
      </c>
      <c r="AX568" s="13" t="s">
        <v>83</v>
      </c>
      <c r="AY568" s="242" t="s">
        <v>198</v>
      </c>
    </row>
    <row r="569" spans="2:65" s="1" customFormat="1" ht="16.5" customHeight="1" x14ac:dyDescent="0.2">
      <c r="B569" s="33"/>
      <c r="C569" s="208" t="s">
        <v>458</v>
      </c>
      <c r="D569" s="208" t="s">
        <v>201</v>
      </c>
      <c r="E569" s="209" t="s">
        <v>701</v>
      </c>
      <c r="F569" s="210" t="s">
        <v>702</v>
      </c>
      <c r="G569" s="211" t="s">
        <v>312</v>
      </c>
      <c r="H569" s="212">
        <v>30.51</v>
      </c>
      <c r="I569" s="213"/>
      <c r="J569" s="212">
        <f>ROUND(I569*H569,2)</f>
        <v>0</v>
      </c>
      <c r="K569" s="210" t="s">
        <v>1</v>
      </c>
      <c r="L569" s="37"/>
      <c r="M569" s="214" t="s">
        <v>1</v>
      </c>
      <c r="N569" s="215" t="s">
        <v>41</v>
      </c>
      <c r="O569" s="65"/>
      <c r="P569" s="216">
        <f>O569*H569</f>
        <v>0</v>
      </c>
      <c r="Q569" s="216">
        <v>0</v>
      </c>
      <c r="R569" s="216">
        <f>Q569*H569</f>
        <v>0</v>
      </c>
      <c r="S569" s="216">
        <v>0</v>
      </c>
      <c r="T569" s="217">
        <f>S569*H569</f>
        <v>0</v>
      </c>
      <c r="AR569" s="218" t="s">
        <v>205</v>
      </c>
      <c r="AT569" s="218" t="s">
        <v>201</v>
      </c>
      <c r="AU569" s="218" t="s">
        <v>85</v>
      </c>
      <c r="AY569" s="16" t="s">
        <v>198</v>
      </c>
      <c r="BE569" s="219">
        <f>IF(N569="základní",J569,0)</f>
        <v>0</v>
      </c>
      <c r="BF569" s="219">
        <f>IF(N569="snížená",J569,0)</f>
        <v>0</v>
      </c>
      <c r="BG569" s="219">
        <f>IF(N569="zákl. přenesená",J569,0)</f>
        <v>0</v>
      </c>
      <c r="BH569" s="219">
        <f>IF(N569="sníž. přenesená",J569,0)</f>
        <v>0</v>
      </c>
      <c r="BI569" s="219">
        <f>IF(N569="nulová",J569,0)</f>
        <v>0</v>
      </c>
      <c r="BJ569" s="16" t="s">
        <v>83</v>
      </c>
      <c r="BK569" s="219">
        <f>ROUND(I569*H569,2)</f>
        <v>0</v>
      </c>
      <c r="BL569" s="16" t="s">
        <v>205</v>
      </c>
      <c r="BM569" s="218" t="s">
        <v>703</v>
      </c>
    </row>
    <row r="570" spans="2:65" s="12" customFormat="1" x14ac:dyDescent="0.2">
      <c r="B570" s="220"/>
      <c r="C570" s="221"/>
      <c r="D570" s="222" t="s">
        <v>206</v>
      </c>
      <c r="E570" s="223" t="s">
        <v>1</v>
      </c>
      <c r="F570" s="224" t="s">
        <v>704</v>
      </c>
      <c r="G570" s="221"/>
      <c r="H570" s="225">
        <v>30.51</v>
      </c>
      <c r="I570" s="226"/>
      <c r="J570" s="221"/>
      <c r="K570" s="221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206</v>
      </c>
      <c r="AU570" s="231" t="s">
        <v>85</v>
      </c>
      <c r="AV570" s="12" t="s">
        <v>85</v>
      </c>
      <c r="AW570" s="12" t="s">
        <v>32</v>
      </c>
      <c r="AX570" s="12" t="s">
        <v>76</v>
      </c>
      <c r="AY570" s="231" t="s">
        <v>198</v>
      </c>
    </row>
    <row r="571" spans="2:65" s="13" customFormat="1" x14ac:dyDescent="0.2">
      <c r="B571" s="232"/>
      <c r="C571" s="233"/>
      <c r="D571" s="222" t="s">
        <v>206</v>
      </c>
      <c r="E571" s="234" t="s">
        <v>1</v>
      </c>
      <c r="F571" s="235" t="s">
        <v>208</v>
      </c>
      <c r="G571" s="233"/>
      <c r="H571" s="236">
        <v>30.51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206</v>
      </c>
      <c r="AU571" s="242" t="s">
        <v>85</v>
      </c>
      <c r="AV571" s="13" t="s">
        <v>205</v>
      </c>
      <c r="AW571" s="13" t="s">
        <v>32</v>
      </c>
      <c r="AX571" s="13" t="s">
        <v>83</v>
      </c>
      <c r="AY571" s="242" t="s">
        <v>198</v>
      </c>
    </row>
    <row r="572" spans="2:65" s="1" customFormat="1" ht="16.5" customHeight="1" x14ac:dyDescent="0.2">
      <c r="B572" s="33"/>
      <c r="C572" s="208" t="s">
        <v>705</v>
      </c>
      <c r="D572" s="208" t="s">
        <v>201</v>
      </c>
      <c r="E572" s="209" t="s">
        <v>706</v>
      </c>
      <c r="F572" s="210" t="s">
        <v>707</v>
      </c>
      <c r="G572" s="211" t="s">
        <v>278</v>
      </c>
      <c r="H572" s="212">
        <v>242.25</v>
      </c>
      <c r="I572" s="213"/>
      <c r="J572" s="212">
        <f>ROUND(I572*H572,2)</f>
        <v>0</v>
      </c>
      <c r="K572" s="210" t="s">
        <v>1</v>
      </c>
      <c r="L572" s="37"/>
      <c r="M572" s="214" t="s">
        <v>1</v>
      </c>
      <c r="N572" s="215" t="s">
        <v>41</v>
      </c>
      <c r="O572" s="65"/>
      <c r="P572" s="216">
        <f>O572*H572</f>
        <v>0</v>
      </c>
      <c r="Q572" s="216">
        <v>0</v>
      </c>
      <c r="R572" s="216">
        <f>Q572*H572</f>
        <v>0</v>
      </c>
      <c r="S572" s="216">
        <v>0</v>
      </c>
      <c r="T572" s="217">
        <f>S572*H572</f>
        <v>0</v>
      </c>
      <c r="AR572" s="218" t="s">
        <v>205</v>
      </c>
      <c r="AT572" s="218" t="s">
        <v>201</v>
      </c>
      <c r="AU572" s="218" t="s">
        <v>85</v>
      </c>
      <c r="AY572" s="16" t="s">
        <v>198</v>
      </c>
      <c r="BE572" s="219">
        <f>IF(N572="základní",J572,0)</f>
        <v>0</v>
      </c>
      <c r="BF572" s="219">
        <f>IF(N572="snížená",J572,0)</f>
        <v>0</v>
      </c>
      <c r="BG572" s="219">
        <f>IF(N572="zákl. přenesená",J572,0)</f>
        <v>0</v>
      </c>
      <c r="BH572" s="219">
        <f>IF(N572="sníž. přenesená",J572,0)</f>
        <v>0</v>
      </c>
      <c r="BI572" s="219">
        <f>IF(N572="nulová",J572,0)</f>
        <v>0</v>
      </c>
      <c r="BJ572" s="16" t="s">
        <v>83</v>
      </c>
      <c r="BK572" s="219">
        <f>ROUND(I572*H572,2)</f>
        <v>0</v>
      </c>
      <c r="BL572" s="16" t="s">
        <v>205</v>
      </c>
      <c r="BM572" s="218" t="s">
        <v>708</v>
      </c>
    </row>
    <row r="573" spans="2:65" s="14" customFormat="1" x14ac:dyDescent="0.2">
      <c r="B573" s="243"/>
      <c r="C573" s="244"/>
      <c r="D573" s="222" t="s">
        <v>206</v>
      </c>
      <c r="E573" s="245" t="s">
        <v>1</v>
      </c>
      <c r="F573" s="246" t="s">
        <v>709</v>
      </c>
      <c r="G573" s="244"/>
      <c r="H573" s="245" t="s">
        <v>1</v>
      </c>
      <c r="I573" s="247"/>
      <c r="J573" s="244"/>
      <c r="K573" s="244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206</v>
      </c>
      <c r="AU573" s="252" t="s">
        <v>85</v>
      </c>
      <c r="AV573" s="14" t="s">
        <v>83</v>
      </c>
      <c r="AW573" s="14" t="s">
        <v>32</v>
      </c>
      <c r="AX573" s="14" t="s">
        <v>76</v>
      </c>
      <c r="AY573" s="252" t="s">
        <v>198</v>
      </c>
    </row>
    <row r="574" spans="2:65" s="12" customFormat="1" x14ac:dyDescent="0.2">
      <c r="B574" s="220"/>
      <c r="C574" s="221"/>
      <c r="D574" s="222" t="s">
        <v>206</v>
      </c>
      <c r="E574" s="223" t="s">
        <v>1</v>
      </c>
      <c r="F574" s="224" t="s">
        <v>710</v>
      </c>
      <c r="G574" s="221"/>
      <c r="H574" s="225">
        <v>56</v>
      </c>
      <c r="I574" s="226"/>
      <c r="J574" s="221"/>
      <c r="K574" s="221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206</v>
      </c>
      <c r="AU574" s="231" t="s">
        <v>85</v>
      </c>
      <c r="AV574" s="12" t="s">
        <v>85</v>
      </c>
      <c r="AW574" s="12" t="s">
        <v>32</v>
      </c>
      <c r="AX574" s="12" t="s">
        <v>76</v>
      </c>
      <c r="AY574" s="231" t="s">
        <v>198</v>
      </c>
    </row>
    <row r="575" spans="2:65" s="12" customFormat="1" x14ac:dyDescent="0.2">
      <c r="B575" s="220"/>
      <c r="C575" s="221"/>
      <c r="D575" s="222" t="s">
        <v>206</v>
      </c>
      <c r="E575" s="223" t="s">
        <v>1</v>
      </c>
      <c r="F575" s="224" t="s">
        <v>711</v>
      </c>
      <c r="G575" s="221"/>
      <c r="H575" s="225">
        <v>68</v>
      </c>
      <c r="I575" s="226"/>
      <c r="J575" s="221"/>
      <c r="K575" s="221"/>
      <c r="L575" s="227"/>
      <c r="M575" s="228"/>
      <c r="N575" s="229"/>
      <c r="O575" s="229"/>
      <c r="P575" s="229"/>
      <c r="Q575" s="229"/>
      <c r="R575" s="229"/>
      <c r="S575" s="229"/>
      <c r="T575" s="230"/>
      <c r="AT575" s="231" t="s">
        <v>206</v>
      </c>
      <c r="AU575" s="231" t="s">
        <v>85</v>
      </c>
      <c r="AV575" s="12" t="s">
        <v>85</v>
      </c>
      <c r="AW575" s="12" t="s">
        <v>32</v>
      </c>
      <c r="AX575" s="12" t="s">
        <v>76</v>
      </c>
      <c r="AY575" s="231" t="s">
        <v>198</v>
      </c>
    </row>
    <row r="576" spans="2:65" s="12" customFormat="1" x14ac:dyDescent="0.2">
      <c r="B576" s="220"/>
      <c r="C576" s="221"/>
      <c r="D576" s="222" t="s">
        <v>206</v>
      </c>
      <c r="E576" s="223" t="s">
        <v>1</v>
      </c>
      <c r="F576" s="224" t="s">
        <v>712</v>
      </c>
      <c r="G576" s="221"/>
      <c r="H576" s="225">
        <v>68</v>
      </c>
      <c r="I576" s="226"/>
      <c r="J576" s="221"/>
      <c r="K576" s="221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206</v>
      </c>
      <c r="AU576" s="231" t="s">
        <v>85</v>
      </c>
      <c r="AV576" s="12" t="s">
        <v>85</v>
      </c>
      <c r="AW576" s="12" t="s">
        <v>32</v>
      </c>
      <c r="AX576" s="12" t="s">
        <v>76</v>
      </c>
      <c r="AY576" s="231" t="s">
        <v>198</v>
      </c>
    </row>
    <row r="577" spans="2:65" s="12" customFormat="1" x14ac:dyDescent="0.2">
      <c r="B577" s="220"/>
      <c r="C577" s="221"/>
      <c r="D577" s="222" t="s">
        <v>206</v>
      </c>
      <c r="E577" s="223" t="s">
        <v>1</v>
      </c>
      <c r="F577" s="224" t="s">
        <v>713</v>
      </c>
      <c r="G577" s="221"/>
      <c r="H577" s="225">
        <v>50.25</v>
      </c>
      <c r="I577" s="226"/>
      <c r="J577" s="221"/>
      <c r="K577" s="221"/>
      <c r="L577" s="227"/>
      <c r="M577" s="228"/>
      <c r="N577" s="229"/>
      <c r="O577" s="229"/>
      <c r="P577" s="229"/>
      <c r="Q577" s="229"/>
      <c r="R577" s="229"/>
      <c r="S577" s="229"/>
      <c r="T577" s="230"/>
      <c r="AT577" s="231" t="s">
        <v>206</v>
      </c>
      <c r="AU577" s="231" t="s">
        <v>85</v>
      </c>
      <c r="AV577" s="12" t="s">
        <v>85</v>
      </c>
      <c r="AW577" s="12" t="s">
        <v>32</v>
      </c>
      <c r="AX577" s="12" t="s">
        <v>76</v>
      </c>
      <c r="AY577" s="231" t="s">
        <v>198</v>
      </c>
    </row>
    <row r="578" spans="2:65" s="13" customFormat="1" x14ac:dyDescent="0.2">
      <c r="B578" s="232"/>
      <c r="C578" s="233"/>
      <c r="D578" s="222" t="s">
        <v>206</v>
      </c>
      <c r="E578" s="234" t="s">
        <v>1</v>
      </c>
      <c r="F578" s="235" t="s">
        <v>208</v>
      </c>
      <c r="G578" s="233"/>
      <c r="H578" s="236">
        <v>242.25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AT578" s="242" t="s">
        <v>206</v>
      </c>
      <c r="AU578" s="242" t="s">
        <v>85</v>
      </c>
      <c r="AV578" s="13" t="s">
        <v>205</v>
      </c>
      <c r="AW578" s="13" t="s">
        <v>32</v>
      </c>
      <c r="AX578" s="13" t="s">
        <v>83</v>
      </c>
      <c r="AY578" s="242" t="s">
        <v>198</v>
      </c>
    </row>
    <row r="579" spans="2:65" s="1" customFormat="1" ht="16.5" customHeight="1" x14ac:dyDescent="0.2">
      <c r="B579" s="33"/>
      <c r="C579" s="208" t="s">
        <v>462</v>
      </c>
      <c r="D579" s="208" t="s">
        <v>201</v>
      </c>
      <c r="E579" s="209" t="s">
        <v>714</v>
      </c>
      <c r="F579" s="210" t="s">
        <v>715</v>
      </c>
      <c r="G579" s="211" t="s">
        <v>224</v>
      </c>
      <c r="H579" s="212">
        <v>1.32</v>
      </c>
      <c r="I579" s="213"/>
      <c r="J579" s="212">
        <f>ROUND(I579*H579,2)</f>
        <v>0</v>
      </c>
      <c r="K579" s="210" t="s">
        <v>1</v>
      </c>
      <c r="L579" s="37"/>
      <c r="M579" s="214" t="s">
        <v>1</v>
      </c>
      <c r="N579" s="215" t="s">
        <v>41</v>
      </c>
      <c r="O579" s="65"/>
      <c r="P579" s="216">
        <f>O579*H579</f>
        <v>0</v>
      </c>
      <c r="Q579" s="216">
        <v>0</v>
      </c>
      <c r="R579" s="216">
        <f>Q579*H579</f>
        <v>0</v>
      </c>
      <c r="S579" s="216">
        <v>0</v>
      </c>
      <c r="T579" s="217">
        <f>S579*H579</f>
        <v>0</v>
      </c>
      <c r="AR579" s="218" t="s">
        <v>205</v>
      </c>
      <c r="AT579" s="218" t="s">
        <v>201</v>
      </c>
      <c r="AU579" s="218" t="s">
        <v>85</v>
      </c>
      <c r="AY579" s="16" t="s">
        <v>198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6" t="s">
        <v>83</v>
      </c>
      <c r="BK579" s="219">
        <f>ROUND(I579*H579,2)</f>
        <v>0</v>
      </c>
      <c r="BL579" s="16" t="s">
        <v>205</v>
      </c>
      <c r="BM579" s="218" t="s">
        <v>716</v>
      </c>
    </row>
    <row r="580" spans="2:65" s="12" customFormat="1" x14ac:dyDescent="0.2">
      <c r="B580" s="220"/>
      <c r="C580" s="221"/>
      <c r="D580" s="222" t="s">
        <v>206</v>
      </c>
      <c r="E580" s="223" t="s">
        <v>1</v>
      </c>
      <c r="F580" s="224" t="s">
        <v>717</v>
      </c>
      <c r="G580" s="221"/>
      <c r="H580" s="225">
        <v>1.32</v>
      </c>
      <c r="I580" s="226"/>
      <c r="J580" s="221"/>
      <c r="K580" s="221"/>
      <c r="L580" s="227"/>
      <c r="M580" s="228"/>
      <c r="N580" s="229"/>
      <c r="O580" s="229"/>
      <c r="P580" s="229"/>
      <c r="Q580" s="229"/>
      <c r="R580" s="229"/>
      <c r="S580" s="229"/>
      <c r="T580" s="230"/>
      <c r="AT580" s="231" t="s">
        <v>206</v>
      </c>
      <c r="AU580" s="231" t="s">
        <v>85</v>
      </c>
      <c r="AV580" s="12" t="s">
        <v>85</v>
      </c>
      <c r="AW580" s="12" t="s">
        <v>32</v>
      </c>
      <c r="AX580" s="12" t="s">
        <v>76</v>
      </c>
      <c r="AY580" s="231" t="s">
        <v>198</v>
      </c>
    </row>
    <row r="581" spans="2:65" s="13" customFormat="1" x14ac:dyDescent="0.2">
      <c r="B581" s="232"/>
      <c r="C581" s="233"/>
      <c r="D581" s="222" t="s">
        <v>206</v>
      </c>
      <c r="E581" s="234" t="s">
        <v>1</v>
      </c>
      <c r="F581" s="235" t="s">
        <v>208</v>
      </c>
      <c r="G581" s="233"/>
      <c r="H581" s="236">
        <v>1.32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AT581" s="242" t="s">
        <v>206</v>
      </c>
      <c r="AU581" s="242" t="s">
        <v>85</v>
      </c>
      <c r="AV581" s="13" t="s">
        <v>205</v>
      </c>
      <c r="AW581" s="13" t="s">
        <v>32</v>
      </c>
      <c r="AX581" s="13" t="s">
        <v>83</v>
      </c>
      <c r="AY581" s="242" t="s">
        <v>198</v>
      </c>
    </row>
    <row r="582" spans="2:65" s="1" customFormat="1" ht="16.5" customHeight="1" x14ac:dyDescent="0.2">
      <c r="B582" s="33"/>
      <c r="C582" s="208" t="s">
        <v>718</v>
      </c>
      <c r="D582" s="208" t="s">
        <v>201</v>
      </c>
      <c r="E582" s="209" t="s">
        <v>719</v>
      </c>
      <c r="F582" s="210" t="s">
        <v>720</v>
      </c>
      <c r="G582" s="211" t="s">
        <v>278</v>
      </c>
      <c r="H582" s="212">
        <v>11</v>
      </c>
      <c r="I582" s="213"/>
      <c r="J582" s="212">
        <f>ROUND(I582*H582,2)</f>
        <v>0</v>
      </c>
      <c r="K582" s="210" t="s">
        <v>1</v>
      </c>
      <c r="L582" s="37"/>
      <c r="M582" s="214" t="s">
        <v>1</v>
      </c>
      <c r="N582" s="215" t="s">
        <v>41</v>
      </c>
      <c r="O582" s="65"/>
      <c r="P582" s="216">
        <f>O582*H582</f>
        <v>0</v>
      </c>
      <c r="Q582" s="216">
        <v>0</v>
      </c>
      <c r="R582" s="216">
        <f>Q582*H582</f>
        <v>0</v>
      </c>
      <c r="S582" s="216">
        <v>0</v>
      </c>
      <c r="T582" s="217">
        <f>S582*H582</f>
        <v>0</v>
      </c>
      <c r="AR582" s="218" t="s">
        <v>205</v>
      </c>
      <c r="AT582" s="218" t="s">
        <v>201</v>
      </c>
      <c r="AU582" s="218" t="s">
        <v>85</v>
      </c>
      <c r="AY582" s="16" t="s">
        <v>198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6" t="s">
        <v>83</v>
      </c>
      <c r="BK582" s="219">
        <f>ROUND(I582*H582,2)</f>
        <v>0</v>
      </c>
      <c r="BL582" s="16" t="s">
        <v>205</v>
      </c>
      <c r="BM582" s="218" t="s">
        <v>721</v>
      </c>
    </row>
    <row r="583" spans="2:65" s="14" customFormat="1" ht="33.75" x14ac:dyDescent="0.2">
      <c r="B583" s="243"/>
      <c r="C583" s="244"/>
      <c r="D583" s="222" t="s">
        <v>206</v>
      </c>
      <c r="E583" s="245" t="s">
        <v>1</v>
      </c>
      <c r="F583" s="246" t="s">
        <v>722</v>
      </c>
      <c r="G583" s="244"/>
      <c r="H583" s="245" t="s">
        <v>1</v>
      </c>
      <c r="I583" s="247"/>
      <c r="J583" s="244"/>
      <c r="K583" s="244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206</v>
      </c>
      <c r="AU583" s="252" t="s">
        <v>85</v>
      </c>
      <c r="AV583" s="14" t="s">
        <v>83</v>
      </c>
      <c r="AW583" s="14" t="s">
        <v>32</v>
      </c>
      <c r="AX583" s="14" t="s">
        <v>76</v>
      </c>
      <c r="AY583" s="252" t="s">
        <v>198</v>
      </c>
    </row>
    <row r="584" spans="2:65" s="12" customFormat="1" x14ac:dyDescent="0.2">
      <c r="B584" s="220"/>
      <c r="C584" s="221"/>
      <c r="D584" s="222" t="s">
        <v>206</v>
      </c>
      <c r="E584" s="223" t="s">
        <v>1</v>
      </c>
      <c r="F584" s="224" t="s">
        <v>723</v>
      </c>
      <c r="G584" s="221"/>
      <c r="H584" s="225">
        <v>11</v>
      </c>
      <c r="I584" s="226"/>
      <c r="J584" s="221"/>
      <c r="K584" s="221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206</v>
      </c>
      <c r="AU584" s="231" t="s">
        <v>85</v>
      </c>
      <c r="AV584" s="12" t="s">
        <v>85</v>
      </c>
      <c r="AW584" s="12" t="s">
        <v>32</v>
      </c>
      <c r="AX584" s="12" t="s">
        <v>76</v>
      </c>
      <c r="AY584" s="231" t="s">
        <v>198</v>
      </c>
    </row>
    <row r="585" spans="2:65" s="13" customFormat="1" x14ac:dyDescent="0.2">
      <c r="B585" s="232"/>
      <c r="C585" s="233"/>
      <c r="D585" s="222" t="s">
        <v>206</v>
      </c>
      <c r="E585" s="234" t="s">
        <v>1</v>
      </c>
      <c r="F585" s="235" t="s">
        <v>208</v>
      </c>
      <c r="G585" s="233"/>
      <c r="H585" s="236">
        <v>11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206</v>
      </c>
      <c r="AU585" s="242" t="s">
        <v>85</v>
      </c>
      <c r="AV585" s="13" t="s">
        <v>205</v>
      </c>
      <c r="AW585" s="13" t="s">
        <v>32</v>
      </c>
      <c r="AX585" s="13" t="s">
        <v>83</v>
      </c>
      <c r="AY585" s="242" t="s">
        <v>198</v>
      </c>
    </row>
    <row r="586" spans="2:65" s="1" customFormat="1" ht="16.5" customHeight="1" x14ac:dyDescent="0.2">
      <c r="B586" s="33"/>
      <c r="C586" s="208" t="s">
        <v>467</v>
      </c>
      <c r="D586" s="208" t="s">
        <v>201</v>
      </c>
      <c r="E586" s="209" t="s">
        <v>724</v>
      </c>
      <c r="F586" s="210" t="s">
        <v>725</v>
      </c>
      <c r="G586" s="211" t="s">
        <v>278</v>
      </c>
      <c r="H586" s="212">
        <v>11</v>
      </c>
      <c r="I586" s="213"/>
      <c r="J586" s="212">
        <f>ROUND(I586*H586,2)</f>
        <v>0</v>
      </c>
      <c r="K586" s="210" t="s">
        <v>1</v>
      </c>
      <c r="L586" s="37"/>
      <c r="M586" s="214" t="s">
        <v>1</v>
      </c>
      <c r="N586" s="215" t="s">
        <v>41</v>
      </c>
      <c r="O586" s="65"/>
      <c r="P586" s="216">
        <f>O586*H586</f>
        <v>0</v>
      </c>
      <c r="Q586" s="216">
        <v>0</v>
      </c>
      <c r="R586" s="216">
        <f>Q586*H586</f>
        <v>0</v>
      </c>
      <c r="S586" s="216">
        <v>0</v>
      </c>
      <c r="T586" s="217">
        <f>S586*H586</f>
        <v>0</v>
      </c>
      <c r="AR586" s="218" t="s">
        <v>205</v>
      </c>
      <c r="AT586" s="218" t="s">
        <v>201</v>
      </c>
      <c r="AU586" s="218" t="s">
        <v>85</v>
      </c>
      <c r="AY586" s="16" t="s">
        <v>198</v>
      </c>
      <c r="BE586" s="219">
        <f>IF(N586="základní",J586,0)</f>
        <v>0</v>
      </c>
      <c r="BF586" s="219">
        <f>IF(N586="snížená",J586,0)</f>
        <v>0</v>
      </c>
      <c r="BG586" s="219">
        <f>IF(N586="zákl. přenesená",J586,0)</f>
        <v>0</v>
      </c>
      <c r="BH586" s="219">
        <f>IF(N586="sníž. přenesená",J586,0)</f>
        <v>0</v>
      </c>
      <c r="BI586" s="219">
        <f>IF(N586="nulová",J586,0)</f>
        <v>0</v>
      </c>
      <c r="BJ586" s="16" t="s">
        <v>83</v>
      </c>
      <c r="BK586" s="219">
        <f>ROUND(I586*H586,2)</f>
        <v>0</v>
      </c>
      <c r="BL586" s="16" t="s">
        <v>205</v>
      </c>
      <c r="BM586" s="218" t="s">
        <v>726</v>
      </c>
    </row>
    <row r="587" spans="2:65" s="12" customFormat="1" x14ac:dyDescent="0.2">
      <c r="B587" s="220"/>
      <c r="C587" s="221"/>
      <c r="D587" s="222" t="s">
        <v>206</v>
      </c>
      <c r="E587" s="223" t="s">
        <v>1</v>
      </c>
      <c r="F587" s="224" t="s">
        <v>199</v>
      </c>
      <c r="G587" s="221"/>
      <c r="H587" s="225">
        <v>11</v>
      </c>
      <c r="I587" s="226"/>
      <c r="J587" s="221"/>
      <c r="K587" s="221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206</v>
      </c>
      <c r="AU587" s="231" t="s">
        <v>85</v>
      </c>
      <c r="AV587" s="12" t="s">
        <v>85</v>
      </c>
      <c r="AW587" s="12" t="s">
        <v>32</v>
      </c>
      <c r="AX587" s="12" t="s">
        <v>76</v>
      </c>
      <c r="AY587" s="231" t="s">
        <v>198</v>
      </c>
    </row>
    <row r="588" spans="2:65" s="13" customFormat="1" x14ac:dyDescent="0.2">
      <c r="B588" s="232"/>
      <c r="C588" s="233"/>
      <c r="D588" s="222" t="s">
        <v>206</v>
      </c>
      <c r="E588" s="234" t="s">
        <v>1</v>
      </c>
      <c r="F588" s="235" t="s">
        <v>208</v>
      </c>
      <c r="G588" s="233"/>
      <c r="H588" s="236">
        <v>11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AT588" s="242" t="s">
        <v>206</v>
      </c>
      <c r="AU588" s="242" t="s">
        <v>85</v>
      </c>
      <c r="AV588" s="13" t="s">
        <v>205</v>
      </c>
      <c r="AW588" s="13" t="s">
        <v>32</v>
      </c>
      <c r="AX588" s="13" t="s">
        <v>83</v>
      </c>
      <c r="AY588" s="242" t="s">
        <v>198</v>
      </c>
    </row>
    <row r="589" spans="2:65" s="1" customFormat="1" ht="16.5" customHeight="1" x14ac:dyDescent="0.2">
      <c r="B589" s="33"/>
      <c r="C589" s="208" t="s">
        <v>727</v>
      </c>
      <c r="D589" s="208" t="s">
        <v>201</v>
      </c>
      <c r="E589" s="209" t="s">
        <v>728</v>
      </c>
      <c r="F589" s="210" t="s">
        <v>729</v>
      </c>
      <c r="G589" s="211" t="s">
        <v>294</v>
      </c>
      <c r="H589" s="212">
        <v>0.35</v>
      </c>
      <c r="I589" s="213"/>
      <c r="J589" s="212">
        <f>ROUND(I589*H589,2)</f>
        <v>0</v>
      </c>
      <c r="K589" s="210" t="s">
        <v>1</v>
      </c>
      <c r="L589" s="37"/>
      <c r="M589" s="214" t="s">
        <v>1</v>
      </c>
      <c r="N589" s="215" t="s">
        <v>41</v>
      </c>
      <c r="O589" s="65"/>
      <c r="P589" s="216">
        <f>O589*H589</f>
        <v>0</v>
      </c>
      <c r="Q589" s="216">
        <v>0</v>
      </c>
      <c r="R589" s="216">
        <f>Q589*H589</f>
        <v>0</v>
      </c>
      <c r="S589" s="216">
        <v>0</v>
      </c>
      <c r="T589" s="217">
        <f>S589*H589</f>
        <v>0</v>
      </c>
      <c r="AR589" s="218" t="s">
        <v>205</v>
      </c>
      <c r="AT589" s="218" t="s">
        <v>201</v>
      </c>
      <c r="AU589" s="218" t="s">
        <v>85</v>
      </c>
      <c r="AY589" s="16" t="s">
        <v>198</v>
      </c>
      <c r="BE589" s="219">
        <f>IF(N589="základní",J589,0)</f>
        <v>0</v>
      </c>
      <c r="BF589" s="219">
        <f>IF(N589="snížená",J589,0)</f>
        <v>0</v>
      </c>
      <c r="BG589" s="219">
        <f>IF(N589="zákl. přenesená",J589,0)</f>
        <v>0</v>
      </c>
      <c r="BH589" s="219">
        <f>IF(N589="sníž. přenesená",J589,0)</f>
        <v>0</v>
      </c>
      <c r="BI589" s="219">
        <f>IF(N589="nulová",J589,0)</f>
        <v>0</v>
      </c>
      <c r="BJ589" s="16" t="s">
        <v>83</v>
      </c>
      <c r="BK589" s="219">
        <f>ROUND(I589*H589,2)</f>
        <v>0</v>
      </c>
      <c r="BL589" s="16" t="s">
        <v>205</v>
      </c>
      <c r="BM589" s="218" t="s">
        <v>730</v>
      </c>
    </row>
    <row r="590" spans="2:65" s="14" customFormat="1" x14ac:dyDescent="0.2">
      <c r="B590" s="243"/>
      <c r="C590" s="244"/>
      <c r="D590" s="222" t="s">
        <v>206</v>
      </c>
      <c r="E590" s="245" t="s">
        <v>1</v>
      </c>
      <c r="F590" s="246" t="s">
        <v>731</v>
      </c>
      <c r="G590" s="244"/>
      <c r="H590" s="245" t="s">
        <v>1</v>
      </c>
      <c r="I590" s="247"/>
      <c r="J590" s="244"/>
      <c r="K590" s="244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206</v>
      </c>
      <c r="AU590" s="252" t="s">
        <v>85</v>
      </c>
      <c r="AV590" s="14" t="s">
        <v>83</v>
      </c>
      <c r="AW590" s="14" t="s">
        <v>32</v>
      </c>
      <c r="AX590" s="14" t="s">
        <v>76</v>
      </c>
      <c r="AY590" s="252" t="s">
        <v>198</v>
      </c>
    </row>
    <row r="591" spans="2:65" s="12" customFormat="1" x14ac:dyDescent="0.2">
      <c r="B591" s="220"/>
      <c r="C591" s="221"/>
      <c r="D591" s="222" t="s">
        <v>206</v>
      </c>
      <c r="E591" s="223" t="s">
        <v>1</v>
      </c>
      <c r="F591" s="224" t="s">
        <v>732</v>
      </c>
      <c r="G591" s="221"/>
      <c r="H591" s="225">
        <v>0.35</v>
      </c>
      <c r="I591" s="226"/>
      <c r="J591" s="221"/>
      <c r="K591" s="221"/>
      <c r="L591" s="227"/>
      <c r="M591" s="228"/>
      <c r="N591" s="229"/>
      <c r="O591" s="229"/>
      <c r="P591" s="229"/>
      <c r="Q591" s="229"/>
      <c r="R591" s="229"/>
      <c r="S591" s="229"/>
      <c r="T591" s="230"/>
      <c r="AT591" s="231" t="s">
        <v>206</v>
      </c>
      <c r="AU591" s="231" t="s">
        <v>85</v>
      </c>
      <c r="AV591" s="12" t="s">
        <v>85</v>
      </c>
      <c r="AW591" s="12" t="s">
        <v>32</v>
      </c>
      <c r="AX591" s="12" t="s">
        <v>76</v>
      </c>
      <c r="AY591" s="231" t="s">
        <v>198</v>
      </c>
    </row>
    <row r="592" spans="2:65" s="13" customFormat="1" x14ac:dyDescent="0.2">
      <c r="B592" s="232"/>
      <c r="C592" s="233"/>
      <c r="D592" s="222" t="s">
        <v>206</v>
      </c>
      <c r="E592" s="234" t="s">
        <v>1</v>
      </c>
      <c r="F592" s="235" t="s">
        <v>208</v>
      </c>
      <c r="G592" s="233"/>
      <c r="H592" s="236">
        <v>0.35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206</v>
      </c>
      <c r="AU592" s="242" t="s">
        <v>85</v>
      </c>
      <c r="AV592" s="13" t="s">
        <v>205</v>
      </c>
      <c r="AW592" s="13" t="s">
        <v>32</v>
      </c>
      <c r="AX592" s="13" t="s">
        <v>83</v>
      </c>
      <c r="AY592" s="242" t="s">
        <v>198</v>
      </c>
    </row>
    <row r="593" spans="2:65" s="11" customFormat="1" ht="22.9" customHeight="1" x14ac:dyDescent="0.2">
      <c r="B593" s="192"/>
      <c r="C593" s="193"/>
      <c r="D593" s="194" t="s">
        <v>75</v>
      </c>
      <c r="E593" s="206" t="s">
        <v>455</v>
      </c>
      <c r="F593" s="206" t="s">
        <v>733</v>
      </c>
      <c r="G593" s="193"/>
      <c r="H593" s="193"/>
      <c r="I593" s="196"/>
      <c r="J593" s="207">
        <f>BK593</f>
        <v>0</v>
      </c>
      <c r="K593" s="193"/>
      <c r="L593" s="198"/>
      <c r="M593" s="199"/>
      <c r="N593" s="200"/>
      <c r="O593" s="200"/>
      <c r="P593" s="201">
        <f>SUM(P594:P605)</f>
        <v>0</v>
      </c>
      <c r="Q593" s="200"/>
      <c r="R593" s="201">
        <f>SUM(R594:R605)</f>
        <v>0</v>
      </c>
      <c r="S593" s="200"/>
      <c r="T593" s="202">
        <f>SUM(T594:T605)</f>
        <v>0</v>
      </c>
      <c r="AR593" s="203" t="s">
        <v>83</v>
      </c>
      <c r="AT593" s="204" t="s">
        <v>75</v>
      </c>
      <c r="AU593" s="204" t="s">
        <v>83</v>
      </c>
      <c r="AY593" s="203" t="s">
        <v>198</v>
      </c>
      <c r="BK593" s="205">
        <f>SUM(BK594:BK605)</f>
        <v>0</v>
      </c>
    </row>
    <row r="594" spans="2:65" s="1" customFormat="1" ht="16.5" customHeight="1" x14ac:dyDescent="0.2">
      <c r="B594" s="33"/>
      <c r="C594" s="208" t="s">
        <v>472</v>
      </c>
      <c r="D594" s="208" t="s">
        <v>201</v>
      </c>
      <c r="E594" s="209" t="s">
        <v>734</v>
      </c>
      <c r="F594" s="210" t="s">
        <v>735</v>
      </c>
      <c r="G594" s="211" t="s">
        <v>204</v>
      </c>
      <c r="H594" s="212">
        <v>6</v>
      </c>
      <c r="I594" s="213"/>
      <c r="J594" s="212">
        <f>ROUND(I594*H594,2)</f>
        <v>0</v>
      </c>
      <c r="K594" s="210" t="s">
        <v>1</v>
      </c>
      <c r="L594" s="37"/>
      <c r="M594" s="214" t="s">
        <v>1</v>
      </c>
      <c r="N594" s="215" t="s">
        <v>41</v>
      </c>
      <c r="O594" s="65"/>
      <c r="P594" s="216">
        <f>O594*H594</f>
        <v>0</v>
      </c>
      <c r="Q594" s="216">
        <v>0</v>
      </c>
      <c r="R594" s="216">
        <f>Q594*H594</f>
        <v>0</v>
      </c>
      <c r="S594" s="216">
        <v>0</v>
      </c>
      <c r="T594" s="217">
        <f>S594*H594</f>
        <v>0</v>
      </c>
      <c r="AR594" s="218" t="s">
        <v>205</v>
      </c>
      <c r="AT594" s="218" t="s">
        <v>201</v>
      </c>
      <c r="AU594" s="218" t="s">
        <v>85</v>
      </c>
      <c r="AY594" s="16" t="s">
        <v>198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16" t="s">
        <v>83</v>
      </c>
      <c r="BK594" s="219">
        <f>ROUND(I594*H594,2)</f>
        <v>0</v>
      </c>
      <c r="BL594" s="16" t="s">
        <v>205</v>
      </c>
      <c r="BM594" s="218" t="s">
        <v>736</v>
      </c>
    </row>
    <row r="595" spans="2:65" s="12" customFormat="1" x14ac:dyDescent="0.2">
      <c r="B595" s="220"/>
      <c r="C595" s="221"/>
      <c r="D595" s="222" t="s">
        <v>206</v>
      </c>
      <c r="E595" s="223" t="s">
        <v>1</v>
      </c>
      <c r="F595" s="224" t="s">
        <v>737</v>
      </c>
      <c r="G595" s="221"/>
      <c r="H595" s="225">
        <v>6</v>
      </c>
      <c r="I595" s="226"/>
      <c r="J595" s="221"/>
      <c r="K595" s="221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206</v>
      </c>
      <c r="AU595" s="231" t="s">
        <v>85</v>
      </c>
      <c r="AV595" s="12" t="s">
        <v>85</v>
      </c>
      <c r="AW595" s="12" t="s">
        <v>32</v>
      </c>
      <c r="AX595" s="12" t="s">
        <v>76</v>
      </c>
      <c r="AY595" s="231" t="s">
        <v>198</v>
      </c>
    </row>
    <row r="596" spans="2:65" s="13" customFormat="1" x14ac:dyDescent="0.2">
      <c r="B596" s="232"/>
      <c r="C596" s="233"/>
      <c r="D596" s="222" t="s">
        <v>206</v>
      </c>
      <c r="E596" s="234" t="s">
        <v>1</v>
      </c>
      <c r="F596" s="235" t="s">
        <v>208</v>
      </c>
      <c r="G596" s="233"/>
      <c r="H596" s="236">
        <v>6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206</v>
      </c>
      <c r="AU596" s="242" t="s">
        <v>85</v>
      </c>
      <c r="AV596" s="13" t="s">
        <v>205</v>
      </c>
      <c r="AW596" s="13" t="s">
        <v>32</v>
      </c>
      <c r="AX596" s="13" t="s">
        <v>83</v>
      </c>
      <c r="AY596" s="242" t="s">
        <v>198</v>
      </c>
    </row>
    <row r="597" spans="2:65" s="1" customFormat="1" ht="16.5" customHeight="1" x14ac:dyDescent="0.2">
      <c r="B597" s="33"/>
      <c r="C597" s="208" t="s">
        <v>738</v>
      </c>
      <c r="D597" s="208" t="s">
        <v>201</v>
      </c>
      <c r="E597" s="209" t="s">
        <v>739</v>
      </c>
      <c r="F597" s="210" t="s">
        <v>740</v>
      </c>
      <c r="G597" s="211" t="s">
        <v>590</v>
      </c>
      <c r="H597" s="212">
        <v>6</v>
      </c>
      <c r="I597" s="213"/>
      <c r="J597" s="212">
        <f>ROUND(I597*H597,2)</f>
        <v>0</v>
      </c>
      <c r="K597" s="210" t="s">
        <v>1</v>
      </c>
      <c r="L597" s="37"/>
      <c r="M597" s="214" t="s">
        <v>1</v>
      </c>
      <c r="N597" s="215" t="s">
        <v>41</v>
      </c>
      <c r="O597" s="65"/>
      <c r="P597" s="216">
        <f>O597*H597</f>
        <v>0</v>
      </c>
      <c r="Q597" s="216">
        <v>0</v>
      </c>
      <c r="R597" s="216">
        <f>Q597*H597</f>
        <v>0</v>
      </c>
      <c r="S597" s="216">
        <v>0</v>
      </c>
      <c r="T597" s="217">
        <f>S597*H597</f>
        <v>0</v>
      </c>
      <c r="AR597" s="218" t="s">
        <v>205</v>
      </c>
      <c r="AT597" s="218" t="s">
        <v>201</v>
      </c>
      <c r="AU597" s="218" t="s">
        <v>85</v>
      </c>
      <c r="AY597" s="16" t="s">
        <v>198</v>
      </c>
      <c r="BE597" s="219">
        <f>IF(N597="základní",J597,0)</f>
        <v>0</v>
      </c>
      <c r="BF597" s="219">
        <f>IF(N597="snížená",J597,0)</f>
        <v>0</v>
      </c>
      <c r="BG597" s="219">
        <f>IF(N597="zákl. přenesená",J597,0)</f>
        <v>0</v>
      </c>
      <c r="BH597" s="219">
        <f>IF(N597="sníž. přenesená",J597,0)</f>
        <v>0</v>
      </c>
      <c r="BI597" s="219">
        <f>IF(N597="nulová",J597,0)</f>
        <v>0</v>
      </c>
      <c r="BJ597" s="16" t="s">
        <v>83</v>
      </c>
      <c r="BK597" s="219">
        <f>ROUND(I597*H597,2)</f>
        <v>0</v>
      </c>
      <c r="BL597" s="16" t="s">
        <v>205</v>
      </c>
      <c r="BM597" s="218" t="s">
        <v>741</v>
      </c>
    </row>
    <row r="598" spans="2:65" s="12" customFormat="1" x14ac:dyDescent="0.2">
      <c r="B598" s="220"/>
      <c r="C598" s="221"/>
      <c r="D598" s="222" t="s">
        <v>206</v>
      </c>
      <c r="E598" s="223" t="s">
        <v>1</v>
      </c>
      <c r="F598" s="224" t="s">
        <v>215</v>
      </c>
      <c r="G598" s="221"/>
      <c r="H598" s="225">
        <v>6</v>
      </c>
      <c r="I598" s="226"/>
      <c r="J598" s="221"/>
      <c r="K598" s="221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206</v>
      </c>
      <c r="AU598" s="231" t="s">
        <v>85</v>
      </c>
      <c r="AV598" s="12" t="s">
        <v>85</v>
      </c>
      <c r="AW598" s="12" t="s">
        <v>32</v>
      </c>
      <c r="AX598" s="12" t="s">
        <v>76</v>
      </c>
      <c r="AY598" s="231" t="s">
        <v>198</v>
      </c>
    </row>
    <row r="599" spans="2:65" s="13" customFormat="1" x14ac:dyDescent="0.2">
      <c r="B599" s="232"/>
      <c r="C599" s="233"/>
      <c r="D599" s="222" t="s">
        <v>206</v>
      </c>
      <c r="E599" s="234" t="s">
        <v>1</v>
      </c>
      <c r="F599" s="235" t="s">
        <v>208</v>
      </c>
      <c r="G599" s="233"/>
      <c r="H599" s="236">
        <v>6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206</v>
      </c>
      <c r="AU599" s="242" t="s">
        <v>85</v>
      </c>
      <c r="AV599" s="13" t="s">
        <v>205</v>
      </c>
      <c r="AW599" s="13" t="s">
        <v>32</v>
      </c>
      <c r="AX599" s="13" t="s">
        <v>83</v>
      </c>
      <c r="AY599" s="242" t="s">
        <v>198</v>
      </c>
    </row>
    <row r="600" spans="2:65" s="1" customFormat="1" ht="16.5" customHeight="1" x14ac:dyDescent="0.2">
      <c r="B600" s="33"/>
      <c r="C600" s="208" t="s">
        <v>478</v>
      </c>
      <c r="D600" s="208" t="s">
        <v>201</v>
      </c>
      <c r="E600" s="209" t="s">
        <v>742</v>
      </c>
      <c r="F600" s="210" t="s">
        <v>743</v>
      </c>
      <c r="G600" s="211" t="s">
        <v>590</v>
      </c>
      <c r="H600" s="212">
        <v>3</v>
      </c>
      <c r="I600" s="213"/>
      <c r="J600" s="212">
        <f>ROUND(I600*H600,2)</f>
        <v>0</v>
      </c>
      <c r="K600" s="210" t="s">
        <v>1</v>
      </c>
      <c r="L600" s="37"/>
      <c r="M600" s="214" t="s">
        <v>1</v>
      </c>
      <c r="N600" s="215" t="s">
        <v>41</v>
      </c>
      <c r="O600" s="65"/>
      <c r="P600" s="216">
        <f>O600*H600</f>
        <v>0</v>
      </c>
      <c r="Q600" s="216">
        <v>0</v>
      </c>
      <c r="R600" s="216">
        <f>Q600*H600</f>
        <v>0</v>
      </c>
      <c r="S600" s="216">
        <v>0</v>
      </c>
      <c r="T600" s="217">
        <f>S600*H600</f>
        <v>0</v>
      </c>
      <c r="AR600" s="218" t="s">
        <v>205</v>
      </c>
      <c r="AT600" s="218" t="s">
        <v>201</v>
      </c>
      <c r="AU600" s="218" t="s">
        <v>85</v>
      </c>
      <c r="AY600" s="16" t="s">
        <v>198</v>
      </c>
      <c r="BE600" s="219">
        <f>IF(N600="základní",J600,0)</f>
        <v>0</v>
      </c>
      <c r="BF600" s="219">
        <f>IF(N600="snížená",J600,0)</f>
        <v>0</v>
      </c>
      <c r="BG600" s="219">
        <f>IF(N600="zákl. přenesená",J600,0)</f>
        <v>0</v>
      </c>
      <c r="BH600" s="219">
        <f>IF(N600="sníž. přenesená",J600,0)</f>
        <v>0</v>
      </c>
      <c r="BI600" s="219">
        <f>IF(N600="nulová",J600,0)</f>
        <v>0</v>
      </c>
      <c r="BJ600" s="16" t="s">
        <v>83</v>
      </c>
      <c r="BK600" s="219">
        <f>ROUND(I600*H600,2)</f>
        <v>0</v>
      </c>
      <c r="BL600" s="16" t="s">
        <v>205</v>
      </c>
      <c r="BM600" s="218" t="s">
        <v>744</v>
      </c>
    </row>
    <row r="601" spans="2:65" s="12" customFormat="1" x14ac:dyDescent="0.2">
      <c r="B601" s="220"/>
      <c r="C601" s="221"/>
      <c r="D601" s="222" t="s">
        <v>206</v>
      </c>
      <c r="E601" s="223" t="s">
        <v>1</v>
      </c>
      <c r="F601" s="224" t="s">
        <v>211</v>
      </c>
      <c r="G601" s="221"/>
      <c r="H601" s="225">
        <v>3</v>
      </c>
      <c r="I601" s="226"/>
      <c r="J601" s="221"/>
      <c r="K601" s="221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206</v>
      </c>
      <c r="AU601" s="231" t="s">
        <v>85</v>
      </c>
      <c r="AV601" s="12" t="s">
        <v>85</v>
      </c>
      <c r="AW601" s="12" t="s">
        <v>32</v>
      </c>
      <c r="AX601" s="12" t="s">
        <v>76</v>
      </c>
      <c r="AY601" s="231" t="s">
        <v>198</v>
      </c>
    </row>
    <row r="602" spans="2:65" s="13" customFormat="1" x14ac:dyDescent="0.2">
      <c r="B602" s="232"/>
      <c r="C602" s="233"/>
      <c r="D602" s="222" t="s">
        <v>206</v>
      </c>
      <c r="E602" s="234" t="s">
        <v>1</v>
      </c>
      <c r="F602" s="235" t="s">
        <v>208</v>
      </c>
      <c r="G602" s="233"/>
      <c r="H602" s="236">
        <v>3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AT602" s="242" t="s">
        <v>206</v>
      </c>
      <c r="AU602" s="242" t="s">
        <v>85</v>
      </c>
      <c r="AV602" s="13" t="s">
        <v>205</v>
      </c>
      <c r="AW602" s="13" t="s">
        <v>32</v>
      </c>
      <c r="AX602" s="13" t="s">
        <v>83</v>
      </c>
      <c r="AY602" s="242" t="s">
        <v>198</v>
      </c>
    </row>
    <row r="603" spans="2:65" s="1" customFormat="1" ht="16.5" customHeight="1" x14ac:dyDescent="0.2">
      <c r="B603" s="33"/>
      <c r="C603" s="208" t="s">
        <v>745</v>
      </c>
      <c r="D603" s="208" t="s">
        <v>201</v>
      </c>
      <c r="E603" s="209" t="s">
        <v>746</v>
      </c>
      <c r="F603" s="210" t="s">
        <v>747</v>
      </c>
      <c r="G603" s="211" t="s">
        <v>204</v>
      </c>
      <c r="H603" s="212">
        <v>3</v>
      </c>
      <c r="I603" s="213"/>
      <c r="J603" s="212">
        <f>ROUND(I603*H603,2)</f>
        <v>0</v>
      </c>
      <c r="K603" s="210" t="s">
        <v>1</v>
      </c>
      <c r="L603" s="37"/>
      <c r="M603" s="214" t="s">
        <v>1</v>
      </c>
      <c r="N603" s="215" t="s">
        <v>41</v>
      </c>
      <c r="O603" s="65"/>
      <c r="P603" s="216">
        <f>O603*H603</f>
        <v>0</v>
      </c>
      <c r="Q603" s="216">
        <v>0</v>
      </c>
      <c r="R603" s="216">
        <f>Q603*H603</f>
        <v>0</v>
      </c>
      <c r="S603" s="216">
        <v>0</v>
      </c>
      <c r="T603" s="217">
        <f>S603*H603</f>
        <v>0</v>
      </c>
      <c r="AR603" s="218" t="s">
        <v>205</v>
      </c>
      <c r="AT603" s="218" t="s">
        <v>201</v>
      </c>
      <c r="AU603" s="218" t="s">
        <v>85</v>
      </c>
      <c r="AY603" s="16" t="s">
        <v>198</v>
      </c>
      <c r="BE603" s="219">
        <f>IF(N603="základní",J603,0)</f>
        <v>0</v>
      </c>
      <c r="BF603" s="219">
        <f>IF(N603="snížená",J603,0)</f>
        <v>0</v>
      </c>
      <c r="BG603" s="219">
        <f>IF(N603="zákl. přenesená",J603,0)</f>
        <v>0</v>
      </c>
      <c r="BH603" s="219">
        <f>IF(N603="sníž. přenesená",J603,0)</f>
        <v>0</v>
      </c>
      <c r="BI603" s="219">
        <f>IF(N603="nulová",J603,0)</f>
        <v>0</v>
      </c>
      <c r="BJ603" s="16" t="s">
        <v>83</v>
      </c>
      <c r="BK603" s="219">
        <f>ROUND(I603*H603,2)</f>
        <v>0</v>
      </c>
      <c r="BL603" s="16" t="s">
        <v>205</v>
      </c>
      <c r="BM603" s="218" t="s">
        <v>748</v>
      </c>
    </row>
    <row r="604" spans="2:65" s="12" customFormat="1" x14ac:dyDescent="0.2">
      <c r="B604" s="220"/>
      <c r="C604" s="221"/>
      <c r="D604" s="222" t="s">
        <v>206</v>
      </c>
      <c r="E604" s="223" t="s">
        <v>1</v>
      </c>
      <c r="F604" s="224" t="s">
        <v>749</v>
      </c>
      <c r="G604" s="221"/>
      <c r="H604" s="225">
        <v>3</v>
      </c>
      <c r="I604" s="226"/>
      <c r="J604" s="221"/>
      <c r="K604" s="221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206</v>
      </c>
      <c r="AU604" s="231" t="s">
        <v>85</v>
      </c>
      <c r="AV604" s="12" t="s">
        <v>85</v>
      </c>
      <c r="AW604" s="12" t="s">
        <v>32</v>
      </c>
      <c r="AX604" s="12" t="s">
        <v>76</v>
      </c>
      <c r="AY604" s="231" t="s">
        <v>198</v>
      </c>
    </row>
    <row r="605" spans="2:65" s="13" customFormat="1" x14ac:dyDescent="0.2">
      <c r="B605" s="232"/>
      <c r="C605" s="233"/>
      <c r="D605" s="222" t="s">
        <v>206</v>
      </c>
      <c r="E605" s="234" t="s">
        <v>1</v>
      </c>
      <c r="F605" s="235" t="s">
        <v>208</v>
      </c>
      <c r="G605" s="233"/>
      <c r="H605" s="236">
        <v>3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AT605" s="242" t="s">
        <v>206</v>
      </c>
      <c r="AU605" s="242" t="s">
        <v>85</v>
      </c>
      <c r="AV605" s="13" t="s">
        <v>205</v>
      </c>
      <c r="AW605" s="13" t="s">
        <v>32</v>
      </c>
      <c r="AX605" s="13" t="s">
        <v>83</v>
      </c>
      <c r="AY605" s="242" t="s">
        <v>198</v>
      </c>
    </row>
    <row r="606" spans="2:65" s="11" customFormat="1" ht="22.9" customHeight="1" x14ac:dyDescent="0.2">
      <c r="B606" s="192"/>
      <c r="C606" s="193"/>
      <c r="D606" s="194" t="s">
        <v>75</v>
      </c>
      <c r="E606" s="206" t="s">
        <v>378</v>
      </c>
      <c r="F606" s="206" t="s">
        <v>750</v>
      </c>
      <c r="G606" s="193"/>
      <c r="H606" s="193"/>
      <c r="I606" s="196"/>
      <c r="J606" s="207">
        <f>BK606</f>
        <v>0</v>
      </c>
      <c r="K606" s="193"/>
      <c r="L606" s="198"/>
      <c r="M606" s="199"/>
      <c r="N606" s="200"/>
      <c r="O606" s="200"/>
      <c r="P606" s="201">
        <f>SUM(P607:P609)</f>
        <v>0</v>
      </c>
      <c r="Q606" s="200"/>
      <c r="R606" s="201">
        <f>SUM(R607:R609)</f>
        <v>0</v>
      </c>
      <c r="S606" s="200"/>
      <c r="T606" s="202">
        <f>SUM(T607:T609)</f>
        <v>0</v>
      </c>
      <c r="AR606" s="203" t="s">
        <v>83</v>
      </c>
      <c r="AT606" s="204" t="s">
        <v>75</v>
      </c>
      <c r="AU606" s="204" t="s">
        <v>83</v>
      </c>
      <c r="AY606" s="203" t="s">
        <v>198</v>
      </c>
      <c r="BK606" s="205">
        <f>SUM(BK607:BK609)</f>
        <v>0</v>
      </c>
    </row>
    <row r="607" spans="2:65" s="1" customFormat="1" ht="16.5" customHeight="1" x14ac:dyDescent="0.2">
      <c r="B607" s="33"/>
      <c r="C607" s="208" t="s">
        <v>482</v>
      </c>
      <c r="D607" s="208" t="s">
        <v>201</v>
      </c>
      <c r="E607" s="209" t="s">
        <v>751</v>
      </c>
      <c r="F607" s="210" t="s">
        <v>752</v>
      </c>
      <c r="G607" s="211" t="s">
        <v>312</v>
      </c>
      <c r="H607" s="212">
        <v>5.08</v>
      </c>
      <c r="I607" s="213"/>
      <c r="J607" s="212">
        <f>ROUND(I607*H607,2)</f>
        <v>0</v>
      </c>
      <c r="K607" s="210" t="s">
        <v>1</v>
      </c>
      <c r="L607" s="37"/>
      <c r="M607" s="214" t="s">
        <v>1</v>
      </c>
      <c r="N607" s="215" t="s">
        <v>41</v>
      </c>
      <c r="O607" s="65"/>
      <c r="P607" s="216">
        <f>O607*H607</f>
        <v>0</v>
      </c>
      <c r="Q607" s="216">
        <v>0</v>
      </c>
      <c r="R607" s="216">
        <f>Q607*H607</f>
        <v>0</v>
      </c>
      <c r="S607" s="216">
        <v>0</v>
      </c>
      <c r="T607" s="217">
        <f>S607*H607</f>
        <v>0</v>
      </c>
      <c r="AR607" s="218" t="s">
        <v>205</v>
      </c>
      <c r="AT607" s="218" t="s">
        <v>201</v>
      </c>
      <c r="AU607" s="218" t="s">
        <v>85</v>
      </c>
      <c r="AY607" s="16" t="s">
        <v>198</v>
      </c>
      <c r="BE607" s="219">
        <f>IF(N607="základní",J607,0)</f>
        <v>0</v>
      </c>
      <c r="BF607" s="219">
        <f>IF(N607="snížená",J607,0)</f>
        <v>0</v>
      </c>
      <c r="BG607" s="219">
        <f>IF(N607="zákl. přenesená",J607,0)</f>
        <v>0</v>
      </c>
      <c r="BH607" s="219">
        <f>IF(N607="sníž. přenesená",J607,0)</f>
        <v>0</v>
      </c>
      <c r="BI607" s="219">
        <f>IF(N607="nulová",J607,0)</f>
        <v>0</v>
      </c>
      <c r="BJ607" s="16" t="s">
        <v>83</v>
      </c>
      <c r="BK607" s="219">
        <f>ROUND(I607*H607,2)</f>
        <v>0</v>
      </c>
      <c r="BL607" s="16" t="s">
        <v>205</v>
      </c>
      <c r="BM607" s="218" t="s">
        <v>753</v>
      </c>
    </row>
    <row r="608" spans="2:65" s="12" customFormat="1" x14ac:dyDescent="0.2">
      <c r="B608" s="220"/>
      <c r="C608" s="221"/>
      <c r="D608" s="222" t="s">
        <v>206</v>
      </c>
      <c r="E608" s="223" t="s">
        <v>1</v>
      </c>
      <c r="F608" s="224" t="s">
        <v>754</v>
      </c>
      <c r="G608" s="221"/>
      <c r="H608" s="225">
        <v>5.08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206</v>
      </c>
      <c r="AU608" s="231" t="s">
        <v>85</v>
      </c>
      <c r="AV608" s="12" t="s">
        <v>85</v>
      </c>
      <c r="AW608" s="12" t="s">
        <v>32</v>
      </c>
      <c r="AX608" s="12" t="s">
        <v>76</v>
      </c>
      <c r="AY608" s="231" t="s">
        <v>198</v>
      </c>
    </row>
    <row r="609" spans="2:65" s="13" customFormat="1" x14ac:dyDescent="0.2">
      <c r="B609" s="232"/>
      <c r="C609" s="233"/>
      <c r="D609" s="222" t="s">
        <v>206</v>
      </c>
      <c r="E609" s="234" t="s">
        <v>1</v>
      </c>
      <c r="F609" s="235" t="s">
        <v>208</v>
      </c>
      <c r="G609" s="233"/>
      <c r="H609" s="236">
        <v>5.08</v>
      </c>
      <c r="I609" s="237"/>
      <c r="J609" s="233"/>
      <c r="K609" s="233"/>
      <c r="L609" s="238"/>
      <c r="M609" s="239"/>
      <c r="N609" s="240"/>
      <c r="O609" s="240"/>
      <c r="P609" s="240"/>
      <c r="Q609" s="240"/>
      <c r="R609" s="240"/>
      <c r="S609" s="240"/>
      <c r="T609" s="241"/>
      <c r="AT609" s="242" t="s">
        <v>206</v>
      </c>
      <c r="AU609" s="242" t="s">
        <v>85</v>
      </c>
      <c r="AV609" s="13" t="s">
        <v>205</v>
      </c>
      <c r="AW609" s="13" t="s">
        <v>32</v>
      </c>
      <c r="AX609" s="13" t="s">
        <v>83</v>
      </c>
      <c r="AY609" s="242" t="s">
        <v>198</v>
      </c>
    </row>
    <row r="610" spans="2:65" s="11" customFormat="1" ht="22.9" customHeight="1" x14ac:dyDescent="0.2">
      <c r="B610" s="192"/>
      <c r="C610" s="193"/>
      <c r="D610" s="194" t="s">
        <v>75</v>
      </c>
      <c r="E610" s="206" t="s">
        <v>544</v>
      </c>
      <c r="F610" s="206" t="s">
        <v>755</v>
      </c>
      <c r="G610" s="193"/>
      <c r="H610" s="193"/>
      <c r="I610" s="196"/>
      <c r="J610" s="207">
        <f>BK610</f>
        <v>0</v>
      </c>
      <c r="K610" s="193"/>
      <c r="L610" s="198"/>
      <c r="M610" s="199"/>
      <c r="N610" s="200"/>
      <c r="O610" s="200"/>
      <c r="P610" s="201">
        <f>SUM(P611:P617)</f>
        <v>0</v>
      </c>
      <c r="Q610" s="200"/>
      <c r="R610" s="201">
        <f>SUM(R611:R617)</f>
        <v>0</v>
      </c>
      <c r="S610" s="200"/>
      <c r="T610" s="202">
        <f>SUM(T611:T617)</f>
        <v>0</v>
      </c>
      <c r="AR610" s="203" t="s">
        <v>83</v>
      </c>
      <c r="AT610" s="204" t="s">
        <v>75</v>
      </c>
      <c r="AU610" s="204" t="s">
        <v>83</v>
      </c>
      <c r="AY610" s="203" t="s">
        <v>198</v>
      </c>
      <c r="BK610" s="205">
        <f>SUM(BK611:BK617)</f>
        <v>0</v>
      </c>
    </row>
    <row r="611" spans="2:65" s="1" customFormat="1" ht="16.5" customHeight="1" x14ac:dyDescent="0.2">
      <c r="B611" s="33"/>
      <c r="C611" s="208" t="s">
        <v>756</v>
      </c>
      <c r="D611" s="208" t="s">
        <v>201</v>
      </c>
      <c r="E611" s="209" t="s">
        <v>757</v>
      </c>
      <c r="F611" s="210" t="s">
        <v>758</v>
      </c>
      <c r="G611" s="211" t="s">
        <v>312</v>
      </c>
      <c r="H611" s="212">
        <v>5.08</v>
      </c>
      <c r="I611" s="213"/>
      <c r="J611" s="212">
        <f>ROUND(I611*H611,2)</f>
        <v>0</v>
      </c>
      <c r="K611" s="210" t="s">
        <v>1</v>
      </c>
      <c r="L611" s="37"/>
      <c r="M611" s="214" t="s">
        <v>1</v>
      </c>
      <c r="N611" s="215" t="s">
        <v>41</v>
      </c>
      <c r="O611" s="65"/>
      <c r="P611" s="216">
        <f>O611*H611</f>
        <v>0</v>
      </c>
      <c r="Q611" s="216">
        <v>0</v>
      </c>
      <c r="R611" s="216">
        <f>Q611*H611</f>
        <v>0</v>
      </c>
      <c r="S611" s="216">
        <v>0</v>
      </c>
      <c r="T611" s="217">
        <f>S611*H611</f>
        <v>0</v>
      </c>
      <c r="AR611" s="218" t="s">
        <v>205</v>
      </c>
      <c r="AT611" s="218" t="s">
        <v>201</v>
      </c>
      <c r="AU611" s="218" t="s">
        <v>85</v>
      </c>
      <c r="AY611" s="16" t="s">
        <v>198</v>
      </c>
      <c r="BE611" s="219">
        <f>IF(N611="základní",J611,0)</f>
        <v>0</v>
      </c>
      <c r="BF611" s="219">
        <f>IF(N611="snížená",J611,0)</f>
        <v>0</v>
      </c>
      <c r="BG611" s="219">
        <f>IF(N611="zákl. přenesená",J611,0)</f>
        <v>0</v>
      </c>
      <c r="BH611" s="219">
        <f>IF(N611="sníž. přenesená",J611,0)</f>
        <v>0</v>
      </c>
      <c r="BI611" s="219">
        <f>IF(N611="nulová",J611,0)</f>
        <v>0</v>
      </c>
      <c r="BJ611" s="16" t="s">
        <v>83</v>
      </c>
      <c r="BK611" s="219">
        <f>ROUND(I611*H611,2)</f>
        <v>0</v>
      </c>
      <c r="BL611" s="16" t="s">
        <v>205</v>
      </c>
      <c r="BM611" s="218" t="s">
        <v>759</v>
      </c>
    </row>
    <row r="612" spans="2:65" s="12" customFormat="1" x14ac:dyDescent="0.2">
      <c r="B612" s="220"/>
      <c r="C612" s="221"/>
      <c r="D612" s="222" t="s">
        <v>206</v>
      </c>
      <c r="E612" s="223" t="s">
        <v>1</v>
      </c>
      <c r="F612" s="224" t="s">
        <v>760</v>
      </c>
      <c r="G612" s="221"/>
      <c r="H612" s="225">
        <v>5.08</v>
      </c>
      <c r="I612" s="226"/>
      <c r="J612" s="221"/>
      <c r="K612" s="221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206</v>
      </c>
      <c r="AU612" s="231" t="s">
        <v>85</v>
      </c>
      <c r="AV612" s="12" t="s">
        <v>85</v>
      </c>
      <c r="AW612" s="12" t="s">
        <v>32</v>
      </c>
      <c r="AX612" s="12" t="s">
        <v>76</v>
      </c>
      <c r="AY612" s="231" t="s">
        <v>198</v>
      </c>
    </row>
    <row r="613" spans="2:65" s="13" customFormat="1" x14ac:dyDescent="0.2">
      <c r="B613" s="232"/>
      <c r="C613" s="233"/>
      <c r="D613" s="222" t="s">
        <v>206</v>
      </c>
      <c r="E613" s="234" t="s">
        <v>1</v>
      </c>
      <c r="F613" s="235" t="s">
        <v>208</v>
      </c>
      <c r="G613" s="233"/>
      <c r="H613" s="236">
        <v>5.08</v>
      </c>
      <c r="I613" s="237"/>
      <c r="J613" s="233"/>
      <c r="K613" s="233"/>
      <c r="L613" s="238"/>
      <c r="M613" s="239"/>
      <c r="N613" s="240"/>
      <c r="O613" s="240"/>
      <c r="P613" s="240"/>
      <c r="Q613" s="240"/>
      <c r="R613" s="240"/>
      <c r="S613" s="240"/>
      <c r="T613" s="241"/>
      <c r="AT613" s="242" t="s">
        <v>206</v>
      </c>
      <c r="AU613" s="242" t="s">
        <v>85</v>
      </c>
      <c r="AV613" s="13" t="s">
        <v>205</v>
      </c>
      <c r="AW613" s="13" t="s">
        <v>32</v>
      </c>
      <c r="AX613" s="13" t="s">
        <v>83</v>
      </c>
      <c r="AY613" s="242" t="s">
        <v>198</v>
      </c>
    </row>
    <row r="614" spans="2:65" s="1" customFormat="1" ht="16.5" customHeight="1" x14ac:dyDescent="0.2">
      <c r="B614" s="33"/>
      <c r="C614" s="208" t="s">
        <v>487</v>
      </c>
      <c r="D614" s="208" t="s">
        <v>201</v>
      </c>
      <c r="E614" s="209" t="s">
        <v>761</v>
      </c>
      <c r="F614" s="210" t="s">
        <v>762</v>
      </c>
      <c r="G614" s="211" t="s">
        <v>312</v>
      </c>
      <c r="H614" s="212">
        <v>5.33</v>
      </c>
      <c r="I614" s="213"/>
      <c r="J614" s="212">
        <f>ROUND(I614*H614,2)</f>
        <v>0</v>
      </c>
      <c r="K614" s="210" t="s">
        <v>1</v>
      </c>
      <c r="L614" s="37"/>
      <c r="M614" s="214" t="s">
        <v>1</v>
      </c>
      <c r="N614" s="215" t="s">
        <v>41</v>
      </c>
      <c r="O614" s="65"/>
      <c r="P614" s="216">
        <f>O614*H614</f>
        <v>0</v>
      </c>
      <c r="Q614" s="216">
        <v>0</v>
      </c>
      <c r="R614" s="216">
        <f>Q614*H614</f>
        <v>0</v>
      </c>
      <c r="S614" s="216">
        <v>0</v>
      </c>
      <c r="T614" s="217">
        <f>S614*H614</f>
        <v>0</v>
      </c>
      <c r="AR614" s="218" t="s">
        <v>205</v>
      </c>
      <c r="AT614" s="218" t="s">
        <v>201</v>
      </c>
      <c r="AU614" s="218" t="s">
        <v>85</v>
      </c>
      <c r="AY614" s="16" t="s">
        <v>198</v>
      </c>
      <c r="BE614" s="219">
        <f>IF(N614="základní",J614,0)</f>
        <v>0</v>
      </c>
      <c r="BF614" s="219">
        <f>IF(N614="snížená",J614,0)</f>
        <v>0</v>
      </c>
      <c r="BG614" s="219">
        <f>IF(N614="zákl. přenesená",J614,0)</f>
        <v>0</v>
      </c>
      <c r="BH614" s="219">
        <f>IF(N614="sníž. přenesená",J614,0)</f>
        <v>0</v>
      </c>
      <c r="BI614" s="219">
        <f>IF(N614="nulová",J614,0)</f>
        <v>0</v>
      </c>
      <c r="BJ614" s="16" t="s">
        <v>83</v>
      </c>
      <c r="BK614" s="219">
        <f>ROUND(I614*H614,2)</f>
        <v>0</v>
      </c>
      <c r="BL614" s="16" t="s">
        <v>205</v>
      </c>
      <c r="BM614" s="218" t="s">
        <v>763</v>
      </c>
    </row>
    <row r="615" spans="2:65" s="12" customFormat="1" x14ac:dyDescent="0.2">
      <c r="B615" s="220"/>
      <c r="C615" s="221"/>
      <c r="D615" s="222" t="s">
        <v>206</v>
      </c>
      <c r="E615" s="223" t="s">
        <v>1</v>
      </c>
      <c r="F615" s="224" t="s">
        <v>764</v>
      </c>
      <c r="G615" s="221"/>
      <c r="H615" s="225">
        <v>5.08</v>
      </c>
      <c r="I615" s="226"/>
      <c r="J615" s="221"/>
      <c r="K615" s="221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206</v>
      </c>
      <c r="AU615" s="231" t="s">
        <v>85</v>
      </c>
      <c r="AV615" s="12" t="s">
        <v>85</v>
      </c>
      <c r="AW615" s="12" t="s">
        <v>32</v>
      </c>
      <c r="AX615" s="12" t="s">
        <v>76</v>
      </c>
      <c r="AY615" s="231" t="s">
        <v>198</v>
      </c>
    </row>
    <row r="616" spans="2:65" s="12" customFormat="1" x14ac:dyDescent="0.2">
      <c r="B616" s="220"/>
      <c r="C616" s="221"/>
      <c r="D616" s="222" t="s">
        <v>206</v>
      </c>
      <c r="E616" s="223" t="s">
        <v>1</v>
      </c>
      <c r="F616" s="224" t="s">
        <v>765</v>
      </c>
      <c r="G616" s="221"/>
      <c r="H616" s="225">
        <v>0.25</v>
      </c>
      <c r="I616" s="226"/>
      <c r="J616" s="221"/>
      <c r="K616" s="221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206</v>
      </c>
      <c r="AU616" s="231" t="s">
        <v>85</v>
      </c>
      <c r="AV616" s="12" t="s">
        <v>85</v>
      </c>
      <c r="AW616" s="12" t="s">
        <v>32</v>
      </c>
      <c r="AX616" s="12" t="s">
        <v>76</v>
      </c>
      <c r="AY616" s="231" t="s">
        <v>198</v>
      </c>
    </row>
    <row r="617" spans="2:65" s="13" customFormat="1" x14ac:dyDescent="0.2">
      <c r="B617" s="232"/>
      <c r="C617" s="233"/>
      <c r="D617" s="222" t="s">
        <v>206</v>
      </c>
      <c r="E617" s="234" t="s">
        <v>1</v>
      </c>
      <c r="F617" s="235" t="s">
        <v>208</v>
      </c>
      <c r="G617" s="233"/>
      <c r="H617" s="236">
        <v>5.33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AT617" s="242" t="s">
        <v>206</v>
      </c>
      <c r="AU617" s="242" t="s">
        <v>85</v>
      </c>
      <c r="AV617" s="13" t="s">
        <v>205</v>
      </c>
      <c r="AW617" s="13" t="s">
        <v>32</v>
      </c>
      <c r="AX617" s="13" t="s">
        <v>83</v>
      </c>
      <c r="AY617" s="242" t="s">
        <v>198</v>
      </c>
    </row>
    <row r="618" spans="2:65" s="11" customFormat="1" ht="22.9" customHeight="1" x14ac:dyDescent="0.2">
      <c r="B618" s="192"/>
      <c r="C618" s="193"/>
      <c r="D618" s="194" t="s">
        <v>75</v>
      </c>
      <c r="E618" s="206" t="s">
        <v>556</v>
      </c>
      <c r="F618" s="206" t="s">
        <v>766</v>
      </c>
      <c r="G618" s="193"/>
      <c r="H618" s="193"/>
      <c r="I618" s="196"/>
      <c r="J618" s="207">
        <f>BK618</f>
        <v>0</v>
      </c>
      <c r="K618" s="193"/>
      <c r="L618" s="198"/>
      <c r="M618" s="199"/>
      <c r="N618" s="200"/>
      <c r="O618" s="200"/>
      <c r="P618" s="201">
        <f>SUM(P619:P744)</f>
        <v>0</v>
      </c>
      <c r="Q618" s="200"/>
      <c r="R618" s="201">
        <f>SUM(R619:R744)</f>
        <v>0</v>
      </c>
      <c r="S618" s="200"/>
      <c r="T618" s="202">
        <f>SUM(T619:T744)</f>
        <v>0</v>
      </c>
      <c r="AR618" s="203" t="s">
        <v>83</v>
      </c>
      <c r="AT618" s="204" t="s">
        <v>75</v>
      </c>
      <c r="AU618" s="204" t="s">
        <v>83</v>
      </c>
      <c r="AY618" s="203" t="s">
        <v>198</v>
      </c>
      <c r="BK618" s="205">
        <f>SUM(BK619:BK744)</f>
        <v>0</v>
      </c>
    </row>
    <row r="619" spans="2:65" s="1" customFormat="1" ht="16.5" customHeight="1" x14ac:dyDescent="0.2">
      <c r="B619" s="33"/>
      <c r="C619" s="208" t="s">
        <v>767</v>
      </c>
      <c r="D619" s="208" t="s">
        <v>201</v>
      </c>
      <c r="E619" s="209" t="s">
        <v>768</v>
      </c>
      <c r="F619" s="210" t="s">
        <v>769</v>
      </c>
      <c r="G619" s="211" t="s">
        <v>312</v>
      </c>
      <c r="H619" s="212">
        <v>317.24</v>
      </c>
      <c r="I619" s="213"/>
      <c r="J619" s="212">
        <f>ROUND(I619*H619,2)</f>
        <v>0</v>
      </c>
      <c r="K619" s="210" t="s">
        <v>1</v>
      </c>
      <c r="L619" s="37"/>
      <c r="M619" s="214" t="s">
        <v>1</v>
      </c>
      <c r="N619" s="215" t="s">
        <v>41</v>
      </c>
      <c r="O619" s="65"/>
      <c r="P619" s="216">
        <f>O619*H619</f>
        <v>0</v>
      </c>
      <c r="Q619" s="216">
        <v>0</v>
      </c>
      <c r="R619" s="216">
        <f>Q619*H619</f>
        <v>0</v>
      </c>
      <c r="S619" s="216">
        <v>0</v>
      </c>
      <c r="T619" s="217">
        <f>S619*H619</f>
        <v>0</v>
      </c>
      <c r="AR619" s="218" t="s">
        <v>205</v>
      </c>
      <c r="AT619" s="218" t="s">
        <v>201</v>
      </c>
      <c r="AU619" s="218" t="s">
        <v>85</v>
      </c>
      <c r="AY619" s="16" t="s">
        <v>198</v>
      </c>
      <c r="BE619" s="219">
        <f>IF(N619="základní",J619,0)</f>
        <v>0</v>
      </c>
      <c r="BF619" s="219">
        <f>IF(N619="snížená",J619,0)</f>
        <v>0</v>
      </c>
      <c r="BG619" s="219">
        <f>IF(N619="zákl. přenesená",J619,0)</f>
        <v>0</v>
      </c>
      <c r="BH619" s="219">
        <f>IF(N619="sníž. přenesená",J619,0)</f>
        <v>0</v>
      </c>
      <c r="BI619" s="219">
        <f>IF(N619="nulová",J619,0)</f>
        <v>0</v>
      </c>
      <c r="BJ619" s="16" t="s">
        <v>83</v>
      </c>
      <c r="BK619" s="219">
        <f>ROUND(I619*H619,2)</f>
        <v>0</v>
      </c>
      <c r="BL619" s="16" t="s">
        <v>205</v>
      </c>
      <c r="BM619" s="218" t="s">
        <v>770</v>
      </c>
    </row>
    <row r="620" spans="2:65" s="12" customFormat="1" ht="22.5" x14ac:dyDescent="0.2">
      <c r="B620" s="220"/>
      <c r="C620" s="221"/>
      <c r="D620" s="222" t="s">
        <v>206</v>
      </c>
      <c r="E620" s="223" t="s">
        <v>1</v>
      </c>
      <c r="F620" s="224" t="s">
        <v>771</v>
      </c>
      <c r="G620" s="221"/>
      <c r="H620" s="225">
        <v>104.47</v>
      </c>
      <c r="I620" s="226"/>
      <c r="J620" s="221"/>
      <c r="K620" s="221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206</v>
      </c>
      <c r="AU620" s="231" t="s">
        <v>85</v>
      </c>
      <c r="AV620" s="12" t="s">
        <v>85</v>
      </c>
      <c r="AW620" s="12" t="s">
        <v>32</v>
      </c>
      <c r="AX620" s="12" t="s">
        <v>76</v>
      </c>
      <c r="AY620" s="231" t="s">
        <v>198</v>
      </c>
    </row>
    <row r="621" spans="2:65" s="12" customFormat="1" x14ac:dyDescent="0.2">
      <c r="B621" s="220"/>
      <c r="C621" s="221"/>
      <c r="D621" s="222" t="s">
        <v>206</v>
      </c>
      <c r="E621" s="223" t="s">
        <v>1</v>
      </c>
      <c r="F621" s="224" t="s">
        <v>772</v>
      </c>
      <c r="G621" s="221"/>
      <c r="H621" s="225">
        <v>99.23</v>
      </c>
      <c r="I621" s="226"/>
      <c r="J621" s="221"/>
      <c r="K621" s="221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206</v>
      </c>
      <c r="AU621" s="231" t="s">
        <v>85</v>
      </c>
      <c r="AV621" s="12" t="s">
        <v>85</v>
      </c>
      <c r="AW621" s="12" t="s">
        <v>32</v>
      </c>
      <c r="AX621" s="12" t="s">
        <v>76</v>
      </c>
      <c r="AY621" s="231" t="s">
        <v>198</v>
      </c>
    </row>
    <row r="622" spans="2:65" s="12" customFormat="1" x14ac:dyDescent="0.2">
      <c r="B622" s="220"/>
      <c r="C622" s="221"/>
      <c r="D622" s="222" t="s">
        <v>206</v>
      </c>
      <c r="E622" s="223" t="s">
        <v>1</v>
      </c>
      <c r="F622" s="224" t="s">
        <v>773</v>
      </c>
      <c r="G622" s="221"/>
      <c r="H622" s="225">
        <v>99.23</v>
      </c>
      <c r="I622" s="226"/>
      <c r="J622" s="221"/>
      <c r="K622" s="221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206</v>
      </c>
      <c r="AU622" s="231" t="s">
        <v>85</v>
      </c>
      <c r="AV622" s="12" t="s">
        <v>85</v>
      </c>
      <c r="AW622" s="12" t="s">
        <v>32</v>
      </c>
      <c r="AX622" s="12" t="s">
        <v>76</v>
      </c>
      <c r="AY622" s="231" t="s">
        <v>198</v>
      </c>
    </row>
    <row r="623" spans="2:65" s="12" customFormat="1" x14ac:dyDescent="0.2">
      <c r="B623" s="220"/>
      <c r="C623" s="221"/>
      <c r="D623" s="222" t="s">
        <v>206</v>
      </c>
      <c r="E623" s="223" t="s">
        <v>1</v>
      </c>
      <c r="F623" s="224" t="s">
        <v>774</v>
      </c>
      <c r="G623" s="221"/>
      <c r="H623" s="225">
        <v>14.31</v>
      </c>
      <c r="I623" s="226"/>
      <c r="J623" s="221"/>
      <c r="K623" s="221"/>
      <c r="L623" s="227"/>
      <c r="M623" s="228"/>
      <c r="N623" s="229"/>
      <c r="O623" s="229"/>
      <c r="P623" s="229"/>
      <c r="Q623" s="229"/>
      <c r="R623" s="229"/>
      <c r="S623" s="229"/>
      <c r="T623" s="230"/>
      <c r="AT623" s="231" t="s">
        <v>206</v>
      </c>
      <c r="AU623" s="231" t="s">
        <v>85</v>
      </c>
      <c r="AV623" s="12" t="s">
        <v>85</v>
      </c>
      <c r="AW623" s="12" t="s">
        <v>32</v>
      </c>
      <c r="AX623" s="12" t="s">
        <v>76</v>
      </c>
      <c r="AY623" s="231" t="s">
        <v>198</v>
      </c>
    </row>
    <row r="624" spans="2:65" s="13" customFormat="1" x14ac:dyDescent="0.2">
      <c r="B624" s="232"/>
      <c r="C624" s="233"/>
      <c r="D624" s="222" t="s">
        <v>206</v>
      </c>
      <c r="E624" s="234" t="s">
        <v>1</v>
      </c>
      <c r="F624" s="235" t="s">
        <v>208</v>
      </c>
      <c r="G624" s="233"/>
      <c r="H624" s="236">
        <v>317.24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AT624" s="242" t="s">
        <v>206</v>
      </c>
      <c r="AU624" s="242" t="s">
        <v>85</v>
      </c>
      <c r="AV624" s="13" t="s">
        <v>205</v>
      </c>
      <c r="AW624" s="13" t="s">
        <v>32</v>
      </c>
      <c r="AX624" s="13" t="s">
        <v>83</v>
      </c>
      <c r="AY624" s="242" t="s">
        <v>198</v>
      </c>
    </row>
    <row r="625" spans="2:65" s="1" customFormat="1" ht="16.5" customHeight="1" x14ac:dyDescent="0.2">
      <c r="B625" s="33"/>
      <c r="C625" s="208" t="s">
        <v>491</v>
      </c>
      <c r="D625" s="208" t="s">
        <v>201</v>
      </c>
      <c r="E625" s="209" t="s">
        <v>775</v>
      </c>
      <c r="F625" s="210" t="s">
        <v>776</v>
      </c>
      <c r="G625" s="211" t="s">
        <v>312</v>
      </c>
      <c r="H625" s="212">
        <v>317.24</v>
      </c>
      <c r="I625" s="213"/>
      <c r="J625" s="212">
        <f>ROUND(I625*H625,2)</f>
        <v>0</v>
      </c>
      <c r="K625" s="210" t="s">
        <v>1</v>
      </c>
      <c r="L625" s="37"/>
      <c r="M625" s="214" t="s">
        <v>1</v>
      </c>
      <c r="N625" s="215" t="s">
        <v>41</v>
      </c>
      <c r="O625" s="65"/>
      <c r="P625" s="216">
        <f>O625*H625</f>
        <v>0</v>
      </c>
      <c r="Q625" s="216">
        <v>0</v>
      </c>
      <c r="R625" s="216">
        <f>Q625*H625</f>
        <v>0</v>
      </c>
      <c r="S625" s="216">
        <v>0</v>
      </c>
      <c r="T625" s="217">
        <f>S625*H625</f>
        <v>0</v>
      </c>
      <c r="AR625" s="218" t="s">
        <v>205</v>
      </c>
      <c r="AT625" s="218" t="s">
        <v>201</v>
      </c>
      <c r="AU625" s="218" t="s">
        <v>85</v>
      </c>
      <c r="AY625" s="16" t="s">
        <v>198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16" t="s">
        <v>83</v>
      </c>
      <c r="BK625" s="219">
        <f>ROUND(I625*H625,2)</f>
        <v>0</v>
      </c>
      <c r="BL625" s="16" t="s">
        <v>205</v>
      </c>
      <c r="BM625" s="218" t="s">
        <v>777</v>
      </c>
    </row>
    <row r="626" spans="2:65" s="14" customFormat="1" x14ac:dyDescent="0.2">
      <c r="B626" s="243"/>
      <c r="C626" s="244"/>
      <c r="D626" s="222" t="s">
        <v>206</v>
      </c>
      <c r="E626" s="245" t="s">
        <v>1</v>
      </c>
      <c r="F626" s="246" t="s">
        <v>778</v>
      </c>
      <c r="G626" s="244"/>
      <c r="H626" s="245" t="s">
        <v>1</v>
      </c>
      <c r="I626" s="247"/>
      <c r="J626" s="244"/>
      <c r="K626" s="244"/>
      <c r="L626" s="248"/>
      <c r="M626" s="249"/>
      <c r="N626" s="250"/>
      <c r="O626" s="250"/>
      <c r="P626" s="250"/>
      <c r="Q626" s="250"/>
      <c r="R626" s="250"/>
      <c r="S626" s="250"/>
      <c r="T626" s="251"/>
      <c r="AT626" s="252" t="s">
        <v>206</v>
      </c>
      <c r="AU626" s="252" t="s">
        <v>85</v>
      </c>
      <c r="AV626" s="14" t="s">
        <v>83</v>
      </c>
      <c r="AW626" s="14" t="s">
        <v>32</v>
      </c>
      <c r="AX626" s="14" t="s">
        <v>76</v>
      </c>
      <c r="AY626" s="252" t="s">
        <v>198</v>
      </c>
    </row>
    <row r="627" spans="2:65" s="12" customFormat="1" x14ac:dyDescent="0.2">
      <c r="B627" s="220"/>
      <c r="C627" s="221"/>
      <c r="D627" s="222" t="s">
        <v>206</v>
      </c>
      <c r="E627" s="223" t="s">
        <v>1</v>
      </c>
      <c r="F627" s="224" t="s">
        <v>779</v>
      </c>
      <c r="G627" s="221"/>
      <c r="H627" s="225">
        <v>317.24</v>
      </c>
      <c r="I627" s="226"/>
      <c r="J627" s="221"/>
      <c r="K627" s="221"/>
      <c r="L627" s="227"/>
      <c r="M627" s="228"/>
      <c r="N627" s="229"/>
      <c r="O627" s="229"/>
      <c r="P627" s="229"/>
      <c r="Q627" s="229"/>
      <c r="R627" s="229"/>
      <c r="S627" s="229"/>
      <c r="T627" s="230"/>
      <c r="AT627" s="231" t="s">
        <v>206</v>
      </c>
      <c r="AU627" s="231" t="s">
        <v>85</v>
      </c>
      <c r="AV627" s="12" t="s">
        <v>85</v>
      </c>
      <c r="AW627" s="12" t="s">
        <v>32</v>
      </c>
      <c r="AX627" s="12" t="s">
        <v>76</v>
      </c>
      <c r="AY627" s="231" t="s">
        <v>198</v>
      </c>
    </row>
    <row r="628" spans="2:65" s="13" customFormat="1" x14ac:dyDescent="0.2">
      <c r="B628" s="232"/>
      <c r="C628" s="233"/>
      <c r="D628" s="222" t="s">
        <v>206</v>
      </c>
      <c r="E628" s="234" t="s">
        <v>1</v>
      </c>
      <c r="F628" s="235" t="s">
        <v>208</v>
      </c>
      <c r="G628" s="233"/>
      <c r="H628" s="236">
        <v>317.24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AT628" s="242" t="s">
        <v>206</v>
      </c>
      <c r="AU628" s="242" t="s">
        <v>85</v>
      </c>
      <c r="AV628" s="13" t="s">
        <v>205</v>
      </c>
      <c r="AW628" s="13" t="s">
        <v>32</v>
      </c>
      <c r="AX628" s="13" t="s">
        <v>83</v>
      </c>
      <c r="AY628" s="242" t="s">
        <v>198</v>
      </c>
    </row>
    <row r="629" spans="2:65" s="1" customFormat="1" ht="16.5" customHeight="1" x14ac:dyDescent="0.2">
      <c r="B629" s="33"/>
      <c r="C629" s="208" t="s">
        <v>780</v>
      </c>
      <c r="D629" s="208" t="s">
        <v>201</v>
      </c>
      <c r="E629" s="209" t="s">
        <v>781</v>
      </c>
      <c r="F629" s="210" t="s">
        <v>782</v>
      </c>
      <c r="G629" s="211" t="s">
        <v>312</v>
      </c>
      <c r="H629" s="212">
        <v>83.77</v>
      </c>
      <c r="I629" s="213"/>
      <c r="J629" s="212">
        <f>ROUND(I629*H629,2)</f>
        <v>0</v>
      </c>
      <c r="K629" s="210" t="s">
        <v>1</v>
      </c>
      <c r="L629" s="37"/>
      <c r="M629" s="214" t="s">
        <v>1</v>
      </c>
      <c r="N629" s="215" t="s">
        <v>41</v>
      </c>
      <c r="O629" s="65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AR629" s="218" t="s">
        <v>205</v>
      </c>
      <c r="AT629" s="218" t="s">
        <v>201</v>
      </c>
      <c r="AU629" s="218" t="s">
        <v>85</v>
      </c>
      <c r="AY629" s="16" t="s">
        <v>198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6" t="s">
        <v>83</v>
      </c>
      <c r="BK629" s="219">
        <f>ROUND(I629*H629,2)</f>
        <v>0</v>
      </c>
      <c r="BL629" s="16" t="s">
        <v>205</v>
      </c>
      <c r="BM629" s="218" t="s">
        <v>783</v>
      </c>
    </row>
    <row r="630" spans="2:65" s="14" customFormat="1" x14ac:dyDescent="0.2">
      <c r="B630" s="243"/>
      <c r="C630" s="244"/>
      <c r="D630" s="222" t="s">
        <v>206</v>
      </c>
      <c r="E630" s="245" t="s">
        <v>1</v>
      </c>
      <c r="F630" s="246" t="s">
        <v>784</v>
      </c>
      <c r="G630" s="244"/>
      <c r="H630" s="245" t="s">
        <v>1</v>
      </c>
      <c r="I630" s="247"/>
      <c r="J630" s="244"/>
      <c r="K630" s="244"/>
      <c r="L630" s="248"/>
      <c r="M630" s="249"/>
      <c r="N630" s="250"/>
      <c r="O630" s="250"/>
      <c r="P630" s="250"/>
      <c r="Q630" s="250"/>
      <c r="R630" s="250"/>
      <c r="S630" s="250"/>
      <c r="T630" s="251"/>
      <c r="AT630" s="252" t="s">
        <v>206</v>
      </c>
      <c r="AU630" s="252" t="s">
        <v>85</v>
      </c>
      <c r="AV630" s="14" t="s">
        <v>83</v>
      </c>
      <c r="AW630" s="14" t="s">
        <v>32</v>
      </c>
      <c r="AX630" s="14" t="s">
        <v>76</v>
      </c>
      <c r="AY630" s="252" t="s">
        <v>198</v>
      </c>
    </row>
    <row r="631" spans="2:65" s="14" customFormat="1" x14ac:dyDescent="0.2">
      <c r="B631" s="243"/>
      <c r="C631" s="244"/>
      <c r="D631" s="222" t="s">
        <v>206</v>
      </c>
      <c r="E631" s="245" t="s">
        <v>1</v>
      </c>
      <c r="F631" s="246" t="s">
        <v>785</v>
      </c>
      <c r="G631" s="244"/>
      <c r="H631" s="245" t="s">
        <v>1</v>
      </c>
      <c r="I631" s="247"/>
      <c r="J631" s="244"/>
      <c r="K631" s="244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206</v>
      </c>
      <c r="AU631" s="252" t="s">
        <v>85</v>
      </c>
      <c r="AV631" s="14" t="s">
        <v>83</v>
      </c>
      <c r="AW631" s="14" t="s">
        <v>32</v>
      </c>
      <c r="AX631" s="14" t="s">
        <v>76</v>
      </c>
      <c r="AY631" s="252" t="s">
        <v>198</v>
      </c>
    </row>
    <row r="632" spans="2:65" s="12" customFormat="1" x14ac:dyDescent="0.2">
      <c r="B632" s="220"/>
      <c r="C632" s="221"/>
      <c r="D632" s="222" t="s">
        <v>206</v>
      </c>
      <c r="E632" s="223" t="s">
        <v>1</v>
      </c>
      <c r="F632" s="224" t="s">
        <v>786</v>
      </c>
      <c r="G632" s="221"/>
      <c r="H632" s="225">
        <v>34.729999999999997</v>
      </c>
      <c r="I632" s="226"/>
      <c r="J632" s="221"/>
      <c r="K632" s="221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206</v>
      </c>
      <c r="AU632" s="231" t="s">
        <v>85</v>
      </c>
      <c r="AV632" s="12" t="s">
        <v>85</v>
      </c>
      <c r="AW632" s="12" t="s">
        <v>32</v>
      </c>
      <c r="AX632" s="12" t="s">
        <v>76</v>
      </c>
      <c r="AY632" s="231" t="s">
        <v>198</v>
      </c>
    </row>
    <row r="633" spans="2:65" s="12" customFormat="1" x14ac:dyDescent="0.2">
      <c r="B633" s="220"/>
      <c r="C633" s="221"/>
      <c r="D633" s="222" t="s">
        <v>206</v>
      </c>
      <c r="E633" s="223" t="s">
        <v>1</v>
      </c>
      <c r="F633" s="224" t="s">
        <v>787</v>
      </c>
      <c r="G633" s="221"/>
      <c r="H633" s="225">
        <v>34.729999999999997</v>
      </c>
      <c r="I633" s="226"/>
      <c r="J633" s="221"/>
      <c r="K633" s="221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206</v>
      </c>
      <c r="AU633" s="231" t="s">
        <v>85</v>
      </c>
      <c r="AV633" s="12" t="s">
        <v>85</v>
      </c>
      <c r="AW633" s="12" t="s">
        <v>32</v>
      </c>
      <c r="AX633" s="12" t="s">
        <v>76</v>
      </c>
      <c r="AY633" s="231" t="s">
        <v>198</v>
      </c>
    </row>
    <row r="634" spans="2:65" s="12" customFormat="1" x14ac:dyDescent="0.2">
      <c r="B634" s="220"/>
      <c r="C634" s="221"/>
      <c r="D634" s="222" t="s">
        <v>206</v>
      </c>
      <c r="E634" s="223" t="s">
        <v>1</v>
      </c>
      <c r="F634" s="224" t="s">
        <v>788</v>
      </c>
      <c r="G634" s="221"/>
      <c r="H634" s="225">
        <v>14.31</v>
      </c>
      <c r="I634" s="226"/>
      <c r="J634" s="221"/>
      <c r="K634" s="221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206</v>
      </c>
      <c r="AU634" s="231" t="s">
        <v>85</v>
      </c>
      <c r="AV634" s="12" t="s">
        <v>85</v>
      </c>
      <c r="AW634" s="12" t="s">
        <v>32</v>
      </c>
      <c r="AX634" s="12" t="s">
        <v>76</v>
      </c>
      <c r="AY634" s="231" t="s">
        <v>198</v>
      </c>
    </row>
    <row r="635" spans="2:65" s="13" customFormat="1" x14ac:dyDescent="0.2">
      <c r="B635" s="232"/>
      <c r="C635" s="233"/>
      <c r="D635" s="222" t="s">
        <v>206</v>
      </c>
      <c r="E635" s="234" t="s">
        <v>1</v>
      </c>
      <c r="F635" s="235" t="s">
        <v>208</v>
      </c>
      <c r="G635" s="233"/>
      <c r="H635" s="236">
        <v>83.77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AT635" s="242" t="s">
        <v>206</v>
      </c>
      <c r="AU635" s="242" t="s">
        <v>85</v>
      </c>
      <c r="AV635" s="13" t="s">
        <v>205</v>
      </c>
      <c r="AW635" s="13" t="s">
        <v>32</v>
      </c>
      <c r="AX635" s="13" t="s">
        <v>83</v>
      </c>
      <c r="AY635" s="242" t="s">
        <v>198</v>
      </c>
    </row>
    <row r="636" spans="2:65" s="1" customFormat="1" ht="16.5" customHeight="1" x14ac:dyDescent="0.2">
      <c r="B636" s="33"/>
      <c r="C636" s="208" t="s">
        <v>496</v>
      </c>
      <c r="D636" s="208" t="s">
        <v>201</v>
      </c>
      <c r="E636" s="209" t="s">
        <v>789</v>
      </c>
      <c r="F636" s="210" t="s">
        <v>790</v>
      </c>
      <c r="G636" s="211" t="s">
        <v>312</v>
      </c>
      <c r="H636" s="212">
        <v>151.47999999999999</v>
      </c>
      <c r="I636" s="213"/>
      <c r="J636" s="212">
        <f>ROUND(I636*H636,2)</f>
        <v>0</v>
      </c>
      <c r="K636" s="210" t="s">
        <v>1</v>
      </c>
      <c r="L636" s="37"/>
      <c r="M636" s="214" t="s">
        <v>1</v>
      </c>
      <c r="N636" s="215" t="s">
        <v>41</v>
      </c>
      <c r="O636" s="65"/>
      <c r="P636" s="216">
        <f>O636*H636</f>
        <v>0</v>
      </c>
      <c r="Q636" s="216">
        <v>0</v>
      </c>
      <c r="R636" s="216">
        <f>Q636*H636</f>
        <v>0</v>
      </c>
      <c r="S636" s="216">
        <v>0</v>
      </c>
      <c r="T636" s="217">
        <f>S636*H636</f>
        <v>0</v>
      </c>
      <c r="AR636" s="218" t="s">
        <v>205</v>
      </c>
      <c r="AT636" s="218" t="s">
        <v>201</v>
      </c>
      <c r="AU636" s="218" t="s">
        <v>85</v>
      </c>
      <c r="AY636" s="16" t="s">
        <v>198</v>
      </c>
      <c r="BE636" s="219">
        <f>IF(N636="základní",J636,0)</f>
        <v>0</v>
      </c>
      <c r="BF636" s="219">
        <f>IF(N636="snížená",J636,0)</f>
        <v>0</v>
      </c>
      <c r="BG636" s="219">
        <f>IF(N636="zákl. přenesená",J636,0)</f>
        <v>0</v>
      </c>
      <c r="BH636" s="219">
        <f>IF(N636="sníž. přenesená",J636,0)</f>
        <v>0</v>
      </c>
      <c r="BI636" s="219">
        <f>IF(N636="nulová",J636,0)</f>
        <v>0</v>
      </c>
      <c r="BJ636" s="16" t="s">
        <v>83</v>
      </c>
      <c r="BK636" s="219">
        <f>ROUND(I636*H636,2)</f>
        <v>0</v>
      </c>
      <c r="BL636" s="16" t="s">
        <v>205</v>
      </c>
      <c r="BM636" s="218" t="s">
        <v>791</v>
      </c>
    </row>
    <row r="637" spans="2:65" s="14" customFormat="1" ht="22.5" x14ac:dyDescent="0.2">
      <c r="B637" s="243"/>
      <c r="C637" s="244"/>
      <c r="D637" s="222" t="s">
        <v>206</v>
      </c>
      <c r="E637" s="245" t="s">
        <v>1</v>
      </c>
      <c r="F637" s="246" t="s">
        <v>792</v>
      </c>
      <c r="G637" s="244"/>
      <c r="H637" s="245" t="s">
        <v>1</v>
      </c>
      <c r="I637" s="247"/>
      <c r="J637" s="244"/>
      <c r="K637" s="244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206</v>
      </c>
      <c r="AU637" s="252" t="s">
        <v>85</v>
      </c>
      <c r="AV637" s="14" t="s">
        <v>83</v>
      </c>
      <c r="AW637" s="14" t="s">
        <v>32</v>
      </c>
      <c r="AX637" s="14" t="s">
        <v>76</v>
      </c>
      <c r="AY637" s="252" t="s">
        <v>198</v>
      </c>
    </row>
    <row r="638" spans="2:65" s="12" customFormat="1" ht="22.5" x14ac:dyDescent="0.2">
      <c r="B638" s="220"/>
      <c r="C638" s="221"/>
      <c r="D638" s="222" t="s">
        <v>206</v>
      </c>
      <c r="E638" s="223" t="s">
        <v>1</v>
      </c>
      <c r="F638" s="224" t="s">
        <v>793</v>
      </c>
      <c r="G638" s="221"/>
      <c r="H638" s="225">
        <v>52.24</v>
      </c>
      <c r="I638" s="226"/>
      <c r="J638" s="221"/>
      <c r="K638" s="221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206</v>
      </c>
      <c r="AU638" s="231" t="s">
        <v>85</v>
      </c>
      <c r="AV638" s="12" t="s">
        <v>85</v>
      </c>
      <c r="AW638" s="12" t="s">
        <v>32</v>
      </c>
      <c r="AX638" s="12" t="s">
        <v>76</v>
      </c>
      <c r="AY638" s="231" t="s">
        <v>198</v>
      </c>
    </row>
    <row r="639" spans="2:65" s="12" customFormat="1" x14ac:dyDescent="0.2">
      <c r="B639" s="220"/>
      <c r="C639" s="221"/>
      <c r="D639" s="222" t="s">
        <v>206</v>
      </c>
      <c r="E639" s="223" t="s">
        <v>1</v>
      </c>
      <c r="F639" s="224" t="s">
        <v>794</v>
      </c>
      <c r="G639" s="221"/>
      <c r="H639" s="225">
        <v>49.62</v>
      </c>
      <c r="I639" s="226"/>
      <c r="J639" s="221"/>
      <c r="K639" s="221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206</v>
      </c>
      <c r="AU639" s="231" t="s">
        <v>85</v>
      </c>
      <c r="AV639" s="12" t="s">
        <v>85</v>
      </c>
      <c r="AW639" s="12" t="s">
        <v>32</v>
      </c>
      <c r="AX639" s="12" t="s">
        <v>76</v>
      </c>
      <c r="AY639" s="231" t="s">
        <v>198</v>
      </c>
    </row>
    <row r="640" spans="2:65" s="12" customFormat="1" x14ac:dyDescent="0.2">
      <c r="B640" s="220"/>
      <c r="C640" s="221"/>
      <c r="D640" s="222" t="s">
        <v>206</v>
      </c>
      <c r="E640" s="223" t="s">
        <v>1</v>
      </c>
      <c r="F640" s="224" t="s">
        <v>795</v>
      </c>
      <c r="G640" s="221"/>
      <c r="H640" s="225">
        <v>49.62</v>
      </c>
      <c r="I640" s="226"/>
      <c r="J640" s="221"/>
      <c r="K640" s="221"/>
      <c r="L640" s="227"/>
      <c r="M640" s="228"/>
      <c r="N640" s="229"/>
      <c r="O640" s="229"/>
      <c r="P640" s="229"/>
      <c r="Q640" s="229"/>
      <c r="R640" s="229"/>
      <c r="S640" s="229"/>
      <c r="T640" s="230"/>
      <c r="AT640" s="231" t="s">
        <v>206</v>
      </c>
      <c r="AU640" s="231" t="s">
        <v>85</v>
      </c>
      <c r="AV640" s="12" t="s">
        <v>85</v>
      </c>
      <c r="AW640" s="12" t="s">
        <v>32</v>
      </c>
      <c r="AX640" s="12" t="s">
        <v>76</v>
      </c>
      <c r="AY640" s="231" t="s">
        <v>198</v>
      </c>
    </row>
    <row r="641" spans="2:65" s="13" customFormat="1" x14ac:dyDescent="0.2">
      <c r="B641" s="232"/>
      <c r="C641" s="233"/>
      <c r="D641" s="222" t="s">
        <v>206</v>
      </c>
      <c r="E641" s="234" t="s">
        <v>1</v>
      </c>
      <c r="F641" s="235" t="s">
        <v>208</v>
      </c>
      <c r="G641" s="233"/>
      <c r="H641" s="236">
        <v>151.47999999999999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AT641" s="242" t="s">
        <v>206</v>
      </c>
      <c r="AU641" s="242" t="s">
        <v>85</v>
      </c>
      <c r="AV641" s="13" t="s">
        <v>205</v>
      </c>
      <c r="AW641" s="13" t="s">
        <v>32</v>
      </c>
      <c r="AX641" s="13" t="s">
        <v>83</v>
      </c>
      <c r="AY641" s="242" t="s">
        <v>198</v>
      </c>
    </row>
    <row r="642" spans="2:65" s="1" customFormat="1" ht="16.5" customHeight="1" x14ac:dyDescent="0.2">
      <c r="B642" s="33"/>
      <c r="C642" s="208" t="s">
        <v>796</v>
      </c>
      <c r="D642" s="208" t="s">
        <v>201</v>
      </c>
      <c r="E642" s="209" t="s">
        <v>797</v>
      </c>
      <c r="F642" s="210" t="s">
        <v>798</v>
      </c>
      <c r="G642" s="211" t="s">
        <v>312</v>
      </c>
      <c r="H642" s="212">
        <v>27.92</v>
      </c>
      <c r="I642" s="213"/>
      <c r="J642" s="212">
        <f>ROUND(I642*H642,2)</f>
        <v>0</v>
      </c>
      <c r="K642" s="210" t="s">
        <v>1</v>
      </c>
      <c r="L642" s="37"/>
      <c r="M642" s="214" t="s">
        <v>1</v>
      </c>
      <c r="N642" s="215" t="s">
        <v>41</v>
      </c>
      <c r="O642" s="65"/>
      <c r="P642" s="216">
        <f>O642*H642</f>
        <v>0</v>
      </c>
      <c r="Q642" s="216">
        <v>0</v>
      </c>
      <c r="R642" s="216">
        <f>Q642*H642</f>
        <v>0</v>
      </c>
      <c r="S642" s="216">
        <v>0</v>
      </c>
      <c r="T642" s="217">
        <f>S642*H642</f>
        <v>0</v>
      </c>
      <c r="AR642" s="218" t="s">
        <v>205</v>
      </c>
      <c r="AT642" s="218" t="s">
        <v>201</v>
      </c>
      <c r="AU642" s="218" t="s">
        <v>85</v>
      </c>
      <c r="AY642" s="16" t="s">
        <v>198</v>
      </c>
      <c r="BE642" s="219">
        <f>IF(N642="základní",J642,0)</f>
        <v>0</v>
      </c>
      <c r="BF642" s="219">
        <f>IF(N642="snížená",J642,0)</f>
        <v>0</v>
      </c>
      <c r="BG642" s="219">
        <f>IF(N642="zákl. přenesená",J642,0)</f>
        <v>0</v>
      </c>
      <c r="BH642" s="219">
        <f>IF(N642="sníž. přenesená",J642,0)</f>
        <v>0</v>
      </c>
      <c r="BI642" s="219">
        <f>IF(N642="nulová",J642,0)</f>
        <v>0</v>
      </c>
      <c r="BJ642" s="16" t="s">
        <v>83</v>
      </c>
      <c r="BK642" s="219">
        <f>ROUND(I642*H642,2)</f>
        <v>0</v>
      </c>
      <c r="BL642" s="16" t="s">
        <v>205</v>
      </c>
      <c r="BM642" s="218" t="s">
        <v>799</v>
      </c>
    </row>
    <row r="643" spans="2:65" s="14" customFormat="1" x14ac:dyDescent="0.2">
      <c r="B643" s="243"/>
      <c r="C643" s="244"/>
      <c r="D643" s="222" t="s">
        <v>206</v>
      </c>
      <c r="E643" s="245" t="s">
        <v>1</v>
      </c>
      <c r="F643" s="246" t="s">
        <v>800</v>
      </c>
      <c r="G643" s="244"/>
      <c r="H643" s="245" t="s">
        <v>1</v>
      </c>
      <c r="I643" s="247"/>
      <c r="J643" s="244"/>
      <c r="K643" s="244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206</v>
      </c>
      <c r="AU643" s="252" t="s">
        <v>85</v>
      </c>
      <c r="AV643" s="14" t="s">
        <v>83</v>
      </c>
      <c r="AW643" s="14" t="s">
        <v>32</v>
      </c>
      <c r="AX643" s="14" t="s">
        <v>76</v>
      </c>
      <c r="AY643" s="252" t="s">
        <v>198</v>
      </c>
    </row>
    <row r="644" spans="2:65" s="14" customFormat="1" ht="33.75" x14ac:dyDescent="0.2">
      <c r="B644" s="243"/>
      <c r="C644" s="244"/>
      <c r="D644" s="222" t="s">
        <v>206</v>
      </c>
      <c r="E644" s="245" t="s">
        <v>1</v>
      </c>
      <c r="F644" s="246" t="s">
        <v>801</v>
      </c>
      <c r="G644" s="244"/>
      <c r="H644" s="245" t="s">
        <v>1</v>
      </c>
      <c r="I644" s="247"/>
      <c r="J644" s="244"/>
      <c r="K644" s="244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206</v>
      </c>
      <c r="AU644" s="252" t="s">
        <v>85</v>
      </c>
      <c r="AV644" s="14" t="s">
        <v>83</v>
      </c>
      <c r="AW644" s="14" t="s">
        <v>32</v>
      </c>
      <c r="AX644" s="14" t="s">
        <v>76</v>
      </c>
      <c r="AY644" s="252" t="s">
        <v>198</v>
      </c>
    </row>
    <row r="645" spans="2:65" s="12" customFormat="1" ht="22.5" x14ac:dyDescent="0.2">
      <c r="B645" s="220"/>
      <c r="C645" s="221"/>
      <c r="D645" s="222" t="s">
        <v>206</v>
      </c>
      <c r="E645" s="223" t="s">
        <v>1</v>
      </c>
      <c r="F645" s="224" t="s">
        <v>802</v>
      </c>
      <c r="G645" s="221"/>
      <c r="H645" s="225">
        <v>27.92</v>
      </c>
      <c r="I645" s="226"/>
      <c r="J645" s="221"/>
      <c r="K645" s="221"/>
      <c r="L645" s="227"/>
      <c r="M645" s="228"/>
      <c r="N645" s="229"/>
      <c r="O645" s="229"/>
      <c r="P645" s="229"/>
      <c r="Q645" s="229"/>
      <c r="R645" s="229"/>
      <c r="S645" s="229"/>
      <c r="T645" s="230"/>
      <c r="AT645" s="231" t="s">
        <v>206</v>
      </c>
      <c r="AU645" s="231" t="s">
        <v>85</v>
      </c>
      <c r="AV645" s="12" t="s">
        <v>85</v>
      </c>
      <c r="AW645" s="12" t="s">
        <v>32</v>
      </c>
      <c r="AX645" s="12" t="s">
        <v>76</v>
      </c>
      <c r="AY645" s="231" t="s">
        <v>198</v>
      </c>
    </row>
    <row r="646" spans="2:65" s="13" customFormat="1" x14ac:dyDescent="0.2">
      <c r="B646" s="232"/>
      <c r="C646" s="233"/>
      <c r="D646" s="222" t="s">
        <v>206</v>
      </c>
      <c r="E646" s="234" t="s">
        <v>1</v>
      </c>
      <c r="F646" s="235" t="s">
        <v>208</v>
      </c>
      <c r="G646" s="233"/>
      <c r="H646" s="236">
        <v>27.92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AT646" s="242" t="s">
        <v>206</v>
      </c>
      <c r="AU646" s="242" t="s">
        <v>85</v>
      </c>
      <c r="AV646" s="13" t="s">
        <v>205</v>
      </c>
      <c r="AW646" s="13" t="s">
        <v>32</v>
      </c>
      <c r="AX646" s="13" t="s">
        <v>83</v>
      </c>
      <c r="AY646" s="242" t="s">
        <v>198</v>
      </c>
    </row>
    <row r="647" spans="2:65" s="1" customFormat="1" ht="16.5" customHeight="1" x14ac:dyDescent="0.2">
      <c r="B647" s="33"/>
      <c r="C647" s="208" t="s">
        <v>501</v>
      </c>
      <c r="D647" s="208" t="s">
        <v>201</v>
      </c>
      <c r="E647" s="209" t="s">
        <v>803</v>
      </c>
      <c r="F647" s="210" t="s">
        <v>804</v>
      </c>
      <c r="G647" s="211" t="s">
        <v>312</v>
      </c>
      <c r="H647" s="212">
        <v>20.63</v>
      </c>
      <c r="I647" s="213"/>
      <c r="J647" s="212">
        <f>ROUND(I647*H647,2)</f>
        <v>0</v>
      </c>
      <c r="K647" s="210" t="s">
        <v>1</v>
      </c>
      <c r="L647" s="37"/>
      <c r="M647" s="214" t="s">
        <v>1</v>
      </c>
      <c r="N647" s="215" t="s">
        <v>41</v>
      </c>
      <c r="O647" s="65"/>
      <c r="P647" s="216">
        <f>O647*H647</f>
        <v>0</v>
      </c>
      <c r="Q647" s="216">
        <v>0</v>
      </c>
      <c r="R647" s="216">
        <f>Q647*H647</f>
        <v>0</v>
      </c>
      <c r="S647" s="216">
        <v>0</v>
      </c>
      <c r="T647" s="217">
        <f>S647*H647</f>
        <v>0</v>
      </c>
      <c r="AR647" s="218" t="s">
        <v>205</v>
      </c>
      <c r="AT647" s="218" t="s">
        <v>201</v>
      </c>
      <c r="AU647" s="218" t="s">
        <v>85</v>
      </c>
      <c r="AY647" s="16" t="s">
        <v>198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16" t="s">
        <v>83</v>
      </c>
      <c r="BK647" s="219">
        <f>ROUND(I647*H647,2)</f>
        <v>0</v>
      </c>
      <c r="BL647" s="16" t="s">
        <v>205</v>
      </c>
      <c r="BM647" s="218" t="s">
        <v>805</v>
      </c>
    </row>
    <row r="648" spans="2:65" s="14" customFormat="1" x14ac:dyDescent="0.2">
      <c r="B648" s="243"/>
      <c r="C648" s="244"/>
      <c r="D648" s="222" t="s">
        <v>206</v>
      </c>
      <c r="E648" s="245" t="s">
        <v>1</v>
      </c>
      <c r="F648" s="246" t="s">
        <v>800</v>
      </c>
      <c r="G648" s="244"/>
      <c r="H648" s="245" t="s">
        <v>1</v>
      </c>
      <c r="I648" s="247"/>
      <c r="J648" s="244"/>
      <c r="K648" s="244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206</v>
      </c>
      <c r="AU648" s="252" t="s">
        <v>85</v>
      </c>
      <c r="AV648" s="14" t="s">
        <v>83</v>
      </c>
      <c r="AW648" s="14" t="s">
        <v>32</v>
      </c>
      <c r="AX648" s="14" t="s">
        <v>76</v>
      </c>
      <c r="AY648" s="252" t="s">
        <v>198</v>
      </c>
    </row>
    <row r="649" spans="2:65" s="14" customFormat="1" ht="33.75" x14ac:dyDescent="0.2">
      <c r="B649" s="243"/>
      <c r="C649" s="244"/>
      <c r="D649" s="222" t="s">
        <v>206</v>
      </c>
      <c r="E649" s="245" t="s">
        <v>1</v>
      </c>
      <c r="F649" s="246" t="s">
        <v>806</v>
      </c>
      <c r="G649" s="244"/>
      <c r="H649" s="245" t="s">
        <v>1</v>
      </c>
      <c r="I649" s="247"/>
      <c r="J649" s="244"/>
      <c r="K649" s="244"/>
      <c r="L649" s="248"/>
      <c r="M649" s="249"/>
      <c r="N649" s="250"/>
      <c r="O649" s="250"/>
      <c r="P649" s="250"/>
      <c r="Q649" s="250"/>
      <c r="R649" s="250"/>
      <c r="S649" s="250"/>
      <c r="T649" s="251"/>
      <c r="AT649" s="252" t="s">
        <v>206</v>
      </c>
      <c r="AU649" s="252" t="s">
        <v>85</v>
      </c>
      <c r="AV649" s="14" t="s">
        <v>83</v>
      </c>
      <c r="AW649" s="14" t="s">
        <v>32</v>
      </c>
      <c r="AX649" s="14" t="s">
        <v>76</v>
      </c>
      <c r="AY649" s="252" t="s">
        <v>198</v>
      </c>
    </row>
    <row r="650" spans="2:65" s="12" customFormat="1" x14ac:dyDescent="0.2">
      <c r="B650" s="220"/>
      <c r="C650" s="221"/>
      <c r="D650" s="222" t="s">
        <v>206</v>
      </c>
      <c r="E650" s="223" t="s">
        <v>1</v>
      </c>
      <c r="F650" s="224" t="s">
        <v>807</v>
      </c>
      <c r="G650" s="221"/>
      <c r="H650" s="225">
        <v>20.63</v>
      </c>
      <c r="I650" s="226"/>
      <c r="J650" s="221"/>
      <c r="K650" s="221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206</v>
      </c>
      <c r="AU650" s="231" t="s">
        <v>85</v>
      </c>
      <c r="AV650" s="12" t="s">
        <v>85</v>
      </c>
      <c r="AW650" s="12" t="s">
        <v>32</v>
      </c>
      <c r="AX650" s="12" t="s">
        <v>76</v>
      </c>
      <c r="AY650" s="231" t="s">
        <v>198</v>
      </c>
    </row>
    <row r="651" spans="2:65" s="13" customFormat="1" x14ac:dyDescent="0.2">
      <c r="B651" s="232"/>
      <c r="C651" s="233"/>
      <c r="D651" s="222" t="s">
        <v>206</v>
      </c>
      <c r="E651" s="234" t="s">
        <v>1</v>
      </c>
      <c r="F651" s="235" t="s">
        <v>208</v>
      </c>
      <c r="G651" s="233"/>
      <c r="H651" s="236">
        <v>20.63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AT651" s="242" t="s">
        <v>206</v>
      </c>
      <c r="AU651" s="242" t="s">
        <v>85</v>
      </c>
      <c r="AV651" s="13" t="s">
        <v>205</v>
      </c>
      <c r="AW651" s="13" t="s">
        <v>32</v>
      </c>
      <c r="AX651" s="13" t="s">
        <v>83</v>
      </c>
      <c r="AY651" s="242" t="s">
        <v>198</v>
      </c>
    </row>
    <row r="652" spans="2:65" s="1" customFormat="1" ht="16.5" customHeight="1" x14ac:dyDescent="0.2">
      <c r="B652" s="33"/>
      <c r="C652" s="208" t="s">
        <v>808</v>
      </c>
      <c r="D652" s="208" t="s">
        <v>201</v>
      </c>
      <c r="E652" s="209" t="s">
        <v>809</v>
      </c>
      <c r="F652" s="210" t="s">
        <v>810</v>
      </c>
      <c r="G652" s="211" t="s">
        <v>312</v>
      </c>
      <c r="H652" s="212">
        <v>48.53</v>
      </c>
      <c r="I652" s="213"/>
      <c r="J652" s="212">
        <f>ROUND(I652*H652,2)</f>
        <v>0</v>
      </c>
      <c r="K652" s="210" t="s">
        <v>1</v>
      </c>
      <c r="L652" s="37"/>
      <c r="M652" s="214" t="s">
        <v>1</v>
      </c>
      <c r="N652" s="215" t="s">
        <v>41</v>
      </c>
      <c r="O652" s="65"/>
      <c r="P652" s="216">
        <f>O652*H652</f>
        <v>0</v>
      </c>
      <c r="Q652" s="216">
        <v>0</v>
      </c>
      <c r="R652" s="216">
        <f>Q652*H652</f>
        <v>0</v>
      </c>
      <c r="S652" s="216">
        <v>0</v>
      </c>
      <c r="T652" s="217">
        <f>S652*H652</f>
        <v>0</v>
      </c>
      <c r="AR652" s="218" t="s">
        <v>205</v>
      </c>
      <c r="AT652" s="218" t="s">
        <v>201</v>
      </c>
      <c r="AU652" s="218" t="s">
        <v>85</v>
      </c>
      <c r="AY652" s="16" t="s">
        <v>198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16" t="s">
        <v>83</v>
      </c>
      <c r="BK652" s="219">
        <f>ROUND(I652*H652,2)</f>
        <v>0</v>
      </c>
      <c r="BL652" s="16" t="s">
        <v>205</v>
      </c>
      <c r="BM652" s="218" t="s">
        <v>811</v>
      </c>
    </row>
    <row r="653" spans="2:65" s="12" customFormat="1" ht="22.5" x14ac:dyDescent="0.2">
      <c r="B653" s="220"/>
      <c r="C653" s="221"/>
      <c r="D653" s="222" t="s">
        <v>206</v>
      </c>
      <c r="E653" s="223" t="s">
        <v>1</v>
      </c>
      <c r="F653" s="224" t="s">
        <v>812</v>
      </c>
      <c r="G653" s="221"/>
      <c r="H653" s="225">
        <v>48.53</v>
      </c>
      <c r="I653" s="226"/>
      <c r="J653" s="221"/>
      <c r="K653" s="221"/>
      <c r="L653" s="227"/>
      <c r="M653" s="228"/>
      <c r="N653" s="229"/>
      <c r="O653" s="229"/>
      <c r="P653" s="229"/>
      <c r="Q653" s="229"/>
      <c r="R653" s="229"/>
      <c r="S653" s="229"/>
      <c r="T653" s="230"/>
      <c r="AT653" s="231" t="s">
        <v>206</v>
      </c>
      <c r="AU653" s="231" t="s">
        <v>85</v>
      </c>
      <c r="AV653" s="12" t="s">
        <v>85</v>
      </c>
      <c r="AW653" s="12" t="s">
        <v>32</v>
      </c>
      <c r="AX653" s="12" t="s">
        <v>76</v>
      </c>
      <c r="AY653" s="231" t="s">
        <v>198</v>
      </c>
    </row>
    <row r="654" spans="2:65" s="13" customFormat="1" x14ac:dyDescent="0.2">
      <c r="B654" s="232"/>
      <c r="C654" s="233"/>
      <c r="D654" s="222" t="s">
        <v>206</v>
      </c>
      <c r="E654" s="234" t="s">
        <v>1</v>
      </c>
      <c r="F654" s="235" t="s">
        <v>208</v>
      </c>
      <c r="G654" s="233"/>
      <c r="H654" s="236">
        <v>48.53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206</v>
      </c>
      <c r="AU654" s="242" t="s">
        <v>85</v>
      </c>
      <c r="AV654" s="13" t="s">
        <v>205</v>
      </c>
      <c r="AW654" s="13" t="s">
        <v>32</v>
      </c>
      <c r="AX654" s="13" t="s">
        <v>83</v>
      </c>
      <c r="AY654" s="242" t="s">
        <v>198</v>
      </c>
    </row>
    <row r="655" spans="2:65" s="1" customFormat="1" ht="16.5" customHeight="1" x14ac:dyDescent="0.2">
      <c r="B655" s="33"/>
      <c r="C655" s="208" t="s">
        <v>506</v>
      </c>
      <c r="D655" s="208" t="s">
        <v>201</v>
      </c>
      <c r="E655" s="209" t="s">
        <v>813</v>
      </c>
      <c r="F655" s="210" t="s">
        <v>814</v>
      </c>
      <c r="G655" s="211" t="s">
        <v>312</v>
      </c>
      <c r="H655" s="212">
        <v>15</v>
      </c>
      <c r="I655" s="213"/>
      <c r="J655" s="212">
        <f>ROUND(I655*H655,2)</f>
        <v>0</v>
      </c>
      <c r="K655" s="210" t="s">
        <v>1</v>
      </c>
      <c r="L655" s="37"/>
      <c r="M655" s="214" t="s">
        <v>1</v>
      </c>
      <c r="N655" s="215" t="s">
        <v>41</v>
      </c>
      <c r="O655" s="65"/>
      <c r="P655" s="216">
        <f>O655*H655</f>
        <v>0</v>
      </c>
      <c r="Q655" s="216">
        <v>0</v>
      </c>
      <c r="R655" s="216">
        <f>Q655*H655</f>
        <v>0</v>
      </c>
      <c r="S655" s="216">
        <v>0</v>
      </c>
      <c r="T655" s="217">
        <f>S655*H655</f>
        <v>0</v>
      </c>
      <c r="AR655" s="218" t="s">
        <v>205</v>
      </c>
      <c r="AT655" s="218" t="s">
        <v>201</v>
      </c>
      <c r="AU655" s="218" t="s">
        <v>85</v>
      </c>
      <c r="AY655" s="16" t="s">
        <v>198</v>
      </c>
      <c r="BE655" s="219">
        <f>IF(N655="základní",J655,0)</f>
        <v>0</v>
      </c>
      <c r="BF655" s="219">
        <f>IF(N655="snížená",J655,0)</f>
        <v>0</v>
      </c>
      <c r="BG655" s="219">
        <f>IF(N655="zákl. přenesená",J655,0)</f>
        <v>0</v>
      </c>
      <c r="BH655" s="219">
        <f>IF(N655="sníž. přenesená",J655,0)</f>
        <v>0</v>
      </c>
      <c r="BI655" s="219">
        <f>IF(N655="nulová",J655,0)</f>
        <v>0</v>
      </c>
      <c r="BJ655" s="16" t="s">
        <v>83</v>
      </c>
      <c r="BK655" s="219">
        <f>ROUND(I655*H655,2)</f>
        <v>0</v>
      </c>
      <c r="BL655" s="16" t="s">
        <v>205</v>
      </c>
      <c r="BM655" s="218" t="s">
        <v>815</v>
      </c>
    </row>
    <row r="656" spans="2:65" s="12" customFormat="1" x14ac:dyDescent="0.2">
      <c r="B656" s="220"/>
      <c r="C656" s="221"/>
      <c r="D656" s="222" t="s">
        <v>206</v>
      </c>
      <c r="E656" s="223" t="s">
        <v>1</v>
      </c>
      <c r="F656" s="224" t="s">
        <v>816</v>
      </c>
      <c r="G656" s="221"/>
      <c r="H656" s="225">
        <v>15</v>
      </c>
      <c r="I656" s="226"/>
      <c r="J656" s="221"/>
      <c r="K656" s="221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206</v>
      </c>
      <c r="AU656" s="231" t="s">
        <v>85</v>
      </c>
      <c r="AV656" s="12" t="s">
        <v>85</v>
      </c>
      <c r="AW656" s="12" t="s">
        <v>32</v>
      </c>
      <c r="AX656" s="12" t="s">
        <v>76</v>
      </c>
      <c r="AY656" s="231" t="s">
        <v>198</v>
      </c>
    </row>
    <row r="657" spans="2:65" s="13" customFormat="1" x14ac:dyDescent="0.2">
      <c r="B657" s="232"/>
      <c r="C657" s="233"/>
      <c r="D657" s="222" t="s">
        <v>206</v>
      </c>
      <c r="E657" s="234" t="s">
        <v>1</v>
      </c>
      <c r="F657" s="235" t="s">
        <v>208</v>
      </c>
      <c r="G657" s="233"/>
      <c r="H657" s="236">
        <v>15</v>
      </c>
      <c r="I657" s="237"/>
      <c r="J657" s="233"/>
      <c r="K657" s="233"/>
      <c r="L657" s="238"/>
      <c r="M657" s="239"/>
      <c r="N657" s="240"/>
      <c r="O657" s="240"/>
      <c r="P657" s="240"/>
      <c r="Q657" s="240"/>
      <c r="R657" s="240"/>
      <c r="S657" s="240"/>
      <c r="T657" s="241"/>
      <c r="AT657" s="242" t="s">
        <v>206</v>
      </c>
      <c r="AU657" s="242" t="s">
        <v>85</v>
      </c>
      <c r="AV657" s="13" t="s">
        <v>205</v>
      </c>
      <c r="AW657" s="13" t="s">
        <v>32</v>
      </c>
      <c r="AX657" s="13" t="s">
        <v>83</v>
      </c>
      <c r="AY657" s="242" t="s">
        <v>198</v>
      </c>
    </row>
    <row r="658" spans="2:65" s="1" customFormat="1" ht="16.5" customHeight="1" x14ac:dyDescent="0.2">
      <c r="B658" s="33"/>
      <c r="C658" s="208" t="s">
        <v>817</v>
      </c>
      <c r="D658" s="208" t="s">
        <v>201</v>
      </c>
      <c r="E658" s="209" t="s">
        <v>818</v>
      </c>
      <c r="F658" s="210" t="s">
        <v>819</v>
      </c>
      <c r="G658" s="211" t="s">
        <v>312</v>
      </c>
      <c r="H658" s="212">
        <v>5</v>
      </c>
      <c r="I658" s="213"/>
      <c r="J658" s="212">
        <f>ROUND(I658*H658,2)</f>
        <v>0</v>
      </c>
      <c r="K658" s="210" t="s">
        <v>1</v>
      </c>
      <c r="L658" s="37"/>
      <c r="M658" s="214" t="s">
        <v>1</v>
      </c>
      <c r="N658" s="215" t="s">
        <v>41</v>
      </c>
      <c r="O658" s="65"/>
      <c r="P658" s="216">
        <f>O658*H658</f>
        <v>0</v>
      </c>
      <c r="Q658" s="216">
        <v>0</v>
      </c>
      <c r="R658" s="216">
        <f>Q658*H658</f>
        <v>0</v>
      </c>
      <c r="S658" s="216">
        <v>0</v>
      </c>
      <c r="T658" s="217">
        <f>S658*H658</f>
        <v>0</v>
      </c>
      <c r="AR658" s="218" t="s">
        <v>205</v>
      </c>
      <c r="AT658" s="218" t="s">
        <v>201</v>
      </c>
      <c r="AU658" s="218" t="s">
        <v>85</v>
      </c>
      <c r="AY658" s="16" t="s">
        <v>198</v>
      </c>
      <c r="BE658" s="219">
        <f>IF(N658="základní",J658,0)</f>
        <v>0</v>
      </c>
      <c r="BF658" s="219">
        <f>IF(N658="snížená",J658,0)</f>
        <v>0</v>
      </c>
      <c r="BG658" s="219">
        <f>IF(N658="zákl. přenesená",J658,0)</f>
        <v>0</v>
      </c>
      <c r="BH658" s="219">
        <f>IF(N658="sníž. přenesená",J658,0)</f>
        <v>0</v>
      </c>
      <c r="BI658" s="219">
        <f>IF(N658="nulová",J658,0)</f>
        <v>0</v>
      </c>
      <c r="BJ658" s="16" t="s">
        <v>83</v>
      </c>
      <c r="BK658" s="219">
        <f>ROUND(I658*H658,2)</f>
        <v>0</v>
      </c>
      <c r="BL658" s="16" t="s">
        <v>205</v>
      </c>
      <c r="BM658" s="218" t="s">
        <v>820</v>
      </c>
    </row>
    <row r="659" spans="2:65" s="12" customFormat="1" x14ac:dyDescent="0.2">
      <c r="B659" s="220"/>
      <c r="C659" s="221"/>
      <c r="D659" s="222" t="s">
        <v>206</v>
      </c>
      <c r="E659" s="223" t="s">
        <v>1</v>
      </c>
      <c r="F659" s="224" t="s">
        <v>821</v>
      </c>
      <c r="G659" s="221"/>
      <c r="H659" s="225">
        <v>5</v>
      </c>
      <c r="I659" s="226"/>
      <c r="J659" s="221"/>
      <c r="K659" s="221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206</v>
      </c>
      <c r="AU659" s="231" t="s">
        <v>85</v>
      </c>
      <c r="AV659" s="12" t="s">
        <v>85</v>
      </c>
      <c r="AW659" s="12" t="s">
        <v>32</v>
      </c>
      <c r="AX659" s="12" t="s">
        <v>76</v>
      </c>
      <c r="AY659" s="231" t="s">
        <v>198</v>
      </c>
    </row>
    <row r="660" spans="2:65" s="13" customFormat="1" x14ac:dyDescent="0.2">
      <c r="B660" s="232"/>
      <c r="C660" s="233"/>
      <c r="D660" s="222" t="s">
        <v>206</v>
      </c>
      <c r="E660" s="234" t="s">
        <v>1</v>
      </c>
      <c r="F660" s="235" t="s">
        <v>208</v>
      </c>
      <c r="G660" s="233"/>
      <c r="H660" s="236">
        <v>5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AT660" s="242" t="s">
        <v>206</v>
      </c>
      <c r="AU660" s="242" t="s">
        <v>85</v>
      </c>
      <c r="AV660" s="13" t="s">
        <v>205</v>
      </c>
      <c r="AW660" s="13" t="s">
        <v>32</v>
      </c>
      <c r="AX660" s="13" t="s">
        <v>83</v>
      </c>
      <c r="AY660" s="242" t="s">
        <v>198</v>
      </c>
    </row>
    <row r="661" spans="2:65" s="1" customFormat="1" ht="16.5" customHeight="1" x14ac:dyDescent="0.2">
      <c r="B661" s="33"/>
      <c r="C661" s="208" t="s">
        <v>510</v>
      </c>
      <c r="D661" s="208" t="s">
        <v>201</v>
      </c>
      <c r="E661" s="209" t="s">
        <v>822</v>
      </c>
      <c r="F661" s="210" t="s">
        <v>823</v>
      </c>
      <c r="G661" s="211" t="s">
        <v>312</v>
      </c>
      <c r="H661" s="212">
        <v>1360.05</v>
      </c>
      <c r="I661" s="213"/>
      <c r="J661" s="212">
        <f>ROUND(I661*H661,2)</f>
        <v>0</v>
      </c>
      <c r="K661" s="210" t="s">
        <v>1</v>
      </c>
      <c r="L661" s="37"/>
      <c r="M661" s="214" t="s">
        <v>1</v>
      </c>
      <c r="N661" s="215" t="s">
        <v>41</v>
      </c>
      <c r="O661" s="65"/>
      <c r="P661" s="216">
        <f>O661*H661</f>
        <v>0</v>
      </c>
      <c r="Q661" s="216">
        <v>0</v>
      </c>
      <c r="R661" s="216">
        <f>Q661*H661</f>
        <v>0</v>
      </c>
      <c r="S661" s="216">
        <v>0</v>
      </c>
      <c r="T661" s="217">
        <f>S661*H661</f>
        <v>0</v>
      </c>
      <c r="AR661" s="218" t="s">
        <v>205</v>
      </c>
      <c r="AT661" s="218" t="s">
        <v>201</v>
      </c>
      <c r="AU661" s="218" t="s">
        <v>85</v>
      </c>
      <c r="AY661" s="16" t="s">
        <v>198</v>
      </c>
      <c r="BE661" s="219">
        <f>IF(N661="základní",J661,0)</f>
        <v>0</v>
      </c>
      <c r="BF661" s="219">
        <f>IF(N661="snížená",J661,0)</f>
        <v>0</v>
      </c>
      <c r="BG661" s="219">
        <f>IF(N661="zákl. přenesená",J661,0)</f>
        <v>0</v>
      </c>
      <c r="BH661" s="219">
        <f>IF(N661="sníž. přenesená",J661,0)</f>
        <v>0</v>
      </c>
      <c r="BI661" s="219">
        <f>IF(N661="nulová",J661,0)</f>
        <v>0</v>
      </c>
      <c r="BJ661" s="16" t="s">
        <v>83</v>
      </c>
      <c r="BK661" s="219">
        <f>ROUND(I661*H661,2)</f>
        <v>0</v>
      </c>
      <c r="BL661" s="16" t="s">
        <v>205</v>
      </c>
      <c r="BM661" s="218" t="s">
        <v>824</v>
      </c>
    </row>
    <row r="662" spans="2:65" s="12" customFormat="1" ht="22.5" x14ac:dyDescent="0.2">
      <c r="B662" s="220"/>
      <c r="C662" s="221"/>
      <c r="D662" s="222" t="s">
        <v>206</v>
      </c>
      <c r="E662" s="223" t="s">
        <v>1</v>
      </c>
      <c r="F662" s="224" t="s">
        <v>825</v>
      </c>
      <c r="G662" s="221"/>
      <c r="H662" s="225">
        <v>106.51</v>
      </c>
      <c r="I662" s="226"/>
      <c r="J662" s="221"/>
      <c r="K662" s="221"/>
      <c r="L662" s="227"/>
      <c r="M662" s="228"/>
      <c r="N662" s="229"/>
      <c r="O662" s="229"/>
      <c r="P662" s="229"/>
      <c r="Q662" s="229"/>
      <c r="R662" s="229"/>
      <c r="S662" s="229"/>
      <c r="T662" s="230"/>
      <c r="AT662" s="231" t="s">
        <v>206</v>
      </c>
      <c r="AU662" s="231" t="s">
        <v>85</v>
      </c>
      <c r="AV662" s="12" t="s">
        <v>85</v>
      </c>
      <c r="AW662" s="12" t="s">
        <v>32</v>
      </c>
      <c r="AX662" s="12" t="s">
        <v>76</v>
      </c>
      <c r="AY662" s="231" t="s">
        <v>198</v>
      </c>
    </row>
    <row r="663" spans="2:65" s="12" customFormat="1" x14ac:dyDescent="0.2">
      <c r="B663" s="220"/>
      <c r="C663" s="221"/>
      <c r="D663" s="222" t="s">
        <v>206</v>
      </c>
      <c r="E663" s="223" t="s">
        <v>1</v>
      </c>
      <c r="F663" s="224" t="s">
        <v>826</v>
      </c>
      <c r="G663" s="221"/>
      <c r="H663" s="225">
        <v>-18</v>
      </c>
      <c r="I663" s="226"/>
      <c r="J663" s="221"/>
      <c r="K663" s="221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206</v>
      </c>
      <c r="AU663" s="231" t="s">
        <v>85</v>
      </c>
      <c r="AV663" s="12" t="s">
        <v>85</v>
      </c>
      <c r="AW663" s="12" t="s">
        <v>32</v>
      </c>
      <c r="AX663" s="12" t="s">
        <v>76</v>
      </c>
      <c r="AY663" s="231" t="s">
        <v>198</v>
      </c>
    </row>
    <row r="664" spans="2:65" s="12" customFormat="1" x14ac:dyDescent="0.2">
      <c r="B664" s="220"/>
      <c r="C664" s="221"/>
      <c r="D664" s="222" t="s">
        <v>206</v>
      </c>
      <c r="E664" s="223" t="s">
        <v>1</v>
      </c>
      <c r="F664" s="224" t="s">
        <v>827</v>
      </c>
      <c r="G664" s="221"/>
      <c r="H664" s="225">
        <v>11.74</v>
      </c>
      <c r="I664" s="226"/>
      <c r="J664" s="221"/>
      <c r="K664" s="221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206</v>
      </c>
      <c r="AU664" s="231" t="s">
        <v>85</v>
      </c>
      <c r="AV664" s="12" t="s">
        <v>85</v>
      </c>
      <c r="AW664" s="12" t="s">
        <v>32</v>
      </c>
      <c r="AX664" s="12" t="s">
        <v>76</v>
      </c>
      <c r="AY664" s="231" t="s">
        <v>198</v>
      </c>
    </row>
    <row r="665" spans="2:65" s="12" customFormat="1" x14ac:dyDescent="0.2">
      <c r="B665" s="220"/>
      <c r="C665" s="221"/>
      <c r="D665" s="222" t="s">
        <v>206</v>
      </c>
      <c r="E665" s="223" t="s">
        <v>1</v>
      </c>
      <c r="F665" s="224" t="s">
        <v>828</v>
      </c>
      <c r="G665" s="221"/>
      <c r="H665" s="225">
        <v>11.96</v>
      </c>
      <c r="I665" s="226"/>
      <c r="J665" s="221"/>
      <c r="K665" s="221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206</v>
      </c>
      <c r="AU665" s="231" t="s">
        <v>85</v>
      </c>
      <c r="AV665" s="12" t="s">
        <v>85</v>
      </c>
      <c r="AW665" s="12" t="s">
        <v>32</v>
      </c>
      <c r="AX665" s="12" t="s">
        <v>76</v>
      </c>
      <c r="AY665" s="231" t="s">
        <v>198</v>
      </c>
    </row>
    <row r="666" spans="2:65" s="12" customFormat="1" ht="22.5" x14ac:dyDescent="0.2">
      <c r="B666" s="220"/>
      <c r="C666" s="221"/>
      <c r="D666" s="222" t="s">
        <v>206</v>
      </c>
      <c r="E666" s="223" t="s">
        <v>1</v>
      </c>
      <c r="F666" s="224" t="s">
        <v>829</v>
      </c>
      <c r="G666" s="221"/>
      <c r="H666" s="225">
        <v>33.369999999999997</v>
      </c>
      <c r="I666" s="226"/>
      <c r="J666" s="221"/>
      <c r="K666" s="221"/>
      <c r="L666" s="227"/>
      <c r="M666" s="228"/>
      <c r="N666" s="229"/>
      <c r="O666" s="229"/>
      <c r="P666" s="229"/>
      <c r="Q666" s="229"/>
      <c r="R666" s="229"/>
      <c r="S666" s="229"/>
      <c r="T666" s="230"/>
      <c r="AT666" s="231" t="s">
        <v>206</v>
      </c>
      <c r="AU666" s="231" t="s">
        <v>85</v>
      </c>
      <c r="AV666" s="12" t="s">
        <v>85</v>
      </c>
      <c r="AW666" s="12" t="s">
        <v>32</v>
      </c>
      <c r="AX666" s="12" t="s">
        <v>76</v>
      </c>
      <c r="AY666" s="231" t="s">
        <v>198</v>
      </c>
    </row>
    <row r="667" spans="2:65" s="12" customFormat="1" x14ac:dyDescent="0.2">
      <c r="B667" s="220"/>
      <c r="C667" s="221"/>
      <c r="D667" s="222" t="s">
        <v>206</v>
      </c>
      <c r="E667" s="223" t="s">
        <v>1</v>
      </c>
      <c r="F667" s="224" t="s">
        <v>830</v>
      </c>
      <c r="G667" s="221"/>
      <c r="H667" s="225">
        <v>32.1</v>
      </c>
      <c r="I667" s="226"/>
      <c r="J667" s="221"/>
      <c r="K667" s="221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206</v>
      </c>
      <c r="AU667" s="231" t="s">
        <v>85</v>
      </c>
      <c r="AV667" s="12" t="s">
        <v>85</v>
      </c>
      <c r="AW667" s="12" t="s">
        <v>32</v>
      </c>
      <c r="AX667" s="12" t="s">
        <v>76</v>
      </c>
      <c r="AY667" s="231" t="s">
        <v>198</v>
      </c>
    </row>
    <row r="668" spans="2:65" s="12" customFormat="1" x14ac:dyDescent="0.2">
      <c r="B668" s="220"/>
      <c r="C668" s="221"/>
      <c r="D668" s="222" t="s">
        <v>206</v>
      </c>
      <c r="E668" s="223" t="s">
        <v>1</v>
      </c>
      <c r="F668" s="224" t="s">
        <v>831</v>
      </c>
      <c r="G668" s="221"/>
      <c r="H668" s="225">
        <v>22.95</v>
      </c>
      <c r="I668" s="226"/>
      <c r="J668" s="221"/>
      <c r="K668" s="221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206</v>
      </c>
      <c r="AU668" s="231" t="s">
        <v>85</v>
      </c>
      <c r="AV668" s="12" t="s">
        <v>85</v>
      </c>
      <c r="AW668" s="12" t="s">
        <v>32</v>
      </c>
      <c r="AX668" s="12" t="s">
        <v>76</v>
      </c>
      <c r="AY668" s="231" t="s">
        <v>198</v>
      </c>
    </row>
    <row r="669" spans="2:65" s="12" customFormat="1" x14ac:dyDescent="0.2">
      <c r="B669" s="220"/>
      <c r="C669" s="221"/>
      <c r="D669" s="222" t="s">
        <v>206</v>
      </c>
      <c r="E669" s="223" t="s">
        <v>1</v>
      </c>
      <c r="F669" s="224" t="s">
        <v>832</v>
      </c>
      <c r="G669" s="221"/>
      <c r="H669" s="225">
        <v>22.25</v>
      </c>
      <c r="I669" s="226"/>
      <c r="J669" s="221"/>
      <c r="K669" s="221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206</v>
      </c>
      <c r="AU669" s="231" t="s">
        <v>85</v>
      </c>
      <c r="AV669" s="12" t="s">
        <v>85</v>
      </c>
      <c r="AW669" s="12" t="s">
        <v>32</v>
      </c>
      <c r="AX669" s="12" t="s">
        <v>76</v>
      </c>
      <c r="AY669" s="231" t="s">
        <v>198</v>
      </c>
    </row>
    <row r="670" spans="2:65" s="12" customFormat="1" x14ac:dyDescent="0.2">
      <c r="B670" s="220"/>
      <c r="C670" s="221"/>
      <c r="D670" s="222" t="s">
        <v>206</v>
      </c>
      <c r="E670" s="223" t="s">
        <v>1</v>
      </c>
      <c r="F670" s="224" t="s">
        <v>833</v>
      </c>
      <c r="G670" s="221"/>
      <c r="H670" s="225">
        <v>18.63</v>
      </c>
      <c r="I670" s="226"/>
      <c r="J670" s="221"/>
      <c r="K670" s="221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206</v>
      </c>
      <c r="AU670" s="231" t="s">
        <v>85</v>
      </c>
      <c r="AV670" s="12" t="s">
        <v>85</v>
      </c>
      <c r="AW670" s="12" t="s">
        <v>32</v>
      </c>
      <c r="AX670" s="12" t="s">
        <v>76</v>
      </c>
      <c r="AY670" s="231" t="s">
        <v>198</v>
      </c>
    </row>
    <row r="671" spans="2:65" s="12" customFormat="1" x14ac:dyDescent="0.2">
      <c r="B671" s="220"/>
      <c r="C671" s="221"/>
      <c r="D671" s="222" t="s">
        <v>206</v>
      </c>
      <c r="E671" s="223" t="s">
        <v>1</v>
      </c>
      <c r="F671" s="224" t="s">
        <v>834</v>
      </c>
      <c r="G671" s="221"/>
      <c r="H671" s="225">
        <v>18.61</v>
      </c>
      <c r="I671" s="226"/>
      <c r="J671" s="221"/>
      <c r="K671" s="221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206</v>
      </c>
      <c r="AU671" s="231" t="s">
        <v>85</v>
      </c>
      <c r="AV671" s="12" t="s">
        <v>85</v>
      </c>
      <c r="AW671" s="12" t="s">
        <v>32</v>
      </c>
      <c r="AX671" s="12" t="s">
        <v>76</v>
      </c>
      <c r="AY671" s="231" t="s">
        <v>198</v>
      </c>
    </row>
    <row r="672" spans="2:65" s="12" customFormat="1" x14ac:dyDescent="0.2">
      <c r="B672" s="220"/>
      <c r="C672" s="221"/>
      <c r="D672" s="222" t="s">
        <v>206</v>
      </c>
      <c r="E672" s="223" t="s">
        <v>1</v>
      </c>
      <c r="F672" s="224" t="s">
        <v>835</v>
      </c>
      <c r="G672" s="221"/>
      <c r="H672" s="225">
        <v>18.61</v>
      </c>
      <c r="I672" s="226"/>
      <c r="J672" s="221"/>
      <c r="K672" s="221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206</v>
      </c>
      <c r="AU672" s="231" t="s">
        <v>85</v>
      </c>
      <c r="AV672" s="12" t="s">
        <v>85</v>
      </c>
      <c r="AW672" s="12" t="s">
        <v>32</v>
      </c>
      <c r="AX672" s="12" t="s">
        <v>76</v>
      </c>
      <c r="AY672" s="231" t="s">
        <v>198</v>
      </c>
    </row>
    <row r="673" spans="2:51" s="12" customFormat="1" x14ac:dyDescent="0.2">
      <c r="B673" s="220"/>
      <c r="C673" s="221"/>
      <c r="D673" s="222" t="s">
        <v>206</v>
      </c>
      <c r="E673" s="223" t="s">
        <v>1</v>
      </c>
      <c r="F673" s="224" t="s">
        <v>836</v>
      </c>
      <c r="G673" s="221"/>
      <c r="H673" s="225">
        <v>25.71</v>
      </c>
      <c r="I673" s="226"/>
      <c r="J673" s="221"/>
      <c r="K673" s="221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206</v>
      </c>
      <c r="AU673" s="231" t="s">
        <v>85</v>
      </c>
      <c r="AV673" s="12" t="s">
        <v>85</v>
      </c>
      <c r="AW673" s="12" t="s">
        <v>32</v>
      </c>
      <c r="AX673" s="12" t="s">
        <v>76</v>
      </c>
      <c r="AY673" s="231" t="s">
        <v>198</v>
      </c>
    </row>
    <row r="674" spans="2:51" s="12" customFormat="1" x14ac:dyDescent="0.2">
      <c r="B674" s="220"/>
      <c r="C674" s="221"/>
      <c r="D674" s="222" t="s">
        <v>206</v>
      </c>
      <c r="E674" s="223" t="s">
        <v>1</v>
      </c>
      <c r="F674" s="224" t="s">
        <v>837</v>
      </c>
      <c r="G674" s="221"/>
      <c r="H674" s="225">
        <v>21.54</v>
      </c>
      <c r="I674" s="226"/>
      <c r="J674" s="221"/>
      <c r="K674" s="221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206</v>
      </c>
      <c r="AU674" s="231" t="s">
        <v>85</v>
      </c>
      <c r="AV674" s="12" t="s">
        <v>85</v>
      </c>
      <c r="AW674" s="12" t="s">
        <v>32</v>
      </c>
      <c r="AX674" s="12" t="s">
        <v>76</v>
      </c>
      <c r="AY674" s="231" t="s">
        <v>198</v>
      </c>
    </row>
    <row r="675" spans="2:51" s="12" customFormat="1" ht="22.5" x14ac:dyDescent="0.2">
      <c r="B675" s="220"/>
      <c r="C675" s="221"/>
      <c r="D675" s="222" t="s">
        <v>206</v>
      </c>
      <c r="E675" s="223" t="s">
        <v>1</v>
      </c>
      <c r="F675" s="224" t="s">
        <v>838</v>
      </c>
      <c r="G675" s="221"/>
      <c r="H675" s="225">
        <v>177.59</v>
      </c>
      <c r="I675" s="226"/>
      <c r="J675" s="221"/>
      <c r="K675" s="221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206</v>
      </c>
      <c r="AU675" s="231" t="s">
        <v>85</v>
      </c>
      <c r="AV675" s="12" t="s">
        <v>85</v>
      </c>
      <c r="AW675" s="12" t="s">
        <v>32</v>
      </c>
      <c r="AX675" s="12" t="s">
        <v>76</v>
      </c>
      <c r="AY675" s="231" t="s">
        <v>198</v>
      </c>
    </row>
    <row r="676" spans="2:51" s="12" customFormat="1" ht="33.75" x14ac:dyDescent="0.2">
      <c r="B676" s="220"/>
      <c r="C676" s="221"/>
      <c r="D676" s="222" t="s">
        <v>206</v>
      </c>
      <c r="E676" s="223" t="s">
        <v>1</v>
      </c>
      <c r="F676" s="224" t="s">
        <v>839</v>
      </c>
      <c r="G676" s="221"/>
      <c r="H676" s="225">
        <v>-25.01</v>
      </c>
      <c r="I676" s="226"/>
      <c r="J676" s="221"/>
      <c r="K676" s="221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206</v>
      </c>
      <c r="AU676" s="231" t="s">
        <v>85</v>
      </c>
      <c r="AV676" s="12" t="s">
        <v>85</v>
      </c>
      <c r="AW676" s="12" t="s">
        <v>32</v>
      </c>
      <c r="AX676" s="12" t="s">
        <v>76</v>
      </c>
      <c r="AY676" s="231" t="s">
        <v>198</v>
      </c>
    </row>
    <row r="677" spans="2:51" s="12" customFormat="1" x14ac:dyDescent="0.2">
      <c r="B677" s="220"/>
      <c r="C677" s="221"/>
      <c r="D677" s="222" t="s">
        <v>206</v>
      </c>
      <c r="E677" s="223" t="s">
        <v>1</v>
      </c>
      <c r="F677" s="224" t="s">
        <v>840</v>
      </c>
      <c r="G677" s="221"/>
      <c r="H677" s="225">
        <v>-3.15</v>
      </c>
      <c r="I677" s="226"/>
      <c r="J677" s="221"/>
      <c r="K677" s="221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206</v>
      </c>
      <c r="AU677" s="231" t="s">
        <v>85</v>
      </c>
      <c r="AV677" s="12" t="s">
        <v>85</v>
      </c>
      <c r="AW677" s="12" t="s">
        <v>32</v>
      </c>
      <c r="AX677" s="12" t="s">
        <v>76</v>
      </c>
      <c r="AY677" s="231" t="s">
        <v>198</v>
      </c>
    </row>
    <row r="678" spans="2:51" s="12" customFormat="1" x14ac:dyDescent="0.2">
      <c r="B678" s="220"/>
      <c r="C678" s="221"/>
      <c r="D678" s="222" t="s">
        <v>206</v>
      </c>
      <c r="E678" s="223" t="s">
        <v>1</v>
      </c>
      <c r="F678" s="224" t="s">
        <v>841</v>
      </c>
      <c r="G678" s="221"/>
      <c r="H678" s="225">
        <v>22.21</v>
      </c>
      <c r="I678" s="226"/>
      <c r="J678" s="221"/>
      <c r="K678" s="221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206</v>
      </c>
      <c r="AU678" s="231" t="s">
        <v>85</v>
      </c>
      <c r="AV678" s="12" t="s">
        <v>85</v>
      </c>
      <c r="AW678" s="12" t="s">
        <v>32</v>
      </c>
      <c r="AX678" s="12" t="s">
        <v>76</v>
      </c>
      <c r="AY678" s="231" t="s">
        <v>198</v>
      </c>
    </row>
    <row r="679" spans="2:51" s="12" customFormat="1" x14ac:dyDescent="0.2">
      <c r="B679" s="220"/>
      <c r="C679" s="221"/>
      <c r="D679" s="222" t="s">
        <v>206</v>
      </c>
      <c r="E679" s="223" t="s">
        <v>1</v>
      </c>
      <c r="F679" s="224" t="s">
        <v>842</v>
      </c>
      <c r="G679" s="221"/>
      <c r="H679" s="225">
        <v>8.8800000000000008</v>
      </c>
      <c r="I679" s="226"/>
      <c r="J679" s="221"/>
      <c r="K679" s="221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206</v>
      </c>
      <c r="AU679" s="231" t="s">
        <v>85</v>
      </c>
      <c r="AV679" s="12" t="s">
        <v>85</v>
      </c>
      <c r="AW679" s="12" t="s">
        <v>32</v>
      </c>
      <c r="AX679" s="12" t="s">
        <v>76</v>
      </c>
      <c r="AY679" s="231" t="s">
        <v>198</v>
      </c>
    </row>
    <row r="680" spans="2:51" s="12" customFormat="1" ht="22.5" x14ac:dyDescent="0.2">
      <c r="B680" s="220"/>
      <c r="C680" s="221"/>
      <c r="D680" s="222" t="s">
        <v>206</v>
      </c>
      <c r="E680" s="223" t="s">
        <v>1</v>
      </c>
      <c r="F680" s="224" t="s">
        <v>843</v>
      </c>
      <c r="G680" s="221"/>
      <c r="H680" s="225">
        <v>62.67</v>
      </c>
      <c r="I680" s="226"/>
      <c r="J680" s="221"/>
      <c r="K680" s="221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206</v>
      </c>
      <c r="AU680" s="231" t="s">
        <v>85</v>
      </c>
      <c r="AV680" s="12" t="s">
        <v>85</v>
      </c>
      <c r="AW680" s="12" t="s">
        <v>32</v>
      </c>
      <c r="AX680" s="12" t="s">
        <v>76</v>
      </c>
      <c r="AY680" s="231" t="s">
        <v>198</v>
      </c>
    </row>
    <row r="681" spans="2:51" s="12" customFormat="1" x14ac:dyDescent="0.2">
      <c r="B681" s="220"/>
      <c r="C681" s="221"/>
      <c r="D681" s="222" t="s">
        <v>206</v>
      </c>
      <c r="E681" s="223" t="s">
        <v>1</v>
      </c>
      <c r="F681" s="224" t="s">
        <v>844</v>
      </c>
      <c r="G681" s="221"/>
      <c r="H681" s="225">
        <v>23.46</v>
      </c>
      <c r="I681" s="226"/>
      <c r="J681" s="221"/>
      <c r="K681" s="221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206</v>
      </c>
      <c r="AU681" s="231" t="s">
        <v>85</v>
      </c>
      <c r="AV681" s="12" t="s">
        <v>85</v>
      </c>
      <c r="AW681" s="12" t="s">
        <v>32</v>
      </c>
      <c r="AX681" s="12" t="s">
        <v>76</v>
      </c>
      <c r="AY681" s="231" t="s">
        <v>198</v>
      </c>
    </row>
    <row r="682" spans="2:51" s="12" customFormat="1" x14ac:dyDescent="0.2">
      <c r="B682" s="220"/>
      <c r="C682" s="221"/>
      <c r="D682" s="222" t="s">
        <v>206</v>
      </c>
      <c r="E682" s="223" t="s">
        <v>1</v>
      </c>
      <c r="F682" s="224" t="s">
        <v>845</v>
      </c>
      <c r="G682" s="221"/>
      <c r="H682" s="225">
        <v>33.94</v>
      </c>
      <c r="I682" s="226"/>
      <c r="J682" s="221"/>
      <c r="K682" s="221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206</v>
      </c>
      <c r="AU682" s="231" t="s">
        <v>85</v>
      </c>
      <c r="AV682" s="12" t="s">
        <v>85</v>
      </c>
      <c r="AW682" s="12" t="s">
        <v>32</v>
      </c>
      <c r="AX682" s="12" t="s">
        <v>76</v>
      </c>
      <c r="AY682" s="231" t="s">
        <v>198</v>
      </c>
    </row>
    <row r="683" spans="2:51" s="12" customFormat="1" x14ac:dyDescent="0.2">
      <c r="B683" s="220"/>
      <c r="C683" s="221"/>
      <c r="D683" s="222" t="s">
        <v>206</v>
      </c>
      <c r="E683" s="223" t="s">
        <v>1</v>
      </c>
      <c r="F683" s="224" t="s">
        <v>846</v>
      </c>
      <c r="G683" s="221"/>
      <c r="H683" s="225">
        <v>23.79</v>
      </c>
      <c r="I683" s="226"/>
      <c r="J683" s="221"/>
      <c r="K683" s="221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206</v>
      </c>
      <c r="AU683" s="231" t="s">
        <v>85</v>
      </c>
      <c r="AV683" s="12" t="s">
        <v>85</v>
      </c>
      <c r="AW683" s="12" t="s">
        <v>32</v>
      </c>
      <c r="AX683" s="12" t="s">
        <v>76</v>
      </c>
      <c r="AY683" s="231" t="s">
        <v>198</v>
      </c>
    </row>
    <row r="684" spans="2:51" s="12" customFormat="1" x14ac:dyDescent="0.2">
      <c r="B684" s="220"/>
      <c r="C684" s="221"/>
      <c r="D684" s="222" t="s">
        <v>206</v>
      </c>
      <c r="E684" s="223" t="s">
        <v>1</v>
      </c>
      <c r="F684" s="224" t="s">
        <v>847</v>
      </c>
      <c r="G684" s="221"/>
      <c r="H684" s="225">
        <v>8.8800000000000008</v>
      </c>
      <c r="I684" s="226"/>
      <c r="J684" s="221"/>
      <c r="K684" s="221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206</v>
      </c>
      <c r="AU684" s="231" t="s">
        <v>85</v>
      </c>
      <c r="AV684" s="12" t="s">
        <v>85</v>
      </c>
      <c r="AW684" s="12" t="s">
        <v>32</v>
      </c>
      <c r="AX684" s="12" t="s">
        <v>76</v>
      </c>
      <c r="AY684" s="231" t="s">
        <v>198</v>
      </c>
    </row>
    <row r="685" spans="2:51" s="12" customFormat="1" ht="22.5" x14ac:dyDescent="0.2">
      <c r="B685" s="220"/>
      <c r="C685" s="221"/>
      <c r="D685" s="222" t="s">
        <v>206</v>
      </c>
      <c r="E685" s="223" t="s">
        <v>1</v>
      </c>
      <c r="F685" s="224" t="s">
        <v>848</v>
      </c>
      <c r="G685" s="221"/>
      <c r="H685" s="225">
        <v>63.07</v>
      </c>
      <c r="I685" s="226"/>
      <c r="J685" s="221"/>
      <c r="K685" s="221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206</v>
      </c>
      <c r="AU685" s="231" t="s">
        <v>85</v>
      </c>
      <c r="AV685" s="12" t="s">
        <v>85</v>
      </c>
      <c r="AW685" s="12" t="s">
        <v>32</v>
      </c>
      <c r="AX685" s="12" t="s">
        <v>76</v>
      </c>
      <c r="AY685" s="231" t="s">
        <v>198</v>
      </c>
    </row>
    <row r="686" spans="2:51" s="12" customFormat="1" x14ac:dyDescent="0.2">
      <c r="B686" s="220"/>
      <c r="C686" s="221"/>
      <c r="D686" s="222" t="s">
        <v>206</v>
      </c>
      <c r="E686" s="223" t="s">
        <v>1</v>
      </c>
      <c r="F686" s="224" t="s">
        <v>849</v>
      </c>
      <c r="G686" s="221"/>
      <c r="H686" s="225">
        <v>22.11</v>
      </c>
      <c r="I686" s="226"/>
      <c r="J686" s="221"/>
      <c r="K686" s="221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206</v>
      </c>
      <c r="AU686" s="231" t="s">
        <v>85</v>
      </c>
      <c r="AV686" s="12" t="s">
        <v>85</v>
      </c>
      <c r="AW686" s="12" t="s">
        <v>32</v>
      </c>
      <c r="AX686" s="12" t="s">
        <v>76</v>
      </c>
      <c r="AY686" s="231" t="s">
        <v>198</v>
      </c>
    </row>
    <row r="687" spans="2:51" s="12" customFormat="1" x14ac:dyDescent="0.2">
      <c r="B687" s="220"/>
      <c r="C687" s="221"/>
      <c r="D687" s="222" t="s">
        <v>206</v>
      </c>
      <c r="E687" s="223" t="s">
        <v>1</v>
      </c>
      <c r="F687" s="224" t="s">
        <v>850</v>
      </c>
      <c r="G687" s="221"/>
      <c r="H687" s="225">
        <v>32.380000000000003</v>
      </c>
      <c r="I687" s="226"/>
      <c r="J687" s="221"/>
      <c r="K687" s="221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206</v>
      </c>
      <c r="AU687" s="231" t="s">
        <v>85</v>
      </c>
      <c r="AV687" s="12" t="s">
        <v>85</v>
      </c>
      <c r="AW687" s="12" t="s">
        <v>32</v>
      </c>
      <c r="AX687" s="12" t="s">
        <v>76</v>
      </c>
      <c r="AY687" s="231" t="s">
        <v>198</v>
      </c>
    </row>
    <row r="688" spans="2:51" s="12" customFormat="1" x14ac:dyDescent="0.2">
      <c r="B688" s="220"/>
      <c r="C688" s="221"/>
      <c r="D688" s="222" t="s">
        <v>206</v>
      </c>
      <c r="E688" s="223" t="s">
        <v>1</v>
      </c>
      <c r="F688" s="224" t="s">
        <v>851</v>
      </c>
      <c r="G688" s="221"/>
      <c r="H688" s="225">
        <v>22.21</v>
      </c>
      <c r="I688" s="226"/>
      <c r="J688" s="221"/>
      <c r="K688" s="221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206</v>
      </c>
      <c r="AU688" s="231" t="s">
        <v>85</v>
      </c>
      <c r="AV688" s="12" t="s">
        <v>85</v>
      </c>
      <c r="AW688" s="12" t="s">
        <v>32</v>
      </c>
      <c r="AX688" s="12" t="s">
        <v>76</v>
      </c>
      <c r="AY688" s="231" t="s">
        <v>198</v>
      </c>
    </row>
    <row r="689" spans="2:51" s="12" customFormat="1" x14ac:dyDescent="0.2">
      <c r="B689" s="220"/>
      <c r="C689" s="221"/>
      <c r="D689" s="222" t="s">
        <v>206</v>
      </c>
      <c r="E689" s="223" t="s">
        <v>1</v>
      </c>
      <c r="F689" s="224" t="s">
        <v>852</v>
      </c>
      <c r="G689" s="221"/>
      <c r="H689" s="225">
        <v>8.8800000000000008</v>
      </c>
      <c r="I689" s="226"/>
      <c r="J689" s="221"/>
      <c r="K689" s="221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206</v>
      </c>
      <c r="AU689" s="231" t="s">
        <v>85</v>
      </c>
      <c r="AV689" s="12" t="s">
        <v>85</v>
      </c>
      <c r="AW689" s="12" t="s">
        <v>32</v>
      </c>
      <c r="AX689" s="12" t="s">
        <v>76</v>
      </c>
      <c r="AY689" s="231" t="s">
        <v>198</v>
      </c>
    </row>
    <row r="690" spans="2:51" s="12" customFormat="1" ht="22.5" x14ac:dyDescent="0.2">
      <c r="B690" s="220"/>
      <c r="C690" s="221"/>
      <c r="D690" s="222" t="s">
        <v>206</v>
      </c>
      <c r="E690" s="223" t="s">
        <v>1</v>
      </c>
      <c r="F690" s="224" t="s">
        <v>853</v>
      </c>
      <c r="G690" s="221"/>
      <c r="H690" s="225">
        <v>62.67</v>
      </c>
      <c r="I690" s="226"/>
      <c r="J690" s="221"/>
      <c r="K690" s="221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206</v>
      </c>
      <c r="AU690" s="231" t="s">
        <v>85</v>
      </c>
      <c r="AV690" s="12" t="s">
        <v>85</v>
      </c>
      <c r="AW690" s="12" t="s">
        <v>32</v>
      </c>
      <c r="AX690" s="12" t="s">
        <v>76</v>
      </c>
      <c r="AY690" s="231" t="s">
        <v>198</v>
      </c>
    </row>
    <row r="691" spans="2:51" s="12" customFormat="1" x14ac:dyDescent="0.2">
      <c r="B691" s="220"/>
      <c r="C691" s="221"/>
      <c r="D691" s="222" t="s">
        <v>206</v>
      </c>
      <c r="E691" s="223" t="s">
        <v>1</v>
      </c>
      <c r="F691" s="224" t="s">
        <v>854</v>
      </c>
      <c r="G691" s="221"/>
      <c r="H691" s="225">
        <v>23.46</v>
      </c>
      <c r="I691" s="226"/>
      <c r="J691" s="221"/>
      <c r="K691" s="221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206</v>
      </c>
      <c r="AU691" s="231" t="s">
        <v>85</v>
      </c>
      <c r="AV691" s="12" t="s">
        <v>85</v>
      </c>
      <c r="AW691" s="12" t="s">
        <v>32</v>
      </c>
      <c r="AX691" s="12" t="s">
        <v>76</v>
      </c>
      <c r="AY691" s="231" t="s">
        <v>198</v>
      </c>
    </row>
    <row r="692" spans="2:51" s="12" customFormat="1" x14ac:dyDescent="0.2">
      <c r="B692" s="220"/>
      <c r="C692" s="221"/>
      <c r="D692" s="222" t="s">
        <v>206</v>
      </c>
      <c r="E692" s="223" t="s">
        <v>1</v>
      </c>
      <c r="F692" s="224" t="s">
        <v>855</v>
      </c>
      <c r="G692" s="221"/>
      <c r="H692" s="225">
        <v>33.94</v>
      </c>
      <c r="I692" s="226"/>
      <c r="J692" s="221"/>
      <c r="K692" s="221"/>
      <c r="L692" s="227"/>
      <c r="M692" s="228"/>
      <c r="N692" s="229"/>
      <c r="O692" s="229"/>
      <c r="P692" s="229"/>
      <c r="Q692" s="229"/>
      <c r="R692" s="229"/>
      <c r="S692" s="229"/>
      <c r="T692" s="230"/>
      <c r="AT692" s="231" t="s">
        <v>206</v>
      </c>
      <c r="AU692" s="231" t="s">
        <v>85</v>
      </c>
      <c r="AV692" s="12" t="s">
        <v>85</v>
      </c>
      <c r="AW692" s="12" t="s">
        <v>32</v>
      </c>
      <c r="AX692" s="12" t="s">
        <v>76</v>
      </c>
      <c r="AY692" s="231" t="s">
        <v>198</v>
      </c>
    </row>
    <row r="693" spans="2:51" s="12" customFormat="1" x14ac:dyDescent="0.2">
      <c r="B693" s="220"/>
      <c r="C693" s="221"/>
      <c r="D693" s="222" t="s">
        <v>206</v>
      </c>
      <c r="E693" s="223" t="s">
        <v>1</v>
      </c>
      <c r="F693" s="224" t="s">
        <v>856</v>
      </c>
      <c r="G693" s="221"/>
      <c r="H693" s="225">
        <v>23.79</v>
      </c>
      <c r="I693" s="226"/>
      <c r="J693" s="221"/>
      <c r="K693" s="221"/>
      <c r="L693" s="227"/>
      <c r="M693" s="228"/>
      <c r="N693" s="229"/>
      <c r="O693" s="229"/>
      <c r="P693" s="229"/>
      <c r="Q693" s="229"/>
      <c r="R693" s="229"/>
      <c r="S693" s="229"/>
      <c r="T693" s="230"/>
      <c r="AT693" s="231" t="s">
        <v>206</v>
      </c>
      <c r="AU693" s="231" t="s">
        <v>85</v>
      </c>
      <c r="AV693" s="12" t="s">
        <v>85</v>
      </c>
      <c r="AW693" s="12" t="s">
        <v>32</v>
      </c>
      <c r="AX693" s="12" t="s">
        <v>76</v>
      </c>
      <c r="AY693" s="231" t="s">
        <v>198</v>
      </c>
    </row>
    <row r="694" spans="2:51" s="12" customFormat="1" x14ac:dyDescent="0.2">
      <c r="B694" s="220"/>
      <c r="C694" s="221"/>
      <c r="D694" s="222" t="s">
        <v>206</v>
      </c>
      <c r="E694" s="223" t="s">
        <v>1</v>
      </c>
      <c r="F694" s="224" t="s">
        <v>857</v>
      </c>
      <c r="G694" s="221"/>
      <c r="H694" s="225">
        <v>8.8800000000000008</v>
      </c>
      <c r="I694" s="226"/>
      <c r="J694" s="221"/>
      <c r="K694" s="221"/>
      <c r="L694" s="227"/>
      <c r="M694" s="228"/>
      <c r="N694" s="229"/>
      <c r="O694" s="229"/>
      <c r="P694" s="229"/>
      <c r="Q694" s="229"/>
      <c r="R694" s="229"/>
      <c r="S694" s="229"/>
      <c r="T694" s="230"/>
      <c r="AT694" s="231" t="s">
        <v>206</v>
      </c>
      <c r="AU694" s="231" t="s">
        <v>85</v>
      </c>
      <c r="AV694" s="12" t="s">
        <v>85</v>
      </c>
      <c r="AW694" s="12" t="s">
        <v>32</v>
      </c>
      <c r="AX694" s="12" t="s">
        <v>76</v>
      </c>
      <c r="AY694" s="231" t="s">
        <v>198</v>
      </c>
    </row>
    <row r="695" spans="2:51" s="12" customFormat="1" ht="22.5" x14ac:dyDescent="0.2">
      <c r="B695" s="220"/>
      <c r="C695" s="221"/>
      <c r="D695" s="222" t="s">
        <v>206</v>
      </c>
      <c r="E695" s="223" t="s">
        <v>1</v>
      </c>
      <c r="F695" s="224" t="s">
        <v>858</v>
      </c>
      <c r="G695" s="221"/>
      <c r="H695" s="225">
        <v>63.07</v>
      </c>
      <c r="I695" s="226"/>
      <c r="J695" s="221"/>
      <c r="K695" s="221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206</v>
      </c>
      <c r="AU695" s="231" t="s">
        <v>85</v>
      </c>
      <c r="AV695" s="12" t="s">
        <v>85</v>
      </c>
      <c r="AW695" s="12" t="s">
        <v>32</v>
      </c>
      <c r="AX695" s="12" t="s">
        <v>76</v>
      </c>
      <c r="AY695" s="231" t="s">
        <v>198</v>
      </c>
    </row>
    <row r="696" spans="2:51" s="12" customFormat="1" x14ac:dyDescent="0.2">
      <c r="B696" s="220"/>
      <c r="C696" s="221"/>
      <c r="D696" s="222" t="s">
        <v>206</v>
      </c>
      <c r="E696" s="223" t="s">
        <v>1</v>
      </c>
      <c r="F696" s="224" t="s">
        <v>859</v>
      </c>
      <c r="G696" s="221"/>
      <c r="H696" s="225">
        <v>22.11</v>
      </c>
      <c r="I696" s="226"/>
      <c r="J696" s="221"/>
      <c r="K696" s="221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206</v>
      </c>
      <c r="AU696" s="231" t="s">
        <v>85</v>
      </c>
      <c r="AV696" s="12" t="s">
        <v>85</v>
      </c>
      <c r="AW696" s="12" t="s">
        <v>32</v>
      </c>
      <c r="AX696" s="12" t="s">
        <v>76</v>
      </c>
      <c r="AY696" s="231" t="s">
        <v>198</v>
      </c>
    </row>
    <row r="697" spans="2:51" s="12" customFormat="1" x14ac:dyDescent="0.2">
      <c r="B697" s="220"/>
      <c r="C697" s="221"/>
      <c r="D697" s="222" t="s">
        <v>206</v>
      </c>
      <c r="E697" s="223" t="s">
        <v>1</v>
      </c>
      <c r="F697" s="224" t="s">
        <v>860</v>
      </c>
      <c r="G697" s="221"/>
      <c r="H697" s="225">
        <v>32.380000000000003</v>
      </c>
      <c r="I697" s="226"/>
      <c r="J697" s="221"/>
      <c r="K697" s="221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206</v>
      </c>
      <c r="AU697" s="231" t="s">
        <v>85</v>
      </c>
      <c r="AV697" s="12" t="s">
        <v>85</v>
      </c>
      <c r="AW697" s="12" t="s">
        <v>32</v>
      </c>
      <c r="AX697" s="12" t="s">
        <v>76</v>
      </c>
      <c r="AY697" s="231" t="s">
        <v>198</v>
      </c>
    </row>
    <row r="698" spans="2:51" s="12" customFormat="1" x14ac:dyDescent="0.2">
      <c r="B698" s="220"/>
      <c r="C698" s="221"/>
      <c r="D698" s="222" t="s">
        <v>206</v>
      </c>
      <c r="E698" s="223" t="s">
        <v>1</v>
      </c>
      <c r="F698" s="224" t="s">
        <v>861</v>
      </c>
      <c r="G698" s="221"/>
      <c r="H698" s="225">
        <v>23.31</v>
      </c>
      <c r="I698" s="226"/>
      <c r="J698" s="221"/>
      <c r="K698" s="221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206</v>
      </c>
      <c r="AU698" s="231" t="s">
        <v>85</v>
      </c>
      <c r="AV698" s="12" t="s">
        <v>85</v>
      </c>
      <c r="AW698" s="12" t="s">
        <v>32</v>
      </c>
      <c r="AX698" s="12" t="s">
        <v>76</v>
      </c>
      <c r="AY698" s="231" t="s">
        <v>198</v>
      </c>
    </row>
    <row r="699" spans="2:51" s="12" customFormat="1" x14ac:dyDescent="0.2">
      <c r="B699" s="220"/>
      <c r="C699" s="221"/>
      <c r="D699" s="222" t="s">
        <v>206</v>
      </c>
      <c r="E699" s="223" t="s">
        <v>1</v>
      </c>
      <c r="F699" s="224" t="s">
        <v>862</v>
      </c>
      <c r="G699" s="221"/>
      <c r="H699" s="225">
        <v>9.26</v>
      </c>
      <c r="I699" s="226"/>
      <c r="J699" s="221"/>
      <c r="K699" s="221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206</v>
      </c>
      <c r="AU699" s="231" t="s">
        <v>85</v>
      </c>
      <c r="AV699" s="12" t="s">
        <v>85</v>
      </c>
      <c r="AW699" s="12" t="s">
        <v>32</v>
      </c>
      <c r="AX699" s="12" t="s">
        <v>76</v>
      </c>
      <c r="AY699" s="231" t="s">
        <v>198</v>
      </c>
    </row>
    <row r="700" spans="2:51" s="12" customFormat="1" ht="22.5" x14ac:dyDescent="0.2">
      <c r="B700" s="220"/>
      <c r="C700" s="221"/>
      <c r="D700" s="222" t="s">
        <v>206</v>
      </c>
      <c r="E700" s="223" t="s">
        <v>1</v>
      </c>
      <c r="F700" s="224" t="s">
        <v>863</v>
      </c>
      <c r="G700" s="221"/>
      <c r="H700" s="225">
        <v>51.31</v>
      </c>
      <c r="I700" s="226"/>
      <c r="J700" s="221"/>
      <c r="K700" s="221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206</v>
      </c>
      <c r="AU700" s="231" t="s">
        <v>85</v>
      </c>
      <c r="AV700" s="12" t="s">
        <v>85</v>
      </c>
      <c r="AW700" s="12" t="s">
        <v>32</v>
      </c>
      <c r="AX700" s="12" t="s">
        <v>76</v>
      </c>
      <c r="AY700" s="231" t="s">
        <v>198</v>
      </c>
    </row>
    <row r="701" spans="2:51" s="12" customFormat="1" x14ac:dyDescent="0.2">
      <c r="B701" s="220"/>
      <c r="C701" s="221"/>
      <c r="D701" s="222" t="s">
        <v>206</v>
      </c>
      <c r="E701" s="223" t="s">
        <v>1</v>
      </c>
      <c r="F701" s="224" t="s">
        <v>864</v>
      </c>
      <c r="G701" s="221"/>
      <c r="H701" s="225">
        <v>23.82</v>
      </c>
      <c r="I701" s="226"/>
      <c r="J701" s="221"/>
      <c r="K701" s="221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206</v>
      </c>
      <c r="AU701" s="231" t="s">
        <v>85</v>
      </c>
      <c r="AV701" s="12" t="s">
        <v>85</v>
      </c>
      <c r="AW701" s="12" t="s">
        <v>32</v>
      </c>
      <c r="AX701" s="12" t="s">
        <v>76</v>
      </c>
      <c r="AY701" s="231" t="s">
        <v>198</v>
      </c>
    </row>
    <row r="702" spans="2:51" s="12" customFormat="1" ht="22.5" x14ac:dyDescent="0.2">
      <c r="B702" s="220"/>
      <c r="C702" s="221"/>
      <c r="D702" s="222" t="s">
        <v>206</v>
      </c>
      <c r="E702" s="223" t="s">
        <v>1</v>
      </c>
      <c r="F702" s="224" t="s">
        <v>865</v>
      </c>
      <c r="G702" s="221"/>
      <c r="H702" s="225">
        <v>33.229999999999997</v>
      </c>
      <c r="I702" s="226"/>
      <c r="J702" s="221"/>
      <c r="K702" s="221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206</v>
      </c>
      <c r="AU702" s="231" t="s">
        <v>85</v>
      </c>
      <c r="AV702" s="12" t="s">
        <v>85</v>
      </c>
      <c r="AW702" s="12" t="s">
        <v>32</v>
      </c>
      <c r="AX702" s="12" t="s">
        <v>76</v>
      </c>
      <c r="AY702" s="231" t="s">
        <v>198</v>
      </c>
    </row>
    <row r="703" spans="2:51" s="12" customFormat="1" x14ac:dyDescent="0.2">
      <c r="B703" s="220"/>
      <c r="C703" s="221"/>
      <c r="D703" s="222" t="s">
        <v>206</v>
      </c>
      <c r="E703" s="223" t="s">
        <v>1</v>
      </c>
      <c r="F703" s="224" t="s">
        <v>866</v>
      </c>
      <c r="G703" s="221"/>
      <c r="H703" s="225">
        <v>23.31</v>
      </c>
      <c r="I703" s="226"/>
      <c r="J703" s="221"/>
      <c r="K703" s="221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206</v>
      </c>
      <c r="AU703" s="231" t="s">
        <v>85</v>
      </c>
      <c r="AV703" s="12" t="s">
        <v>85</v>
      </c>
      <c r="AW703" s="12" t="s">
        <v>32</v>
      </c>
      <c r="AX703" s="12" t="s">
        <v>76</v>
      </c>
      <c r="AY703" s="231" t="s">
        <v>198</v>
      </c>
    </row>
    <row r="704" spans="2:51" s="12" customFormat="1" x14ac:dyDescent="0.2">
      <c r="B704" s="220"/>
      <c r="C704" s="221"/>
      <c r="D704" s="222" t="s">
        <v>206</v>
      </c>
      <c r="E704" s="223" t="s">
        <v>1</v>
      </c>
      <c r="F704" s="224" t="s">
        <v>867</v>
      </c>
      <c r="G704" s="221"/>
      <c r="H704" s="225">
        <v>9.26</v>
      </c>
      <c r="I704" s="226"/>
      <c r="J704" s="221"/>
      <c r="K704" s="221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206</v>
      </c>
      <c r="AU704" s="231" t="s">
        <v>85</v>
      </c>
      <c r="AV704" s="12" t="s">
        <v>85</v>
      </c>
      <c r="AW704" s="12" t="s">
        <v>32</v>
      </c>
      <c r="AX704" s="12" t="s">
        <v>76</v>
      </c>
      <c r="AY704" s="231" t="s">
        <v>198</v>
      </c>
    </row>
    <row r="705" spans="2:65" s="12" customFormat="1" ht="22.5" x14ac:dyDescent="0.2">
      <c r="B705" s="220"/>
      <c r="C705" s="221"/>
      <c r="D705" s="222" t="s">
        <v>206</v>
      </c>
      <c r="E705" s="223" t="s">
        <v>1</v>
      </c>
      <c r="F705" s="224" t="s">
        <v>868</v>
      </c>
      <c r="G705" s="221"/>
      <c r="H705" s="225">
        <v>51.31</v>
      </c>
      <c r="I705" s="226"/>
      <c r="J705" s="221"/>
      <c r="K705" s="221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206</v>
      </c>
      <c r="AU705" s="231" t="s">
        <v>85</v>
      </c>
      <c r="AV705" s="12" t="s">
        <v>85</v>
      </c>
      <c r="AW705" s="12" t="s">
        <v>32</v>
      </c>
      <c r="AX705" s="12" t="s">
        <v>76</v>
      </c>
      <c r="AY705" s="231" t="s">
        <v>198</v>
      </c>
    </row>
    <row r="706" spans="2:65" s="12" customFormat="1" x14ac:dyDescent="0.2">
      <c r="B706" s="220"/>
      <c r="C706" s="221"/>
      <c r="D706" s="222" t="s">
        <v>206</v>
      </c>
      <c r="E706" s="223" t="s">
        <v>1</v>
      </c>
      <c r="F706" s="224" t="s">
        <v>869</v>
      </c>
      <c r="G706" s="221"/>
      <c r="H706" s="225">
        <v>23.82</v>
      </c>
      <c r="I706" s="226"/>
      <c r="J706" s="221"/>
      <c r="K706" s="221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206</v>
      </c>
      <c r="AU706" s="231" t="s">
        <v>85</v>
      </c>
      <c r="AV706" s="12" t="s">
        <v>85</v>
      </c>
      <c r="AW706" s="12" t="s">
        <v>32</v>
      </c>
      <c r="AX706" s="12" t="s">
        <v>76</v>
      </c>
      <c r="AY706" s="231" t="s">
        <v>198</v>
      </c>
    </row>
    <row r="707" spans="2:65" s="12" customFormat="1" ht="22.5" x14ac:dyDescent="0.2">
      <c r="B707" s="220"/>
      <c r="C707" s="221"/>
      <c r="D707" s="222" t="s">
        <v>206</v>
      </c>
      <c r="E707" s="223" t="s">
        <v>1</v>
      </c>
      <c r="F707" s="224" t="s">
        <v>870</v>
      </c>
      <c r="G707" s="221"/>
      <c r="H707" s="225">
        <v>33.229999999999997</v>
      </c>
      <c r="I707" s="226"/>
      <c r="J707" s="221"/>
      <c r="K707" s="221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206</v>
      </c>
      <c r="AU707" s="231" t="s">
        <v>85</v>
      </c>
      <c r="AV707" s="12" t="s">
        <v>85</v>
      </c>
      <c r="AW707" s="12" t="s">
        <v>32</v>
      </c>
      <c r="AX707" s="12" t="s">
        <v>76</v>
      </c>
      <c r="AY707" s="231" t="s">
        <v>198</v>
      </c>
    </row>
    <row r="708" spans="2:65" s="13" customFormat="1" x14ac:dyDescent="0.2">
      <c r="B708" s="232"/>
      <c r="C708" s="233"/>
      <c r="D708" s="222" t="s">
        <v>206</v>
      </c>
      <c r="E708" s="234" t="s">
        <v>1</v>
      </c>
      <c r="F708" s="235" t="s">
        <v>208</v>
      </c>
      <c r="G708" s="233"/>
      <c r="H708" s="236">
        <v>1360.05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AT708" s="242" t="s">
        <v>206</v>
      </c>
      <c r="AU708" s="242" t="s">
        <v>85</v>
      </c>
      <c r="AV708" s="13" t="s">
        <v>205</v>
      </c>
      <c r="AW708" s="13" t="s">
        <v>32</v>
      </c>
      <c r="AX708" s="13" t="s">
        <v>83</v>
      </c>
      <c r="AY708" s="242" t="s">
        <v>198</v>
      </c>
    </row>
    <row r="709" spans="2:65" s="1" customFormat="1" ht="16.5" customHeight="1" x14ac:dyDescent="0.2">
      <c r="B709" s="33"/>
      <c r="C709" s="208" t="s">
        <v>871</v>
      </c>
      <c r="D709" s="208" t="s">
        <v>201</v>
      </c>
      <c r="E709" s="209" t="s">
        <v>872</v>
      </c>
      <c r="F709" s="210" t="s">
        <v>873</v>
      </c>
      <c r="G709" s="211" t="s">
        <v>312</v>
      </c>
      <c r="H709" s="212">
        <v>51.13</v>
      </c>
      <c r="I709" s="213"/>
      <c r="J709" s="212">
        <f>ROUND(I709*H709,2)</f>
        <v>0</v>
      </c>
      <c r="K709" s="210" t="s">
        <v>1</v>
      </c>
      <c r="L709" s="37"/>
      <c r="M709" s="214" t="s">
        <v>1</v>
      </c>
      <c r="N709" s="215" t="s">
        <v>41</v>
      </c>
      <c r="O709" s="65"/>
      <c r="P709" s="216">
        <f>O709*H709</f>
        <v>0</v>
      </c>
      <c r="Q709" s="216">
        <v>0</v>
      </c>
      <c r="R709" s="216">
        <f>Q709*H709</f>
        <v>0</v>
      </c>
      <c r="S709" s="216">
        <v>0</v>
      </c>
      <c r="T709" s="217">
        <f>S709*H709</f>
        <v>0</v>
      </c>
      <c r="AR709" s="218" t="s">
        <v>205</v>
      </c>
      <c r="AT709" s="218" t="s">
        <v>201</v>
      </c>
      <c r="AU709" s="218" t="s">
        <v>85</v>
      </c>
      <c r="AY709" s="16" t="s">
        <v>198</v>
      </c>
      <c r="BE709" s="219">
        <f>IF(N709="základní",J709,0)</f>
        <v>0</v>
      </c>
      <c r="BF709" s="219">
        <f>IF(N709="snížená",J709,0)</f>
        <v>0</v>
      </c>
      <c r="BG709" s="219">
        <f>IF(N709="zákl. přenesená",J709,0)</f>
        <v>0</v>
      </c>
      <c r="BH709" s="219">
        <f>IF(N709="sníž. přenesená",J709,0)</f>
        <v>0</v>
      </c>
      <c r="BI709" s="219">
        <f>IF(N709="nulová",J709,0)</f>
        <v>0</v>
      </c>
      <c r="BJ709" s="16" t="s">
        <v>83</v>
      </c>
      <c r="BK709" s="219">
        <f>ROUND(I709*H709,2)</f>
        <v>0</v>
      </c>
      <c r="BL709" s="16" t="s">
        <v>205</v>
      </c>
      <c r="BM709" s="218" t="s">
        <v>874</v>
      </c>
    </row>
    <row r="710" spans="2:65" s="14" customFormat="1" x14ac:dyDescent="0.2">
      <c r="B710" s="243"/>
      <c r="C710" s="244"/>
      <c r="D710" s="222" t="s">
        <v>206</v>
      </c>
      <c r="E710" s="245" t="s">
        <v>1</v>
      </c>
      <c r="F710" s="246" t="s">
        <v>875</v>
      </c>
      <c r="G710" s="244"/>
      <c r="H710" s="245" t="s">
        <v>1</v>
      </c>
      <c r="I710" s="247"/>
      <c r="J710" s="244"/>
      <c r="K710" s="244"/>
      <c r="L710" s="248"/>
      <c r="M710" s="249"/>
      <c r="N710" s="250"/>
      <c r="O710" s="250"/>
      <c r="P710" s="250"/>
      <c r="Q710" s="250"/>
      <c r="R710" s="250"/>
      <c r="S710" s="250"/>
      <c r="T710" s="251"/>
      <c r="AT710" s="252" t="s">
        <v>206</v>
      </c>
      <c r="AU710" s="252" t="s">
        <v>85</v>
      </c>
      <c r="AV710" s="14" t="s">
        <v>83</v>
      </c>
      <c r="AW710" s="14" t="s">
        <v>32</v>
      </c>
      <c r="AX710" s="14" t="s">
        <v>76</v>
      </c>
      <c r="AY710" s="252" t="s">
        <v>198</v>
      </c>
    </row>
    <row r="711" spans="2:65" s="12" customFormat="1" ht="22.5" x14ac:dyDescent="0.2">
      <c r="B711" s="220"/>
      <c r="C711" s="221"/>
      <c r="D711" s="222" t="s">
        <v>206</v>
      </c>
      <c r="E711" s="223" t="s">
        <v>1</v>
      </c>
      <c r="F711" s="224" t="s">
        <v>876</v>
      </c>
      <c r="G711" s="221"/>
      <c r="H711" s="225">
        <v>5.92</v>
      </c>
      <c r="I711" s="226"/>
      <c r="J711" s="221"/>
      <c r="K711" s="221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206</v>
      </c>
      <c r="AU711" s="231" t="s">
        <v>85</v>
      </c>
      <c r="AV711" s="12" t="s">
        <v>85</v>
      </c>
      <c r="AW711" s="12" t="s">
        <v>32</v>
      </c>
      <c r="AX711" s="12" t="s">
        <v>76</v>
      </c>
      <c r="AY711" s="231" t="s">
        <v>198</v>
      </c>
    </row>
    <row r="712" spans="2:65" s="12" customFormat="1" ht="22.5" x14ac:dyDescent="0.2">
      <c r="B712" s="220"/>
      <c r="C712" s="221"/>
      <c r="D712" s="222" t="s">
        <v>206</v>
      </c>
      <c r="E712" s="223" t="s">
        <v>1</v>
      </c>
      <c r="F712" s="224" t="s">
        <v>877</v>
      </c>
      <c r="G712" s="221"/>
      <c r="H712" s="225">
        <v>6.9</v>
      </c>
      <c r="I712" s="226"/>
      <c r="J712" s="221"/>
      <c r="K712" s="221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206</v>
      </c>
      <c r="AU712" s="231" t="s">
        <v>85</v>
      </c>
      <c r="AV712" s="12" t="s">
        <v>85</v>
      </c>
      <c r="AW712" s="12" t="s">
        <v>32</v>
      </c>
      <c r="AX712" s="12" t="s">
        <v>76</v>
      </c>
      <c r="AY712" s="231" t="s">
        <v>198</v>
      </c>
    </row>
    <row r="713" spans="2:65" s="12" customFormat="1" ht="22.5" x14ac:dyDescent="0.2">
      <c r="B713" s="220"/>
      <c r="C713" s="221"/>
      <c r="D713" s="222" t="s">
        <v>206</v>
      </c>
      <c r="E713" s="223" t="s">
        <v>1</v>
      </c>
      <c r="F713" s="224" t="s">
        <v>878</v>
      </c>
      <c r="G713" s="221"/>
      <c r="H713" s="225">
        <v>11.33</v>
      </c>
      <c r="I713" s="226"/>
      <c r="J713" s="221"/>
      <c r="K713" s="221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206</v>
      </c>
      <c r="AU713" s="231" t="s">
        <v>85</v>
      </c>
      <c r="AV713" s="12" t="s">
        <v>85</v>
      </c>
      <c r="AW713" s="12" t="s">
        <v>32</v>
      </c>
      <c r="AX713" s="12" t="s">
        <v>76</v>
      </c>
      <c r="AY713" s="231" t="s">
        <v>198</v>
      </c>
    </row>
    <row r="714" spans="2:65" s="12" customFormat="1" x14ac:dyDescent="0.2">
      <c r="B714" s="220"/>
      <c r="C714" s="221"/>
      <c r="D714" s="222" t="s">
        <v>206</v>
      </c>
      <c r="E714" s="223" t="s">
        <v>1</v>
      </c>
      <c r="F714" s="224" t="s">
        <v>879</v>
      </c>
      <c r="G714" s="221"/>
      <c r="H714" s="225">
        <v>2.2000000000000002</v>
      </c>
      <c r="I714" s="226"/>
      <c r="J714" s="221"/>
      <c r="K714" s="221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206</v>
      </c>
      <c r="AU714" s="231" t="s">
        <v>85</v>
      </c>
      <c r="AV714" s="12" t="s">
        <v>85</v>
      </c>
      <c r="AW714" s="12" t="s">
        <v>32</v>
      </c>
      <c r="AX714" s="12" t="s">
        <v>76</v>
      </c>
      <c r="AY714" s="231" t="s">
        <v>198</v>
      </c>
    </row>
    <row r="715" spans="2:65" s="12" customFormat="1" ht="22.5" x14ac:dyDescent="0.2">
      <c r="B715" s="220"/>
      <c r="C715" s="221"/>
      <c r="D715" s="222" t="s">
        <v>206</v>
      </c>
      <c r="E715" s="223" t="s">
        <v>1</v>
      </c>
      <c r="F715" s="224" t="s">
        <v>880</v>
      </c>
      <c r="G715" s="221"/>
      <c r="H715" s="225">
        <v>13.53</v>
      </c>
      <c r="I715" s="226"/>
      <c r="J715" s="221"/>
      <c r="K715" s="221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206</v>
      </c>
      <c r="AU715" s="231" t="s">
        <v>85</v>
      </c>
      <c r="AV715" s="12" t="s">
        <v>85</v>
      </c>
      <c r="AW715" s="12" t="s">
        <v>32</v>
      </c>
      <c r="AX715" s="12" t="s">
        <v>76</v>
      </c>
      <c r="AY715" s="231" t="s">
        <v>198</v>
      </c>
    </row>
    <row r="716" spans="2:65" s="12" customFormat="1" ht="33.75" x14ac:dyDescent="0.2">
      <c r="B716" s="220"/>
      <c r="C716" s="221"/>
      <c r="D716" s="222" t="s">
        <v>206</v>
      </c>
      <c r="E716" s="223" t="s">
        <v>1</v>
      </c>
      <c r="F716" s="224" t="s">
        <v>881</v>
      </c>
      <c r="G716" s="221"/>
      <c r="H716" s="225">
        <v>11.25</v>
      </c>
      <c r="I716" s="226"/>
      <c r="J716" s="221"/>
      <c r="K716" s="221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206</v>
      </c>
      <c r="AU716" s="231" t="s">
        <v>85</v>
      </c>
      <c r="AV716" s="12" t="s">
        <v>85</v>
      </c>
      <c r="AW716" s="12" t="s">
        <v>32</v>
      </c>
      <c r="AX716" s="12" t="s">
        <v>76</v>
      </c>
      <c r="AY716" s="231" t="s">
        <v>198</v>
      </c>
    </row>
    <row r="717" spans="2:65" s="13" customFormat="1" x14ac:dyDescent="0.2">
      <c r="B717" s="232"/>
      <c r="C717" s="233"/>
      <c r="D717" s="222" t="s">
        <v>206</v>
      </c>
      <c r="E717" s="234" t="s">
        <v>1</v>
      </c>
      <c r="F717" s="235" t="s">
        <v>208</v>
      </c>
      <c r="G717" s="233"/>
      <c r="H717" s="236">
        <v>51.13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AT717" s="242" t="s">
        <v>206</v>
      </c>
      <c r="AU717" s="242" t="s">
        <v>85</v>
      </c>
      <c r="AV717" s="13" t="s">
        <v>205</v>
      </c>
      <c r="AW717" s="13" t="s">
        <v>32</v>
      </c>
      <c r="AX717" s="13" t="s">
        <v>83</v>
      </c>
      <c r="AY717" s="242" t="s">
        <v>198</v>
      </c>
    </row>
    <row r="718" spans="2:65" s="1" customFormat="1" ht="16.5" customHeight="1" x14ac:dyDescent="0.2">
      <c r="B718" s="33"/>
      <c r="C718" s="208" t="s">
        <v>515</v>
      </c>
      <c r="D718" s="208" t="s">
        <v>201</v>
      </c>
      <c r="E718" s="209" t="s">
        <v>882</v>
      </c>
      <c r="F718" s="210" t="s">
        <v>883</v>
      </c>
      <c r="G718" s="211" t="s">
        <v>312</v>
      </c>
      <c r="H718" s="212">
        <v>35</v>
      </c>
      <c r="I718" s="213"/>
      <c r="J718" s="212">
        <f>ROUND(I718*H718,2)</f>
        <v>0</v>
      </c>
      <c r="K718" s="210" t="s">
        <v>1</v>
      </c>
      <c r="L718" s="37"/>
      <c r="M718" s="214" t="s">
        <v>1</v>
      </c>
      <c r="N718" s="215" t="s">
        <v>41</v>
      </c>
      <c r="O718" s="65"/>
      <c r="P718" s="216">
        <f>O718*H718</f>
        <v>0</v>
      </c>
      <c r="Q718" s="216">
        <v>0</v>
      </c>
      <c r="R718" s="216">
        <f>Q718*H718</f>
        <v>0</v>
      </c>
      <c r="S718" s="216">
        <v>0</v>
      </c>
      <c r="T718" s="217">
        <f>S718*H718</f>
        <v>0</v>
      </c>
      <c r="AR718" s="218" t="s">
        <v>205</v>
      </c>
      <c r="AT718" s="218" t="s">
        <v>201</v>
      </c>
      <c r="AU718" s="218" t="s">
        <v>85</v>
      </c>
      <c r="AY718" s="16" t="s">
        <v>198</v>
      </c>
      <c r="BE718" s="219">
        <f>IF(N718="základní",J718,0)</f>
        <v>0</v>
      </c>
      <c r="BF718" s="219">
        <f>IF(N718="snížená",J718,0)</f>
        <v>0</v>
      </c>
      <c r="BG718" s="219">
        <f>IF(N718="zákl. přenesená",J718,0)</f>
        <v>0</v>
      </c>
      <c r="BH718" s="219">
        <f>IF(N718="sníž. přenesená",J718,0)</f>
        <v>0</v>
      </c>
      <c r="BI718" s="219">
        <f>IF(N718="nulová",J718,0)</f>
        <v>0</v>
      </c>
      <c r="BJ718" s="16" t="s">
        <v>83</v>
      </c>
      <c r="BK718" s="219">
        <f>ROUND(I718*H718,2)</f>
        <v>0</v>
      </c>
      <c r="BL718" s="16" t="s">
        <v>205</v>
      </c>
      <c r="BM718" s="218" t="s">
        <v>884</v>
      </c>
    </row>
    <row r="719" spans="2:65" s="12" customFormat="1" x14ac:dyDescent="0.2">
      <c r="B719" s="220"/>
      <c r="C719" s="221"/>
      <c r="D719" s="222" t="s">
        <v>206</v>
      </c>
      <c r="E719" s="223" t="s">
        <v>1</v>
      </c>
      <c r="F719" s="224" t="s">
        <v>885</v>
      </c>
      <c r="G719" s="221"/>
      <c r="H719" s="225">
        <v>35</v>
      </c>
      <c r="I719" s="226"/>
      <c r="J719" s="221"/>
      <c r="K719" s="221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206</v>
      </c>
      <c r="AU719" s="231" t="s">
        <v>85</v>
      </c>
      <c r="AV719" s="12" t="s">
        <v>85</v>
      </c>
      <c r="AW719" s="12" t="s">
        <v>32</v>
      </c>
      <c r="AX719" s="12" t="s">
        <v>76</v>
      </c>
      <c r="AY719" s="231" t="s">
        <v>198</v>
      </c>
    </row>
    <row r="720" spans="2:65" s="13" customFormat="1" x14ac:dyDescent="0.2">
      <c r="B720" s="232"/>
      <c r="C720" s="233"/>
      <c r="D720" s="222" t="s">
        <v>206</v>
      </c>
      <c r="E720" s="234" t="s">
        <v>1</v>
      </c>
      <c r="F720" s="235" t="s">
        <v>208</v>
      </c>
      <c r="G720" s="233"/>
      <c r="H720" s="236">
        <v>35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AT720" s="242" t="s">
        <v>206</v>
      </c>
      <c r="AU720" s="242" t="s">
        <v>85</v>
      </c>
      <c r="AV720" s="13" t="s">
        <v>205</v>
      </c>
      <c r="AW720" s="13" t="s">
        <v>32</v>
      </c>
      <c r="AX720" s="13" t="s">
        <v>83</v>
      </c>
      <c r="AY720" s="242" t="s">
        <v>198</v>
      </c>
    </row>
    <row r="721" spans="2:65" s="1" customFormat="1" ht="16.5" customHeight="1" x14ac:dyDescent="0.2">
      <c r="B721" s="33"/>
      <c r="C721" s="208" t="s">
        <v>886</v>
      </c>
      <c r="D721" s="208" t="s">
        <v>201</v>
      </c>
      <c r="E721" s="209" t="s">
        <v>887</v>
      </c>
      <c r="F721" s="210" t="s">
        <v>888</v>
      </c>
      <c r="G721" s="211" t="s">
        <v>312</v>
      </c>
      <c r="H721" s="212">
        <v>95.9</v>
      </c>
      <c r="I721" s="213"/>
      <c r="J721" s="212">
        <f>ROUND(I721*H721,2)</f>
        <v>0</v>
      </c>
      <c r="K721" s="210" t="s">
        <v>1</v>
      </c>
      <c r="L721" s="37"/>
      <c r="M721" s="214" t="s">
        <v>1</v>
      </c>
      <c r="N721" s="215" t="s">
        <v>41</v>
      </c>
      <c r="O721" s="65"/>
      <c r="P721" s="216">
        <f>O721*H721</f>
        <v>0</v>
      </c>
      <c r="Q721" s="216">
        <v>0</v>
      </c>
      <c r="R721" s="216">
        <f>Q721*H721</f>
        <v>0</v>
      </c>
      <c r="S721" s="216">
        <v>0</v>
      </c>
      <c r="T721" s="217">
        <f>S721*H721</f>
        <v>0</v>
      </c>
      <c r="AR721" s="218" t="s">
        <v>205</v>
      </c>
      <c r="AT721" s="218" t="s">
        <v>201</v>
      </c>
      <c r="AU721" s="218" t="s">
        <v>85</v>
      </c>
      <c r="AY721" s="16" t="s">
        <v>198</v>
      </c>
      <c r="BE721" s="219">
        <f>IF(N721="základní",J721,0)</f>
        <v>0</v>
      </c>
      <c r="BF721" s="219">
        <f>IF(N721="snížená",J721,0)</f>
        <v>0</v>
      </c>
      <c r="BG721" s="219">
        <f>IF(N721="zákl. přenesená",J721,0)</f>
        <v>0</v>
      </c>
      <c r="BH721" s="219">
        <f>IF(N721="sníž. přenesená",J721,0)</f>
        <v>0</v>
      </c>
      <c r="BI721" s="219">
        <f>IF(N721="nulová",J721,0)</f>
        <v>0</v>
      </c>
      <c r="BJ721" s="16" t="s">
        <v>83</v>
      </c>
      <c r="BK721" s="219">
        <f>ROUND(I721*H721,2)</f>
        <v>0</v>
      </c>
      <c r="BL721" s="16" t="s">
        <v>205</v>
      </c>
      <c r="BM721" s="218" t="s">
        <v>889</v>
      </c>
    </row>
    <row r="722" spans="2:65" s="12" customFormat="1" ht="22.5" x14ac:dyDescent="0.2">
      <c r="B722" s="220"/>
      <c r="C722" s="221"/>
      <c r="D722" s="222" t="s">
        <v>206</v>
      </c>
      <c r="E722" s="223" t="s">
        <v>1</v>
      </c>
      <c r="F722" s="224" t="s">
        <v>890</v>
      </c>
      <c r="G722" s="221"/>
      <c r="H722" s="225">
        <v>34.799999999999997</v>
      </c>
      <c r="I722" s="226"/>
      <c r="J722" s="221"/>
      <c r="K722" s="221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206</v>
      </c>
      <c r="AU722" s="231" t="s">
        <v>85</v>
      </c>
      <c r="AV722" s="12" t="s">
        <v>85</v>
      </c>
      <c r="AW722" s="12" t="s">
        <v>32</v>
      </c>
      <c r="AX722" s="12" t="s">
        <v>76</v>
      </c>
      <c r="AY722" s="231" t="s">
        <v>198</v>
      </c>
    </row>
    <row r="723" spans="2:65" s="12" customFormat="1" ht="22.5" x14ac:dyDescent="0.2">
      <c r="B723" s="220"/>
      <c r="C723" s="221"/>
      <c r="D723" s="222" t="s">
        <v>206</v>
      </c>
      <c r="E723" s="223" t="s">
        <v>1</v>
      </c>
      <c r="F723" s="224" t="s">
        <v>891</v>
      </c>
      <c r="G723" s="221"/>
      <c r="H723" s="225">
        <v>39.299999999999997</v>
      </c>
      <c r="I723" s="226"/>
      <c r="J723" s="221"/>
      <c r="K723" s="221"/>
      <c r="L723" s="227"/>
      <c r="M723" s="228"/>
      <c r="N723" s="229"/>
      <c r="O723" s="229"/>
      <c r="P723" s="229"/>
      <c r="Q723" s="229"/>
      <c r="R723" s="229"/>
      <c r="S723" s="229"/>
      <c r="T723" s="230"/>
      <c r="AT723" s="231" t="s">
        <v>206</v>
      </c>
      <c r="AU723" s="231" t="s">
        <v>85</v>
      </c>
      <c r="AV723" s="12" t="s">
        <v>85</v>
      </c>
      <c r="AW723" s="12" t="s">
        <v>32</v>
      </c>
      <c r="AX723" s="12" t="s">
        <v>76</v>
      </c>
      <c r="AY723" s="231" t="s">
        <v>198</v>
      </c>
    </row>
    <row r="724" spans="2:65" s="12" customFormat="1" ht="22.5" x14ac:dyDescent="0.2">
      <c r="B724" s="220"/>
      <c r="C724" s="221"/>
      <c r="D724" s="222" t="s">
        <v>206</v>
      </c>
      <c r="E724" s="223" t="s">
        <v>1</v>
      </c>
      <c r="F724" s="224" t="s">
        <v>892</v>
      </c>
      <c r="G724" s="221"/>
      <c r="H724" s="225">
        <v>21.8</v>
      </c>
      <c r="I724" s="226"/>
      <c r="J724" s="221"/>
      <c r="K724" s="221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206</v>
      </c>
      <c r="AU724" s="231" t="s">
        <v>85</v>
      </c>
      <c r="AV724" s="12" t="s">
        <v>85</v>
      </c>
      <c r="AW724" s="12" t="s">
        <v>32</v>
      </c>
      <c r="AX724" s="12" t="s">
        <v>76</v>
      </c>
      <c r="AY724" s="231" t="s">
        <v>198</v>
      </c>
    </row>
    <row r="725" spans="2:65" s="13" customFormat="1" x14ac:dyDescent="0.2">
      <c r="B725" s="232"/>
      <c r="C725" s="233"/>
      <c r="D725" s="222" t="s">
        <v>206</v>
      </c>
      <c r="E725" s="234" t="s">
        <v>1</v>
      </c>
      <c r="F725" s="235" t="s">
        <v>208</v>
      </c>
      <c r="G725" s="233"/>
      <c r="H725" s="236">
        <v>95.9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AT725" s="242" t="s">
        <v>206</v>
      </c>
      <c r="AU725" s="242" t="s">
        <v>85</v>
      </c>
      <c r="AV725" s="13" t="s">
        <v>205</v>
      </c>
      <c r="AW725" s="13" t="s">
        <v>32</v>
      </c>
      <c r="AX725" s="13" t="s">
        <v>83</v>
      </c>
      <c r="AY725" s="242" t="s">
        <v>198</v>
      </c>
    </row>
    <row r="726" spans="2:65" s="1" customFormat="1" ht="16.5" customHeight="1" x14ac:dyDescent="0.2">
      <c r="B726" s="33"/>
      <c r="C726" s="208" t="s">
        <v>520</v>
      </c>
      <c r="D726" s="208" t="s">
        <v>201</v>
      </c>
      <c r="E726" s="209" t="s">
        <v>893</v>
      </c>
      <c r="F726" s="210" t="s">
        <v>894</v>
      </c>
      <c r="G726" s="211" t="s">
        <v>278</v>
      </c>
      <c r="H726" s="212">
        <v>282.38</v>
      </c>
      <c r="I726" s="213"/>
      <c r="J726" s="212">
        <f>ROUND(I726*H726,2)</f>
        <v>0</v>
      </c>
      <c r="K726" s="210" t="s">
        <v>1</v>
      </c>
      <c r="L726" s="37"/>
      <c r="M726" s="214" t="s">
        <v>1</v>
      </c>
      <c r="N726" s="215" t="s">
        <v>41</v>
      </c>
      <c r="O726" s="65"/>
      <c r="P726" s="216">
        <f>O726*H726</f>
        <v>0</v>
      </c>
      <c r="Q726" s="216">
        <v>0</v>
      </c>
      <c r="R726" s="216">
        <f>Q726*H726</f>
        <v>0</v>
      </c>
      <c r="S726" s="216">
        <v>0</v>
      </c>
      <c r="T726" s="217">
        <f>S726*H726</f>
        <v>0</v>
      </c>
      <c r="AR726" s="218" t="s">
        <v>205</v>
      </c>
      <c r="AT726" s="218" t="s">
        <v>201</v>
      </c>
      <c r="AU726" s="218" t="s">
        <v>85</v>
      </c>
      <c r="AY726" s="16" t="s">
        <v>198</v>
      </c>
      <c r="BE726" s="219">
        <f>IF(N726="základní",J726,0)</f>
        <v>0</v>
      </c>
      <c r="BF726" s="219">
        <f>IF(N726="snížená",J726,0)</f>
        <v>0</v>
      </c>
      <c r="BG726" s="219">
        <f>IF(N726="zákl. přenesená",J726,0)</f>
        <v>0</v>
      </c>
      <c r="BH726" s="219">
        <f>IF(N726="sníž. přenesená",J726,0)</f>
        <v>0</v>
      </c>
      <c r="BI726" s="219">
        <f>IF(N726="nulová",J726,0)</f>
        <v>0</v>
      </c>
      <c r="BJ726" s="16" t="s">
        <v>83</v>
      </c>
      <c r="BK726" s="219">
        <f>ROUND(I726*H726,2)</f>
        <v>0</v>
      </c>
      <c r="BL726" s="16" t="s">
        <v>205</v>
      </c>
      <c r="BM726" s="218" t="s">
        <v>895</v>
      </c>
    </row>
    <row r="727" spans="2:65" s="12" customFormat="1" ht="33.75" x14ac:dyDescent="0.2">
      <c r="B727" s="220"/>
      <c r="C727" s="221"/>
      <c r="D727" s="222" t="s">
        <v>206</v>
      </c>
      <c r="E727" s="223" t="s">
        <v>1</v>
      </c>
      <c r="F727" s="224" t="s">
        <v>896</v>
      </c>
      <c r="G727" s="221"/>
      <c r="H727" s="225">
        <v>33.28</v>
      </c>
      <c r="I727" s="226"/>
      <c r="J727" s="221"/>
      <c r="K727" s="221"/>
      <c r="L727" s="227"/>
      <c r="M727" s="228"/>
      <c r="N727" s="229"/>
      <c r="O727" s="229"/>
      <c r="P727" s="229"/>
      <c r="Q727" s="229"/>
      <c r="R727" s="229"/>
      <c r="S727" s="229"/>
      <c r="T727" s="230"/>
      <c r="AT727" s="231" t="s">
        <v>206</v>
      </c>
      <c r="AU727" s="231" t="s">
        <v>85</v>
      </c>
      <c r="AV727" s="12" t="s">
        <v>85</v>
      </c>
      <c r="AW727" s="12" t="s">
        <v>32</v>
      </c>
      <c r="AX727" s="12" t="s">
        <v>76</v>
      </c>
      <c r="AY727" s="231" t="s">
        <v>198</v>
      </c>
    </row>
    <row r="728" spans="2:65" s="12" customFormat="1" x14ac:dyDescent="0.2">
      <c r="B728" s="220"/>
      <c r="C728" s="221"/>
      <c r="D728" s="222" t="s">
        <v>206</v>
      </c>
      <c r="E728" s="223" t="s">
        <v>1</v>
      </c>
      <c r="F728" s="224" t="s">
        <v>897</v>
      </c>
      <c r="G728" s="221"/>
      <c r="H728" s="225">
        <v>22.9</v>
      </c>
      <c r="I728" s="226"/>
      <c r="J728" s="221"/>
      <c r="K728" s="221"/>
      <c r="L728" s="227"/>
      <c r="M728" s="228"/>
      <c r="N728" s="229"/>
      <c r="O728" s="229"/>
      <c r="P728" s="229"/>
      <c r="Q728" s="229"/>
      <c r="R728" s="229"/>
      <c r="S728" s="229"/>
      <c r="T728" s="230"/>
      <c r="AT728" s="231" t="s">
        <v>206</v>
      </c>
      <c r="AU728" s="231" t="s">
        <v>85</v>
      </c>
      <c r="AV728" s="12" t="s">
        <v>85</v>
      </c>
      <c r="AW728" s="12" t="s">
        <v>32</v>
      </c>
      <c r="AX728" s="12" t="s">
        <v>76</v>
      </c>
      <c r="AY728" s="231" t="s">
        <v>198</v>
      </c>
    </row>
    <row r="729" spans="2:65" s="12" customFormat="1" ht="33.75" x14ac:dyDescent="0.2">
      <c r="B729" s="220"/>
      <c r="C729" s="221"/>
      <c r="D729" s="222" t="s">
        <v>206</v>
      </c>
      <c r="E729" s="223" t="s">
        <v>1</v>
      </c>
      <c r="F729" s="224" t="s">
        <v>898</v>
      </c>
      <c r="G729" s="221"/>
      <c r="H729" s="225">
        <v>42.4</v>
      </c>
      <c r="I729" s="226"/>
      <c r="J729" s="221"/>
      <c r="K729" s="221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206</v>
      </c>
      <c r="AU729" s="231" t="s">
        <v>85</v>
      </c>
      <c r="AV729" s="12" t="s">
        <v>85</v>
      </c>
      <c r="AW729" s="12" t="s">
        <v>32</v>
      </c>
      <c r="AX729" s="12" t="s">
        <v>76</v>
      </c>
      <c r="AY729" s="231" t="s">
        <v>198</v>
      </c>
    </row>
    <row r="730" spans="2:65" s="12" customFormat="1" x14ac:dyDescent="0.2">
      <c r="B730" s="220"/>
      <c r="C730" s="221"/>
      <c r="D730" s="222" t="s">
        <v>206</v>
      </c>
      <c r="E730" s="223" t="s">
        <v>1</v>
      </c>
      <c r="F730" s="224" t="s">
        <v>899</v>
      </c>
      <c r="G730" s="221"/>
      <c r="H730" s="225">
        <v>40.1</v>
      </c>
      <c r="I730" s="226"/>
      <c r="J730" s="221"/>
      <c r="K730" s="221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206</v>
      </c>
      <c r="AU730" s="231" t="s">
        <v>85</v>
      </c>
      <c r="AV730" s="12" t="s">
        <v>85</v>
      </c>
      <c r="AW730" s="12" t="s">
        <v>32</v>
      </c>
      <c r="AX730" s="12" t="s">
        <v>76</v>
      </c>
      <c r="AY730" s="231" t="s">
        <v>198</v>
      </c>
    </row>
    <row r="731" spans="2:65" s="12" customFormat="1" ht="33.75" x14ac:dyDescent="0.2">
      <c r="B731" s="220"/>
      <c r="C731" s="221"/>
      <c r="D731" s="222" t="s">
        <v>206</v>
      </c>
      <c r="E731" s="223" t="s">
        <v>1</v>
      </c>
      <c r="F731" s="224" t="s">
        <v>900</v>
      </c>
      <c r="G731" s="221"/>
      <c r="H731" s="225">
        <v>42.4</v>
      </c>
      <c r="I731" s="226"/>
      <c r="J731" s="221"/>
      <c r="K731" s="221"/>
      <c r="L731" s="227"/>
      <c r="M731" s="228"/>
      <c r="N731" s="229"/>
      <c r="O731" s="229"/>
      <c r="P731" s="229"/>
      <c r="Q731" s="229"/>
      <c r="R731" s="229"/>
      <c r="S731" s="229"/>
      <c r="T731" s="230"/>
      <c r="AT731" s="231" t="s">
        <v>206</v>
      </c>
      <c r="AU731" s="231" t="s">
        <v>85</v>
      </c>
      <c r="AV731" s="12" t="s">
        <v>85</v>
      </c>
      <c r="AW731" s="12" t="s">
        <v>32</v>
      </c>
      <c r="AX731" s="12" t="s">
        <v>76</v>
      </c>
      <c r="AY731" s="231" t="s">
        <v>198</v>
      </c>
    </row>
    <row r="732" spans="2:65" s="12" customFormat="1" x14ac:dyDescent="0.2">
      <c r="B732" s="220"/>
      <c r="C732" s="221"/>
      <c r="D732" s="222" t="s">
        <v>206</v>
      </c>
      <c r="E732" s="223" t="s">
        <v>1</v>
      </c>
      <c r="F732" s="224" t="s">
        <v>899</v>
      </c>
      <c r="G732" s="221"/>
      <c r="H732" s="225">
        <v>40.1</v>
      </c>
      <c r="I732" s="226"/>
      <c r="J732" s="221"/>
      <c r="K732" s="221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206</v>
      </c>
      <c r="AU732" s="231" t="s">
        <v>85</v>
      </c>
      <c r="AV732" s="12" t="s">
        <v>85</v>
      </c>
      <c r="AW732" s="12" t="s">
        <v>32</v>
      </c>
      <c r="AX732" s="12" t="s">
        <v>76</v>
      </c>
      <c r="AY732" s="231" t="s">
        <v>198</v>
      </c>
    </row>
    <row r="733" spans="2:65" s="12" customFormat="1" x14ac:dyDescent="0.2">
      <c r="B733" s="220"/>
      <c r="C733" s="221"/>
      <c r="D733" s="222" t="s">
        <v>206</v>
      </c>
      <c r="E733" s="223" t="s">
        <v>1</v>
      </c>
      <c r="F733" s="224" t="s">
        <v>901</v>
      </c>
      <c r="G733" s="221"/>
      <c r="H733" s="225">
        <v>34</v>
      </c>
      <c r="I733" s="226"/>
      <c r="J733" s="221"/>
      <c r="K733" s="221"/>
      <c r="L733" s="227"/>
      <c r="M733" s="228"/>
      <c r="N733" s="229"/>
      <c r="O733" s="229"/>
      <c r="P733" s="229"/>
      <c r="Q733" s="229"/>
      <c r="R733" s="229"/>
      <c r="S733" s="229"/>
      <c r="T733" s="230"/>
      <c r="AT733" s="231" t="s">
        <v>206</v>
      </c>
      <c r="AU733" s="231" t="s">
        <v>85</v>
      </c>
      <c r="AV733" s="12" t="s">
        <v>85</v>
      </c>
      <c r="AW733" s="12" t="s">
        <v>32</v>
      </c>
      <c r="AX733" s="12" t="s">
        <v>76</v>
      </c>
      <c r="AY733" s="231" t="s">
        <v>198</v>
      </c>
    </row>
    <row r="734" spans="2:65" s="12" customFormat="1" x14ac:dyDescent="0.2">
      <c r="B734" s="220"/>
      <c r="C734" s="221"/>
      <c r="D734" s="222" t="s">
        <v>206</v>
      </c>
      <c r="E734" s="223" t="s">
        <v>1</v>
      </c>
      <c r="F734" s="224" t="s">
        <v>902</v>
      </c>
      <c r="G734" s="221"/>
      <c r="H734" s="225">
        <v>27.2</v>
      </c>
      <c r="I734" s="226"/>
      <c r="J734" s="221"/>
      <c r="K734" s="221"/>
      <c r="L734" s="227"/>
      <c r="M734" s="228"/>
      <c r="N734" s="229"/>
      <c r="O734" s="229"/>
      <c r="P734" s="229"/>
      <c r="Q734" s="229"/>
      <c r="R734" s="229"/>
      <c r="S734" s="229"/>
      <c r="T734" s="230"/>
      <c r="AT734" s="231" t="s">
        <v>206</v>
      </c>
      <c r="AU734" s="231" t="s">
        <v>85</v>
      </c>
      <c r="AV734" s="12" t="s">
        <v>85</v>
      </c>
      <c r="AW734" s="12" t="s">
        <v>32</v>
      </c>
      <c r="AX734" s="12" t="s">
        <v>76</v>
      </c>
      <c r="AY734" s="231" t="s">
        <v>198</v>
      </c>
    </row>
    <row r="735" spans="2:65" s="13" customFormat="1" x14ac:dyDescent="0.2">
      <c r="B735" s="232"/>
      <c r="C735" s="233"/>
      <c r="D735" s="222" t="s">
        <v>206</v>
      </c>
      <c r="E735" s="234" t="s">
        <v>1</v>
      </c>
      <c r="F735" s="235" t="s">
        <v>208</v>
      </c>
      <c r="G735" s="233"/>
      <c r="H735" s="236">
        <v>282.38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AT735" s="242" t="s">
        <v>206</v>
      </c>
      <c r="AU735" s="242" t="s">
        <v>85</v>
      </c>
      <c r="AV735" s="13" t="s">
        <v>205</v>
      </c>
      <c r="AW735" s="13" t="s">
        <v>32</v>
      </c>
      <c r="AX735" s="13" t="s">
        <v>83</v>
      </c>
      <c r="AY735" s="242" t="s">
        <v>198</v>
      </c>
    </row>
    <row r="736" spans="2:65" s="1" customFormat="1" ht="16.5" customHeight="1" x14ac:dyDescent="0.2">
      <c r="B736" s="33"/>
      <c r="C736" s="208" t="s">
        <v>903</v>
      </c>
      <c r="D736" s="208" t="s">
        <v>201</v>
      </c>
      <c r="E736" s="209" t="s">
        <v>904</v>
      </c>
      <c r="F736" s="210" t="s">
        <v>905</v>
      </c>
      <c r="G736" s="211" t="s">
        <v>278</v>
      </c>
      <c r="H736" s="212">
        <v>152.08000000000001</v>
      </c>
      <c r="I736" s="213"/>
      <c r="J736" s="212">
        <f>ROUND(I736*H736,2)</f>
        <v>0</v>
      </c>
      <c r="K736" s="210" t="s">
        <v>1</v>
      </c>
      <c r="L736" s="37"/>
      <c r="M736" s="214" t="s">
        <v>1</v>
      </c>
      <c r="N736" s="215" t="s">
        <v>41</v>
      </c>
      <c r="O736" s="65"/>
      <c r="P736" s="216">
        <f>O736*H736</f>
        <v>0</v>
      </c>
      <c r="Q736" s="216">
        <v>0</v>
      </c>
      <c r="R736" s="216">
        <f>Q736*H736</f>
        <v>0</v>
      </c>
      <c r="S736" s="216">
        <v>0</v>
      </c>
      <c r="T736" s="217">
        <f>S736*H736</f>
        <v>0</v>
      </c>
      <c r="AR736" s="218" t="s">
        <v>205</v>
      </c>
      <c r="AT736" s="218" t="s">
        <v>201</v>
      </c>
      <c r="AU736" s="218" t="s">
        <v>85</v>
      </c>
      <c r="AY736" s="16" t="s">
        <v>198</v>
      </c>
      <c r="BE736" s="219">
        <f>IF(N736="základní",J736,0)</f>
        <v>0</v>
      </c>
      <c r="BF736" s="219">
        <f>IF(N736="snížená",J736,0)</f>
        <v>0</v>
      </c>
      <c r="BG736" s="219">
        <f>IF(N736="zákl. přenesená",J736,0)</f>
        <v>0</v>
      </c>
      <c r="BH736" s="219">
        <f>IF(N736="sníž. přenesená",J736,0)</f>
        <v>0</v>
      </c>
      <c r="BI736" s="219">
        <f>IF(N736="nulová",J736,0)</f>
        <v>0</v>
      </c>
      <c r="BJ736" s="16" t="s">
        <v>83</v>
      </c>
      <c r="BK736" s="219">
        <f>ROUND(I736*H736,2)</f>
        <v>0</v>
      </c>
      <c r="BL736" s="16" t="s">
        <v>205</v>
      </c>
      <c r="BM736" s="218" t="s">
        <v>906</v>
      </c>
    </row>
    <row r="737" spans="2:65" s="12" customFormat="1" ht="33.75" x14ac:dyDescent="0.2">
      <c r="B737" s="220"/>
      <c r="C737" s="221"/>
      <c r="D737" s="222" t="s">
        <v>206</v>
      </c>
      <c r="E737" s="223" t="s">
        <v>1</v>
      </c>
      <c r="F737" s="224" t="s">
        <v>896</v>
      </c>
      <c r="G737" s="221"/>
      <c r="H737" s="225">
        <v>33.28</v>
      </c>
      <c r="I737" s="226"/>
      <c r="J737" s="221"/>
      <c r="K737" s="221"/>
      <c r="L737" s="227"/>
      <c r="M737" s="228"/>
      <c r="N737" s="229"/>
      <c r="O737" s="229"/>
      <c r="P737" s="229"/>
      <c r="Q737" s="229"/>
      <c r="R737" s="229"/>
      <c r="S737" s="229"/>
      <c r="T737" s="230"/>
      <c r="AT737" s="231" t="s">
        <v>206</v>
      </c>
      <c r="AU737" s="231" t="s">
        <v>85</v>
      </c>
      <c r="AV737" s="12" t="s">
        <v>85</v>
      </c>
      <c r="AW737" s="12" t="s">
        <v>32</v>
      </c>
      <c r="AX737" s="12" t="s">
        <v>76</v>
      </c>
      <c r="AY737" s="231" t="s">
        <v>198</v>
      </c>
    </row>
    <row r="738" spans="2:65" s="12" customFormat="1" ht="33.75" x14ac:dyDescent="0.2">
      <c r="B738" s="220"/>
      <c r="C738" s="221"/>
      <c r="D738" s="222" t="s">
        <v>206</v>
      </c>
      <c r="E738" s="223" t="s">
        <v>1</v>
      </c>
      <c r="F738" s="224" t="s">
        <v>898</v>
      </c>
      <c r="G738" s="221"/>
      <c r="H738" s="225">
        <v>42.4</v>
      </c>
      <c r="I738" s="226"/>
      <c r="J738" s="221"/>
      <c r="K738" s="221"/>
      <c r="L738" s="227"/>
      <c r="M738" s="228"/>
      <c r="N738" s="229"/>
      <c r="O738" s="229"/>
      <c r="P738" s="229"/>
      <c r="Q738" s="229"/>
      <c r="R738" s="229"/>
      <c r="S738" s="229"/>
      <c r="T738" s="230"/>
      <c r="AT738" s="231" t="s">
        <v>206</v>
      </c>
      <c r="AU738" s="231" t="s">
        <v>85</v>
      </c>
      <c r="AV738" s="12" t="s">
        <v>85</v>
      </c>
      <c r="AW738" s="12" t="s">
        <v>32</v>
      </c>
      <c r="AX738" s="12" t="s">
        <v>76</v>
      </c>
      <c r="AY738" s="231" t="s">
        <v>198</v>
      </c>
    </row>
    <row r="739" spans="2:65" s="12" customFormat="1" ht="33.75" x14ac:dyDescent="0.2">
      <c r="B739" s="220"/>
      <c r="C739" s="221"/>
      <c r="D739" s="222" t="s">
        <v>206</v>
      </c>
      <c r="E739" s="223" t="s">
        <v>1</v>
      </c>
      <c r="F739" s="224" t="s">
        <v>900</v>
      </c>
      <c r="G739" s="221"/>
      <c r="H739" s="225">
        <v>42.4</v>
      </c>
      <c r="I739" s="226"/>
      <c r="J739" s="221"/>
      <c r="K739" s="221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206</v>
      </c>
      <c r="AU739" s="231" t="s">
        <v>85</v>
      </c>
      <c r="AV739" s="12" t="s">
        <v>85</v>
      </c>
      <c r="AW739" s="12" t="s">
        <v>32</v>
      </c>
      <c r="AX739" s="12" t="s">
        <v>76</v>
      </c>
      <c r="AY739" s="231" t="s">
        <v>198</v>
      </c>
    </row>
    <row r="740" spans="2:65" s="12" customFormat="1" x14ac:dyDescent="0.2">
      <c r="B740" s="220"/>
      <c r="C740" s="221"/>
      <c r="D740" s="222" t="s">
        <v>206</v>
      </c>
      <c r="E740" s="223" t="s">
        <v>1</v>
      </c>
      <c r="F740" s="224" t="s">
        <v>901</v>
      </c>
      <c r="G740" s="221"/>
      <c r="H740" s="225">
        <v>34</v>
      </c>
      <c r="I740" s="226"/>
      <c r="J740" s="221"/>
      <c r="K740" s="221"/>
      <c r="L740" s="227"/>
      <c r="M740" s="228"/>
      <c r="N740" s="229"/>
      <c r="O740" s="229"/>
      <c r="P740" s="229"/>
      <c r="Q740" s="229"/>
      <c r="R740" s="229"/>
      <c r="S740" s="229"/>
      <c r="T740" s="230"/>
      <c r="AT740" s="231" t="s">
        <v>206</v>
      </c>
      <c r="AU740" s="231" t="s">
        <v>85</v>
      </c>
      <c r="AV740" s="12" t="s">
        <v>85</v>
      </c>
      <c r="AW740" s="12" t="s">
        <v>32</v>
      </c>
      <c r="AX740" s="12" t="s">
        <v>76</v>
      </c>
      <c r="AY740" s="231" t="s">
        <v>198</v>
      </c>
    </row>
    <row r="741" spans="2:65" s="13" customFormat="1" x14ac:dyDescent="0.2">
      <c r="B741" s="232"/>
      <c r="C741" s="233"/>
      <c r="D741" s="222" t="s">
        <v>206</v>
      </c>
      <c r="E741" s="234" t="s">
        <v>1</v>
      </c>
      <c r="F741" s="235" t="s">
        <v>208</v>
      </c>
      <c r="G741" s="233"/>
      <c r="H741" s="236">
        <v>152.08000000000001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206</v>
      </c>
      <c r="AU741" s="242" t="s">
        <v>85</v>
      </c>
      <c r="AV741" s="13" t="s">
        <v>205</v>
      </c>
      <c r="AW741" s="13" t="s">
        <v>32</v>
      </c>
      <c r="AX741" s="13" t="s">
        <v>83</v>
      </c>
      <c r="AY741" s="242" t="s">
        <v>198</v>
      </c>
    </row>
    <row r="742" spans="2:65" s="1" customFormat="1" ht="16.5" customHeight="1" x14ac:dyDescent="0.2">
      <c r="B742" s="33"/>
      <c r="C742" s="208" t="s">
        <v>529</v>
      </c>
      <c r="D742" s="208" t="s">
        <v>201</v>
      </c>
      <c r="E742" s="209" t="s">
        <v>907</v>
      </c>
      <c r="F742" s="210" t="s">
        <v>908</v>
      </c>
      <c r="G742" s="211" t="s">
        <v>204</v>
      </c>
      <c r="H742" s="212">
        <v>110</v>
      </c>
      <c r="I742" s="213"/>
      <c r="J742" s="212">
        <f>ROUND(I742*H742,2)</f>
        <v>0</v>
      </c>
      <c r="K742" s="210" t="s">
        <v>1</v>
      </c>
      <c r="L742" s="37"/>
      <c r="M742" s="214" t="s">
        <v>1</v>
      </c>
      <c r="N742" s="215" t="s">
        <v>41</v>
      </c>
      <c r="O742" s="65"/>
      <c r="P742" s="216">
        <f>O742*H742</f>
        <v>0</v>
      </c>
      <c r="Q742" s="216">
        <v>0</v>
      </c>
      <c r="R742" s="216">
        <f>Q742*H742</f>
        <v>0</v>
      </c>
      <c r="S742" s="216">
        <v>0</v>
      </c>
      <c r="T742" s="217">
        <f>S742*H742</f>
        <v>0</v>
      </c>
      <c r="AR742" s="218" t="s">
        <v>205</v>
      </c>
      <c r="AT742" s="218" t="s">
        <v>201</v>
      </c>
      <c r="AU742" s="218" t="s">
        <v>85</v>
      </c>
      <c r="AY742" s="16" t="s">
        <v>198</v>
      </c>
      <c r="BE742" s="219">
        <f>IF(N742="základní",J742,0)</f>
        <v>0</v>
      </c>
      <c r="BF742" s="219">
        <f>IF(N742="snížená",J742,0)</f>
        <v>0</v>
      </c>
      <c r="BG742" s="219">
        <f>IF(N742="zákl. přenesená",J742,0)</f>
        <v>0</v>
      </c>
      <c r="BH742" s="219">
        <f>IF(N742="sníž. přenesená",J742,0)</f>
        <v>0</v>
      </c>
      <c r="BI742" s="219">
        <f>IF(N742="nulová",J742,0)</f>
        <v>0</v>
      </c>
      <c r="BJ742" s="16" t="s">
        <v>83</v>
      </c>
      <c r="BK742" s="219">
        <f>ROUND(I742*H742,2)</f>
        <v>0</v>
      </c>
      <c r="BL742" s="16" t="s">
        <v>205</v>
      </c>
      <c r="BM742" s="218" t="s">
        <v>909</v>
      </c>
    </row>
    <row r="743" spans="2:65" s="12" customFormat="1" x14ac:dyDescent="0.2">
      <c r="B743" s="220"/>
      <c r="C743" s="221"/>
      <c r="D743" s="222" t="s">
        <v>206</v>
      </c>
      <c r="E743" s="223" t="s">
        <v>1</v>
      </c>
      <c r="F743" s="224" t="s">
        <v>515</v>
      </c>
      <c r="G743" s="221"/>
      <c r="H743" s="225">
        <v>110</v>
      </c>
      <c r="I743" s="226"/>
      <c r="J743" s="221"/>
      <c r="K743" s="221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206</v>
      </c>
      <c r="AU743" s="231" t="s">
        <v>85</v>
      </c>
      <c r="AV743" s="12" t="s">
        <v>85</v>
      </c>
      <c r="AW743" s="12" t="s">
        <v>32</v>
      </c>
      <c r="AX743" s="12" t="s">
        <v>76</v>
      </c>
      <c r="AY743" s="231" t="s">
        <v>198</v>
      </c>
    </row>
    <row r="744" spans="2:65" s="13" customFormat="1" x14ac:dyDescent="0.2">
      <c r="B744" s="232"/>
      <c r="C744" s="233"/>
      <c r="D744" s="222" t="s">
        <v>206</v>
      </c>
      <c r="E744" s="234" t="s">
        <v>1</v>
      </c>
      <c r="F744" s="235" t="s">
        <v>208</v>
      </c>
      <c r="G744" s="233"/>
      <c r="H744" s="236">
        <v>110</v>
      </c>
      <c r="I744" s="237"/>
      <c r="J744" s="233"/>
      <c r="K744" s="233"/>
      <c r="L744" s="238"/>
      <c r="M744" s="239"/>
      <c r="N744" s="240"/>
      <c r="O744" s="240"/>
      <c r="P744" s="240"/>
      <c r="Q744" s="240"/>
      <c r="R744" s="240"/>
      <c r="S744" s="240"/>
      <c r="T744" s="241"/>
      <c r="AT744" s="242" t="s">
        <v>206</v>
      </c>
      <c r="AU744" s="242" t="s">
        <v>85</v>
      </c>
      <c r="AV744" s="13" t="s">
        <v>205</v>
      </c>
      <c r="AW744" s="13" t="s">
        <v>32</v>
      </c>
      <c r="AX744" s="13" t="s">
        <v>83</v>
      </c>
      <c r="AY744" s="242" t="s">
        <v>198</v>
      </c>
    </row>
    <row r="745" spans="2:65" s="11" customFormat="1" ht="22.9" customHeight="1" x14ac:dyDescent="0.2">
      <c r="B745" s="192"/>
      <c r="C745" s="193"/>
      <c r="D745" s="194" t="s">
        <v>75</v>
      </c>
      <c r="E745" s="206" t="s">
        <v>399</v>
      </c>
      <c r="F745" s="206" t="s">
        <v>910</v>
      </c>
      <c r="G745" s="193"/>
      <c r="H745" s="193"/>
      <c r="I745" s="196"/>
      <c r="J745" s="207">
        <f>BK745</f>
        <v>0</v>
      </c>
      <c r="K745" s="193"/>
      <c r="L745" s="198"/>
      <c r="M745" s="199"/>
      <c r="N745" s="200"/>
      <c r="O745" s="200"/>
      <c r="P745" s="201">
        <f>SUM(P746:P800)</f>
        <v>0</v>
      </c>
      <c r="Q745" s="200"/>
      <c r="R745" s="201">
        <f>SUM(R746:R800)</f>
        <v>0</v>
      </c>
      <c r="S745" s="200"/>
      <c r="T745" s="202">
        <f>SUM(T746:T800)</f>
        <v>0</v>
      </c>
      <c r="AR745" s="203" t="s">
        <v>83</v>
      </c>
      <c r="AT745" s="204" t="s">
        <v>75</v>
      </c>
      <c r="AU745" s="204" t="s">
        <v>83</v>
      </c>
      <c r="AY745" s="203" t="s">
        <v>198</v>
      </c>
      <c r="BK745" s="205">
        <f>SUM(BK746:BK800)</f>
        <v>0</v>
      </c>
    </row>
    <row r="746" spans="2:65" s="1" customFormat="1" ht="16.5" customHeight="1" x14ac:dyDescent="0.2">
      <c r="B746" s="33"/>
      <c r="C746" s="208" t="s">
        <v>911</v>
      </c>
      <c r="D746" s="208" t="s">
        <v>201</v>
      </c>
      <c r="E746" s="209" t="s">
        <v>912</v>
      </c>
      <c r="F746" s="210" t="s">
        <v>913</v>
      </c>
      <c r="G746" s="211" t="s">
        <v>312</v>
      </c>
      <c r="H746" s="212">
        <v>1.88</v>
      </c>
      <c r="I746" s="213"/>
      <c r="J746" s="212">
        <f>ROUND(I746*H746,2)</f>
        <v>0</v>
      </c>
      <c r="K746" s="210" t="s">
        <v>1</v>
      </c>
      <c r="L746" s="37"/>
      <c r="M746" s="214" t="s">
        <v>1</v>
      </c>
      <c r="N746" s="215" t="s">
        <v>41</v>
      </c>
      <c r="O746" s="65"/>
      <c r="P746" s="216">
        <f>O746*H746</f>
        <v>0</v>
      </c>
      <c r="Q746" s="216">
        <v>0</v>
      </c>
      <c r="R746" s="216">
        <f>Q746*H746</f>
        <v>0</v>
      </c>
      <c r="S746" s="216">
        <v>0</v>
      </c>
      <c r="T746" s="217">
        <f>S746*H746</f>
        <v>0</v>
      </c>
      <c r="AR746" s="218" t="s">
        <v>205</v>
      </c>
      <c r="AT746" s="218" t="s">
        <v>201</v>
      </c>
      <c r="AU746" s="218" t="s">
        <v>85</v>
      </c>
      <c r="AY746" s="16" t="s">
        <v>198</v>
      </c>
      <c r="BE746" s="219">
        <f>IF(N746="základní",J746,0)</f>
        <v>0</v>
      </c>
      <c r="BF746" s="219">
        <f>IF(N746="snížená",J746,0)</f>
        <v>0</v>
      </c>
      <c r="BG746" s="219">
        <f>IF(N746="zákl. přenesená",J746,0)</f>
        <v>0</v>
      </c>
      <c r="BH746" s="219">
        <f>IF(N746="sníž. přenesená",J746,0)</f>
        <v>0</v>
      </c>
      <c r="BI746" s="219">
        <f>IF(N746="nulová",J746,0)</f>
        <v>0</v>
      </c>
      <c r="BJ746" s="16" t="s">
        <v>83</v>
      </c>
      <c r="BK746" s="219">
        <f>ROUND(I746*H746,2)</f>
        <v>0</v>
      </c>
      <c r="BL746" s="16" t="s">
        <v>205</v>
      </c>
      <c r="BM746" s="218" t="s">
        <v>914</v>
      </c>
    </row>
    <row r="747" spans="2:65" s="12" customFormat="1" x14ac:dyDescent="0.2">
      <c r="B747" s="220"/>
      <c r="C747" s="221"/>
      <c r="D747" s="222" t="s">
        <v>206</v>
      </c>
      <c r="E747" s="223" t="s">
        <v>1</v>
      </c>
      <c r="F747" s="224" t="s">
        <v>915</v>
      </c>
      <c r="G747" s="221"/>
      <c r="H747" s="225">
        <v>1.88</v>
      </c>
      <c r="I747" s="226"/>
      <c r="J747" s="221"/>
      <c r="K747" s="221"/>
      <c r="L747" s="227"/>
      <c r="M747" s="228"/>
      <c r="N747" s="229"/>
      <c r="O747" s="229"/>
      <c r="P747" s="229"/>
      <c r="Q747" s="229"/>
      <c r="R747" s="229"/>
      <c r="S747" s="229"/>
      <c r="T747" s="230"/>
      <c r="AT747" s="231" t="s">
        <v>206</v>
      </c>
      <c r="AU747" s="231" t="s">
        <v>85</v>
      </c>
      <c r="AV747" s="12" t="s">
        <v>85</v>
      </c>
      <c r="AW747" s="12" t="s">
        <v>32</v>
      </c>
      <c r="AX747" s="12" t="s">
        <v>76</v>
      </c>
      <c r="AY747" s="231" t="s">
        <v>198</v>
      </c>
    </row>
    <row r="748" spans="2:65" s="13" customFormat="1" x14ac:dyDescent="0.2">
      <c r="B748" s="232"/>
      <c r="C748" s="233"/>
      <c r="D748" s="222" t="s">
        <v>206</v>
      </c>
      <c r="E748" s="234" t="s">
        <v>1</v>
      </c>
      <c r="F748" s="235" t="s">
        <v>208</v>
      </c>
      <c r="G748" s="233"/>
      <c r="H748" s="236">
        <v>1.88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AT748" s="242" t="s">
        <v>206</v>
      </c>
      <c r="AU748" s="242" t="s">
        <v>85</v>
      </c>
      <c r="AV748" s="13" t="s">
        <v>205</v>
      </c>
      <c r="AW748" s="13" t="s">
        <v>32</v>
      </c>
      <c r="AX748" s="13" t="s">
        <v>83</v>
      </c>
      <c r="AY748" s="242" t="s">
        <v>198</v>
      </c>
    </row>
    <row r="749" spans="2:65" s="1" customFormat="1" ht="16.5" customHeight="1" x14ac:dyDescent="0.2">
      <c r="B749" s="33"/>
      <c r="C749" s="208" t="s">
        <v>539</v>
      </c>
      <c r="D749" s="208" t="s">
        <v>201</v>
      </c>
      <c r="E749" s="209" t="s">
        <v>916</v>
      </c>
      <c r="F749" s="210" t="s">
        <v>917</v>
      </c>
      <c r="G749" s="211" t="s">
        <v>312</v>
      </c>
      <c r="H749" s="212">
        <v>461.39</v>
      </c>
      <c r="I749" s="213"/>
      <c r="J749" s="212">
        <f>ROUND(I749*H749,2)</f>
        <v>0</v>
      </c>
      <c r="K749" s="210" t="s">
        <v>1</v>
      </c>
      <c r="L749" s="37"/>
      <c r="M749" s="214" t="s">
        <v>1</v>
      </c>
      <c r="N749" s="215" t="s">
        <v>41</v>
      </c>
      <c r="O749" s="65"/>
      <c r="P749" s="216">
        <f>O749*H749</f>
        <v>0</v>
      </c>
      <c r="Q749" s="216">
        <v>0</v>
      </c>
      <c r="R749" s="216">
        <f>Q749*H749</f>
        <v>0</v>
      </c>
      <c r="S749" s="216">
        <v>0</v>
      </c>
      <c r="T749" s="217">
        <f>S749*H749</f>
        <v>0</v>
      </c>
      <c r="AR749" s="218" t="s">
        <v>205</v>
      </c>
      <c r="AT749" s="218" t="s">
        <v>201</v>
      </c>
      <c r="AU749" s="218" t="s">
        <v>85</v>
      </c>
      <c r="AY749" s="16" t="s">
        <v>198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16" t="s">
        <v>83</v>
      </c>
      <c r="BK749" s="219">
        <f>ROUND(I749*H749,2)</f>
        <v>0</v>
      </c>
      <c r="BL749" s="16" t="s">
        <v>205</v>
      </c>
      <c r="BM749" s="218" t="s">
        <v>918</v>
      </c>
    </row>
    <row r="750" spans="2:65" s="14" customFormat="1" ht="33.75" x14ac:dyDescent="0.2">
      <c r="B750" s="243"/>
      <c r="C750" s="244"/>
      <c r="D750" s="222" t="s">
        <v>206</v>
      </c>
      <c r="E750" s="245" t="s">
        <v>1</v>
      </c>
      <c r="F750" s="246" t="s">
        <v>919</v>
      </c>
      <c r="G750" s="244"/>
      <c r="H750" s="245" t="s">
        <v>1</v>
      </c>
      <c r="I750" s="247"/>
      <c r="J750" s="244"/>
      <c r="K750" s="244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206</v>
      </c>
      <c r="AU750" s="252" t="s">
        <v>85</v>
      </c>
      <c r="AV750" s="14" t="s">
        <v>83</v>
      </c>
      <c r="AW750" s="14" t="s">
        <v>32</v>
      </c>
      <c r="AX750" s="14" t="s">
        <v>76</v>
      </c>
      <c r="AY750" s="252" t="s">
        <v>198</v>
      </c>
    </row>
    <row r="751" spans="2:65" s="12" customFormat="1" x14ac:dyDescent="0.2">
      <c r="B751" s="220"/>
      <c r="C751" s="221"/>
      <c r="D751" s="222" t="s">
        <v>206</v>
      </c>
      <c r="E751" s="223" t="s">
        <v>1</v>
      </c>
      <c r="F751" s="224" t="s">
        <v>920</v>
      </c>
      <c r="G751" s="221"/>
      <c r="H751" s="225">
        <v>109.2</v>
      </c>
      <c r="I751" s="226"/>
      <c r="J751" s="221"/>
      <c r="K751" s="221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206</v>
      </c>
      <c r="AU751" s="231" t="s">
        <v>85</v>
      </c>
      <c r="AV751" s="12" t="s">
        <v>85</v>
      </c>
      <c r="AW751" s="12" t="s">
        <v>32</v>
      </c>
      <c r="AX751" s="12" t="s">
        <v>76</v>
      </c>
      <c r="AY751" s="231" t="s">
        <v>198</v>
      </c>
    </row>
    <row r="752" spans="2:65" s="12" customFormat="1" ht="33.75" x14ac:dyDescent="0.2">
      <c r="B752" s="220"/>
      <c r="C752" s="221"/>
      <c r="D752" s="222" t="s">
        <v>206</v>
      </c>
      <c r="E752" s="223" t="s">
        <v>1</v>
      </c>
      <c r="F752" s="224" t="s">
        <v>921</v>
      </c>
      <c r="G752" s="221"/>
      <c r="H752" s="225">
        <v>-37.72</v>
      </c>
      <c r="I752" s="226"/>
      <c r="J752" s="221"/>
      <c r="K752" s="221"/>
      <c r="L752" s="227"/>
      <c r="M752" s="228"/>
      <c r="N752" s="229"/>
      <c r="O752" s="229"/>
      <c r="P752" s="229"/>
      <c r="Q752" s="229"/>
      <c r="R752" s="229"/>
      <c r="S752" s="229"/>
      <c r="T752" s="230"/>
      <c r="AT752" s="231" t="s">
        <v>206</v>
      </c>
      <c r="AU752" s="231" t="s">
        <v>85</v>
      </c>
      <c r="AV752" s="12" t="s">
        <v>85</v>
      </c>
      <c r="AW752" s="12" t="s">
        <v>32</v>
      </c>
      <c r="AX752" s="12" t="s">
        <v>76</v>
      </c>
      <c r="AY752" s="231" t="s">
        <v>198</v>
      </c>
    </row>
    <row r="753" spans="2:65" s="12" customFormat="1" x14ac:dyDescent="0.2">
      <c r="B753" s="220"/>
      <c r="C753" s="221"/>
      <c r="D753" s="222" t="s">
        <v>206</v>
      </c>
      <c r="E753" s="223" t="s">
        <v>1</v>
      </c>
      <c r="F753" s="224" t="s">
        <v>922</v>
      </c>
      <c r="G753" s="221"/>
      <c r="H753" s="225">
        <v>-9.3000000000000007</v>
      </c>
      <c r="I753" s="226"/>
      <c r="J753" s="221"/>
      <c r="K753" s="221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206</v>
      </c>
      <c r="AU753" s="231" t="s">
        <v>85</v>
      </c>
      <c r="AV753" s="12" t="s">
        <v>85</v>
      </c>
      <c r="AW753" s="12" t="s">
        <v>32</v>
      </c>
      <c r="AX753" s="12" t="s">
        <v>76</v>
      </c>
      <c r="AY753" s="231" t="s">
        <v>198</v>
      </c>
    </row>
    <row r="754" spans="2:65" s="12" customFormat="1" ht="33.75" x14ac:dyDescent="0.2">
      <c r="B754" s="220"/>
      <c r="C754" s="221"/>
      <c r="D754" s="222" t="s">
        <v>206</v>
      </c>
      <c r="E754" s="223" t="s">
        <v>1</v>
      </c>
      <c r="F754" s="224" t="s">
        <v>923</v>
      </c>
      <c r="G754" s="221"/>
      <c r="H754" s="225">
        <v>3.8</v>
      </c>
      <c r="I754" s="226"/>
      <c r="J754" s="221"/>
      <c r="K754" s="221"/>
      <c r="L754" s="227"/>
      <c r="M754" s="228"/>
      <c r="N754" s="229"/>
      <c r="O754" s="229"/>
      <c r="P754" s="229"/>
      <c r="Q754" s="229"/>
      <c r="R754" s="229"/>
      <c r="S754" s="229"/>
      <c r="T754" s="230"/>
      <c r="AT754" s="231" t="s">
        <v>206</v>
      </c>
      <c r="AU754" s="231" t="s">
        <v>85</v>
      </c>
      <c r="AV754" s="12" t="s">
        <v>85</v>
      </c>
      <c r="AW754" s="12" t="s">
        <v>32</v>
      </c>
      <c r="AX754" s="12" t="s">
        <v>76</v>
      </c>
      <c r="AY754" s="231" t="s">
        <v>198</v>
      </c>
    </row>
    <row r="755" spans="2:65" s="12" customFormat="1" x14ac:dyDescent="0.2">
      <c r="B755" s="220"/>
      <c r="C755" s="221"/>
      <c r="D755" s="222" t="s">
        <v>206</v>
      </c>
      <c r="E755" s="223" t="s">
        <v>1</v>
      </c>
      <c r="F755" s="224" t="s">
        <v>924</v>
      </c>
      <c r="G755" s="221"/>
      <c r="H755" s="225">
        <v>8.2200000000000006</v>
      </c>
      <c r="I755" s="226"/>
      <c r="J755" s="221"/>
      <c r="K755" s="221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206</v>
      </c>
      <c r="AU755" s="231" t="s">
        <v>85</v>
      </c>
      <c r="AV755" s="12" t="s">
        <v>85</v>
      </c>
      <c r="AW755" s="12" t="s">
        <v>32</v>
      </c>
      <c r="AX755" s="12" t="s">
        <v>76</v>
      </c>
      <c r="AY755" s="231" t="s">
        <v>198</v>
      </c>
    </row>
    <row r="756" spans="2:65" s="12" customFormat="1" x14ac:dyDescent="0.2">
      <c r="B756" s="220"/>
      <c r="C756" s="221"/>
      <c r="D756" s="222" t="s">
        <v>206</v>
      </c>
      <c r="E756" s="223" t="s">
        <v>1</v>
      </c>
      <c r="F756" s="224" t="s">
        <v>925</v>
      </c>
      <c r="G756" s="221"/>
      <c r="H756" s="225">
        <v>119.32</v>
      </c>
      <c r="I756" s="226"/>
      <c r="J756" s="221"/>
      <c r="K756" s="221"/>
      <c r="L756" s="227"/>
      <c r="M756" s="228"/>
      <c r="N756" s="229"/>
      <c r="O756" s="229"/>
      <c r="P756" s="229"/>
      <c r="Q756" s="229"/>
      <c r="R756" s="229"/>
      <c r="S756" s="229"/>
      <c r="T756" s="230"/>
      <c r="AT756" s="231" t="s">
        <v>206</v>
      </c>
      <c r="AU756" s="231" t="s">
        <v>85</v>
      </c>
      <c r="AV756" s="12" t="s">
        <v>85</v>
      </c>
      <c r="AW756" s="12" t="s">
        <v>32</v>
      </c>
      <c r="AX756" s="12" t="s">
        <v>76</v>
      </c>
      <c r="AY756" s="231" t="s">
        <v>198</v>
      </c>
    </row>
    <row r="757" spans="2:65" s="12" customFormat="1" ht="33.75" x14ac:dyDescent="0.2">
      <c r="B757" s="220"/>
      <c r="C757" s="221"/>
      <c r="D757" s="222" t="s">
        <v>206</v>
      </c>
      <c r="E757" s="223" t="s">
        <v>1</v>
      </c>
      <c r="F757" s="224" t="s">
        <v>926</v>
      </c>
      <c r="G757" s="221"/>
      <c r="H757" s="225">
        <v>-32.909999999999997</v>
      </c>
      <c r="I757" s="226"/>
      <c r="J757" s="221"/>
      <c r="K757" s="221"/>
      <c r="L757" s="227"/>
      <c r="M757" s="228"/>
      <c r="N757" s="229"/>
      <c r="O757" s="229"/>
      <c r="P757" s="229"/>
      <c r="Q757" s="229"/>
      <c r="R757" s="229"/>
      <c r="S757" s="229"/>
      <c r="T757" s="230"/>
      <c r="AT757" s="231" t="s">
        <v>206</v>
      </c>
      <c r="AU757" s="231" t="s">
        <v>85</v>
      </c>
      <c r="AV757" s="12" t="s">
        <v>85</v>
      </c>
      <c r="AW757" s="12" t="s">
        <v>32</v>
      </c>
      <c r="AX757" s="12" t="s">
        <v>76</v>
      </c>
      <c r="AY757" s="231" t="s">
        <v>198</v>
      </c>
    </row>
    <row r="758" spans="2:65" s="12" customFormat="1" ht="22.5" x14ac:dyDescent="0.2">
      <c r="B758" s="220"/>
      <c r="C758" s="221"/>
      <c r="D758" s="222" t="s">
        <v>206</v>
      </c>
      <c r="E758" s="223" t="s">
        <v>1</v>
      </c>
      <c r="F758" s="224" t="s">
        <v>927</v>
      </c>
      <c r="G758" s="221"/>
      <c r="H758" s="225">
        <v>10.44</v>
      </c>
      <c r="I758" s="226"/>
      <c r="J758" s="221"/>
      <c r="K758" s="221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206</v>
      </c>
      <c r="AU758" s="231" t="s">
        <v>85</v>
      </c>
      <c r="AV758" s="12" t="s">
        <v>85</v>
      </c>
      <c r="AW758" s="12" t="s">
        <v>32</v>
      </c>
      <c r="AX758" s="12" t="s">
        <v>76</v>
      </c>
      <c r="AY758" s="231" t="s">
        <v>198</v>
      </c>
    </row>
    <row r="759" spans="2:65" s="12" customFormat="1" ht="22.5" x14ac:dyDescent="0.2">
      <c r="B759" s="220"/>
      <c r="C759" s="221"/>
      <c r="D759" s="222" t="s">
        <v>206</v>
      </c>
      <c r="E759" s="223" t="s">
        <v>1</v>
      </c>
      <c r="F759" s="224" t="s">
        <v>928</v>
      </c>
      <c r="G759" s="221"/>
      <c r="H759" s="225">
        <v>141.03</v>
      </c>
      <c r="I759" s="226"/>
      <c r="J759" s="221"/>
      <c r="K759" s="221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206</v>
      </c>
      <c r="AU759" s="231" t="s">
        <v>85</v>
      </c>
      <c r="AV759" s="12" t="s">
        <v>85</v>
      </c>
      <c r="AW759" s="12" t="s">
        <v>32</v>
      </c>
      <c r="AX759" s="12" t="s">
        <v>76</v>
      </c>
      <c r="AY759" s="231" t="s">
        <v>198</v>
      </c>
    </row>
    <row r="760" spans="2:65" s="12" customFormat="1" x14ac:dyDescent="0.2">
      <c r="B760" s="220"/>
      <c r="C760" s="221"/>
      <c r="D760" s="222" t="s">
        <v>206</v>
      </c>
      <c r="E760" s="223" t="s">
        <v>1</v>
      </c>
      <c r="F760" s="224" t="s">
        <v>929</v>
      </c>
      <c r="G760" s="221"/>
      <c r="H760" s="225">
        <v>149.31</v>
      </c>
      <c r="I760" s="226"/>
      <c r="J760" s="221"/>
      <c r="K760" s="221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206</v>
      </c>
      <c r="AU760" s="231" t="s">
        <v>85</v>
      </c>
      <c r="AV760" s="12" t="s">
        <v>85</v>
      </c>
      <c r="AW760" s="12" t="s">
        <v>32</v>
      </c>
      <c r="AX760" s="12" t="s">
        <v>76</v>
      </c>
      <c r="AY760" s="231" t="s">
        <v>198</v>
      </c>
    </row>
    <row r="761" spans="2:65" s="13" customFormat="1" x14ac:dyDescent="0.2">
      <c r="B761" s="232"/>
      <c r="C761" s="233"/>
      <c r="D761" s="222" t="s">
        <v>206</v>
      </c>
      <c r="E761" s="234" t="s">
        <v>1</v>
      </c>
      <c r="F761" s="235" t="s">
        <v>208</v>
      </c>
      <c r="G761" s="233"/>
      <c r="H761" s="236">
        <v>461.39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AT761" s="242" t="s">
        <v>206</v>
      </c>
      <c r="AU761" s="242" t="s">
        <v>85</v>
      </c>
      <c r="AV761" s="13" t="s">
        <v>205</v>
      </c>
      <c r="AW761" s="13" t="s">
        <v>32</v>
      </c>
      <c r="AX761" s="13" t="s">
        <v>83</v>
      </c>
      <c r="AY761" s="242" t="s">
        <v>198</v>
      </c>
    </row>
    <row r="762" spans="2:65" s="1" customFormat="1" ht="16.5" customHeight="1" x14ac:dyDescent="0.2">
      <c r="B762" s="33"/>
      <c r="C762" s="208" t="s">
        <v>930</v>
      </c>
      <c r="D762" s="208" t="s">
        <v>201</v>
      </c>
      <c r="E762" s="209" t="s">
        <v>931</v>
      </c>
      <c r="F762" s="210" t="s">
        <v>932</v>
      </c>
      <c r="G762" s="211" t="s">
        <v>312</v>
      </c>
      <c r="H762" s="212">
        <v>23.67</v>
      </c>
      <c r="I762" s="213"/>
      <c r="J762" s="212">
        <f>ROUND(I762*H762,2)</f>
        <v>0</v>
      </c>
      <c r="K762" s="210" t="s">
        <v>1</v>
      </c>
      <c r="L762" s="37"/>
      <c r="M762" s="214" t="s">
        <v>1</v>
      </c>
      <c r="N762" s="215" t="s">
        <v>41</v>
      </c>
      <c r="O762" s="65"/>
      <c r="P762" s="216">
        <f>O762*H762</f>
        <v>0</v>
      </c>
      <c r="Q762" s="216">
        <v>0</v>
      </c>
      <c r="R762" s="216">
        <f>Q762*H762</f>
        <v>0</v>
      </c>
      <c r="S762" s="216">
        <v>0</v>
      </c>
      <c r="T762" s="217">
        <f>S762*H762</f>
        <v>0</v>
      </c>
      <c r="AR762" s="218" t="s">
        <v>205</v>
      </c>
      <c r="AT762" s="218" t="s">
        <v>201</v>
      </c>
      <c r="AU762" s="218" t="s">
        <v>85</v>
      </c>
      <c r="AY762" s="16" t="s">
        <v>198</v>
      </c>
      <c r="BE762" s="219">
        <f>IF(N762="základní",J762,0)</f>
        <v>0</v>
      </c>
      <c r="BF762" s="219">
        <f>IF(N762="snížená",J762,0)</f>
        <v>0</v>
      </c>
      <c r="BG762" s="219">
        <f>IF(N762="zákl. přenesená",J762,0)</f>
        <v>0</v>
      </c>
      <c r="BH762" s="219">
        <f>IF(N762="sníž. přenesená",J762,0)</f>
        <v>0</v>
      </c>
      <c r="BI762" s="219">
        <f>IF(N762="nulová",J762,0)</f>
        <v>0</v>
      </c>
      <c r="BJ762" s="16" t="s">
        <v>83</v>
      </c>
      <c r="BK762" s="219">
        <f>ROUND(I762*H762,2)</f>
        <v>0</v>
      </c>
      <c r="BL762" s="16" t="s">
        <v>205</v>
      </c>
      <c r="BM762" s="218" t="s">
        <v>933</v>
      </c>
    </row>
    <row r="763" spans="2:65" s="12" customFormat="1" ht="22.5" x14ac:dyDescent="0.2">
      <c r="B763" s="220"/>
      <c r="C763" s="221"/>
      <c r="D763" s="222" t="s">
        <v>206</v>
      </c>
      <c r="E763" s="223" t="s">
        <v>1</v>
      </c>
      <c r="F763" s="224" t="s">
        <v>934</v>
      </c>
      <c r="G763" s="221"/>
      <c r="H763" s="225">
        <v>19.64</v>
      </c>
      <c r="I763" s="226"/>
      <c r="J763" s="221"/>
      <c r="K763" s="221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206</v>
      </c>
      <c r="AU763" s="231" t="s">
        <v>85</v>
      </c>
      <c r="AV763" s="12" t="s">
        <v>85</v>
      </c>
      <c r="AW763" s="12" t="s">
        <v>32</v>
      </c>
      <c r="AX763" s="12" t="s">
        <v>76</v>
      </c>
      <c r="AY763" s="231" t="s">
        <v>198</v>
      </c>
    </row>
    <row r="764" spans="2:65" s="12" customFormat="1" x14ac:dyDescent="0.2">
      <c r="B764" s="220"/>
      <c r="C764" s="221"/>
      <c r="D764" s="222" t="s">
        <v>206</v>
      </c>
      <c r="E764" s="223" t="s">
        <v>1</v>
      </c>
      <c r="F764" s="224" t="s">
        <v>935</v>
      </c>
      <c r="G764" s="221"/>
      <c r="H764" s="225">
        <v>4.03</v>
      </c>
      <c r="I764" s="226"/>
      <c r="J764" s="221"/>
      <c r="K764" s="221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206</v>
      </c>
      <c r="AU764" s="231" t="s">
        <v>85</v>
      </c>
      <c r="AV764" s="12" t="s">
        <v>85</v>
      </c>
      <c r="AW764" s="12" t="s">
        <v>32</v>
      </c>
      <c r="AX764" s="12" t="s">
        <v>76</v>
      </c>
      <c r="AY764" s="231" t="s">
        <v>198</v>
      </c>
    </row>
    <row r="765" spans="2:65" s="13" customFormat="1" x14ac:dyDescent="0.2">
      <c r="B765" s="232"/>
      <c r="C765" s="233"/>
      <c r="D765" s="222" t="s">
        <v>206</v>
      </c>
      <c r="E765" s="234" t="s">
        <v>1</v>
      </c>
      <c r="F765" s="235" t="s">
        <v>208</v>
      </c>
      <c r="G765" s="233"/>
      <c r="H765" s="236">
        <v>23.67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AT765" s="242" t="s">
        <v>206</v>
      </c>
      <c r="AU765" s="242" t="s">
        <v>85</v>
      </c>
      <c r="AV765" s="13" t="s">
        <v>205</v>
      </c>
      <c r="AW765" s="13" t="s">
        <v>32</v>
      </c>
      <c r="AX765" s="13" t="s">
        <v>83</v>
      </c>
      <c r="AY765" s="242" t="s">
        <v>198</v>
      </c>
    </row>
    <row r="766" spans="2:65" s="1" customFormat="1" ht="16.5" customHeight="1" x14ac:dyDescent="0.2">
      <c r="B766" s="33"/>
      <c r="C766" s="208" t="s">
        <v>546</v>
      </c>
      <c r="D766" s="208" t="s">
        <v>201</v>
      </c>
      <c r="E766" s="209" t="s">
        <v>936</v>
      </c>
      <c r="F766" s="210" t="s">
        <v>937</v>
      </c>
      <c r="G766" s="211" t="s">
        <v>312</v>
      </c>
      <c r="H766" s="212">
        <v>389.44</v>
      </c>
      <c r="I766" s="213"/>
      <c r="J766" s="212">
        <f>ROUND(I766*H766,2)</f>
        <v>0</v>
      </c>
      <c r="K766" s="210" t="s">
        <v>1</v>
      </c>
      <c r="L766" s="37"/>
      <c r="M766" s="214" t="s">
        <v>1</v>
      </c>
      <c r="N766" s="215" t="s">
        <v>41</v>
      </c>
      <c r="O766" s="65"/>
      <c r="P766" s="216">
        <f>O766*H766</f>
        <v>0</v>
      </c>
      <c r="Q766" s="216">
        <v>0</v>
      </c>
      <c r="R766" s="216">
        <f>Q766*H766</f>
        <v>0</v>
      </c>
      <c r="S766" s="216">
        <v>0</v>
      </c>
      <c r="T766" s="217">
        <f>S766*H766</f>
        <v>0</v>
      </c>
      <c r="AR766" s="218" t="s">
        <v>205</v>
      </c>
      <c r="AT766" s="218" t="s">
        <v>201</v>
      </c>
      <c r="AU766" s="218" t="s">
        <v>85</v>
      </c>
      <c r="AY766" s="16" t="s">
        <v>198</v>
      </c>
      <c r="BE766" s="219">
        <f>IF(N766="základní",J766,0)</f>
        <v>0</v>
      </c>
      <c r="BF766" s="219">
        <f>IF(N766="snížená",J766,0)</f>
        <v>0</v>
      </c>
      <c r="BG766" s="219">
        <f>IF(N766="zákl. přenesená",J766,0)</f>
        <v>0</v>
      </c>
      <c r="BH766" s="219">
        <f>IF(N766="sníž. přenesená",J766,0)</f>
        <v>0</v>
      </c>
      <c r="BI766" s="219">
        <f>IF(N766="nulová",J766,0)</f>
        <v>0</v>
      </c>
      <c r="BJ766" s="16" t="s">
        <v>83</v>
      </c>
      <c r="BK766" s="219">
        <f>ROUND(I766*H766,2)</f>
        <v>0</v>
      </c>
      <c r="BL766" s="16" t="s">
        <v>205</v>
      </c>
      <c r="BM766" s="218" t="s">
        <v>938</v>
      </c>
    </row>
    <row r="767" spans="2:65" s="14" customFormat="1" x14ac:dyDescent="0.2">
      <c r="B767" s="243"/>
      <c r="C767" s="244"/>
      <c r="D767" s="222" t="s">
        <v>206</v>
      </c>
      <c r="E767" s="245" t="s">
        <v>1</v>
      </c>
      <c r="F767" s="246" t="s">
        <v>3689</v>
      </c>
      <c r="G767" s="244"/>
      <c r="H767" s="245" t="s">
        <v>1</v>
      </c>
      <c r="I767" s="247"/>
      <c r="J767" s="244"/>
      <c r="K767" s="244"/>
      <c r="L767" s="248"/>
      <c r="M767" s="249"/>
      <c r="N767" s="250"/>
      <c r="O767" s="250"/>
      <c r="P767" s="250"/>
      <c r="Q767" s="250"/>
      <c r="R767" s="250"/>
      <c r="S767" s="250"/>
      <c r="T767" s="251"/>
      <c r="AT767" s="252" t="s">
        <v>206</v>
      </c>
      <c r="AU767" s="252" t="s">
        <v>85</v>
      </c>
      <c r="AV767" s="14" t="s">
        <v>83</v>
      </c>
      <c r="AW767" s="14" t="s">
        <v>32</v>
      </c>
      <c r="AX767" s="14" t="s">
        <v>76</v>
      </c>
      <c r="AY767" s="252" t="s">
        <v>198</v>
      </c>
    </row>
    <row r="768" spans="2:65" s="12" customFormat="1" x14ac:dyDescent="0.2">
      <c r="B768" s="220"/>
      <c r="C768" s="221"/>
      <c r="D768" s="222" t="s">
        <v>206</v>
      </c>
      <c r="E768" s="223" t="s">
        <v>1</v>
      </c>
      <c r="F768" s="224" t="s">
        <v>939</v>
      </c>
      <c r="G768" s="221"/>
      <c r="H768" s="225">
        <v>389.44</v>
      </c>
      <c r="I768" s="226"/>
      <c r="J768" s="221"/>
      <c r="K768" s="221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206</v>
      </c>
      <c r="AU768" s="231" t="s">
        <v>85</v>
      </c>
      <c r="AV768" s="12" t="s">
        <v>85</v>
      </c>
      <c r="AW768" s="12" t="s">
        <v>32</v>
      </c>
      <c r="AX768" s="12" t="s">
        <v>76</v>
      </c>
      <c r="AY768" s="231" t="s">
        <v>198</v>
      </c>
    </row>
    <row r="769" spans="2:65" s="13" customFormat="1" x14ac:dyDescent="0.2">
      <c r="B769" s="232"/>
      <c r="C769" s="233"/>
      <c r="D769" s="222" t="s">
        <v>206</v>
      </c>
      <c r="E769" s="234" t="s">
        <v>1</v>
      </c>
      <c r="F769" s="235" t="s">
        <v>208</v>
      </c>
      <c r="G769" s="233"/>
      <c r="H769" s="236">
        <v>389.44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AT769" s="242" t="s">
        <v>206</v>
      </c>
      <c r="AU769" s="242" t="s">
        <v>85</v>
      </c>
      <c r="AV769" s="13" t="s">
        <v>205</v>
      </c>
      <c r="AW769" s="13" t="s">
        <v>32</v>
      </c>
      <c r="AX769" s="13" t="s">
        <v>83</v>
      </c>
      <c r="AY769" s="242" t="s">
        <v>198</v>
      </c>
    </row>
    <row r="770" spans="2:65" s="1" customFormat="1" ht="16.5" customHeight="1" x14ac:dyDescent="0.2">
      <c r="B770" s="33"/>
      <c r="C770" s="208" t="s">
        <v>940</v>
      </c>
      <c r="D770" s="208" t="s">
        <v>201</v>
      </c>
      <c r="E770" s="209" t="s">
        <v>941</v>
      </c>
      <c r="F770" s="210" t="s">
        <v>942</v>
      </c>
      <c r="G770" s="211" t="s">
        <v>312</v>
      </c>
      <c r="H770" s="212">
        <v>438.93</v>
      </c>
      <c r="I770" s="213"/>
      <c r="J770" s="212">
        <f>ROUND(I770*H770,2)</f>
        <v>0</v>
      </c>
      <c r="K770" s="210" t="s">
        <v>1</v>
      </c>
      <c r="L770" s="37"/>
      <c r="M770" s="214" t="s">
        <v>1</v>
      </c>
      <c r="N770" s="215" t="s">
        <v>41</v>
      </c>
      <c r="O770" s="65"/>
      <c r="P770" s="216">
        <f>O770*H770</f>
        <v>0</v>
      </c>
      <c r="Q770" s="216">
        <v>0</v>
      </c>
      <c r="R770" s="216">
        <f>Q770*H770</f>
        <v>0</v>
      </c>
      <c r="S770" s="216">
        <v>0</v>
      </c>
      <c r="T770" s="217">
        <f>S770*H770</f>
        <v>0</v>
      </c>
      <c r="AR770" s="218" t="s">
        <v>205</v>
      </c>
      <c r="AT770" s="218" t="s">
        <v>201</v>
      </c>
      <c r="AU770" s="218" t="s">
        <v>85</v>
      </c>
      <c r="AY770" s="16" t="s">
        <v>198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16" t="s">
        <v>83</v>
      </c>
      <c r="BK770" s="219">
        <f>ROUND(I770*H770,2)</f>
        <v>0</v>
      </c>
      <c r="BL770" s="16" t="s">
        <v>205</v>
      </c>
      <c r="BM770" s="218" t="s">
        <v>943</v>
      </c>
    </row>
    <row r="771" spans="2:65" s="14" customFormat="1" x14ac:dyDescent="0.2">
      <c r="B771" s="243"/>
      <c r="C771" s="244"/>
      <c r="D771" s="222" t="s">
        <v>206</v>
      </c>
      <c r="E771" s="245" t="s">
        <v>1</v>
      </c>
      <c r="F771" s="246" t="s">
        <v>3690</v>
      </c>
      <c r="G771" s="244"/>
      <c r="H771" s="245" t="s">
        <v>1</v>
      </c>
      <c r="I771" s="247"/>
      <c r="J771" s="244"/>
      <c r="K771" s="244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206</v>
      </c>
      <c r="AU771" s="252" t="s">
        <v>85</v>
      </c>
      <c r="AV771" s="14" t="s">
        <v>83</v>
      </c>
      <c r="AW771" s="14" t="s">
        <v>32</v>
      </c>
      <c r="AX771" s="14" t="s">
        <v>76</v>
      </c>
      <c r="AY771" s="252" t="s">
        <v>198</v>
      </c>
    </row>
    <row r="772" spans="2:65" s="14" customFormat="1" x14ac:dyDescent="0.2">
      <c r="B772" s="243"/>
      <c r="C772" s="244"/>
      <c r="D772" s="222" t="s">
        <v>206</v>
      </c>
      <c r="E772" s="245" t="s">
        <v>1</v>
      </c>
      <c r="F772" s="246" t="s">
        <v>944</v>
      </c>
      <c r="G772" s="244"/>
      <c r="H772" s="245" t="s">
        <v>1</v>
      </c>
      <c r="I772" s="247"/>
      <c r="J772" s="244"/>
      <c r="K772" s="244"/>
      <c r="L772" s="248"/>
      <c r="M772" s="249"/>
      <c r="N772" s="250"/>
      <c r="O772" s="250"/>
      <c r="P772" s="250"/>
      <c r="Q772" s="250"/>
      <c r="R772" s="250"/>
      <c r="S772" s="250"/>
      <c r="T772" s="251"/>
      <c r="AT772" s="252" t="s">
        <v>206</v>
      </c>
      <c r="AU772" s="252" t="s">
        <v>85</v>
      </c>
      <c r="AV772" s="14" t="s">
        <v>83</v>
      </c>
      <c r="AW772" s="14" t="s">
        <v>32</v>
      </c>
      <c r="AX772" s="14" t="s">
        <v>76</v>
      </c>
      <c r="AY772" s="252" t="s">
        <v>198</v>
      </c>
    </row>
    <row r="773" spans="2:65" s="12" customFormat="1" x14ac:dyDescent="0.2">
      <c r="B773" s="220"/>
      <c r="C773" s="221"/>
      <c r="D773" s="222" t="s">
        <v>206</v>
      </c>
      <c r="E773" s="223" t="s">
        <v>1</v>
      </c>
      <c r="F773" s="224" t="s">
        <v>920</v>
      </c>
      <c r="G773" s="221"/>
      <c r="H773" s="225">
        <v>109.2</v>
      </c>
      <c r="I773" s="226"/>
      <c r="J773" s="221"/>
      <c r="K773" s="221"/>
      <c r="L773" s="227"/>
      <c r="M773" s="228"/>
      <c r="N773" s="229"/>
      <c r="O773" s="229"/>
      <c r="P773" s="229"/>
      <c r="Q773" s="229"/>
      <c r="R773" s="229"/>
      <c r="S773" s="229"/>
      <c r="T773" s="230"/>
      <c r="AT773" s="231" t="s">
        <v>206</v>
      </c>
      <c r="AU773" s="231" t="s">
        <v>85</v>
      </c>
      <c r="AV773" s="12" t="s">
        <v>85</v>
      </c>
      <c r="AW773" s="12" t="s">
        <v>32</v>
      </c>
      <c r="AX773" s="12" t="s">
        <v>76</v>
      </c>
      <c r="AY773" s="231" t="s">
        <v>198</v>
      </c>
    </row>
    <row r="774" spans="2:65" s="12" customFormat="1" ht="33.75" x14ac:dyDescent="0.2">
      <c r="B774" s="220"/>
      <c r="C774" s="221"/>
      <c r="D774" s="222" t="s">
        <v>206</v>
      </c>
      <c r="E774" s="223" t="s">
        <v>1</v>
      </c>
      <c r="F774" s="224" t="s">
        <v>921</v>
      </c>
      <c r="G774" s="221"/>
      <c r="H774" s="225">
        <v>-37.72</v>
      </c>
      <c r="I774" s="226"/>
      <c r="J774" s="221"/>
      <c r="K774" s="221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206</v>
      </c>
      <c r="AU774" s="231" t="s">
        <v>85</v>
      </c>
      <c r="AV774" s="12" t="s">
        <v>85</v>
      </c>
      <c r="AW774" s="12" t="s">
        <v>32</v>
      </c>
      <c r="AX774" s="12" t="s">
        <v>76</v>
      </c>
      <c r="AY774" s="231" t="s">
        <v>198</v>
      </c>
    </row>
    <row r="775" spans="2:65" s="12" customFormat="1" x14ac:dyDescent="0.2">
      <c r="B775" s="220"/>
      <c r="C775" s="221"/>
      <c r="D775" s="222" t="s">
        <v>206</v>
      </c>
      <c r="E775" s="223" t="s">
        <v>1</v>
      </c>
      <c r="F775" s="224" t="s">
        <v>922</v>
      </c>
      <c r="G775" s="221"/>
      <c r="H775" s="225">
        <v>-9.3000000000000007</v>
      </c>
      <c r="I775" s="226"/>
      <c r="J775" s="221"/>
      <c r="K775" s="221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206</v>
      </c>
      <c r="AU775" s="231" t="s">
        <v>85</v>
      </c>
      <c r="AV775" s="12" t="s">
        <v>85</v>
      </c>
      <c r="AW775" s="12" t="s">
        <v>32</v>
      </c>
      <c r="AX775" s="12" t="s">
        <v>76</v>
      </c>
      <c r="AY775" s="231" t="s">
        <v>198</v>
      </c>
    </row>
    <row r="776" spans="2:65" s="12" customFormat="1" x14ac:dyDescent="0.2">
      <c r="B776" s="220"/>
      <c r="C776" s="221"/>
      <c r="D776" s="222" t="s">
        <v>206</v>
      </c>
      <c r="E776" s="223" t="s">
        <v>1</v>
      </c>
      <c r="F776" s="224" t="s">
        <v>925</v>
      </c>
      <c r="G776" s="221"/>
      <c r="H776" s="225">
        <v>119.32</v>
      </c>
      <c r="I776" s="226"/>
      <c r="J776" s="221"/>
      <c r="K776" s="221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206</v>
      </c>
      <c r="AU776" s="231" t="s">
        <v>85</v>
      </c>
      <c r="AV776" s="12" t="s">
        <v>85</v>
      </c>
      <c r="AW776" s="12" t="s">
        <v>32</v>
      </c>
      <c r="AX776" s="12" t="s">
        <v>76</v>
      </c>
      <c r="AY776" s="231" t="s">
        <v>198</v>
      </c>
    </row>
    <row r="777" spans="2:65" s="12" customFormat="1" ht="33.75" x14ac:dyDescent="0.2">
      <c r="B777" s="220"/>
      <c r="C777" s="221"/>
      <c r="D777" s="222" t="s">
        <v>206</v>
      </c>
      <c r="E777" s="223" t="s">
        <v>1</v>
      </c>
      <c r="F777" s="224" t="s">
        <v>926</v>
      </c>
      <c r="G777" s="221"/>
      <c r="H777" s="225">
        <v>-32.909999999999997</v>
      </c>
      <c r="I777" s="226"/>
      <c r="J777" s="221"/>
      <c r="K777" s="221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206</v>
      </c>
      <c r="AU777" s="231" t="s">
        <v>85</v>
      </c>
      <c r="AV777" s="12" t="s">
        <v>85</v>
      </c>
      <c r="AW777" s="12" t="s">
        <v>32</v>
      </c>
      <c r="AX777" s="12" t="s">
        <v>76</v>
      </c>
      <c r="AY777" s="231" t="s">
        <v>198</v>
      </c>
    </row>
    <row r="778" spans="2:65" s="12" customFormat="1" ht="22.5" x14ac:dyDescent="0.2">
      <c r="B778" s="220"/>
      <c r="C778" s="221"/>
      <c r="D778" s="222" t="s">
        <v>206</v>
      </c>
      <c r="E778" s="223" t="s">
        <v>1</v>
      </c>
      <c r="F778" s="224" t="s">
        <v>928</v>
      </c>
      <c r="G778" s="221"/>
      <c r="H778" s="225">
        <v>141.03</v>
      </c>
      <c r="I778" s="226"/>
      <c r="J778" s="221"/>
      <c r="K778" s="221"/>
      <c r="L778" s="227"/>
      <c r="M778" s="228"/>
      <c r="N778" s="229"/>
      <c r="O778" s="229"/>
      <c r="P778" s="229"/>
      <c r="Q778" s="229"/>
      <c r="R778" s="229"/>
      <c r="S778" s="229"/>
      <c r="T778" s="230"/>
      <c r="AT778" s="231" t="s">
        <v>206</v>
      </c>
      <c r="AU778" s="231" t="s">
        <v>85</v>
      </c>
      <c r="AV778" s="12" t="s">
        <v>85</v>
      </c>
      <c r="AW778" s="12" t="s">
        <v>32</v>
      </c>
      <c r="AX778" s="12" t="s">
        <v>76</v>
      </c>
      <c r="AY778" s="231" t="s">
        <v>198</v>
      </c>
    </row>
    <row r="779" spans="2:65" s="12" customFormat="1" x14ac:dyDescent="0.2">
      <c r="B779" s="220"/>
      <c r="C779" s="221"/>
      <c r="D779" s="222" t="s">
        <v>206</v>
      </c>
      <c r="E779" s="223" t="s">
        <v>1</v>
      </c>
      <c r="F779" s="224" t="s">
        <v>929</v>
      </c>
      <c r="G779" s="221"/>
      <c r="H779" s="225">
        <v>149.31</v>
      </c>
      <c r="I779" s="226"/>
      <c r="J779" s="221"/>
      <c r="K779" s="221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206</v>
      </c>
      <c r="AU779" s="231" t="s">
        <v>85</v>
      </c>
      <c r="AV779" s="12" t="s">
        <v>85</v>
      </c>
      <c r="AW779" s="12" t="s">
        <v>32</v>
      </c>
      <c r="AX779" s="12" t="s">
        <v>76</v>
      </c>
      <c r="AY779" s="231" t="s">
        <v>198</v>
      </c>
    </row>
    <row r="780" spans="2:65" s="13" customFormat="1" x14ac:dyDescent="0.2">
      <c r="B780" s="232"/>
      <c r="C780" s="233"/>
      <c r="D780" s="222" t="s">
        <v>206</v>
      </c>
      <c r="E780" s="234" t="s">
        <v>1</v>
      </c>
      <c r="F780" s="235" t="s">
        <v>208</v>
      </c>
      <c r="G780" s="233"/>
      <c r="H780" s="236">
        <v>438.93</v>
      </c>
      <c r="I780" s="237"/>
      <c r="J780" s="233"/>
      <c r="K780" s="233"/>
      <c r="L780" s="238"/>
      <c r="M780" s="239"/>
      <c r="N780" s="240"/>
      <c r="O780" s="240"/>
      <c r="P780" s="240"/>
      <c r="Q780" s="240"/>
      <c r="R780" s="240"/>
      <c r="S780" s="240"/>
      <c r="T780" s="241"/>
      <c r="AT780" s="242" t="s">
        <v>206</v>
      </c>
      <c r="AU780" s="242" t="s">
        <v>85</v>
      </c>
      <c r="AV780" s="13" t="s">
        <v>205</v>
      </c>
      <c r="AW780" s="13" t="s">
        <v>32</v>
      </c>
      <c r="AX780" s="13" t="s">
        <v>83</v>
      </c>
      <c r="AY780" s="242" t="s">
        <v>198</v>
      </c>
    </row>
    <row r="781" spans="2:65" s="1" customFormat="1" ht="16.5" customHeight="1" x14ac:dyDescent="0.2">
      <c r="B781" s="33"/>
      <c r="C781" s="208" t="s">
        <v>553</v>
      </c>
      <c r="D781" s="208" t="s">
        <v>201</v>
      </c>
      <c r="E781" s="209" t="s">
        <v>945</v>
      </c>
      <c r="F781" s="210" t="s">
        <v>946</v>
      </c>
      <c r="G781" s="211" t="s">
        <v>312</v>
      </c>
      <c r="H781" s="212">
        <v>76.94</v>
      </c>
      <c r="I781" s="213"/>
      <c r="J781" s="212">
        <f>ROUND(I781*H781,2)</f>
        <v>0</v>
      </c>
      <c r="K781" s="210" t="s">
        <v>1</v>
      </c>
      <c r="L781" s="37"/>
      <c r="M781" s="214" t="s">
        <v>1</v>
      </c>
      <c r="N781" s="215" t="s">
        <v>41</v>
      </c>
      <c r="O781" s="65"/>
      <c r="P781" s="216">
        <f>O781*H781</f>
        <v>0</v>
      </c>
      <c r="Q781" s="216">
        <v>0</v>
      </c>
      <c r="R781" s="216">
        <f>Q781*H781</f>
        <v>0</v>
      </c>
      <c r="S781" s="216">
        <v>0</v>
      </c>
      <c r="T781" s="217">
        <f>S781*H781</f>
        <v>0</v>
      </c>
      <c r="AR781" s="218" t="s">
        <v>205</v>
      </c>
      <c r="AT781" s="218" t="s">
        <v>201</v>
      </c>
      <c r="AU781" s="218" t="s">
        <v>85</v>
      </c>
      <c r="AY781" s="16" t="s">
        <v>198</v>
      </c>
      <c r="BE781" s="219">
        <f>IF(N781="základní",J781,0)</f>
        <v>0</v>
      </c>
      <c r="BF781" s="219">
        <f>IF(N781="snížená",J781,0)</f>
        <v>0</v>
      </c>
      <c r="BG781" s="219">
        <f>IF(N781="zákl. přenesená",J781,0)</f>
        <v>0</v>
      </c>
      <c r="BH781" s="219">
        <f>IF(N781="sníž. přenesená",J781,0)</f>
        <v>0</v>
      </c>
      <c r="BI781" s="219">
        <f>IF(N781="nulová",J781,0)</f>
        <v>0</v>
      </c>
      <c r="BJ781" s="16" t="s">
        <v>83</v>
      </c>
      <c r="BK781" s="219">
        <f>ROUND(I781*H781,2)</f>
        <v>0</v>
      </c>
      <c r="BL781" s="16" t="s">
        <v>205</v>
      </c>
      <c r="BM781" s="218" t="s">
        <v>947</v>
      </c>
    </row>
    <row r="782" spans="2:65" s="12" customFormat="1" x14ac:dyDescent="0.2">
      <c r="B782" s="220"/>
      <c r="C782" s="221"/>
      <c r="D782" s="222" t="s">
        <v>206</v>
      </c>
      <c r="E782" s="223" t="s">
        <v>1</v>
      </c>
      <c r="F782" s="224" t="s">
        <v>948</v>
      </c>
      <c r="G782" s="221"/>
      <c r="H782" s="225">
        <v>12.08</v>
      </c>
      <c r="I782" s="226"/>
      <c r="J782" s="221"/>
      <c r="K782" s="221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206</v>
      </c>
      <c r="AU782" s="231" t="s">
        <v>85</v>
      </c>
      <c r="AV782" s="12" t="s">
        <v>85</v>
      </c>
      <c r="AW782" s="12" t="s">
        <v>32</v>
      </c>
      <c r="AX782" s="12" t="s">
        <v>76</v>
      </c>
      <c r="AY782" s="231" t="s">
        <v>198</v>
      </c>
    </row>
    <row r="783" spans="2:65" s="12" customFormat="1" x14ac:dyDescent="0.2">
      <c r="B783" s="220"/>
      <c r="C783" s="221"/>
      <c r="D783" s="222" t="s">
        <v>206</v>
      </c>
      <c r="E783" s="223" t="s">
        <v>1</v>
      </c>
      <c r="F783" s="224" t="s">
        <v>949</v>
      </c>
      <c r="G783" s="221"/>
      <c r="H783" s="225">
        <v>17.940000000000001</v>
      </c>
      <c r="I783" s="226"/>
      <c r="J783" s="221"/>
      <c r="K783" s="221"/>
      <c r="L783" s="227"/>
      <c r="M783" s="228"/>
      <c r="N783" s="229"/>
      <c r="O783" s="229"/>
      <c r="P783" s="229"/>
      <c r="Q783" s="229"/>
      <c r="R783" s="229"/>
      <c r="S783" s="229"/>
      <c r="T783" s="230"/>
      <c r="AT783" s="231" t="s">
        <v>206</v>
      </c>
      <c r="AU783" s="231" t="s">
        <v>85</v>
      </c>
      <c r="AV783" s="12" t="s">
        <v>85</v>
      </c>
      <c r="AW783" s="12" t="s">
        <v>32</v>
      </c>
      <c r="AX783" s="12" t="s">
        <v>76</v>
      </c>
      <c r="AY783" s="231" t="s">
        <v>198</v>
      </c>
    </row>
    <row r="784" spans="2:65" s="12" customFormat="1" ht="22.5" x14ac:dyDescent="0.2">
      <c r="B784" s="220"/>
      <c r="C784" s="221"/>
      <c r="D784" s="222" t="s">
        <v>206</v>
      </c>
      <c r="E784" s="223" t="s">
        <v>1</v>
      </c>
      <c r="F784" s="224" t="s">
        <v>950</v>
      </c>
      <c r="G784" s="221"/>
      <c r="H784" s="225">
        <v>9.17</v>
      </c>
      <c r="I784" s="226"/>
      <c r="J784" s="221"/>
      <c r="K784" s="221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206</v>
      </c>
      <c r="AU784" s="231" t="s">
        <v>85</v>
      </c>
      <c r="AV784" s="12" t="s">
        <v>85</v>
      </c>
      <c r="AW784" s="12" t="s">
        <v>32</v>
      </c>
      <c r="AX784" s="12" t="s">
        <v>76</v>
      </c>
      <c r="AY784" s="231" t="s">
        <v>198</v>
      </c>
    </row>
    <row r="785" spans="2:65" s="12" customFormat="1" x14ac:dyDescent="0.2">
      <c r="B785" s="220"/>
      <c r="C785" s="221"/>
      <c r="D785" s="222" t="s">
        <v>206</v>
      </c>
      <c r="E785" s="223" t="s">
        <v>1</v>
      </c>
      <c r="F785" s="224" t="s">
        <v>951</v>
      </c>
      <c r="G785" s="221"/>
      <c r="H785" s="225">
        <v>2.08</v>
      </c>
      <c r="I785" s="226"/>
      <c r="J785" s="221"/>
      <c r="K785" s="221"/>
      <c r="L785" s="227"/>
      <c r="M785" s="228"/>
      <c r="N785" s="229"/>
      <c r="O785" s="229"/>
      <c r="P785" s="229"/>
      <c r="Q785" s="229"/>
      <c r="R785" s="229"/>
      <c r="S785" s="229"/>
      <c r="T785" s="230"/>
      <c r="AT785" s="231" t="s">
        <v>206</v>
      </c>
      <c r="AU785" s="231" t="s">
        <v>85</v>
      </c>
      <c r="AV785" s="12" t="s">
        <v>85</v>
      </c>
      <c r="AW785" s="12" t="s">
        <v>32</v>
      </c>
      <c r="AX785" s="12" t="s">
        <v>76</v>
      </c>
      <c r="AY785" s="231" t="s">
        <v>198</v>
      </c>
    </row>
    <row r="786" spans="2:65" s="12" customFormat="1" x14ac:dyDescent="0.2">
      <c r="B786" s="220"/>
      <c r="C786" s="221"/>
      <c r="D786" s="222" t="s">
        <v>206</v>
      </c>
      <c r="E786" s="223" t="s">
        <v>1</v>
      </c>
      <c r="F786" s="224" t="s">
        <v>952</v>
      </c>
      <c r="G786" s="221"/>
      <c r="H786" s="225">
        <v>3.11</v>
      </c>
      <c r="I786" s="226"/>
      <c r="J786" s="221"/>
      <c r="K786" s="221"/>
      <c r="L786" s="227"/>
      <c r="M786" s="228"/>
      <c r="N786" s="229"/>
      <c r="O786" s="229"/>
      <c r="P786" s="229"/>
      <c r="Q786" s="229"/>
      <c r="R786" s="229"/>
      <c r="S786" s="229"/>
      <c r="T786" s="230"/>
      <c r="AT786" s="231" t="s">
        <v>206</v>
      </c>
      <c r="AU786" s="231" t="s">
        <v>85</v>
      </c>
      <c r="AV786" s="12" t="s">
        <v>85</v>
      </c>
      <c r="AW786" s="12" t="s">
        <v>32</v>
      </c>
      <c r="AX786" s="12" t="s">
        <v>76</v>
      </c>
      <c r="AY786" s="231" t="s">
        <v>198</v>
      </c>
    </row>
    <row r="787" spans="2:65" s="12" customFormat="1" x14ac:dyDescent="0.2">
      <c r="B787" s="220"/>
      <c r="C787" s="221"/>
      <c r="D787" s="222" t="s">
        <v>206</v>
      </c>
      <c r="E787" s="223" t="s">
        <v>1</v>
      </c>
      <c r="F787" s="224" t="s">
        <v>953</v>
      </c>
      <c r="G787" s="221"/>
      <c r="H787" s="225">
        <v>47.87</v>
      </c>
      <c r="I787" s="226"/>
      <c r="J787" s="221"/>
      <c r="K787" s="221"/>
      <c r="L787" s="227"/>
      <c r="M787" s="228"/>
      <c r="N787" s="229"/>
      <c r="O787" s="229"/>
      <c r="P787" s="229"/>
      <c r="Q787" s="229"/>
      <c r="R787" s="229"/>
      <c r="S787" s="229"/>
      <c r="T787" s="230"/>
      <c r="AT787" s="231" t="s">
        <v>206</v>
      </c>
      <c r="AU787" s="231" t="s">
        <v>85</v>
      </c>
      <c r="AV787" s="12" t="s">
        <v>85</v>
      </c>
      <c r="AW787" s="12" t="s">
        <v>32</v>
      </c>
      <c r="AX787" s="12" t="s">
        <v>76</v>
      </c>
      <c r="AY787" s="231" t="s">
        <v>198</v>
      </c>
    </row>
    <row r="788" spans="2:65" s="12" customFormat="1" ht="33.75" x14ac:dyDescent="0.2">
      <c r="B788" s="220"/>
      <c r="C788" s="221"/>
      <c r="D788" s="222" t="s">
        <v>206</v>
      </c>
      <c r="E788" s="223" t="s">
        <v>1</v>
      </c>
      <c r="F788" s="224" t="s">
        <v>954</v>
      </c>
      <c r="G788" s="221"/>
      <c r="H788" s="225">
        <v>-20.02</v>
      </c>
      <c r="I788" s="226"/>
      <c r="J788" s="221"/>
      <c r="K788" s="221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206</v>
      </c>
      <c r="AU788" s="231" t="s">
        <v>85</v>
      </c>
      <c r="AV788" s="12" t="s">
        <v>85</v>
      </c>
      <c r="AW788" s="12" t="s">
        <v>32</v>
      </c>
      <c r="AX788" s="12" t="s">
        <v>76</v>
      </c>
      <c r="AY788" s="231" t="s">
        <v>198</v>
      </c>
    </row>
    <row r="789" spans="2:65" s="12" customFormat="1" ht="22.5" x14ac:dyDescent="0.2">
      <c r="B789" s="220"/>
      <c r="C789" s="221"/>
      <c r="D789" s="222" t="s">
        <v>206</v>
      </c>
      <c r="E789" s="223" t="s">
        <v>1</v>
      </c>
      <c r="F789" s="224" t="s">
        <v>955</v>
      </c>
      <c r="G789" s="221"/>
      <c r="H789" s="225">
        <v>2.83</v>
      </c>
      <c r="I789" s="226"/>
      <c r="J789" s="221"/>
      <c r="K789" s="221"/>
      <c r="L789" s="227"/>
      <c r="M789" s="228"/>
      <c r="N789" s="229"/>
      <c r="O789" s="229"/>
      <c r="P789" s="229"/>
      <c r="Q789" s="229"/>
      <c r="R789" s="229"/>
      <c r="S789" s="229"/>
      <c r="T789" s="230"/>
      <c r="AT789" s="231" t="s">
        <v>206</v>
      </c>
      <c r="AU789" s="231" t="s">
        <v>85</v>
      </c>
      <c r="AV789" s="12" t="s">
        <v>85</v>
      </c>
      <c r="AW789" s="12" t="s">
        <v>32</v>
      </c>
      <c r="AX789" s="12" t="s">
        <v>76</v>
      </c>
      <c r="AY789" s="231" t="s">
        <v>198</v>
      </c>
    </row>
    <row r="790" spans="2:65" s="12" customFormat="1" x14ac:dyDescent="0.2">
      <c r="B790" s="220"/>
      <c r="C790" s="221"/>
      <c r="D790" s="222" t="s">
        <v>206</v>
      </c>
      <c r="E790" s="223" t="s">
        <v>1</v>
      </c>
      <c r="F790" s="224" t="s">
        <v>956</v>
      </c>
      <c r="G790" s="221"/>
      <c r="H790" s="225">
        <v>1.88</v>
      </c>
      <c r="I790" s="226"/>
      <c r="J790" s="221"/>
      <c r="K790" s="221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206</v>
      </c>
      <c r="AU790" s="231" t="s">
        <v>85</v>
      </c>
      <c r="AV790" s="12" t="s">
        <v>85</v>
      </c>
      <c r="AW790" s="12" t="s">
        <v>32</v>
      </c>
      <c r="AX790" s="12" t="s">
        <v>76</v>
      </c>
      <c r="AY790" s="231" t="s">
        <v>198</v>
      </c>
    </row>
    <row r="791" spans="2:65" s="13" customFormat="1" x14ac:dyDescent="0.2">
      <c r="B791" s="232"/>
      <c r="C791" s="233"/>
      <c r="D791" s="222" t="s">
        <v>206</v>
      </c>
      <c r="E791" s="234" t="s">
        <v>1</v>
      </c>
      <c r="F791" s="235" t="s">
        <v>208</v>
      </c>
      <c r="G791" s="233"/>
      <c r="H791" s="236">
        <v>76.94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AT791" s="242" t="s">
        <v>206</v>
      </c>
      <c r="AU791" s="242" t="s">
        <v>85</v>
      </c>
      <c r="AV791" s="13" t="s">
        <v>205</v>
      </c>
      <c r="AW791" s="13" t="s">
        <v>32</v>
      </c>
      <c r="AX791" s="13" t="s">
        <v>83</v>
      </c>
      <c r="AY791" s="242" t="s">
        <v>198</v>
      </c>
    </row>
    <row r="792" spans="2:65" s="1" customFormat="1" ht="16.5" customHeight="1" x14ac:dyDescent="0.2">
      <c r="B792" s="33"/>
      <c r="C792" s="208" t="s">
        <v>957</v>
      </c>
      <c r="D792" s="208" t="s">
        <v>201</v>
      </c>
      <c r="E792" s="209" t="s">
        <v>958</v>
      </c>
      <c r="F792" s="210" t="s">
        <v>959</v>
      </c>
      <c r="G792" s="211" t="s">
        <v>312</v>
      </c>
      <c r="H792" s="212">
        <v>10.039999999999999</v>
      </c>
      <c r="I792" s="213"/>
      <c r="J792" s="212">
        <f>ROUND(I792*H792,2)</f>
        <v>0</v>
      </c>
      <c r="K792" s="210" t="s">
        <v>1</v>
      </c>
      <c r="L792" s="37"/>
      <c r="M792" s="214" t="s">
        <v>1</v>
      </c>
      <c r="N792" s="215" t="s">
        <v>41</v>
      </c>
      <c r="O792" s="65"/>
      <c r="P792" s="216">
        <f>O792*H792</f>
        <v>0</v>
      </c>
      <c r="Q792" s="216">
        <v>0</v>
      </c>
      <c r="R792" s="216">
        <f>Q792*H792</f>
        <v>0</v>
      </c>
      <c r="S792" s="216">
        <v>0</v>
      </c>
      <c r="T792" s="217">
        <f>S792*H792</f>
        <v>0</v>
      </c>
      <c r="AR792" s="218" t="s">
        <v>205</v>
      </c>
      <c r="AT792" s="218" t="s">
        <v>201</v>
      </c>
      <c r="AU792" s="218" t="s">
        <v>85</v>
      </c>
      <c r="AY792" s="16" t="s">
        <v>198</v>
      </c>
      <c r="BE792" s="219">
        <f>IF(N792="základní",J792,0)</f>
        <v>0</v>
      </c>
      <c r="BF792" s="219">
        <f>IF(N792="snížená",J792,0)</f>
        <v>0</v>
      </c>
      <c r="BG792" s="219">
        <f>IF(N792="zákl. přenesená",J792,0)</f>
        <v>0</v>
      </c>
      <c r="BH792" s="219">
        <f>IF(N792="sníž. přenesená",J792,0)</f>
        <v>0</v>
      </c>
      <c r="BI792" s="219">
        <f>IF(N792="nulová",J792,0)</f>
        <v>0</v>
      </c>
      <c r="BJ792" s="16" t="s">
        <v>83</v>
      </c>
      <c r="BK792" s="219">
        <f>ROUND(I792*H792,2)</f>
        <v>0</v>
      </c>
      <c r="BL792" s="16" t="s">
        <v>205</v>
      </c>
      <c r="BM792" s="218" t="s">
        <v>960</v>
      </c>
    </row>
    <row r="793" spans="2:65" s="14" customFormat="1" x14ac:dyDescent="0.2">
      <c r="B793" s="243"/>
      <c r="C793" s="244"/>
      <c r="D793" s="222" t="s">
        <v>206</v>
      </c>
      <c r="E793" s="245" t="s">
        <v>1</v>
      </c>
      <c r="F793" s="246" t="s">
        <v>961</v>
      </c>
      <c r="G793" s="244"/>
      <c r="H793" s="245" t="s">
        <v>1</v>
      </c>
      <c r="I793" s="247"/>
      <c r="J793" s="244"/>
      <c r="K793" s="244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206</v>
      </c>
      <c r="AU793" s="252" t="s">
        <v>85</v>
      </c>
      <c r="AV793" s="14" t="s">
        <v>83</v>
      </c>
      <c r="AW793" s="14" t="s">
        <v>32</v>
      </c>
      <c r="AX793" s="14" t="s">
        <v>76</v>
      </c>
      <c r="AY793" s="252" t="s">
        <v>198</v>
      </c>
    </row>
    <row r="794" spans="2:65" s="12" customFormat="1" x14ac:dyDescent="0.2">
      <c r="B794" s="220"/>
      <c r="C794" s="221"/>
      <c r="D794" s="222" t="s">
        <v>206</v>
      </c>
      <c r="E794" s="223" t="s">
        <v>1</v>
      </c>
      <c r="F794" s="224" t="s">
        <v>962</v>
      </c>
      <c r="G794" s="221"/>
      <c r="H794" s="225">
        <v>5.64</v>
      </c>
      <c r="I794" s="226"/>
      <c r="J794" s="221"/>
      <c r="K794" s="221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206</v>
      </c>
      <c r="AU794" s="231" t="s">
        <v>85</v>
      </c>
      <c r="AV794" s="12" t="s">
        <v>85</v>
      </c>
      <c r="AW794" s="12" t="s">
        <v>32</v>
      </c>
      <c r="AX794" s="12" t="s">
        <v>76</v>
      </c>
      <c r="AY794" s="231" t="s">
        <v>198</v>
      </c>
    </row>
    <row r="795" spans="2:65" s="12" customFormat="1" x14ac:dyDescent="0.2">
      <c r="B795" s="220"/>
      <c r="C795" s="221"/>
      <c r="D795" s="222" t="s">
        <v>206</v>
      </c>
      <c r="E795" s="223" t="s">
        <v>1</v>
      </c>
      <c r="F795" s="224" t="s">
        <v>963</v>
      </c>
      <c r="G795" s="221"/>
      <c r="H795" s="225">
        <v>4.4000000000000004</v>
      </c>
      <c r="I795" s="226"/>
      <c r="J795" s="221"/>
      <c r="K795" s="221"/>
      <c r="L795" s="227"/>
      <c r="M795" s="228"/>
      <c r="N795" s="229"/>
      <c r="O795" s="229"/>
      <c r="P795" s="229"/>
      <c r="Q795" s="229"/>
      <c r="R795" s="229"/>
      <c r="S795" s="229"/>
      <c r="T795" s="230"/>
      <c r="AT795" s="231" t="s">
        <v>206</v>
      </c>
      <c r="AU795" s="231" t="s">
        <v>85</v>
      </c>
      <c r="AV795" s="12" t="s">
        <v>85</v>
      </c>
      <c r="AW795" s="12" t="s">
        <v>32</v>
      </c>
      <c r="AX795" s="12" t="s">
        <v>76</v>
      </c>
      <c r="AY795" s="231" t="s">
        <v>198</v>
      </c>
    </row>
    <row r="796" spans="2:65" s="13" customFormat="1" x14ac:dyDescent="0.2">
      <c r="B796" s="232"/>
      <c r="C796" s="233"/>
      <c r="D796" s="222" t="s">
        <v>206</v>
      </c>
      <c r="E796" s="234" t="s">
        <v>1</v>
      </c>
      <c r="F796" s="235" t="s">
        <v>208</v>
      </c>
      <c r="G796" s="233"/>
      <c r="H796" s="236">
        <v>10.039999999999999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AT796" s="242" t="s">
        <v>206</v>
      </c>
      <c r="AU796" s="242" t="s">
        <v>85</v>
      </c>
      <c r="AV796" s="13" t="s">
        <v>205</v>
      </c>
      <c r="AW796" s="13" t="s">
        <v>32</v>
      </c>
      <c r="AX796" s="13" t="s">
        <v>83</v>
      </c>
      <c r="AY796" s="242" t="s">
        <v>198</v>
      </c>
    </row>
    <row r="797" spans="2:65" s="1" customFormat="1" ht="16.5" customHeight="1" x14ac:dyDescent="0.2">
      <c r="B797" s="33"/>
      <c r="C797" s="208" t="s">
        <v>559</v>
      </c>
      <c r="D797" s="208" t="s">
        <v>201</v>
      </c>
      <c r="E797" s="209" t="s">
        <v>964</v>
      </c>
      <c r="F797" s="210" t="s">
        <v>965</v>
      </c>
      <c r="G797" s="211" t="s">
        <v>312</v>
      </c>
      <c r="H797" s="212">
        <v>95.9</v>
      </c>
      <c r="I797" s="213"/>
      <c r="J797" s="212">
        <f>ROUND(I797*H797,2)</f>
        <v>0</v>
      </c>
      <c r="K797" s="210" t="s">
        <v>1</v>
      </c>
      <c r="L797" s="37"/>
      <c r="M797" s="214" t="s">
        <v>1</v>
      </c>
      <c r="N797" s="215" t="s">
        <v>41</v>
      </c>
      <c r="O797" s="65"/>
      <c r="P797" s="216">
        <f>O797*H797</f>
        <v>0</v>
      </c>
      <c r="Q797" s="216">
        <v>0</v>
      </c>
      <c r="R797" s="216">
        <f>Q797*H797</f>
        <v>0</v>
      </c>
      <c r="S797" s="216">
        <v>0</v>
      </c>
      <c r="T797" s="217">
        <f>S797*H797</f>
        <v>0</v>
      </c>
      <c r="AR797" s="218" t="s">
        <v>205</v>
      </c>
      <c r="AT797" s="218" t="s">
        <v>201</v>
      </c>
      <c r="AU797" s="218" t="s">
        <v>85</v>
      </c>
      <c r="AY797" s="16" t="s">
        <v>198</v>
      </c>
      <c r="BE797" s="219">
        <f>IF(N797="základní",J797,0)</f>
        <v>0</v>
      </c>
      <c r="BF797" s="219">
        <f>IF(N797="snížená",J797,0)</f>
        <v>0</v>
      </c>
      <c r="BG797" s="219">
        <f>IF(N797="zákl. přenesená",J797,0)</f>
        <v>0</v>
      </c>
      <c r="BH797" s="219">
        <f>IF(N797="sníž. přenesená",J797,0)</f>
        <v>0</v>
      </c>
      <c r="BI797" s="219">
        <f>IF(N797="nulová",J797,0)</f>
        <v>0</v>
      </c>
      <c r="BJ797" s="16" t="s">
        <v>83</v>
      </c>
      <c r="BK797" s="219">
        <f>ROUND(I797*H797,2)</f>
        <v>0</v>
      </c>
      <c r="BL797" s="16" t="s">
        <v>205</v>
      </c>
      <c r="BM797" s="218" t="s">
        <v>966</v>
      </c>
    </row>
    <row r="798" spans="2:65" s="14" customFormat="1" ht="33.75" x14ac:dyDescent="0.2">
      <c r="B798" s="243"/>
      <c r="C798" s="244"/>
      <c r="D798" s="222" t="s">
        <v>206</v>
      </c>
      <c r="E798" s="245" t="s">
        <v>1</v>
      </c>
      <c r="F798" s="246" t="s">
        <v>967</v>
      </c>
      <c r="G798" s="244"/>
      <c r="H798" s="245" t="s">
        <v>1</v>
      </c>
      <c r="I798" s="247"/>
      <c r="J798" s="244"/>
      <c r="K798" s="244"/>
      <c r="L798" s="248"/>
      <c r="M798" s="249"/>
      <c r="N798" s="250"/>
      <c r="O798" s="250"/>
      <c r="P798" s="250"/>
      <c r="Q798" s="250"/>
      <c r="R798" s="250"/>
      <c r="S798" s="250"/>
      <c r="T798" s="251"/>
      <c r="AT798" s="252" t="s">
        <v>206</v>
      </c>
      <c r="AU798" s="252" t="s">
        <v>85</v>
      </c>
      <c r="AV798" s="14" t="s">
        <v>83</v>
      </c>
      <c r="AW798" s="14" t="s">
        <v>32</v>
      </c>
      <c r="AX798" s="14" t="s">
        <v>76</v>
      </c>
      <c r="AY798" s="252" t="s">
        <v>198</v>
      </c>
    </row>
    <row r="799" spans="2:65" s="12" customFormat="1" x14ac:dyDescent="0.2">
      <c r="B799" s="220"/>
      <c r="C799" s="221"/>
      <c r="D799" s="222" t="s">
        <v>206</v>
      </c>
      <c r="E799" s="223" t="s">
        <v>1</v>
      </c>
      <c r="F799" s="224" t="s">
        <v>968</v>
      </c>
      <c r="G799" s="221"/>
      <c r="H799" s="225">
        <v>95.9</v>
      </c>
      <c r="I799" s="226"/>
      <c r="J799" s="221"/>
      <c r="K799" s="221"/>
      <c r="L799" s="227"/>
      <c r="M799" s="228"/>
      <c r="N799" s="229"/>
      <c r="O799" s="229"/>
      <c r="P799" s="229"/>
      <c r="Q799" s="229"/>
      <c r="R799" s="229"/>
      <c r="S799" s="229"/>
      <c r="T799" s="230"/>
      <c r="AT799" s="231" t="s">
        <v>206</v>
      </c>
      <c r="AU799" s="231" t="s">
        <v>85</v>
      </c>
      <c r="AV799" s="12" t="s">
        <v>85</v>
      </c>
      <c r="AW799" s="12" t="s">
        <v>32</v>
      </c>
      <c r="AX799" s="12" t="s">
        <v>76</v>
      </c>
      <c r="AY799" s="231" t="s">
        <v>198</v>
      </c>
    </row>
    <row r="800" spans="2:65" s="13" customFormat="1" x14ac:dyDescent="0.2">
      <c r="B800" s="232"/>
      <c r="C800" s="233"/>
      <c r="D800" s="222" t="s">
        <v>206</v>
      </c>
      <c r="E800" s="234" t="s">
        <v>1</v>
      </c>
      <c r="F800" s="235" t="s">
        <v>208</v>
      </c>
      <c r="G800" s="233"/>
      <c r="H800" s="236">
        <v>95.9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AT800" s="242" t="s">
        <v>206</v>
      </c>
      <c r="AU800" s="242" t="s">
        <v>85</v>
      </c>
      <c r="AV800" s="13" t="s">
        <v>205</v>
      </c>
      <c r="AW800" s="13" t="s">
        <v>32</v>
      </c>
      <c r="AX800" s="13" t="s">
        <v>83</v>
      </c>
      <c r="AY800" s="242" t="s">
        <v>198</v>
      </c>
    </row>
    <row r="801" spans="2:65" s="11" customFormat="1" ht="22.9" customHeight="1" x14ac:dyDescent="0.2">
      <c r="B801" s="192"/>
      <c r="C801" s="193"/>
      <c r="D801" s="194" t="s">
        <v>75</v>
      </c>
      <c r="E801" s="206" t="s">
        <v>566</v>
      </c>
      <c r="F801" s="206" t="s">
        <v>969</v>
      </c>
      <c r="G801" s="193"/>
      <c r="H801" s="193"/>
      <c r="I801" s="196"/>
      <c r="J801" s="207">
        <f>BK801</f>
        <v>0</v>
      </c>
      <c r="K801" s="193"/>
      <c r="L801" s="198"/>
      <c r="M801" s="199"/>
      <c r="N801" s="200"/>
      <c r="O801" s="200"/>
      <c r="P801" s="201">
        <f>SUM(P802:P832)</f>
        <v>0</v>
      </c>
      <c r="Q801" s="200"/>
      <c r="R801" s="201">
        <f>SUM(R802:R832)</f>
        <v>0</v>
      </c>
      <c r="S801" s="200"/>
      <c r="T801" s="202">
        <f>SUM(T802:T832)</f>
        <v>0</v>
      </c>
      <c r="AR801" s="203" t="s">
        <v>83</v>
      </c>
      <c r="AT801" s="204" t="s">
        <v>75</v>
      </c>
      <c r="AU801" s="204" t="s">
        <v>83</v>
      </c>
      <c r="AY801" s="203" t="s">
        <v>198</v>
      </c>
      <c r="BK801" s="205">
        <f>SUM(BK802:BK832)</f>
        <v>0</v>
      </c>
    </row>
    <row r="802" spans="2:65" s="1" customFormat="1" ht="16.5" customHeight="1" x14ac:dyDescent="0.2">
      <c r="B802" s="33"/>
      <c r="C802" s="208" t="s">
        <v>970</v>
      </c>
      <c r="D802" s="208" t="s">
        <v>201</v>
      </c>
      <c r="E802" s="209" t="s">
        <v>971</v>
      </c>
      <c r="F802" s="210" t="s">
        <v>972</v>
      </c>
      <c r="G802" s="211" t="s">
        <v>312</v>
      </c>
      <c r="H802" s="212">
        <v>15.53</v>
      </c>
      <c r="I802" s="213"/>
      <c r="J802" s="212">
        <f>ROUND(I802*H802,2)</f>
        <v>0</v>
      </c>
      <c r="K802" s="210" t="s">
        <v>1</v>
      </c>
      <c r="L802" s="37"/>
      <c r="M802" s="214" t="s">
        <v>1</v>
      </c>
      <c r="N802" s="215" t="s">
        <v>41</v>
      </c>
      <c r="O802" s="65"/>
      <c r="P802" s="216">
        <f>O802*H802</f>
        <v>0</v>
      </c>
      <c r="Q802" s="216">
        <v>0</v>
      </c>
      <c r="R802" s="216">
        <f>Q802*H802</f>
        <v>0</v>
      </c>
      <c r="S802" s="216">
        <v>0</v>
      </c>
      <c r="T802" s="217">
        <f>S802*H802</f>
        <v>0</v>
      </c>
      <c r="AR802" s="218" t="s">
        <v>205</v>
      </c>
      <c r="AT802" s="218" t="s">
        <v>201</v>
      </c>
      <c r="AU802" s="218" t="s">
        <v>85</v>
      </c>
      <c r="AY802" s="16" t="s">
        <v>198</v>
      </c>
      <c r="BE802" s="219">
        <f>IF(N802="základní",J802,0)</f>
        <v>0</v>
      </c>
      <c r="BF802" s="219">
        <f>IF(N802="snížená",J802,0)</f>
        <v>0</v>
      </c>
      <c r="BG802" s="219">
        <f>IF(N802="zákl. přenesená",J802,0)</f>
        <v>0</v>
      </c>
      <c r="BH802" s="219">
        <f>IF(N802="sníž. přenesená",J802,0)</f>
        <v>0</v>
      </c>
      <c r="BI802" s="219">
        <f>IF(N802="nulová",J802,0)</f>
        <v>0</v>
      </c>
      <c r="BJ802" s="16" t="s">
        <v>83</v>
      </c>
      <c r="BK802" s="219">
        <f>ROUND(I802*H802,2)</f>
        <v>0</v>
      </c>
      <c r="BL802" s="16" t="s">
        <v>205</v>
      </c>
      <c r="BM802" s="218" t="s">
        <v>973</v>
      </c>
    </row>
    <row r="803" spans="2:65" s="12" customFormat="1" x14ac:dyDescent="0.2">
      <c r="B803" s="220"/>
      <c r="C803" s="221"/>
      <c r="D803" s="222" t="s">
        <v>206</v>
      </c>
      <c r="E803" s="223" t="s">
        <v>1</v>
      </c>
      <c r="F803" s="224" t="s">
        <v>974</v>
      </c>
      <c r="G803" s="221"/>
      <c r="H803" s="225">
        <v>2.5</v>
      </c>
      <c r="I803" s="226"/>
      <c r="J803" s="221"/>
      <c r="K803" s="221"/>
      <c r="L803" s="227"/>
      <c r="M803" s="228"/>
      <c r="N803" s="229"/>
      <c r="O803" s="229"/>
      <c r="P803" s="229"/>
      <c r="Q803" s="229"/>
      <c r="R803" s="229"/>
      <c r="S803" s="229"/>
      <c r="T803" s="230"/>
      <c r="AT803" s="231" t="s">
        <v>206</v>
      </c>
      <c r="AU803" s="231" t="s">
        <v>85</v>
      </c>
      <c r="AV803" s="12" t="s">
        <v>85</v>
      </c>
      <c r="AW803" s="12" t="s">
        <v>32</v>
      </c>
      <c r="AX803" s="12" t="s">
        <v>76</v>
      </c>
      <c r="AY803" s="231" t="s">
        <v>198</v>
      </c>
    </row>
    <row r="804" spans="2:65" s="12" customFormat="1" x14ac:dyDescent="0.2">
      <c r="B804" s="220"/>
      <c r="C804" s="221"/>
      <c r="D804" s="222" t="s">
        <v>206</v>
      </c>
      <c r="E804" s="223" t="s">
        <v>1</v>
      </c>
      <c r="F804" s="224" t="s">
        <v>975</v>
      </c>
      <c r="G804" s="221"/>
      <c r="H804" s="225">
        <v>13.03</v>
      </c>
      <c r="I804" s="226"/>
      <c r="J804" s="221"/>
      <c r="K804" s="221"/>
      <c r="L804" s="227"/>
      <c r="M804" s="228"/>
      <c r="N804" s="229"/>
      <c r="O804" s="229"/>
      <c r="P804" s="229"/>
      <c r="Q804" s="229"/>
      <c r="R804" s="229"/>
      <c r="S804" s="229"/>
      <c r="T804" s="230"/>
      <c r="AT804" s="231" t="s">
        <v>206</v>
      </c>
      <c r="AU804" s="231" t="s">
        <v>85</v>
      </c>
      <c r="AV804" s="12" t="s">
        <v>85</v>
      </c>
      <c r="AW804" s="12" t="s">
        <v>32</v>
      </c>
      <c r="AX804" s="12" t="s">
        <v>76</v>
      </c>
      <c r="AY804" s="231" t="s">
        <v>198</v>
      </c>
    </row>
    <row r="805" spans="2:65" s="13" customFormat="1" x14ac:dyDescent="0.2">
      <c r="B805" s="232"/>
      <c r="C805" s="233"/>
      <c r="D805" s="222" t="s">
        <v>206</v>
      </c>
      <c r="E805" s="234" t="s">
        <v>1</v>
      </c>
      <c r="F805" s="235" t="s">
        <v>208</v>
      </c>
      <c r="G805" s="233"/>
      <c r="H805" s="236">
        <v>15.53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AT805" s="242" t="s">
        <v>206</v>
      </c>
      <c r="AU805" s="242" t="s">
        <v>85</v>
      </c>
      <c r="AV805" s="13" t="s">
        <v>205</v>
      </c>
      <c r="AW805" s="13" t="s">
        <v>32</v>
      </c>
      <c r="AX805" s="13" t="s">
        <v>83</v>
      </c>
      <c r="AY805" s="242" t="s">
        <v>198</v>
      </c>
    </row>
    <row r="806" spans="2:65" s="1" customFormat="1" ht="16.5" customHeight="1" x14ac:dyDescent="0.2">
      <c r="B806" s="33"/>
      <c r="C806" s="208" t="s">
        <v>564</v>
      </c>
      <c r="D806" s="208" t="s">
        <v>201</v>
      </c>
      <c r="E806" s="209" t="s">
        <v>976</v>
      </c>
      <c r="F806" s="210" t="s">
        <v>977</v>
      </c>
      <c r="G806" s="211" t="s">
        <v>312</v>
      </c>
      <c r="H806" s="212">
        <v>452.12</v>
      </c>
      <c r="I806" s="213"/>
      <c r="J806" s="212">
        <f>ROUND(I806*H806,2)</f>
        <v>0</v>
      </c>
      <c r="K806" s="210" t="s">
        <v>1</v>
      </c>
      <c r="L806" s="37"/>
      <c r="M806" s="214" t="s">
        <v>1</v>
      </c>
      <c r="N806" s="215" t="s">
        <v>41</v>
      </c>
      <c r="O806" s="65"/>
      <c r="P806" s="216">
        <f>O806*H806</f>
        <v>0</v>
      </c>
      <c r="Q806" s="216">
        <v>0</v>
      </c>
      <c r="R806" s="216">
        <f>Q806*H806</f>
        <v>0</v>
      </c>
      <c r="S806" s="216">
        <v>0</v>
      </c>
      <c r="T806" s="217">
        <f>S806*H806</f>
        <v>0</v>
      </c>
      <c r="AR806" s="218" t="s">
        <v>205</v>
      </c>
      <c r="AT806" s="218" t="s">
        <v>201</v>
      </c>
      <c r="AU806" s="218" t="s">
        <v>85</v>
      </c>
      <c r="AY806" s="16" t="s">
        <v>198</v>
      </c>
      <c r="BE806" s="219">
        <f>IF(N806="základní",J806,0)</f>
        <v>0</v>
      </c>
      <c r="BF806" s="219">
        <f>IF(N806="snížená",J806,0)</f>
        <v>0</v>
      </c>
      <c r="BG806" s="219">
        <f>IF(N806="zákl. přenesená",J806,0)</f>
        <v>0</v>
      </c>
      <c r="BH806" s="219">
        <f>IF(N806="sníž. přenesená",J806,0)</f>
        <v>0</v>
      </c>
      <c r="BI806" s="219">
        <f>IF(N806="nulová",J806,0)</f>
        <v>0</v>
      </c>
      <c r="BJ806" s="16" t="s">
        <v>83</v>
      </c>
      <c r="BK806" s="219">
        <f>ROUND(I806*H806,2)</f>
        <v>0</v>
      </c>
      <c r="BL806" s="16" t="s">
        <v>205</v>
      </c>
      <c r="BM806" s="218" t="s">
        <v>978</v>
      </c>
    </row>
    <row r="807" spans="2:65" s="12" customFormat="1" ht="33.75" x14ac:dyDescent="0.2">
      <c r="B807" s="220"/>
      <c r="C807" s="221"/>
      <c r="D807" s="222" t="s">
        <v>206</v>
      </c>
      <c r="E807" s="223" t="s">
        <v>1</v>
      </c>
      <c r="F807" s="224" t="s">
        <v>979</v>
      </c>
      <c r="G807" s="221"/>
      <c r="H807" s="225">
        <v>122.05</v>
      </c>
      <c r="I807" s="226"/>
      <c r="J807" s="221"/>
      <c r="K807" s="221"/>
      <c r="L807" s="227"/>
      <c r="M807" s="228"/>
      <c r="N807" s="229"/>
      <c r="O807" s="229"/>
      <c r="P807" s="229"/>
      <c r="Q807" s="229"/>
      <c r="R807" s="229"/>
      <c r="S807" s="229"/>
      <c r="T807" s="230"/>
      <c r="AT807" s="231" t="s">
        <v>206</v>
      </c>
      <c r="AU807" s="231" t="s">
        <v>85</v>
      </c>
      <c r="AV807" s="12" t="s">
        <v>85</v>
      </c>
      <c r="AW807" s="12" t="s">
        <v>32</v>
      </c>
      <c r="AX807" s="12" t="s">
        <v>76</v>
      </c>
      <c r="AY807" s="231" t="s">
        <v>198</v>
      </c>
    </row>
    <row r="808" spans="2:65" s="12" customFormat="1" ht="33.75" x14ac:dyDescent="0.2">
      <c r="B808" s="220"/>
      <c r="C808" s="221"/>
      <c r="D808" s="222" t="s">
        <v>206</v>
      </c>
      <c r="E808" s="223" t="s">
        <v>1</v>
      </c>
      <c r="F808" s="224" t="s">
        <v>980</v>
      </c>
      <c r="G808" s="221"/>
      <c r="H808" s="225">
        <v>115.21</v>
      </c>
      <c r="I808" s="226"/>
      <c r="J808" s="221"/>
      <c r="K808" s="221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206</v>
      </c>
      <c r="AU808" s="231" t="s">
        <v>85</v>
      </c>
      <c r="AV808" s="12" t="s">
        <v>85</v>
      </c>
      <c r="AW808" s="12" t="s">
        <v>32</v>
      </c>
      <c r="AX808" s="12" t="s">
        <v>76</v>
      </c>
      <c r="AY808" s="231" t="s">
        <v>198</v>
      </c>
    </row>
    <row r="809" spans="2:65" s="12" customFormat="1" ht="33.75" x14ac:dyDescent="0.2">
      <c r="B809" s="220"/>
      <c r="C809" s="221"/>
      <c r="D809" s="222" t="s">
        <v>206</v>
      </c>
      <c r="E809" s="223" t="s">
        <v>1</v>
      </c>
      <c r="F809" s="224" t="s">
        <v>981</v>
      </c>
      <c r="G809" s="221"/>
      <c r="H809" s="225">
        <v>115.21</v>
      </c>
      <c r="I809" s="226"/>
      <c r="J809" s="221"/>
      <c r="K809" s="221"/>
      <c r="L809" s="227"/>
      <c r="M809" s="228"/>
      <c r="N809" s="229"/>
      <c r="O809" s="229"/>
      <c r="P809" s="229"/>
      <c r="Q809" s="229"/>
      <c r="R809" s="229"/>
      <c r="S809" s="229"/>
      <c r="T809" s="230"/>
      <c r="AT809" s="231" t="s">
        <v>206</v>
      </c>
      <c r="AU809" s="231" t="s">
        <v>85</v>
      </c>
      <c r="AV809" s="12" t="s">
        <v>85</v>
      </c>
      <c r="AW809" s="12" t="s">
        <v>32</v>
      </c>
      <c r="AX809" s="12" t="s">
        <v>76</v>
      </c>
      <c r="AY809" s="231" t="s">
        <v>198</v>
      </c>
    </row>
    <row r="810" spans="2:65" s="12" customFormat="1" ht="22.5" x14ac:dyDescent="0.2">
      <c r="B810" s="220"/>
      <c r="C810" s="221"/>
      <c r="D810" s="222" t="s">
        <v>206</v>
      </c>
      <c r="E810" s="223" t="s">
        <v>1</v>
      </c>
      <c r="F810" s="224" t="s">
        <v>982</v>
      </c>
      <c r="G810" s="221"/>
      <c r="H810" s="225">
        <v>99.65</v>
      </c>
      <c r="I810" s="226"/>
      <c r="J810" s="221"/>
      <c r="K810" s="221"/>
      <c r="L810" s="227"/>
      <c r="M810" s="228"/>
      <c r="N810" s="229"/>
      <c r="O810" s="229"/>
      <c r="P810" s="229"/>
      <c r="Q810" s="229"/>
      <c r="R810" s="229"/>
      <c r="S810" s="229"/>
      <c r="T810" s="230"/>
      <c r="AT810" s="231" t="s">
        <v>206</v>
      </c>
      <c r="AU810" s="231" t="s">
        <v>85</v>
      </c>
      <c r="AV810" s="12" t="s">
        <v>85</v>
      </c>
      <c r="AW810" s="12" t="s">
        <v>32</v>
      </c>
      <c r="AX810" s="12" t="s">
        <v>76</v>
      </c>
      <c r="AY810" s="231" t="s">
        <v>198</v>
      </c>
    </row>
    <row r="811" spans="2:65" s="13" customFormat="1" x14ac:dyDescent="0.2">
      <c r="B811" s="232"/>
      <c r="C811" s="233"/>
      <c r="D811" s="222" t="s">
        <v>206</v>
      </c>
      <c r="E811" s="234" t="s">
        <v>1</v>
      </c>
      <c r="F811" s="235" t="s">
        <v>208</v>
      </c>
      <c r="G811" s="233"/>
      <c r="H811" s="236">
        <v>452.12</v>
      </c>
      <c r="I811" s="237"/>
      <c r="J811" s="233"/>
      <c r="K811" s="233"/>
      <c r="L811" s="238"/>
      <c r="M811" s="239"/>
      <c r="N811" s="240"/>
      <c r="O811" s="240"/>
      <c r="P811" s="240"/>
      <c r="Q811" s="240"/>
      <c r="R811" s="240"/>
      <c r="S811" s="240"/>
      <c r="T811" s="241"/>
      <c r="AT811" s="242" t="s">
        <v>206</v>
      </c>
      <c r="AU811" s="242" t="s">
        <v>85</v>
      </c>
      <c r="AV811" s="13" t="s">
        <v>205</v>
      </c>
      <c r="AW811" s="13" t="s">
        <v>32</v>
      </c>
      <c r="AX811" s="13" t="s">
        <v>83</v>
      </c>
      <c r="AY811" s="242" t="s">
        <v>198</v>
      </c>
    </row>
    <row r="812" spans="2:65" s="1" customFormat="1" ht="24" customHeight="1" x14ac:dyDescent="0.2">
      <c r="B812" s="33"/>
      <c r="C812" s="208" t="s">
        <v>983</v>
      </c>
      <c r="D812" s="208" t="s">
        <v>201</v>
      </c>
      <c r="E812" s="209" t="s">
        <v>984</v>
      </c>
      <c r="F812" s="210" t="s">
        <v>985</v>
      </c>
      <c r="G812" s="211" t="s">
        <v>312</v>
      </c>
      <c r="H812" s="212">
        <v>2052.58</v>
      </c>
      <c r="I812" s="213"/>
      <c r="J812" s="212">
        <f>ROUND(I812*H812,2)</f>
        <v>0</v>
      </c>
      <c r="K812" s="210" t="s">
        <v>1</v>
      </c>
      <c r="L812" s="37"/>
      <c r="M812" s="214" t="s">
        <v>1</v>
      </c>
      <c r="N812" s="215" t="s">
        <v>41</v>
      </c>
      <c r="O812" s="65"/>
      <c r="P812" s="216">
        <f>O812*H812</f>
        <v>0</v>
      </c>
      <c r="Q812" s="216">
        <v>0</v>
      </c>
      <c r="R812" s="216">
        <f>Q812*H812</f>
        <v>0</v>
      </c>
      <c r="S812" s="216">
        <v>0</v>
      </c>
      <c r="T812" s="217">
        <f>S812*H812</f>
        <v>0</v>
      </c>
      <c r="AR812" s="218" t="s">
        <v>205</v>
      </c>
      <c r="AT812" s="218" t="s">
        <v>201</v>
      </c>
      <c r="AU812" s="218" t="s">
        <v>85</v>
      </c>
      <c r="AY812" s="16" t="s">
        <v>198</v>
      </c>
      <c r="BE812" s="219">
        <f>IF(N812="základní",J812,0)</f>
        <v>0</v>
      </c>
      <c r="BF812" s="219">
        <f>IF(N812="snížená",J812,0)</f>
        <v>0</v>
      </c>
      <c r="BG812" s="219">
        <f>IF(N812="zákl. přenesená",J812,0)</f>
        <v>0</v>
      </c>
      <c r="BH812" s="219">
        <f>IF(N812="sníž. přenesená",J812,0)</f>
        <v>0</v>
      </c>
      <c r="BI812" s="219">
        <f>IF(N812="nulová",J812,0)</f>
        <v>0</v>
      </c>
      <c r="BJ812" s="16" t="s">
        <v>83</v>
      </c>
      <c r="BK812" s="219">
        <f>ROUND(I812*H812,2)</f>
        <v>0</v>
      </c>
      <c r="BL812" s="16" t="s">
        <v>205</v>
      </c>
      <c r="BM812" s="218" t="s">
        <v>986</v>
      </c>
    </row>
    <row r="813" spans="2:65" s="12" customFormat="1" x14ac:dyDescent="0.2">
      <c r="B813" s="220"/>
      <c r="C813" s="221"/>
      <c r="D813" s="222" t="s">
        <v>206</v>
      </c>
      <c r="E813" s="223" t="s">
        <v>1</v>
      </c>
      <c r="F813" s="224" t="s">
        <v>987</v>
      </c>
      <c r="G813" s="221"/>
      <c r="H813" s="225">
        <v>732.3</v>
      </c>
      <c r="I813" s="226"/>
      <c r="J813" s="221"/>
      <c r="K813" s="221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206</v>
      </c>
      <c r="AU813" s="231" t="s">
        <v>85</v>
      </c>
      <c r="AV813" s="12" t="s">
        <v>85</v>
      </c>
      <c r="AW813" s="12" t="s">
        <v>32</v>
      </c>
      <c r="AX813" s="12" t="s">
        <v>76</v>
      </c>
      <c r="AY813" s="231" t="s">
        <v>198</v>
      </c>
    </row>
    <row r="814" spans="2:65" s="12" customFormat="1" x14ac:dyDescent="0.2">
      <c r="B814" s="220"/>
      <c r="C814" s="221"/>
      <c r="D814" s="222" t="s">
        <v>206</v>
      </c>
      <c r="E814" s="223" t="s">
        <v>1</v>
      </c>
      <c r="F814" s="224" t="s">
        <v>988</v>
      </c>
      <c r="G814" s="221"/>
      <c r="H814" s="225">
        <v>1320.28</v>
      </c>
      <c r="I814" s="226"/>
      <c r="J814" s="221"/>
      <c r="K814" s="221"/>
      <c r="L814" s="227"/>
      <c r="M814" s="228"/>
      <c r="N814" s="229"/>
      <c r="O814" s="229"/>
      <c r="P814" s="229"/>
      <c r="Q814" s="229"/>
      <c r="R814" s="229"/>
      <c r="S814" s="229"/>
      <c r="T814" s="230"/>
      <c r="AT814" s="231" t="s">
        <v>206</v>
      </c>
      <c r="AU814" s="231" t="s">
        <v>85</v>
      </c>
      <c r="AV814" s="12" t="s">
        <v>85</v>
      </c>
      <c r="AW814" s="12" t="s">
        <v>32</v>
      </c>
      <c r="AX814" s="12" t="s">
        <v>76</v>
      </c>
      <c r="AY814" s="231" t="s">
        <v>198</v>
      </c>
    </row>
    <row r="815" spans="2:65" s="13" customFormat="1" x14ac:dyDescent="0.2">
      <c r="B815" s="232"/>
      <c r="C815" s="233"/>
      <c r="D815" s="222" t="s">
        <v>206</v>
      </c>
      <c r="E815" s="234" t="s">
        <v>1</v>
      </c>
      <c r="F815" s="235" t="s">
        <v>208</v>
      </c>
      <c r="G815" s="233"/>
      <c r="H815" s="236">
        <v>2052.58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AT815" s="242" t="s">
        <v>206</v>
      </c>
      <c r="AU815" s="242" t="s">
        <v>85</v>
      </c>
      <c r="AV815" s="13" t="s">
        <v>205</v>
      </c>
      <c r="AW815" s="13" t="s">
        <v>32</v>
      </c>
      <c r="AX815" s="13" t="s">
        <v>83</v>
      </c>
      <c r="AY815" s="242" t="s">
        <v>198</v>
      </c>
    </row>
    <row r="816" spans="2:65" s="1" customFormat="1" ht="16.5" customHeight="1" x14ac:dyDescent="0.2">
      <c r="B816" s="33"/>
      <c r="C816" s="208" t="s">
        <v>569</v>
      </c>
      <c r="D816" s="208" t="s">
        <v>201</v>
      </c>
      <c r="E816" s="209" t="s">
        <v>989</v>
      </c>
      <c r="F816" s="210" t="s">
        <v>990</v>
      </c>
      <c r="G816" s="211" t="s">
        <v>312</v>
      </c>
      <c r="H816" s="212">
        <v>452.12</v>
      </c>
      <c r="I816" s="213"/>
      <c r="J816" s="212">
        <f>ROUND(I816*H816,2)</f>
        <v>0</v>
      </c>
      <c r="K816" s="210" t="s">
        <v>1</v>
      </c>
      <c r="L816" s="37"/>
      <c r="M816" s="214" t="s">
        <v>1</v>
      </c>
      <c r="N816" s="215" t="s">
        <v>41</v>
      </c>
      <c r="O816" s="65"/>
      <c r="P816" s="216">
        <f>O816*H816</f>
        <v>0</v>
      </c>
      <c r="Q816" s="216">
        <v>0</v>
      </c>
      <c r="R816" s="216">
        <f>Q816*H816</f>
        <v>0</v>
      </c>
      <c r="S816" s="216">
        <v>0</v>
      </c>
      <c r="T816" s="217">
        <f>S816*H816</f>
        <v>0</v>
      </c>
      <c r="AR816" s="218" t="s">
        <v>205</v>
      </c>
      <c r="AT816" s="218" t="s">
        <v>201</v>
      </c>
      <c r="AU816" s="218" t="s">
        <v>85</v>
      </c>
      <c r="AY816" s="16" t="s">
        <v>198</v>
      </c>
      <c r="BE816" s="219">
        <f>IF(N816="základní",J816,0)</f>
        <v>0</v>
      </c>
      <c r="BF816" s="219">
        <f>IF(N816="snížená",J816,0)</f>
        <v>0</v>
      </c>
      <c r="BG816" s="219">
        <f>IF(N816="zákl. přenesená",J816,0)</f>
        <v>0</v>
      </c>
      <c r="BH816" s="219">
        <f>IF(N816="sníž. přenesená",J816,0)</f>
        <v>0</v>
      </c>
      <c r="BI816" s="219">
        <f>IF(N816="nulová",J816,0)</f>
        <v>0</v>
      </c>
      <c r="BJ816" s="16" t="s">
        <v>83</v>
      </c>
      <c r="BK816" s="219">
        <f>ROUND(I816*H816,2)</f>
        <v>0</v>
      </c>
      <c r="BL816" s="16" t="s">
        <v>205</v>
      </c>
      <c r="BM816" s="218" t="s">
        <v>991</v>
      </c>
    </row>
    <row r="817" spans="2:65" s="12" customFormat="1" x14ac:dyDescent="0.2">
      <c r="B817" s="220"/>
      <c r="C817" s="221"/>
      <c r="D817" s="222" t="s">
        <v>206</v>
      </c>
      <c r="E817" s="223" t="s">
        <v>1</v>
      </c>
      <c r="F817" s="224" t="s">
        <v>992</v>
      </c>
      <c r="G817" s="221"/>
      <c r="H817" s="225">
        <v>452.12</v>
      </c>
      <c r="I817" s="226"/>
      <c r="J817" s="221"/>
      <c r="K817" s="221"/>
      <c r="L817" s="227"/>
      <c r="M817" s="228"/>
      <c r="N817" s="229"/>
      <c r="O817" s="229"/>
      <c r="P817" s="229"/>
      <c r="Q817" s="229"/>
      <c r="R817" s="229"/>
      <c r="S817" s="229"/>
      <c r="T817" s="230"/>
      <c r="AT817" s="231" t="s">
        <v>206</v>
      </c>
      <c r="AU817" s="231" t="s">
        <v>85</v>
      </c>
      <c r="AV817" s="12" t="s">
        <v>85</v>
      </c>
      <c r="AW817" s="12" t="s">
        <v>32</v>
      </c>
      <c r="AX817" s="12" t="s">
        <v>76</v>
      </c>
      <c r="AY817" s="231" t="s">
        <v>198</v>
      </c>
    </row>
    <row r="818" spans="2:65" s="13" customFormat="1" x14ac:dyDescent="0.2">
      <c r="B818" s="232"/>
      <c r="C818" s="233"/>
      <c r="D818" s="222" t="s">
        <v>206</v>
      </c>
      <c r="E818" s="234" t="s">
        <v>1</v>
      </c>
      <c r="F818" s="235" t="s">
        <v>208</v>
      </c>
      <c r="G818" s="233"/>
      <c r="H818" s="236">
        <v>452.12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AT818" s="242" t="s">
        <v>206</v>
      </c>
      <c r="AU818" s="242" t="s">
        <v>85</v>
      </c>
      <c r="AV818" s="13" t="s">
        <v>205</v>
      </c>
      <c r="AW818" s="13" t="s">
        <v>32</v>
      </c>
      <c r="AX818" s="13" t="s">
        <v>83</v>
      </c>
      <c r="AY818" s="242" t="s">
        <v>198</v>
      </c>
    </row>
    <row r="819" spans="2:65" s="1" customFormat="1" ht="16.5" customHeight="1" x14ac:dyDescent="0.2">
      <c r="B819" s="33"/>
      <c r="C819" s="208" t="s">
        <v>993</v>
      </c>
      <c r="D819" s="208" t="s">
        <v>201</v>
      </c>
      <c r="E819" s="209" t="s">
        <v>994</v>
      </c>
      <c r="F819" s="210" t="s">
        <v>995</v>
      </c>
      <c r="G819" s="211" t="s">
        <v>312</v>
      </c>
      <c r="H819" s="212">
        <v>519.94000000000005</v>
      </c>
      <c r="I819" s="213"/>
      <c r="J819" s="212">
        <f>ROUND(I819*H819,2)</f>
        <v>0</v>
      </c>
      <c r="K819" s="210" t="s">
        <v>1</v>
      </c>
      <c r="L819" s="37"/>
      <c r="M819" s="214" t="s">
        <v>1</v>
      </c>
      <c r="N819" s="215" t="s">
        <v>41</v>
      </c>
      <c r="O819" s="65"/>
      <c r="P819" s="216">
        <f>O819*H819</f>
        <v>0</v>
      </c>
      <c r="Q819" s="216">
        <v>0</v>
      </c>
      <c r="R819" s="216">
        <f>Q819*H819</f>
        <v>0</v>
      </c>
      <c r="S819" s="216">
        <v>0</v>
      </c>
      <c r="T819" s="217">
        <f>S819*H819</f>
        <v>0</v>
      </c>
      <c r="AR819" s="218" t="s">
        <v>205</v>
      </c>
      <c r="AT819" s="218" t="s">
        <v>201</v>
      </c>
      <c r="AU819" s="218" t="s">
        <v>85</v>
      </c>
      <c r="AY819" s="16" t="s">
        <v>198</v>
      </c>
      <c r="BE819" s="219">
        <f>IF(N819="základní",J819,0)</f>
        <v>0</v>
      </c>
      <c r="BF819" s="219">
        <f>IF(N819="snížená",J819,0)</f>
        <v>0</v>
      </c>
      <c r="BG819" s="219">
        <f>IF(N819="zákl. přenesená",J819,0)</f>
        <v>0</v>
      </c>
      <c r="BH819" s="219">
        <f>IF(N819="sníž. přenesená",J819,0)</f>
        <v>0</v>
      </c>
      <c r="BI819" s="219">
        <f>IF(N819="nulová",J819,0)</f>
        <v>0</v>
      </c>
      <c r="BJ819" s="16" t="s">
        <v>83</v>
      </c>
      <c r="BK819" s="219">
        <f>ROUND(I819*H819,2)</f>
        <v>0</v>
      </c>
      <c r="BL819" s="16" t="s">
        <v>205</v>
      </c>
      <c r="BM819" s="218" t="s">
        <v>996</v>
      </c>
    </row>
    <row r="820" spans="2:65" s="14" customFormat="1" x14ac:dyDescent="0.2">
      <c r="B820" s="243"/>
      <c r="C820" s="244"/>
      <c r="D820" s="222" t="s">
        <v>206</v>
      </c>
      <c r="E820" s="245" t="s">
        <v>1</v>
      </c>
      <c r="F820" s="246" t="s">
        <v>997</v>
      </c>
      <c r="G820" s="244"/>
      <c r="H820" s="245" t="s">
        <v>1</v>
      </c>
      <c r="I820" s="247"/>
      <c r="J820" s="244"/>
      <c r="K820" s="244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206</v>
      </c>
      <c r="AU820" s="252" t="s">
        <v>85</v>
      </c>
      <c r="AV820" s="14" t="s">
        <v>83</v>
      </c>
      <c r="AW820" s="14" t="s">
        <v>32</v>
      </c>
      <c r="AX820" s="14" t="s">
        <v>76</v>
      </c>
      <c r="AY820" s="252" t="s">
        <v>198</v>
      </c>
    </row>
    <row r="821" spans="2:65" s="12" customFormat="1" x14ac:dyDescent="0.2">
      <c r="B821" s="220"/>
      <c r="C821" s="221"/>
      <c r="D821" s="222" t="s">
        <v>206</v>
      </c>
      <c r="E821" s="223" t="s">
        <v>1</v>
      </c>
      <c r="F821" s="224" t="s">
        <v>998</v>
      </c>
      <c r="G821" s="221"/>
      <c r="H821" s="225">
        <v>519.94000000000005</v>
      </c>
      <c r="I821" s="226"/>
      <c r="J821" s="221"/>
      <c r="K821" s="221"/>
      <c r="L821" s="227"/>
      <c r="M821" s="228"/>
      <c r="N821" s="229"/>
      <c r="O821" s="229"/>
      <c r="P821" s="229"/>
      <c r="Q821" s="229"/>
      <c r="R821" s="229"/>
      <c r="S821" s="229"/>
      <c r="T821" s="230"/>
      <c r="AT821" s="231" t="s">
        <v>206</v>
      </c>
      <c r="AU821" s="231" t="s">
        <v>85</v>
      </c>
      <c r="AV821" s="12" t="s">
        <v>85</v>
      </c>
      <c r="AW821" s="12" t="s">
        <v>32</v>
      </c>
      <c r="AX821" s="12" t="s">
        <v>76</v>
      </c>
      <c r="AY821" s="231" t="s">
        <v>198</v>
      </c>
    </row>
    <row r="822" spans="2:65" s="13" customFormat="1" x14ac:dyDescent="0.2">
      <c r="B822" s="232"/>
      <c r="C822" s="233"/>
      <c r="D822" s="222" t="s">
        <v>206</v>
      </c>
      <c r="E822" s="234" t="s">
        <v>1</v>
      </c>
      <c r="F822" s="235" t="s">
        <v>208</v>
      </c>
      <c r="G822" s="233"/>
      <c r="H822" s="236">
        <v>519.94000000000005</v>
      </c>
      <c r="I822" s="237"/>
      <c r="J822" s="233"/>
      <c r="K822" s="233"/>
      <c r="L822" s="238"/>
      <c r="M822" s="239"/>
      <c r="N822" s="240"/>
      <c r="O822" s="240"/>
      <c r="P822" s="240"/>
      <c r="Q822" s="240"/>
      <c r="R822" s="240"/>
      <c r="S822" s="240"/>
      <c r="T822" s="241"/>
      <c r="AT822" s="242" t="s">
        <v>206</v>
      </c>
      <c r="AU822" s="242" t="s">
        <v>85</v>
      </c>
      <c r="AV822" s="13" t="s">
        <v>205</v>
      </c>
      <c r="AW822" s="13" t="s">
        <v>32</v>
      </c>
      <c r="AX822" s="13" t="s">
        <v>83</v>
      </c>
      <c r="AY822" s="242" t="s">
        <v>198</v>
      </c>
    </row>
    <row r="823" spans="2:65" s="1" customFormat="1" ht="16.5" customHeight="1" x14ac:dyDescent="0.2">
      <c r="B823" s="33"/>
      <c r="C823" s="208" t="s">
        <v>573</v>
      </c>
      <c r="D823" s="208" t="s">
        <v>201</v>
      </c>
      <c r="E823" s="209" t="s">
        <v>999</v>
      </c>
      <c r="F823" s="210" t="s">
        <v>1000</v>
      </c>
      <c r="G823" s="211" t="s">
        <v>224</v>
      </c>
      <c r="H823" s="212">
        <v>0.8</v>
      </c>
      <c r="I823" s="213"/>
      <c r="J823" s="212">
        <f>ROUND(I823*H823,2)</f>
        <v>0</v>
      </c>
      <c r="K823" s="210" t="s">
        <v>1</v>
      </c>
      <c r="L823" s="37"/>
      <c r="M823" s="214" t="s">
        <v>1</v>
      </c>
      <c r="N823" s="215" t="s">
        <v>41</v>
      </c>
      <c r="O823" s="65"/>
      <c r="P823" s="216">
        <f>O823*H823</f>
        <v>0</v>
      </c>
      <c r="Q823" s="216">
        <v>0</v>
      </c>
      <c r="R823" s="216">
        <f>Q823*H823</f>
        <v>0</v>
      </c>
      <c r="S823" s="216">
        <v>0</v>
      </c>
      <c r="T823" s="217">
        <f>S823*H823</f>
        <v>0</v>
      </c>
      <c r="AR823" s="218" t="s">
        <v>205</v>
      </c>
      <c r="AT823" s="218" t="s">
        <v>201</v>
      </c>
      <c r="AU823" s="218" t="s">
        <v>85</v>
      </c>
      <c r="AY823" s="16" t="s">
        <v>198</v>
      </c>
      <c r="BE823" s="219">
        <f>IF(N823="základní",J823,0)</f>
        <v>0</v>
      </c>
      <c r="BF823" s="219">
        <f>IF(N823="snížená",J823,0)</f>
        <v>0</v>
      </c>
      <c r="BG823" s="219">
        <f>IF(N823="zákl. přenesená",J823,0)</f>
        <v>0</v>
      </c>
      <c r="BH823" s="219">
        <f>IF(N823="sníž. přenesená",J823,0)</f>
        <v>0</v>
      </c>
      <c r="BI823" s="219">
        <f>IF(N823="nulová",J823,0)</f>
        <v>0</v>
      </c>
      <c r="BJ823" s="16" t="s">
        <v>83</v>
      </c>
      <c r="BK823" s="219">
        <f>ROUND(I823*H823,2)</f>
        <v>0</v>
      </c>
      <c r="BL823" s="16" t="s">
        <v>205</v>
      </c>
      <c r="BM823" s="218" t="s">
        <v>1001</v>
      </c>
    </row>
    <row r="824" spans="2:65" s="12" customFormat="1" x14ac:dyDescent="0.2">
      <c r="B824" s="220"/>
      <c r="C824" s="221"/>
      <c r="D824" s="222" t="s">
        <v>206</v>
      </c>
      <c r="E824" s="223" t="s">
        <v>1</v>
      </c>
      <c r="F824" s="224" t="s">
        <v>1002</v>
      </c>
      <c r="G824" s="221"/>
      <c r="H824" s="225">
        <v>0.8</v>
      </c>
      <c r="I824" s="226"/>
      <c r="J824" s="221"/>
      <c r="K824" s="221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206</v>
      </c>
      <c r="AU824" s="231" t="s">
        <v>85</v>
      </c>
      <c r="AV824" s="12" t="s">
        <v>85</v>
      </c>
      <c r="AW824" s="12" t="s">
        <v>32</v>
      </c>
      <c r="AX824" s="12" t="s">
        <v>76</v>
      </c>
      <c r="AY824" s="231" t="s">
        <v>198</v>
      </c>
    </row>
    <row r="825" spans="2:65" s="13" customFormat="1" x14ac:dyDescent="0.2">
      <c r="B825" s="232"/>
      <c r="C825" s="233"/>
      <c r="D825" s="222" t="s">
        <v>206</v>
      </c>
      <c r="E825" s="234" t="s">
        <v>1</v>
      </c>
      <c r="F825" s="235" t="s">
        <v>208</v>
      </c>
      <c r="G825" s="233"/>
      <c r="H825" s="236">
        <v>0.8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206</v>
      </c>
      <c r="AU825" s="242" t="s">
        <v>85</v>
      </c>
      <c r="AV825" s="13" t="s">
        <v>205</v>
      </c>
      <c r="AW825" s="13" t="s">
        <v>32</v>
      </c>
      <c r="AX825" s="13" t="s">
        <v>83</v>
      </c>
      <c r="AY825" s="242" t="s">
        <v>198</v>
      </c>
    </row>
    <row r="826" spans="2:65" s="1" customFormat="1" ht="16.5" customHeight="1" x14ac:dyDescent="0.2">
      <c r="B826" s="33"/>
      <c r="C826" s="208" t="s">
        <v>1003</v>
      </c>
      <c r="D826" s="208" t="s">
        <v>201</v>
      </c>
      <c r="E826" s="209" t="s">
        <v>1004</v>
      </c>
      <c r="F826" s="210" t="s">
        <v>1005</v>
      </c>
      <c r="G826" s="211" t="s">
        <v>224</v>
      </c>
      <c r="H826" s="212">
        <v>0.8</v>
      </c>
      <c r="I826" s="213"/>
      <c r="J826" s="212">
        <f>ROUND(I826*H826,2)</f>
        <v>0</v>
      </c>
      <c r="K826" s="210" t="s">
        <v>1</v>
      </c>
      <c r="L826" s="37"/>
      <c r="M826" s="214" t="s">
        <v>1</v>
      </c>
      <c r="N826" s="215" t="s">
        <v>41</v>
      </c>
      <c r="O826" s="65"/>
      <c r="P826" s="216">
        <f>O826*H826</f>
        <v>0</v>
      </c>
      <c r="Q826" s="216">
        <v>0</v>
      </c>
      <c r="R826" s="216">
        <f>Q826*H826</f>
        <v>0</v>
      </c>
      <c r="S826" s="216">
        <v>0</v>
      </c>
      <c r="T826" s="217">
        <f>S826*H826</f>
        <v>0</v>
      </c>
      <c r="AR826" s="218" t="s">
        <v>205</v>
      </c>
      <c r="AT826" s="218" t="s">
        <v>201</v>
      </c>
      <c r="AU826" s="218" t="s">
        <v>85</v>
      </c>
      <c r="AY826" s="16" t="s">
        <v>198</v>
      </c>
      <c r="BE826" s="219">
        <f>IF(N826="základní",J826,0)</f>
        <v>0</v>
      </c>
      <c r="BF826" s="219">
        <f>IF(N826="snížená",J826,0)</f>
        <v>0</v>
      </c>
      <c r="BG826" s="219">
        <f>IF(N826="zákl. přenesená",J826,0)</f>
        <v>0</v>
      </c>
      <c r="BH826" s="219">
        <f>IF(N826="sníž. přenesená",J826,0)</f>
        <v>0</v>
      </c>
      <c r="BI826" s="219">
        <f>IF(N826="nulová",J826,0)</f>
        <v>0</v>
      </c>
      <c r="BJ826" s="16" t="s">
        <v>83</v>
      </c>
      <c r="BK826" s="219">
        <f>ROUND(I826*H826,2)</f>
        <v>0</v>
      </c>
      <c r="BL826" s="16" t="s">
        <v>205</v>
      </c>
      <c r="BM826" s="218" t="s">
        <v>1006</v>
      </c>
    </row>
    <row r="827" spans="2:65" s="12" customFormat="1" x14ac:dyDescent="0.2">
      <c r="B827" s="220"/>
      <c r="C827" s="221"/>
      <c r="D827" s="222" t="s">
        <v>206</v>
      </c>
      <c r="E827" s="223" t="s">
        <v>1</v>
      </c>
      <c r="F827" s="224" t="s">
        <v>1007</v>
      </c>
      <c r="G827" s="221"/>
      <c r="H827" s="225">
        <v>0.8</v>
      </c>
      <c r="I827" s="226"/>
      <c r="J827" s="221"/>
      <c r="K827" s="221"/>
      <c r="L827" s="227"/>
      <c r="M827" s="228"/>
      <c r="N827" s="229"/>
      <c r="O827" s="229"/>
      <c r="P827" s="229"/>
      <c r="Q827" s="229"/>
      <c r="R827" s="229"/>
      <c r="S827" s="229"/>
      <c r="T827" s="230"/>
      <c r="AT827" s="231" t="s">
        <v>206</v>
      </c>
      <c r="AU827" s="231" t="s">
        <v>85</v>
      </c>
      <c r="AV827" s="12" t="s">
        <v>85</v>
      </c>
      <c r="AW827" s="12" t="s">
        <v>32</v>
      </c>
      <c r="AX827" s="12" t="s">
        <v>76</v>
      </c>
      <c r="AY827" s="231" t="s">
        <v>198</v>
      </c>
    </row>
    <row r="828" spans="2:65" s="13" customFormat="1" x14ac:dyDescent="0.2">
      <c r="B828" s="232"/>
      <c r="C828" s="233"/>
      <c r="D828" s="222" t="s">
        <v>206</v>
      </c>
      <c r="E828" s="234" t="s">
        <v>1</v>
      </c>
      <c r="F828" s="235" t="s">
        <v>208</v>
      </c>
      <c r="G828" s="233"/>
      <c r="H828" s="236">
        <v>0.8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AT828" s="242" t="s">
        <v>206</v>
      </c>
      <c r="AU828" s="242" t="s">
        <v>85</v>
      </c>
      <c r="AV828" s="13" t="s">
        <v>205</v>
      </c>
      <c r="AW828" s="13" t="s">
        <v>32</v>
      </c>
      <c r="AX828" s="13" t="s">
        <v>83</v>
      </c>
      <c r="AY828" s="242" t="s">
        <v>198</v>
      </c>
    </row>
    <row r="829" spans="2:65" s="1" customFormat="1" ht="16.5" customHeight="1" x14ac:dyDescent="0.2">
      <c r="B829" s="33"/>
      <c r="C829" s="208" t="s">
        <v>578</v>
      </c>
      <c r="D829" s="208" t="s">
        <v>201</v>
      </c>
      <c r="E829" s="209" t="s">
        <v>1008</v>
      </c>
      <c r="F829" s="210" t="s">
        <v>1009</v>
      </c>
      <c r="G829" s="211" t="s">
        <v>294</v>
      </c>
      <c r="H829" s="212">
        <v>0.05</v>
      </c>
      <c r="I829" s="213"/>
      <c r="J829" s="212">
        <f>ROUND(I829*H829,2)</f>
        <v>0</v>
      </c>
      <c r="K829" s="210" t="s">
        <v>1</v>
      </c>
      <c r="L829" s="37"/>
      <c r="M829" s="214" t="s">
        <v>1</v>
      </c>
      <c r="N829" s="215" t="s">
        <v>41</v>
      </c>
      <c r="O829" s="65"/>
      <c r="P829" s="216">
        <f>O829*H829</f>
        <v>0</v>
      </c>
      <c r="Q829" s="216">
        <v>0</v>
      </c>
      <c r="R829" s="216">
        <f>Q829*H829</f>
        <v>0</v>
      </c>
      <c r="S829" s="216">
        <v>0</v>
      </c>
      <c r="T829" s="217">
        <f>S829*H829</f>
        <v>0</v>
      </c>
      <c r="AR829" s="218" t="s">
        <v>205</v>
      </c>
      <c r="AT829" s="218" t="s">
        <v>201</v>
      </c>
      <c r="AU829" s="218" t="s">
        <v>85</v>
      </c>
      <c r="AY829" s="16" t="s">
        <v>198</v>
      </c>
      <c r="BE829" s="219">
        <f>IF(N829="základní",J829,0)</f>
        <v>0</v>
      </c>
      <c r="BF829" s="219">
        <f>IF(N829="snížená",J829,0)</f>
        <v>0</v>
      </c>
      <c r="BG829" s="219">
        <f>IF(N829="zákl. přenesená",J829,0)</f>
        <v>0</v>
      </c>
      <c r="BH829" s="219">
        <f>IF(N829="sníž. přenesená",J829,0)</f>
        <v>0</v>
      </c>
      <c r="BI829" s="219">
        <f>IF(N829="nulová",J829,0)</f>
        <v>0</v>
      </c>
      <c r="BJ829" s="16" t="s">
        <v>83</v>
      </c>
      <c r="BK829" s="219">
        <f>ROUND(I829*H829,2)</f>
        <v>0</v>
      </c>
      <c r="BL829" s="16" t="s">
        <v>205</v>
      </c>
      <c r="BM829" s="218" t="s">
        <v>1010</v>
      </c>
    </row>
    <row r="830" spans="2:65" s="14" customFormat="1" x14ac:dyDescent="0.2">
      <c r="B830" s="243"/>
      <c r="C830" s="244"/>
      <c r="D830" s="222" t="s">
        <v>206</v>
      </c>
      <c r="E830" s="245" t="s">
        <v>1</v>
      </c>
      <c r="F830" s="246" t="s">
        <v>1011</v>
      </c>
      <c r="G830" s="244"/>
      <c r="H830" s="245" t="s">
        <v>1</v>
      </c>
      <c r="I830" s="247"/>
      <c r="J830" s="244"/>
      <c r="K830" s="244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206</v>
      </c>
      <c r="AU830" s="252" t="s">
        <v>85</v>
      </c>
      <c r="AV830" s="14" t="s">
        <v>83</v>
      </c>
      <c r="AW830" s="14" t="s">
        <v>32</v>
      </c>
      <c r="AX830" s="14" t="s">
        <v>76</v>
      </c>
      <c r="AY830" s="252" t="s">
        <v>198</v>
      </c>
    </row>
    <row r="831" spans="2:65" s="12" customFormat="1" x14ac:dyDescent="0.2">
      <c r="B831" s="220"/>
      <c r="C831" s="221"/>
      <c r="D831" s="222" t="s">
        <v>206</v>
      </c>
      <c r="E831" s="223" t="s">
        <v>1</v>
      </c>
      <c r="F831" s="224" t="s">
        <v>1012</v>
      </c>
      <c r="G831" s="221"/>
      <c r="H831" s="225">
        <v>0.05</v>
      </c>
      <c r="I831" s="226"/>
      <c r="J831" s="221"/>
      <c r="K831" s="221"/>
      <c r="L831" s="227"/>
      <c r="M831" s="228"/>
      <c r="N831" s="229"/>
      <c r="O831" s="229"/>
      <c r="P831" s="229"/>
      <c r="Q831" s="229"/>
      <c r="R831" s="229"/>
      <c r="S831" s="229"/>
      <c r="T831" s="230"/>
      <c r="AT831" s="231" t="s">
        <v>206</v>
      </c>
      <c r="AU831" s="231" t="s">
        <v>85</v>
      </c>
      <c r="AV831" s="12" t="s">
        <v>85</v>
      </c>
      <c r="AW831" s="12" t="s">
        <v>32</v>
      </c>
      <c r="AX831" s="12" t="s">
        <v>76</v>
      </c>
      <c r="AY831" s="231" t="s">
        <v>198</v>
      </c>
    </row>
    <row r="832" spans="2:65" s="13" customFormat="1" x14ac:dyDescent="0.2">
      <c r="B832" s="232"/>
      <c r="C832" s="233"/>
      <c r="D832" s="222" t="s">
        <v>206</v>
      </c>
      <c r="E832" s="234" t="s">
        <v>1</v>
      </c>
      <c r="F832" s="235" t="s">
        <v>208</v>
      </c>
      <c r="G832" s="233"/>
      <c r="H832" s="236">
        <v>0.05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AT832" s="242" t="s">
        <v>206</v>
      </c>
      <c r="AU832" s="242" t="s">
        <v>85</v>
      </c>
      <c r="AV832" s="13" t="s">
        <v>205</v>
      </c>
      <c r="AW832" s="13" t="s">
        <v>32</v>
      </c>
      <c r="AX832" s="13" t="s">
        <v>83</v>
      </c>
      <c r="AY832" s="242" t="s">
        <v>198</v>
      </c>
    </row>
    <row r="833" spans="2:65" s="11" customFormat="1" ht="22.9" customHeight="1" x14ac:dyDescent="0.2">
      <c r="B833" s="192"/>
      <c r="C833" s="193"/>
      <c r="D833" s="194" t="s">
        <v>75</v>
      </c>
      <c r="E833" s="206" t="s">
        <v>403</v>
      </c>
      <c r="F833" s="206" t="s">
        <v>1013</v>
      </c>
      <c r="G833" s="193"/>
      <c r="H833" s="193"/>
      <c r="I833" s="196"/>
      <c r="J833" s="207">
        <f>BK833</f>
        <v>0</v>
      </c>
      <c r="K833" s="193"/>
      <c r="L833" s="198"/>
      <c r="M833" s="199"/>
      <c r="N833" s="200"/>
      <c r="O833" s="200"/>
      <c r="P833" s="201">
        <f>SUM(P834:P842)</f>
        <v>0</v>
      </c>
      <c r="Q833" s="200"/>
      <c r="R833" s="201">
        <f>SUM(R834:R842)</f>
        <v>0</v>
      </c>
      <c r="S833" s="200"/>
      <c r="T833" s="202">
        <f>SUM(T834:T842)</f>
        <v>0</v>
      </c>
      <c r="AR833" s="203" t="s">
        <v>85</v>
      </c>
      <c r="AT833" s="204" t="s">
        <v>75</v>
      </c>
      <c r="AU833" s="204" t="s">
        <v>83</v>
      </c>
      <c r="AY833" s="203" t="s">
        <v>198</v>
      </c>
      <c r="BK833" s="205">
        <f>SUM(BK834:BK842)</f>
        <v>0</v>
      </c>
    </row>
    <row r="834" spans="2:65" s="1" customFormat="1" ht="16.5" customHeight="1" x14ac:dyDescent="0.2">
      <c r="B834" s="33"/>
      <c r="C834" s="208" t="s">
        <v>1014</v>
      </c>
      <c r="D834" s="208" t="s">
        <v>201</v>
      </c>
      <c r="E834" s="209" t="s">
        <v>1015</v>
      </c>
      <c r="F834" s="210" t="s">
        <v>1016</v>
      </c>
      <c r="G834" s="211" t="s">
        <v>278</v>
      </c>
      <c r="H834" s="212">
        <v>58</v>
      </c>
      <c r="I834" s="213"/>
      <c r="J834" s="212">
        <f>ROUND(I834*H834,2)</f>
        <v>0</v>
      </c>
      <c r="K834" s="210" t="s">
        <v>1</v>
      </c>
      <c r="L834" s="37"/>
      <c r="M834" s="214" t="s">
        <v>1</v>
      </c>
      <c r="N834" s="215" t="s">
        <v>41</v>
      </c>
      <c r="O834" s="65"/>
      <c r="P834" s="216">
        <f>O834*H834</f>
        <v>0</v>
      </c>
      <c r="Q834" s="216">
        <v>0</v>
      </c>
      <c r="R834" s="216">
        <f>Q834*H834</f>
        <v>0</v>
      </c>
      <c r="S834" s="216">
        <v>0</v>
      </c>
      <c r="T834" s="217">
        <f>S834*H834</f>
        <v>0</v>
      </c>
      <c r="AR834" s="218" t="s">
        <v>243</v>
      </c>
      <c r="AT834" s="218" t="s">
        <v>201</v>
      </c>
      <c r="AU834" s="218" t="s">
        <v>85</v>
      </c>
      <c r="AY834" s="16" t="s">
        <v>198</v>
      </c>
      <c r="BE834" s="219">
        <f>IF(N834="základní",J834,0)</f>
        <v>0</v>
      </c>
      <c r="BF834" s="219">
        <f>IF(N834="snížená",J834,0)</f>
        <v>0</v>
      </c>
      <c r="BG834" s="219">
        <f>IF(N834="zákl. přenesená",J834,0)</f>
        <v>0</v>
      </c>
      <c r="BH834" s="219">
        <f>IF(N834="sníž. přenesená",J834,0)</f>
        <v>0</v>
      </c>
      <c r="BI834" s="219">
        <f>IF(N834="nulová",J834,0)</f>
        <v>0</v>
      </c>
      <c r="BJ834" s="16" t="s">
        <v>83</v>
      </c>
      <c r="BK834" s="219">
        <f>ROUND(I834*H834,2)</f>
        <v>0</v>
      </c>
      <c r="BL834" s="16" t="s">
        <v>243</v>
      </c>
      <c r="BM834" s="218" t="s">
        <v>1017</v>
      </c>
    </row>
    <row r="835" spans="2:65" s="14" customFormat="1" x14ac:dyDescent="0.2">
      <c r="B835" s="243"/>
      <c r="C835" s="244"/>
      <c r="D835" s="222" t="s">
        <v>206</v>
      </c>
      <c r="E835" s="245" t="s">
        <v>1</v>
      </c>
      <c r="F835" s="246" t="s">
        <v>1018</v>
      </c>
      <c r="G835" s="244"/>
      <c r="H835" s="245" t="s">
        <v>1</v>
      </c>
      <c r="I835" s="247"/>
      <c r="J835" s="244"/>
      <c r="K835" s="244"/>
      <c r="L835" s="248"/>
      <c r="M835" s="249"/>
      <c r="N835" s="250"/>
      <c r="O835" s="250"/>
      <c r="P835" s="250"/>
      <c r="Q835" s="250"/>
      <c r="R835" s="250"/>
      <c r="S835" s="250"/>
      <c r="T835" s="251"/>
      <c r="AT835" s="252" t="s">
        <v>206</v>
      </c>
      <c r="AU835" s="252" t="s">
        <v>85</v>
      </c>
      <c r="AV835" s="14" t="s">
        <v>83</v>
      </c>
      <c r="AW835" s="14" t="s">
        <v>32</v>
      </c>
      <c r="AX835" s="14" t="s">
        <v>76</v>
      </c>
      <c r="AY835" s="252" t="s">
        <v>198</v>
      </c>
    </row>
    <row r="836" spans="2:65" s="12" customFormat="1" ht="22.5" x14ac:dyDescent="0.2">
      <c r="B836" s="220"/>
      <c r="C836" s="221"/>
      <c r="D836" s="222" t="s">
        <v>206</v>
      </c>
      <c r="E836" s="223" t="s">
        <v>1</v>
      </c>
      <c r="F836" s="224" t="s">
        <v>1019</v>
      </c>
      <c r="G836" s="221"/>
      <c r="H836" s="225">
        <v>45</v>
      </c>
      <c r="I836" s="226"/>
      <c r="J836" s="221"/>
      <c r="K836" s="221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206</v>
      </c>
      <c r="AU836" s="231" t="s">
        <v>85</v>
      </c>
      <c r="AV836" s="12" t="s">
        <v>85</v>
      </c>
      <c r="AW836" s="12" t="s">
        <v>32</v>
      </c>
      <c r="AX836" s="12" t="s">
        <v>76</v>
      </c>
      <c r="AY836" s="231" t="s">
        <v>198</v>
      </c>
    </row>
    <row r="837" spans="2:65" s="12" customFormat="1" x14ac:dyDescent="0.2">
      <c r="B837" s="220"/>
      <c r="C837" s="221"/>
      <c r="D837" s="222" t="s">
        <v>206</v>
      </c>
      <c r="E837" s="223" t="s">
        <v>1</v>
      </c>
      <c r="F837" s="224" t="s">
        <v>1020</v>
      </c>
      <c r="G837" s="221"/>
      <c r="H837" s="225">
        <v>13</v>
      </c>
      <c r="I837" s="226"/>
      <c r="J837" s="221"/>
      <c r="K837" s="221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206</v>
      </c>
      <c r="AU837" s="231" t="s">
        <v>85</v>
      </c>
      <c r="AV837" s="12" t="s">
        <v>85</v>
      </c>
      <c r="AW837" s="12" t="s">
        <v>32</v>
      </c>
      <c r="AX837" s="12" t="s">
        <v>76</v>
      </c>
      <c r="AY837" s="231" t="s">
        <v>198</v>
      </c>
    </row>
    <row r="838" spans="2:65" s="13" customFormat="1" x14ac:dyDescent="0.2">
      <c r="B838" s="232"/>
      <c r="C838" s="233"/>
      <c r="D838" s="222" t="s">
        <v>206</v>
      </c>
      <c r="E838" s="234" t="s">
        <v>1</v>
      </c>
      <c r="F838" s="235" t="s">
        <v>208</v>
      </c>
      <c r="G838" s="233"/>
      <c r="H838" s="236">
        <v>58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206</v>
      </c>
      <c r="AU838" s="242" t="s">
        <v>85</v>
      </c>
      <c r="AV838" s="13" t="s">
        <v>205</v>
      </c>
      <c r="AW838" s="13" t="s">
        <v>32</v>
      </c>
      <c r="AX838" s="13" t="s">
        <v>83</v>
      </c>
      <c r="AY838" s="242" t="s">
        <v>198</v>
      </c>
    </row>
    <row r="839" spans="2:65" s="1" customFormat="1" ht="23.25" customHeight="1" x14ac:dyDescent="0.2">
      <c r="B839" s="33"/>
      <c r="C839" s="208" t="s">
        <v>584</v>
      </c>
      <c r="D839" s="208" t="s">
        <v>201</v>
      </c>
      <c r="E839" s="209" t="s">
        <v>1021</v>
      </c>
      <c r="F839" s="210" t="s">
        <v>3729</v>
      </c>
      <c r="G839" s="211" t="s">
        <v>204</v>
      </c>
      <c r="H839" s="212">
        <v>6</v>
      </c>
      <c r="I839" s="213"/>
      <c r="J839" s="212">
        <f>ROUND(I839*H839,2)</f>
        <v>0</v>
      </c>
      <c r="K839" s="210" t="s">
        <v>1</v>
      </c>
      <c r="L839" s="37"/>
      <c r="M839" s="214" t="s">
        <v>1</v>
      </c>
      <c r="N839" s="215" t="s">
        <v>41</v>
      </c>
      <c r="O839" s="65"/>
      <c r="P839" s="216">
        <f>O839*H839</f>
        <v>0</v>
      </c>
      <c r="Q839" s="216">
        <v>0</v>
      </c>
      <c r="R839" s="216">
        <f>Q839*H839</f>
        <v>0</v>
      </c>
      <c r="S839" s="216">
        <v>0</v>
      </c>
      <c r="T839" s="217">
        <f>S839*H839</f>
        <v>0</v>
      </c>
      <c r="AR839" s="218" t="s">
        <v>243</v>
      </c>
      <c r="AT839" s="218" t="s">
        <v>201</v>
      </c>
      <c r="AU839" s="218" t="s">
        <v>85</v>
      </c>
      <c r="AY839" s="16" t="s">
        <v>198</v>
      </c>
      <c r="BE839" s="219">
        <f>IF(N839="základní",J839,0)</f>
        <v>0</v>
      </c>
      <c r="BF839" s="219">
        <f>IF(N839="snížená",J839,0)</f>
        <v>0</v>
      </c>
      <c r="BG839" s="219">
        <f>IF(N839="zákl. přenesená",J839,0)</f>
        <v>0</v>
      </c>
      <c r="BH839" s="219">
        <f>IF(N839="sníž. přenesená",J839,0)</f>
        <v>0</v>
      </c>
      <c r="BI839" s="219">
        <f>IF(N839="nulová",J839,0)</f>
        <v>0</v>
      </c>
      <c r="BJ839" s="16" t="s">
        <v>83</v>
      </c>
      <c r="BK839" s="219">
        <f>ROUND(I839*H839,2)</f>
        <v>0</v>
      </c>
      <c r="BL839" s="16" t="s">
        <v>243</v>
      </c>
      <c r="BM839" s="218" t="s">
        <v>1022</v>
      </c>
    </row>
    <row r="840" spans="2:65" s="14" customFormat="1" x14ac:dyDescent="0.2">
      <c r="B840" s="243"/>
      <c r="C840" s="244"/>
      <c r="D840" s="222" t="s">
        <v>206</v>
      </c>
      <c r="E840" s="245" t="s">
        <v>1</v>
      </c>
      <c r="F840" s="246" t="s">
        <v>1023</v>
      </c>
      <c r="G840" s="244"/>
      <c r="H840" s="245" t="s">
        <v>1</v>
      </c>
      <c r="I840" s="247"/>
      <c r="J840" s="244"/>
      <c r="K840" s="244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206</v>
      </c>
      <c r="AU840" s="252" t="s">
        <v>85</v>
      </c>
      <c r="AV840" s="14" t="s">
        <v>83</v>
      </c>
      <c r="AW840" s="14" t="s">
        <v>32</v>
      </c>
      <c r="AX840" s="14" t="s">
        <v>76</v>
      </c>
      <c r="AY840" s="252" t="s">
        <v>198</v>
      </c>
    </row>
    <row r="841" spans="2:65" s="12" customFormat="1" x14ac:dyDescent="0.2">
      <c r="B841" s="220"/>
      <c r="C841" s="221"/>
      <c r="D841" s="222" t="s">
        <v>206</v>
      </c>
      <c r="E841" s="223" t="s">
        <v>1</v>
      </c>
      <c r="F841" s="224" t="s">
        <v>1024</v>
      </c>
      <c r="G841" s="221"/>
      <c r="H841" s="225">
        <v>6</v>
      </c>
      <c r="I841" s="226"/>
      <c r="J841" s="221"/>
      <c r="K841" s="221"/>
      <c r="L841" s="227"/>
      <c r="M841" s="228"/>
      <c r="N841" s="229"/>
      <c r="O841" s="229"/>
      <c r="P841" s="229"/>
      <c r="Q841" s="229"/>
      <c r="R841" s="229"/>
      <c r="S841" s="229"/>
      <c r="T841" s="230"/>
      <c r="AT841" s="231" t="s">
        <v>206</v>
      </c>
      <c r="AU841" s="231" t="s">
        <v>85</v>
      </c>
      <c r="AV841" s="12" t="s">
        <v>85</v>
      </c>
      <c r="AW841" s="12" t="s">
        <v>32</v>
      </c>
      <c r="AX841" s="12" t="s">
        <v>76</v>
      </c>
      <c r="AY841" s="231" t="s">
        <v>198</v>
      </c>
    </row>
    <row r="842" spans="2:65" s="13" customFormat="1" x14ac:dyDescent="0.2">
      <c r="B842" s="232"/>
      <c r="C842" s="233"/>
      <c r="D842" s="222" t="s">
        <v>206</v>
      </c>
      <c r="E842" s="234" t="s">
        <v>1</v>
      </c>
      <c r="F842" s="235" t="s">
        <v>208</v>
      </c>
      <c r="G842" s="233"/>
      <c r="H842" s="236">
        <v>6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AT842" s="242" t="s">
        <v>206</v>
      </c>
      <c r="AU842" s="242" t="s">
        <v>85</v>
      </c>
      <c r="AV842" s="13" t="s">
        <v>205</v>
      </c>
      <c r="AW842" s="13" t="s">
        <v>32</v>
      </c>
      <c r="AX842" s="13" t="s">
        <v>83</v>
      </c>
      <c r="AY842" s="242" t="s">
        <v>198</v>
      </c>
    </row>
    <row r="843" spans="2:65" s="11" customFormat="1" ht="22.9" customHeight="1" x14ac:dyDescent="0.2">
      <c r="B843" s="192"/>
      <c r="C843" s="193"/>
      <c r="D843" s="194" t="s">
        <v>75</v>
      </c>
      <c r="E843" s="206" t="s">
        <v>1025</v>
      </c>
      <c r="F843" s="206" t="s">
        <v>1026</v>
      </c>
      <c r="G843" s="193"/>
      <c r="H843" s="193"/>
      <c r="I843" s="196"/>
      <c r="J843" s="207">
        <f>BK843</f>
        <v>0</v>
      </c>
      <c r="K843" s="193"/>
      <c r="L843" s="198"/>
      <c r="M843" s="199"/>
      <c r="N843" s="200"/>
      <c r="O843" s="200"/>
      <c r="P843" s="201">
        <f>SUM(P844:P874)</f>
        <v>0</v>
      </c>
      <c r="Q843" s="200"/>
      <c r="R843" s="201">
        <f>SUM(R844:R874)</f>
        <v>0</v>
      </c>
      <c r="S843" s="200"/>
      <c r="T843" s="202">
        <f>SUM(T844:T874)</f>
        <v>0</v>
      </c>
      <c r="AR843" s="203" t="s">
        <v>85</v>
      </c>
      <c r="AT843" s="204" t="s">
        <v>75</v>
      </c>
      <c r="AU843" s="204" t="s">
        <v>83</v>
      </c>
      <c r="AY843" s="203" t="s">
        <v>198</v>
      </c>
      <c r="BK843" s="205">
        <f>SUM(BK844:BK874)</f>
        <v>0</v>
      </c>
    </row>
    <row r="844" spans="2:65" s="1" customFormat="1" ht="16.5" customHeight="1" x14ac:dyDescent="0.2">
      <c r="B844" s="33"/>
      <c r="C844" s="208" t="s">
        <v>1027</v>
      </c>
      <c r="D844" s="208" t="s">
        <v>201</v>
      </c>
      <c r="E844" s="209" t="s">
        <v>1028</v>
      </c>
      <c r="F844" s="210" t="s">
        <v>1029</v>
      </c>
      <c r="G844" s="211" t="s">
        <v>312</v>
      </c>
      <c r="H844" s="212">
        <v>173.27</v>
      </c>
      <c r="I844" s="213"/>
      <c r="J844" s="212">
        <f>ROUND(I844*H844,2)</f>
        <v>0</v>
      </c>
      <c r="K844" s="210" t="s">
        <v>1</v>
      </c>
      <c r="L844" s="37"/>
      <c r="M844" s="214" t="s">
        <v>1</v>
      </c>
      <c r="N844" s="215" t="s">
        <v>41</v>
      </c>
      <c r="O844" s="65"/>
      <c r="P844" s="216">
        <f>O844*H844</f>
        <v>0</v>
      </c>
      <c r="Q844" s="216">
        <v>0</v>
      </c>
      <c r="R844" s="216">
        <f>Q844*H844</f>
        <v>0</v>
      </c>
      <c r="S844" s="216">
        <v>0</v>
      </c>
      <c r="T844" s="217">
        <f>S844*H844</f>
        <v>0</v>
      </c>
      <c r="AR844" s="218" t="s">
        <v>243</v>
      </c>
      <c r="AT844" s="218" t="s">
        <v>201</v>
      </c>
      <c r="AU844" s="218" t="s">
        <v>85</v>
      </c>
      <c r="AY844" s="16" t="s">
        <v>198</v>
      </c>
      <c r="BE844" s="219">
        <f>IF(N844="základní",J844,0)</f>
        <v>0</v>
      </c>
      <c r="BF844" s="219">
        <f>IF(N844="snížená",J844,0)</f>
        <v>0</v>
      </c>
      <c r="BG844" s="219">
        <f>IF(N844="zákl. přenesená",J844,0)</f>
        <v>0</v>
      </c>
      <c r="BH844" s="219">
        <f>IF(N844="sníž. přenesená",J844,0)</f>
        <v>0</v>
      </c>
      <c r="BI844" s="219">
        <f>IF(N844="nulová",J844,0)</f>
        <v>0</v>
      </c>
      <c r="BJ844" s="16" t="s">
        <v>83</v>
      </c>
      <c r="BK844" s="219">
        <f>ROUND(I844*H844,2)</f>
        <v>0</v>
      </c>
      <c r="BL844" s="16" t="s">
        <v>243</v>
      </c>
      <c r="BM844" s="218" t="s">
        <v>1030</v>
      </c>
    </row>
    <row r="845" spans="2:65" s="14" customFormat="1" x14ac:dyDescent="0.2">
      <c r="B845" s="243"/>
      <c r="C845" s="244"/>
      <c r="D845" s="222" t="s">
        <v>206</v>
      </c>
      <c r="E845" s="245" t="s">
        <v>1</v>
      </c>
      <c r="F845" s="246" t="s">
        <v>1031</v>
      </c>
      <c r="G845" s="244"/>
      <c r="H845" s="245" t="s">
        <v>1</v>
      </c>
      <c r="I845" s="247"/>
      <c r="J845" s="244"/>
      <c r="K845" s="244"/>
      <c r="L845" s="248"/>
      <c r="M845" s="249"/>
      <c r="N845" s="250"/>
      <c r="O845" s="250"/>
      <c r="P845" s="250"/>
      <c r="Q845" s="250"/>
      <c r="R845" s="250"/>
      <c r="S845" s="250"/>
      <c r="T845" s="251"/>
      <c r="AT845" s="252" t="s">
        <v>206</v>
      </c>
      <c r="AU845" s="252" t="s">
        <v>85</v>
      </c>
      <c r="AV845" s="14" t="s">
        <v>83</v>
      </c>
      <c r="AW845" s="14" t="s">
        <v>32</v>
      </c>
      <c r="AX845" s="14" t="s">
        <v>76</v>
      </c>
      <c r="AY845" s="252" t="s">
        <v>198</v>
      </c>
    </row>
    <row r="846" spans="2:65" s="12" customFormat="1" x14ac:dyDescent="0.2">
      <c r="B846" s="220"/>
      <c r="C846" s="221"/>
      <c r="D846" s="222" t="s">
        <v>206</v>
      </c>
      <c r="E846" s="223" t="s">
        <v>1</v>
      </c>
      <c r="F846" s="224" t="s">
        <v>1032</v>
      </c>
      <c r="G846" s="221"/>
      <c r="H846" s="225">
        <v>159.96</v>
      </c>
      <c r="I846" s="226"/>
      <c r="J846" s="221"/>
      <c r="K846" s="221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206</v>
      </c>
      <c r="AU846" s="231" t="s">
        <v>85</v>
      </c>
      <c r="AV846" s="12" t="s">
        <v>85</v>
      </c>
      <c r="AW846" s="12" t="s">
        <v>32</v>
      </c>
      <c r="AX846" s="12" t="s">
        <v>76</v>
      </c>
      <c r="AY846" s="231" t="s">
        <v>198</v>
      </c>
    </row>
    <row r="847" spans="2:65" s="12" customFormat="1" x14ac:dyDescent="0.2">
      <c r="B847" s="220"/>
      <c r="C847" s="221"/>
      <c r="D847" s="222" t="s">
        <v>206</v>
      </c>
      <c r="E847" s="223" t="s">
        <v>1</v>
      </c>
      <c r="F847" s="224" t="s">
        <v>1033</v>
      </c>
      <c r="G847" s="221"/>
      <c r="H847" s="225">
        <v>13.31</v>
      </c>
      <c r="I847" s="226"/>
      <c r="J847" s="221"/>
      <c r="K847" s="221"/>
      <c r="L847" s="227"/>
      <c r="M847" s="228"/>
      <c r="N847" s="229"/>
      <c r="O847" s="229"/>
      <c r="P847" s="229"/>
      <c r="Q847" s="229"/>
      <c r="R847" s="229"/>
      <c r="S847" s="229"/>
      <c r="T847" s="230"/>
      <c r="AT847" s="231" t="s">
        <v>206</v>
      </c>
      <c r="AU847" s="231" t="s">
        <v>85</v>
      </c>
      <c r="AV847" s="12" t="s">
        <v>85</v>
      </c>
      <c r="AW847" s="12" t="s">
        <v>32</v>
      </c>
      <c r="AX847" s="12" t="s">
        <v>76</v>
      </c>
      <c r="AY847" s="231" t="s">
        <v>198</v>
      </c>
    </row>
    <row r="848" spans="2:65" s="13" customFormat="1" x14ac:dyDescent="0.2">
      <c r="B848" s="232"/>
      <c r="C848" s="233"/>
      <c r="D848" s="222" t="s">
        <v>206</v>
      </c>
      <c r="E848" s="234" t="s">
        <v>1</v>
      </c>
      <c r="F848" s="235" t="s">
        <v>208</v>
      </c>
      <c r="G848" s="233"/>
      <c r="H848" s="236">
        <v>173.27</v>
      </c>
      <c r="I848" s="237"/>
      <c r="J848" s="233"/>
      <c r="K848" s="233"/>
      <c r="L848" s="238"/>
      <c r="M848" s="239"/>
      <c r="N848" s="240"/>
      <c r="O848" s="240"/>
      <c r="P848" s="240"/>
      <c r="Q848" s="240"/>
      <c r="R848" s="240"/>
      <c r="S848" s="240"/>
      <c r="T848" s="241"/>
      <c r="AT848" s="242" t="s">
        <v>206</v>
      </c>
      <c r="AU848" s="242" t="s">
        <v>85</v>
      </c>
      <c r="AV848" s="13" t="s">
        <v>205</v>
      </c>
      <c r="AW848" s="13" t="s">
        <v>32</v>
      </c>
      <c r="AX848" s="13" t="s">
        <v>83</v>
      </c>
      <c r="AY848" s="242" t="s">
        <v>198</v>
      </c>
    </row>
    <row r="849" spans="2:65" s="1" customFormat="1" ht="16.5" customHeight="1" x14ac:dyDescent="0.2">
      <c r="B849" s="33"/>
      <c r="C849" s="208" t="s">
        <v>591</v>
      </c>
      <c r="D849" s="208" t="s">
        <v>201</v>
      </c>
      <c r="E849" s="209" t="s">
        <v>1034</v>
      </c>
      <c r="F849" s="210" t="s">
        <v>1035</v>
      </c>
      <c r="G849" s="211" t="s">
        <v>312</v>
      </c>
      <c r="H849" s="212">
        <v>38.89</v>
      </c>
      <c r="I849" s="213"/>
      <c r="J849" s="212">
        <f>ROUND(I849*H849,2)</f>
        <v>0</v>
      </c>
      <c r="K849" s="210" t="s">
        <v>1</v>
      </c>
      <c r="L849" s="37"/>
      <c r="M849" s="214" t="s">
        <v>1</v>
      </c>
      <c r="N849" s="215" t="s">
        <v>41</v>
      </c>
      <c r="O849" s="65"/>
      <c r="P849" s="216">
        <f>O849*H849</f>
        <v>0</v>
      </c>
      <c r="Q849" s="216">
        <v>0</v>
      </c>
      <c r="R849" s="216">
        <f>Q849*H849</f>
        <v>0</v>
      </c>
      <c r="S849" s="216">
        <v>0</v>
      </c>
      <c r="T849" s="217">
        <f>S849*H849</f>
        <v>0</v>
      </c>
      <c r="AR849" s="218" t="s">
        <v>243</v>
      </c>
      <c r="AT849" s="218" t="s">
        <v>201</v>
      </c>
      <c r="AU849" s="218" t="s">
        <v>85</v>
      </c>
      <c r="AY849" s="16" t="s">
        <v>198</v>
      </c>
      <c r="BE849" s="219">
        <f>IF(N849="základní",J849,0)</f>
        <v>0</v>
      </c>
      <c r="BF849" s="219">
        <f>IF(N849="snížená",J849,0)</f>
        <v>0</v>
      </c>
      <c r="BG849" s="219">
        <f>IF(N849="zákl. přenesená",J849,0)</f>
        <v>0</v>
      </c>
      <c r="BH849" s="219">
        <f>IF(N849="sníž. přenesená",J849,0)</f>
        <v>0</v>
      </c>
      <c r="BI849" s="219">
        <f>IF(N849="nulová",J849,0)</f>
        <v>0</v>
      </c>
      <c r="BJ849" s="16" t="s">
        <v>83</v>
      </c>
      <c r="BK849" s="219">
        <f>ROUND(I849*H849,2)</f>
        <v>0</v>
      </c>
      <c r="BL849" s="16" t="s">
        <v>243</v>
      </c>
      <c r="BM849" s="218" t="s">
        <v>1036</v>
      </c>
    </row>
    <row r="850" spans="2:65" s="14" customFormat="1" x14ac:dyDescent="0.2">
      <c r="B850" s="243"/>
      <c r="C850" s="244"/>
      <c r="D850" s="222" t="s">
        <v>206</v>
      </c>
      <c r="E850" s="245" t="s">
        <v>1</v>
      </c>
      <c r="F850" s="246" t="s">
        <v>1037</v>
      </c>
      <c r="G850" s="244"/>
      <c r="H850" s="245" t="s">
        <v>1</v>
      </c>
      <c r="I850" s="247"/>
      <c r="J850" s="244"/>
      <c r="K850" s="244"/>
      <c r="L850" s="248"/>
      <c r="M850" s="249"/>
      <c r="N850" s="250"/>
      <c r="O850" s="250"/>
      <c r="P850" s="250"/>
      <c r="Q850" s="250"/>
      <c r="R850" s="250"/>
      <c r="S850" s="250"/>
      <c r="T850" s="251"/>
      <c r="AT850" s="252" t="s">
        <v>206</v>
      </c>
      <c r="AU850" s="252" t="s">
        <v>85</v>
      </c>
      <c r="AV850" s="14" t="s">
        <v>83</v>
      </c>
      <c r="AW850" s="14" t="s">
        <v>32</v>
      </c>
      <c r="AX850" s="14" t="s">
        <v>76</v>
      </c>
      <c r="AY850" s="252" t="s">
        <v>198</v>
      </c>
    </row>
    <row r="851" spans="2:65" s="12" customFormat="1" ht="22.5" x14ac:dyDescent="0.2">
      <c r="B851" s="220"/>
      <c r="C851" s="221"/>
      <c r="D851" s="222" t="s">
        <v>206</v>
      </c>
      <c r="E851" s="223" t="s">
        <v>1</v>
      </c>
      <c r="F851" s="224" t="s">
        <v>1038</v>
      </c>
      <c r="G851" s="221"/>
      <c r="H851" s="225">
        <v>35.86</v>
      </c>
      <c r="I851" s="226"/>
      <c r="J851" s="221"/>
      <c r="K851" s="221"/>
      <c r="L851" s="227"/>
      <c r="M851" s="228"/>
      <c r="N851" s="229"/>
      <c r="O851" s="229"/>
      <c r="P851" s="229"/>
      <c r="Q851" s="229"/>
      <c r="R851" s="229"/>
      <c r="S851" s="229"/>
      <c r="T851" s="230"/>
      <c r="AT851" s="231" t="s">
        <v>206</v>
      </c>
      <c r="AU851" s="231" t="s">
        <v>85</v>
      </c>
      <c r="AV851" s="12" t="s">
        <v>85</v>
      </c>
      <c r="AW851" s="12" t="s">
        <v>32</v>
      </c>
      <c r="AX851" s="12" t="s">
        <v>76</v>
      </c>
      <c r="AY851" s="231" t="s">
        <v>198</v>
      </c>
    </row>
    <row r="852" spans="2:65" s="12" customFormat="1" x14ac:dyDescent="0.2">
      <c r="B852" s="220"/>
      <c r="C852" s="221"/>
      <c r="D852" s="222" t="s">
        <v>206</v>
      </c>
      <c r="E852" s="223" t="s">
        <v>1</v>
      </c>
      <c r="F852" s="224" t="s">
        <v>1039</v>
      </c>
      <c r="G852" s="221"/>
      <c r="H852" s="225">
        <v>3.03</v>
      </c>
      <c r="I852" s="226"/>
      <c r="J852" s="221"/>
      <c r="K852" s="221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206</v>
      </c>
      <c r="AU852" s="231" t="s">
        <v>85</v>
      </c>
      <c r="AV852" s="12" t="s">
        <v>85</v>
      </c>
      <c r="AW852" s="12" t="s">
        <v>32</v>
      </c>
      <c r="AX852" s="12" t="s">
        <v>76</v>
      </c>
      <c r="AY852" s="231" t="s">
        <v>198</v>
      </c>
    </row>
    <row r="853" spans="2:65" s="13" customFormat="1" x14ac:dyDescent="0.2">
      <c r="B853" s="232"/>
      <c r="C853" s="233"/>
      <c r="D853" s="222" t="s">
        <v>206</v>
      </c>
      <c r="E853" s="234" t="s">
        <v>1</v>
      </c>
      <c r="F853" s="235" t="s">
        <v>208</v>
      </c>
      <c r="G853" s="233"/>
      <c r="H853" s="236">
        <v>38.89</v>
      </c>
      <c r="I853" s="237"/>
      <c r="J853" s="233"/>
      <c r="K853" s="233"/>
      <c r="L853" s="238"/>
      <c r="M853" s="239"/>
      <c r="N853" s="240"/>
      <c r="O853" s="240"/>
      <c r="P853" s="240"/>
      <c r="Q853" s="240"/>
      <c r="R853" s="240"/>
      <c r="S853" s="240"/>
      <c r="T853" s="241"/>
      <c r="AT853" s="242" t="s">
        <v>206</v>
      </c>
      <c r="AU853" s="242" t="s">
        <v>85</v>
      </c>
      <c r="AV853" s="13" t="s">
        <v>205</v>
      </c>
      <c r="AW853" s="13" t="s">
        <v>32</v>
      </c>
      <c r="AX853" s="13" t="s">
        <v>83</v>
      </c>
      <c r="AY853" s="242" t="s">
        <v>198</v>
      </c>
    </row>
    <row r="854" spans="2:65" s="1" customFormat="1" ht="16.5" customHeight="1" x14ac:dyDescent="0.2">
      <c r="B854" s="33"/>
      <c r="C854" s="208" t="s">
        <v>1040</v>
      </c>
      <c r="D854" s="208" t="s">
        <v>201</v>
      </c>
      <c r="E854" s="209" t="s">
        <v>1041</v>
      </c>
      <c r="F854" s="210" t="s">
        <v>1042</v>
      </c>
      <c r="G854" s="211" t="s">
        <v>312</v>
      </c>
      <c r="H854" s="212">
        <v>159.96</v>
      </c>
      <c r="I854" s="213"/>
      <c r="J854" s="212">
        <f>ROUND(I854*H854,2)</f>
        <v>0</v>
      </c>
      <c r="K854" s="210" t="s">
        <v>1</v>
      </c>
      <c r="L854" s="37"/>
      <c r="M854" s="214" t="s">
        <v>1</v>
      </c>
      <c r="N854" s="215" t="s">
        <v>41</v>
      </c>
      <c r="O854" s="65"/>
      <c r="P854" s="216">
        <f>O854*H854</f>
        <v>0</v>
      </c>
      <c r="Q854" s="216">
        <v>0</v>
      </c>
      <c r="R854" s="216">
        <f>Q854*H854</f>
        <v>0</v>
      </c>
      <c r="S854" s="216">
        <v>0</v>
      </c>
      <c r="T854" s="217">
        <f>S854*H854</f>
        <v>0</v>
      </c>
      <c r="AR854" s="218" t="s">
        <v>243</v>
      </c>
      <c r="AT854" s="218" t="s">
        <v>201</v>
      </c>
      <c r="AU854" s="218" t="s">
        <v>85</v>
      </c>
      <c r="AY854" s="16" t="s">
        <v>198</v>
      </c>
      <c r="BE854" s="219">
        <f>IF(N854="základní",J854,0)</f>
        <v>0</v>
      </c>
      <c r="BF854" s="219">
        <f>IF(N854="snížená",J854,0)</f>
        <v>0</v>
      </c>
      <c r="BG854" s="219">
        <f>IF(N854="zákl. přenesená",J854,0)</f>
        <v>0</v>
      </c>
      <c r="BH854" s="219">
        <f>IF(N854="sníž. přenesená",J854,0)</f>
        <v>0</v>
      </c>
      <c r="BI854" s="219">
        <f>IF(N854="nulová",J854,0)</f>
        <v>0</v>
      </c>
      <c r="BJ854" s="16" t="s">
        <v>83</v>
      </c>
      <c r="BK854" s="219">
        <f>ROUND(I854*H854,2)</f>
        <v>0</v>
      </c>
      <c r="BL854" s="16" t="s">
        <v>243</v>
      </c>
      <c r="BM854" s="218" t="s">
        <v>1043</v>
      </c>
    </row>
    <row r="855" spans="2:65" s="14" customFormat="1" x14ac:dyDescent="0.2">
      <c r="B855" s="243"/>
      <c r="C855" s="244"/>
      <c r="D855" s="222" t="s">
        <v>206</v>
      </c>
      <c r="E855" s="245" t="s">
        <v>1</v>
      </c>
      <c r="F855" s="246" t="s">
        <v>1044</v>
      </c>
      <c r="G855" s="244"/>
      <c r="H855" s="245" t="s">
        <v>1</v>
      </c>
      <c r="I855" s="247"/>
      <c r="J855" s="244"/>
      <c r="K855" s="244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206</v>
      </c>
      <c r="AU855" s="252" t="s">
        <v>85</v>
      </c>
      <c r="AV855" s="14" t="s">
        <v>83</v>
      </c>
      <c r="AW855" s="14" t="s">
        <v>32</v>
      </c>
      <c r="AX855" s="14" t="s">
        <v>76</v>
      </c>
      <c r="AY855" s="252" t="s">
        <v>198</v>
      </c>
    </row>
    <row r="856" spans="2:65" s="12" customFormat="1" x14ac:dyDescent="0.2">
      <c r="B856" s="220"/>
      <c r="C856" s="221"/>
      <c r="D856" s="222" t="s">
        <v>206</v>
      </c>
      <c r="E856" s="223" t="s">
        <v>1</v>
      </c>
      <c r="F856" s="224" t="s">
        <v>1045</v>
      </c>
      <c r="G856" s="221"/>
      <c r="H856" s="225">
        <v>159.96</v>
      </c>
      <c r="I856" s="226"/>
      <c r="J856" s="221"/>
      <c r="K856" s="221"/>
      <c r="L856" s="227"/>
      <c r="M856" s="228"/>
      <c r="N856" s="229"/>
      <c r="O856" s="229"/>
      <c r="P856" s="229"/>
      <c r="Q856" s="229"/>
      <c r="R856" s="229"/>
      <c r="S856" s="229"/>
      <c r="T856" s="230"/>
      <c r="AT856" s="231" t="s">
        <v>206</v>
      </c>
      <c r="AU856" s="231" t="s">
        <v>85</v>
      </c>
      <c r="AV856" s="12" t="s">
        <v>85</v>
      </c>
      <c r="AW856" s="12" t="s">
        <v>32</v>
      </c>
      <c r="AX856" s="12" t="s">
        <v>76</v>
      </c>
      <c r="AY856" s="231" t="s">
        <v>198</v>
      </c>
    </row>
    <row r="857" spans="2:65" s="13" customFormat="1" x14ac:dyDescent="0.2">
      <c r="B857" s="232"/>
      <c r="C857" s="233"/>
      <c r="D857" s="222" t="s">
        <v>206</v>
      </c>
      <c r="E857" s="234" t="s">
        <v>1</v>
      </c>
      <c r="F857" s="235" t="s">
        <v>208</v>
      </c>
      <c r="G857" s="233"/>
      <c r="H857" s="236">
        <v>159.96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AT857" s="242" t="s">
        <v>206</v>
      </c>
      <c r="AU857" s="242" t="s">
        <v>85</v>
      </c>
      <c r="AV857" s="13" t="s">
        <v>205</v>
      </c>
      <c r="AW857" s="13" t="s">
        <v>32</v>
      </c>
      <c r="AX857" s="13" t="s">
        <v>83</v>
      </c>
      <c r="AY857" s="242" t="s">
        <v>198</v>
      </c>
    </row>
    <row r="858" spans="2:65" s="1" customFormat="1" ht="16.5" customHeight="1" x14ac:dyDescent="0.2">
      <c r="B858" s="33"/>
      <c r="C858" s="208" t="s">
        <v>595</v>
      </c>
      <c r="D858" s="208" t="s">
        <v>201</v>
      </c>
      <c r="E858" s="209" t="s">
        <v>1046</v>
      </c>
      <c r="F858" s="210" t="s">
        <v>1047</v>
      </c>
      <c r="G858" s="211" t="s">
        <v>312</v>
      </c>
      <c r="H858" s="212">
        <v>240.44</v>
      </c>
      <c r="I858" s="213"/>
      <c r="J858" s="212">
        <f>ROUND(I858*H858,2)</f>
        <v>0</v>
      </c>
      <c r="K858" s="210" t="s">
        <v>1</v>
      </c>
      <c r="L858" s="37"/>
      <c r="M858" s="214" t="s">
        <v>1</v>
      </c>
      <c r="N858" s="215" t="s">
        <v>41</v>
      </c>
      <c r="O858" s="65"/>
      <c r="P858" s="216">
        <f>O858*H858</f>
        <v>0</v>
      </c>
      <c r="Q858" s="216">
        <v>0</v>
      </c>
      <c r="R858" s="216">
        <f>Q858*H858</f>
        <v>0</v>
      </c>
      <c r="S858" s="216">
        <v>0</v>
      </c>
      <c r="T858" s="217">
        <f>S858*H858</f>
        <v>0</v>
      </c>
      <c r="AR858" s="218" t="s">
        <v>243</v>
      </c>
      <c r="AT858" s="218" t="s">
        <v>201</v>
      </c>
      <c r="AU858" s="218" t="s">
        <v>85</v>
      </c>
      <c r="AY858" s="16" t="s">
        <v>198</v>
      </c>
      <c r="BE858" s="219">
        <f>IF(N858="základní",J858,0)</f>
        <v>0</v>
      </c>
      <c r="BF858" s="219">
        <f>IF(N858="snížená",J858,0)</f>
        <v>0</v>
      </c>
      <c r="BG858" s="219">
        <f>IF(N858="zákl. přenesená",J858,0)</f>
        <v>0</v>
      </c>
      <c r="BH858" s="219">
        <f>IF(N858="sníž. přenesená",J858,0)</f>
        <v>0</v>
      </c>
      <c r="BI858" s="219">
        <f>IF(N858="nulová",J858,0)</f>
        <v>0</v>
      </c>
      <c r="BJ858" s="16" t="s">
        <v>83</v>
      </c>
      <c r="BK858" s="219">
        <f>ROUND(I858*H858,2)</f>
        <v>0</v>
      </c>
      <c r="BL858" s="16" t="s">
        <v>243</v>
      </c>
      <c r="BM858" s="218" t="s">
        <v>1048</v>
      </c>
    </row>
    <row r="859" spans="2:65" s="12" customFormat="1" x14ac:dyDescent="0.2">
      <c r="B859" s="220"/>
      <c r="C859" s="221"/>
      <c r="D859" s="222" t="s">
        <v>206</v>
      </c>
      <c r="E859" s="223" t="s">
        <v>1</v>
      </c>
      <c r="F859" s="224" t="s">
        <v>1049</v>
      </c>
      <c r="G859" s="221"/>
      <c r="H859" s="225">
        <v>212.16</v>
      </c>
      <c r="I859" s="226"/>
      <c r="J859" s="221"/>
      <c r="K859" s="221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206</v>
      </c>
      <c r="AU859" s="231" t="s">
        <v>85</v>
      </c>
      <c r="AV859" s="12" t="s">
        <v>85</v>
      </c>
      <c r="AW859" s="12" t="s">
        <v>32</v>
      </c>
      <c r="AX859" s="12" t="s">
        <v>76</v>
      </c>
      <c r="AY859" s="231" t="s">
        <v>198</v>
      </c>
    </row>
    <row r="860" spans="2:65" s="12" customFormat="1" x14ac:dyDescent="0.2">
      <c r="B860" s="220"/>
      <c r="C860" s="221"/>
      <c r="D860" s="222" t="s">
        <v>206</v>
      </c>
      <c r="E860" s="223" t="s">
        <v>1</v>
      </c>
      <c r="F860" s="224" t="s">
        <v>1050</v>
      </c>
      <c r="G860" s="221"/>
      <c r="H860" s="225">
        <v>28.28</v>
      </c>
      <c r="I860" s="226"/>
      <c r="J860" s="221"/>
      <c r="K860" s="221"/>
      <c r="L860" s="227"/>
      <c r="M860" s="228"/>
      <c r="N860" s="229"/>
      <c r="O860" s="229"/>
      <c r="P860" s="229"/>
      <c r="Q860" s="229"/>
      <c r="R860" s="229"/>
      <c r="S860" s="229"/>
      <c r="T860" s="230"/>
      <c r="AT860" s="231" t="s">
        <v>206</v>
      </c>
      <c r="AU860" s="231" t="s">
        <v>85</v>
      </c>
      <c r="AV860" s="12" t="s">
        <v>85</v>
      </c>
      <c r="AW860" s="12" t="s">
        <v>32</v>
      </c>
      <c r="AX860" s="12" t="s">
        <v>76</v>
      </c>
      <c r="AY860" s="231" t="s">
        <v>198</v>
      </c>
    </row>
    <row r="861" spans="2:65" s="13" customFormat="1" x14ac:dyDescent="0.2">
      <c r="B861" s="232"/>
      <c r="C861" s="233"/>
      <c r="D861" s="222" t="s">
        <v>206</v>
      </c>
      <c r="E861" s="234" t="s">
        <v>1</v>
      </c>
      <c r="F861" s="235" t="s">
        <v>208</v>
      </c>
      <c r="G861" s="233"/>
      <c r="H861" s="236">
        <v>240.44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AT861" s="242" t="s">
        <v>206</v>
      </c>
      <c r="AU861" s="242" t="s">
        <v>85</v>
      </c>
      <c r="AV861" s="13" t="s">
        <v>205</v>
      </c>
      <c r="AW861" s="13" t="s">
        <v>32</v>
      </c>
      <c r="AX861" s="13" t="s">
        <v>83</v>
      </c>
      <c r="AY861" s="242" t="s">
        <v>198</v>
      </c>
    </row>
    <row r="862" spans="2:65" s="1" customFormat="1" ht="16.5" customHeight="1" x14ac:dyDescent="0.2">
      <c r="B862" s="33"/>
      <c r="C862" s="208" t="s">
        <v>1051</v>
      </c>
      <c r="D862" s="208" t="s">
        <v>201</v>
      </c>
      <c r="E862" s="209" t="s">
        <v>1052</v>
      </c>
      <c r="F862" s="210" t="s">
        <v>1053</v>
      </c>
      <c r="G862" s="211" t="s">
        <v>312</v>
      </c>
      <c r="H862" s="212">
        <v>35.86</v>
      </c>
      <c r="I862" s="213"/>
      <c r="J862" s="212">
        <f>ROUND(I862*H862,2)</f>
        <v>0</v>
      </c>
      <c r="K862" s="210" t="s">
        <v>1</v>
      </c>
      <c r="L862" s="37"/>
      <c r="M862" s="214" t="s">
        <v>1</v>
      </c>
      <c r="N862" s="215" t="s">
        <v>41</v>
      </c>
      <c r="O862" s="65"/>
      <c r="P862" s="216">
        <f>O862*H862</f>
        <v>0</v>
      </c>
      <c r="Q862" s="216">
        <v>0</v>
      </c>
      <c r="R862" s="216">
        <f>Q862*H862</f>
        <v>0</v>
      </c>
      <c r="S862" s="216">
        <v>0</v>
      </c>
      <c r="T862" s="217">
        <f>S862*H862</f>
        <v>0</v>
      </c>
      <c r="AR862" s="218" t="s">
        <v>243</v>
      </c>
      <c r="AT862" s="218" t="s">
        <v>201</v>
      </c>
      <c r="AU862" s="218" t="s">
        <v>85</v>
      </c>
      <c r="AY862" s="16" t="s">
        <v>198</v>
      </c>
      <c r="BE862" s="219">
        <f>IF(N862="základní",J862,0)</f>
        <v>0</v>
      </c>
      <c r="BF862" s="219">
        <f>IF(N862="snížená",J862,0)</f>
        <v>0</v>
      </c>
      <c r="BG862" s="219">
        <f>IF(N862="zákl. přenesená",J862,0)</f>
        <v>0</v>
      </c>
      <c r="BH862" s="219">
        <f>IF(N862="sníž. přenesená",J862,0)</f>
        <v>0</v>
      </c>
      <c r="BI862" s="219">
        <f>IF(N862="nulová",J862,0)</f>
        <v>0</v>
      </c>
      <c r="BJ862" s="16" t="s">
        <v>83</v>
      </c>
      <c r="BK862" s="219">
        <f>ROUND(I862*H862,2)</f>
        <v>0</v>
      </c>
      <c r="BL862" s="16" t="s">
        <v>243</v>
      </c>
      <c r="BM862" s="218" t="s">
        <v>1054</v>
      </c>
    </row>
    <row r="863" spans="2:65" s="14" customFormat="1" x14ac:dyDescent="0.2">
      <c r="B863" s="243"/>
      <c r="C863" s="244"/>
      <c r="D863" s="222" t="s">
        <v>206</v>
      </c>
      <c r="E863" s="245" t="s">
        <v>1</v>
      </c>
      <c r="F863" s="246" t="s">
        <v>1044</v>
      </c>
      <c r="G863" s="244"/>
      <c r="H863" s="245" t="s">
        <v>1</v>
      </c>
      <c r="I863" s="247"/>
      <c r="J863" s="244"/>
      <c r="K863" s="244"/>
      <c r="L863" s="248"/>
      <c r="M863" s="249"/>
      <c r="N863" s="250"/>
      <c r="O863" s="250"/>
      <c r="P863" s="250"/>
      <c r="Q863" s="250"/>
      <c r="R863" s="250"/>
      <c r="S863" s="250"/>
      <c r="T863" s="251"/>
      <c r="AT863" s="252" t="s">
        <v>206</v>
      </c>
      <c r="AU863" s="252" t="s">
        <v>85</v>
      </c>
      <c r="AV863" s="14" t="s">
        <v>83</v>
      </c>
      <c r="AW863" s="14" t="s">
        <v>32</v>
      </c>
      <c r="AX863" s="14" t="s">
        <v>76</v>
      </c>
      <c r="AY863" s="252" t="s">
        <v>198</v>
      </c>
    </row>
    <row r="864" spans="2:65" s="12" customFormat="1" x14ac:dyDescent="0.2">
      <c r="B864" s="220"/>
      <c r="C864" s="221"/>
      <c r="D864" s="222" t="s">
        <v>206</v>
      </c>
      <c r="E864" s="223" t="s">
        <v>1</v>
      </c>
      <c r="F864" s="224" t="s">
        <v>574</v>
      </c>
      <c r="G864" s="221"/>
      <c r="H864" s="225">
        <v>35.86</v>
      </c>
      <c r="I864" s="226"/>
      <c r="J864" s="221"/>
      <c r="K864" s="221"/>
      <c r="L864" s="227"/>
      <c r="M864" s="228"/>
      <c r="N864" s="229"/>
      <c r="O864" s="229"/>
      <c r="P864" s="229"/>
      <c r="Q864" s="229"/>
      <c r="R864" s="229"/>
      <c r="S864" s="229"/>
      <c r="T864" s="230"/>
      <c r="AT864" s="231" t="s">
        <v>206</v>
      </c>
      <c r="AU864" s="231" t="s">
        <v>85</v>
      </c>
      <c r="AV864" s="12" t="s">
        <v>85</v>
      </c>
      <c r="AW864" s="12" t="s">
        <v>32</v>
      </c>
      <c r="AX864" s="12" t="s">
        <v>76</v>
      </c>
      <c r="AY864" s="231" t="s">
        <v>198</v>
      </c>
    </row>
    <row r="865" spans="2:65" s="13" customFormat="1" x14ac:dyDescent="0.2">
      <c r="B865" s="232"/>
      <c r="C865" s="233"/>
      <c r="D865" s="222" t="s">
        <v>206</v>
      </c>
      <c r="E865" s="234" t="s">
        <v>1</v>
      </c>
      <c r="F865" s="235" t="s">
        <v>208</v>
      </c>
      <c r="G865" s="233"/>
      <c r="H865" s="236">
        <v>35.86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AT865" s="242" t="s">
        <v>206</v>
      </c>
      <c r="AU865" s="242" t="s">
        <v>85</v>
      </c>
      <c r="AV865" s="13" t="s">
        <v>205</v>
      </c>
      <c r="AW865" s="13" t="s">
        <v>32</v>
      </c>
      <c r="AX865" s="13" t="s">
        <v>83</v>
      </c>
      <c r="AY865" s="242" t="s">
        <v>198</v>
      </c>
    </row>
    <row r="866" spans="2:65" s="1" customFormat="1" ht="16.5" customHeight="1" x14ac:dyDescent="0.2">
      <c r="B866" s="33"/>
      <c r="C866" s="208" t="s">
        <v>602</v>
      </c>
      <c r="D866" s="208" t="s">
        <v>201</v>
      </c>
      <c r="E866" s="209" t="s">
        <v>1055</v>
      </c>
      <c r="F866" s="210" t="s">
        <v>1056</v>
      </c>
      <c r="G866" s="211" t="s">
        <v>312</v>
      </c>
      <c r="H866" s="212">
        <v>92.5</v>
      </c>
      <c r="I866" s="213"/>
      <c r="J866" s="212">
        <f>ROUND(I866*H866,2)</f>
        <v>0</v>
      </c>
      <c r="K866" s="210" t="s">
        <v>1</v>
      </c>
      <c r="L866" s="37"/>
      <c r="M866" s="214" t="s">
        <v>1</v>
      </c>
      <c r="N866" s="215" t="s">
        <v>41</v>
      </c>
      <c r="O866" s="65"/>
      <c r="P866" s="216">
        <f>O866*H866</f>
        <v>0</v>
      </c>
      <c r="Q866" s="216">
        <v>0</v>
      </c>
      <c r="R866" s="216">
        <f>Q866*H866</f>
        <v>0</v>
      </c>
      <c r="S866" s="216">
        <v>0</v>
      </c>
      <c r="T866" s="217">
        <f>S866*H866</f>
        <v>0</v>
      </c>
      <c r="AR866" s="218" t="s">
        <v>243</v>
      </c>
      <c r="AT866" s="218" t="s">
        <v>201</v>
      </c>
      <c r="AU866" s="218" t="s">
        <v>85</v>
      </c>
      <c r="AY866" s="16" t="s">
        <v>198</v>
      </c>
      <c r="BE866" s="219">
        <f>IF(N866="základní",J866,0)</f>
        <v>0</v>
      </c>
      <c r="BF866" s="219">
        <f>IF(N866="snížená",J866,0)</f>
        <v>0</v>
      </c>
      <c r="BG866" s="219">
        <f>IF(N866="zákl. přenesená",J866,0)</f>
        <v>0</v>
      </c>
      <c r="BH866" s="219">
        <f>IF(N866="sníž. přenesená",J866,0)</f>
        <v>0</v>
      </c>
      <c r="BI866" s="219">
        <f>IF(N866="nulová",J866,0)</f>
        <v>0</v>
      </c>
      <c r="BJ866" s="16" t="s">
        <v>83</v>
      </c>
      <c r="BK866" s="219">
        <f>ROUND(I866*H866,2)</f>
        <v>0</v>
      </c>
      <c r="BL866" s="16" t="s">
        <v>243</v>
      </c>
      <c r="BM866" s="218" t="s">
        <v>1057</v>
      </c>
    </row>
    <row r="867" spans="2:65" s="12" customFormat="1" ht="22.5" x14ac:dyDescent="0.2">
      <c r="B867" s="220"/>
      <c r="C867" s="221"/>
      <c r="D867" s="222" t="s">
        <v>206</v>
      </c>
      <c r="E867" s="223" t="s">
        <v>1</v>
      </c>
      <c r="F867" s="224" t="s">
        <v>1058</v>
      </c>
      <c r="G867" s="221"/>
      <c r="H867" s="225">
        <v>75.3</v>
      </c>
      <c r="I867" s="226"/>
      <c r="J867" s="221"/>
      <c r="K867" s="221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206</v>
      </c>
      <c r="AU867" s="231" t="s">
        <v>85</v>
      </c>
      <c r="AV867" s="12" t="s">
        <v>85</v>
      </c>
      <c r="AW867" s="12" t="s">
        <v>32</v>
      </c>
      <c r="AX867" s="12" t="s">
        <v>76</v>
      </c>
      <c r="AY867" s="231" t="s">
        <v>198</v>
      </c>
    </row>
    <row r="868" spans="2:65" s="12" customFormat="1" x14ac:dyDescent="0.2">
      <c r="B868" s="220"/>
      <c r="C868" s="221"/>
      <c r="D868" s="222" t="s">
        <v>206</v>
      </c>
      <c r="E868" s="223" t="s">
        <v>1</v>
      </c>
      <c r="F868" s="224" t="s">
        <v>1059</v>
      </c>
      <c r="G868" s="221"/>
      <c r="H868" s="225">
        <v>17.2</v>
      </c>
      <c r="I868" s="226"/>
      <c r="J868" s="221"/>
      <c r="K868" s="221"/>
      <c r="L868" s="227"/>
      <c r="M868" s="228"/>
      <c r="N868" s="229"/>
      <c r="O868" s="229"/>
      <c r="P868" s="229"/>
      <c r="Q868" s="229"/>
      <c r="R868" s="229"/>
      <c r="S868" s="229"/>
      <c r="T868" s="230"/>
      <c r="AT868" s="231" t="s">
        <v>206</v>
      </c>
      <c r="AU868" s="231" t="s">
        <v>85</v>
      </c>
      <c r="AV868" s="12" t="s">
        <v>85</v>
      </c>
      <c r="AW868" s="12" t="s">
        <v>32</v>
      </c>
      <c r="AX868" s="12" t="s">
        <v>76</v>
      </c>
      <c r="AY868" s="231" t="s">
        <v>198</v>
      </c>
    </row>
    <row r="869" spans="2:65" s="13" customFormat="1" x14ac:dyDescent="0.2">
      <c r="B869" s="232"/>
      <c r="C869" s="233"/>
      <c r="D869" s="222" t="s">
        <v>206</v>
      </c>
      <c r="E869" s="234" t="s">
        <v>1</v>
      </c>
      <c r="F869" s="235" t="s">
        <v>208</v>
      </c>
      <c r="G869" s="233"/>
      <c r="H869" s="236">
        <v>92.5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AT869" s="242" t="s">
        <v>206</v>
      </c>
      <c r="AU869" s="242" t="s">
        <v>85</v>
      </c>
      <c r="AV869" s="13" t="s">
        <v>205</v>
      </c>
      <c r="AW869" s="13" t="s">
        <v>32</v>
      </c>
      <c r="AX869" s="13" t="s">
        <v>83</v>
      </c>
      <c r="AY869" s="242" t="s">
        <v>198</v>
      </c>
    </row>
    <row r="870" spans="2:65" s="1" customFormat="1" ht="16.5" customHeight="1" x14ac:dyDescent="0.2">
      <c r="B870" s="33"/>
      <c r="C870" s="208" t="s">
        <v>1060</v>
      </c>
      <c r="D870" s="208" t="s">
        <v>201</v>
      </c>
      <c r="E870" s="209" t="s">
        <v>1061</v>
      </c>
      <c r="F870" s="210" t="s">
        <v>1062</v>
      </c>
      <c r="G870" s="211" t="s">
        <v>278</v>
      </c>
      <c r="H870" s="212">
        <v>84.1</v>
      </c>
      <c r="I870" s="213"/>
      <c r="J870" s="212">
        <f>ROUND(I870*H870,2)</f>
        <v>0</v>
      </c>
      <c r="K870" s="210" t="s">
        <v>1</v>
      </c>
      <c r="L870" s="37"/>
      <c r="M870" s="214" t="s">
        <v>1</v>
      </c>
      <c r="N870" s="215" t="s">
        <v>41</v>
      </c>
      <c r="O870" s="65"/>
      <c r="P870" s="216">
        <f>O870*H870</f>
        <v>0</v>
      </c>
      <c r="Q870" s="216">
        <v>0</v>
      </c>
      <c r="R870" s="216">
        <f>Q870*H870</f>
        <v>0</v>
      </c>
      <c r="S870" s="216">
        <v>0</v>
      </c>
      <c r="T870" s="217">
        <f>S870*H870</f>
        <v>0</v>
      </c>
      <c r="AR870" s="218" t="s">
        <v>243</v>
      </c>
      <c r="AT870" s="218" t="s">
        <v>201</v>
      </c>
      <c r="AU870" s="218" t="s">
        <v>85</v>
      </c>
      <c r="AY870" s="16" t="s">
        <v>198</v>
      </c>
      <c r="BE870" s="219">
        <f>IF(N870="základní",J870,0)</f>
        <v>0</v>
      </c>
      <c r="BF870" s="219">
        <f>IF(N870="snížená",J870,0)</f>
        <v>0</v>
      </c>
      <c r="BG870" s="219">
        <f>IF(N870="zákl. přenesená",J870,0)</f>
        <v>0</v>
      </c>
      <c r="BH870" s="219">
        <f>IF(N870="sníž. přenesená",J870,0)</f>
        <v>0</v>
      </c>
      <c r="BI870" s="219">
        <f>IF(N870="nulová",J870,0)</f>
        <v>0</v>
      </c>
      <c r="BJ870" s="16" t="s">
        <v>83</v>
      </c>
      <c r="BK870" s="219">
        <f>ROUND(I870*H870,2)</f>
        <v>0</v>
      </c>
      <c r="BL870" s="16" t="s">
        <v>243</v>
      </c>
      <c r="BM870" s="218" t="s">
        <v>1063</v>
      </c>
    </row>
    <row r="871" spans="2:65" s="12" customFormat="1" x14ac:dyDescent="0.2">
      <c r="B871" s="220"/>
      <c r="C871" s="221"/>
      <c r="D871" s="222" t="s">
        <v>206</v>
      </c>
      <c r="E871" s="223" t="s">
        <v>1</v>
      </c>
      <c r="F871" s="224" t="s">
        <v>1064</v>
      </c>
      <c r="G871" s="221"/>
      <c r="H871" s="225">
        <v>72</v>
      </c>
      <c r="I871" s="226"/>
      <c r="J871" s="221"/>
      <c r="K871" s="221"/>
      <c r="L871" s="227"/>
      <c r="M871" s="228"/>
      <c r="N871" s="229"/>
      <c r="O871" s="229"/>
      <c r="P871" s="229"/>
      <c r="Q871" s="229"/>
      <c r="R871" s="229"/>
      <c r="S871" s="229"/>
      <c r="T871" s="230"/>
      <c r="AT871" s="231" t="s">
        <v>206</v>
      </c>
      <c r="AU871" s="231" t="s">
        <v>85</v>
      </c>
      <c r="AV871" s="12" t="s">
        <v>85</v>
      </c>
      <c r="AW871" s="12" t="s">
        <v>32</v>
      </c>
      <c r="AX871" s="12" t="s">
        <v>76</v>
      </c>
      <c r="AY871" s="231" t="s">
        <v>198</v>
      </c>
    </row>
    <row r="872" spans="2:65" s="12" customFormat="1" x14ac:dyDescent="0.2">
      <c r="B872" s="220"/>
      <c r="C872" s="221"/>
      <c r="D872" s="222" t="s">
        <v>206</v>
      </c>
      <c r="E872" s="223" t="s">
        <v>1</v>
      </c>
      <c r="F872" s="224" t="s">
        <v>1065</v>
      </c>
      <c r="G872" s="221"/>
      <c r="H872" s="225">
        <v>12.1</v>
      </c>
      <c r="I872" s="226"/>
      <c r="J872" s="221"/>
      <c r="K872" s="221"/>
      <c r="L872" s="227"/>
      <c r="M872" s="228"/>
      <c r="N872" s="229"/>
      <c r="O872" s="229"/>
      <c r="P872" s="229"/>
      <c r="Q872" s="229"/>
      <c r="R872" s="229"/>
      <c r="S872" s="229"/>
      <c r="T872" s="230"/>
      <c r="AT872" s="231" t="s">
        <v>206</v>
      </c>
      <c r="AU872" s="231" t="s">
        <v>85</v>
      </c>
      <c r="AV872" s="12" t="s">
        <v>85</v>
      </c>
      <c r="AW872" s="12" t="s">
        <v>32</v>
      </c>
      <c r="AX872" s="12" t="s">
        <v>76</v>
      </c>
      <c r="AY872" s="231" t="s">
        <v>198</v>
      </c>
    </row>
    <row r="873" spans="2:65" s="13" customFormat="1" x14ac:dyDescent="0.2">
      <c r="B873" s="232"/>
      <c r="C873" s="233"/>
      <c r="D873" s="222" t="s">
        <v>206</v>
      </c>
      <c r="E873" s="234" t="s">
        <v>1</v>
      </c>
      <c r="F873" s="235" t="s">
        <v>208</v>
      </c>
      <c r="G873" s="233"/>
      <c r="H873" s="236">
        <v>84.1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AT873" s="242" t="s">
        <v>206</v>
      </c>
      <c r="AU873" s="242" t="s">
        <v>85</v>
      </c>
      <c r="AV873" s="13" t="s">
        <v>205</v>
      </c>
      <c r="AW873" s="13" t="s">
        <v>32</v>
      </c>
      <c r="AX873" s="13" t="s">
        <v>83</v>
      </c>
      <c r="AY873" s="242" t="s">
        <v>198</v>
      </c>
    </row>
    <row r="874" spans="2:65" s="1" customFormat="1" ht="16.5" customHeight="1" x14ac:dyDescent="0.2">
      <c r="B874" s="33"/>
      <c r="C874" s="208" t="s">
        <v>606</v>
      </c>
      <c r="D874" s="208" t="s">
        <v>201</v>
      </c>
      <c r="E874" s="209" t="s">
        <v>1066</v>
      </c>
      <c r="F874" s="210" t="s">
        <v>1067</v>
      </c>
      <c r="G874" s="211" t="s">
        <v>294</v>
      </c>
      <c r="H874" s="212">
        <v>1.26</v>
      </c>
      <c r="I874" s="213"/>
      <c r="J874" s="212">
        <f>ROUND(I874*H874,2)</f>
        <v>0</v>
      </c>
      <c r="K874" s="210" t="s">
        <v>1</v>
      </c>
      <c r="L874" s="37"/>
      <c r="M874" s="214" t="s">
        <v>1</v>
      </c>
      <c r="N874" s="215" t="s">
        <v>41</v>
      </c>
      <c r="O874" s="65"/>
      <c r="P874" s="216">
        <f>O874*H874</f>
        <v>0</v>
      </c>
      <c r="Q874" s="216">
        <v>0</v>
      </c>
      <c r="R874" s="216">
        <f>Q874*H874</f>
        <v>0</v>
      </c>
      <c r="S874" s="216">
        <v>0</v>
      </c>
      <c r="T874" s="217">
        <f>S874*H874</f>
        <v>0</v>
      </c>
      <c r="AR874" s="218" t="s">
        <v>243</v>
      </c>
      <c r="AT874" s="218" t="s">
        <v>201</v>
      </c>
      <c r="AU874" s="218" t="s">
        <v>85</v>
      </c>
      <c r="AY874" s="16" t="s">
        <v>198</v>
      </c>
      <c r="BE874" s="219">
        <f>IF(N874="základní",J874,0)</f>
        <v>0</v>
      </c>
      <c r="BF874" s="219">
        <f>IF(N874="snížená",J874,0)</f>
        <v>0</v>
      </c>
      <c r="BG874" s="219">
        <f>IF(N874="zákl. přenesená",J874,0)</f>
        <v>0</v>
      </c>
      <c r="BH874" s="219">
        <f>IF(N874="sníž. přenesená",J874,0)</f>
        <v>0</v>
      </c>
      <c r="BI874" s="219">
        <f>IF(N874="nulová",J874,0)</f>
        <v>0</v>
      </c>
      <c r="BJ874" s="16" t="s">
        <v>83</v>
      </c>
      <c r="BK874" s="219">
        <f>ROUND(I874*H874,2)</f>
        <v>0</v>
      </c>
      <c r="BL874" s="16" t="s">
        <v>243</v>
      </c>
      <c r="BM874" s="218" t="s">
        <v>1068</v>
      </c>
    </row>
    <row r="875" spans="2:65" s="11" customFormat="1" ht="22.9" customHeight="1" x14ac:dyDescent="0.2">
      <c r="B875" s="192"/>
      <c r="C875" s="193"/>
      <c r="D875" s="194" t="s">
        <v>75</v>
      </c>
      <c r="E875" s="206" t="s">
        <v>1069</v>
      </c>
      <c r="F875" s="206" t="s">
        <v>1070</v>
      </c>
      <c r="G875" s="193"/>
      <c r="H875" s="193"/>
      <c r="I875" s="196"/>
      <c r="J875" s="207">
        <f>BK875</f>
        <v>0</v>
      </c>
      <c r="K875" s="193"/>
      <c r="L875" s="198"/>
      <c r="M875" s="199"/>
      <c r="N875" s="200"/>
      <c r="O875" s="200"/>
      <c r="P875" s="201">
        <f>SUM(P876:P925)</f>
        <v>0</v>
      </c>
      <c r="Q875" s="200"/>
      <c r="R875" s="201">
        <f>SUM(R876:R925)</f>
        <v>0</v>
      </c>
      <c r="S875" s="200"/>
      <c r="T875" s="202">
        <f>SUM(T876:T925)</f>
        <v>0</v>
      </c>
      <c r="AR875" s="203" t="s">
        <v>85</v>
      </c>
      <c r="AT875" s="204" t="s">
        <v>75</v>
      </c>
      <c r="AU875" s="204" t="s">
        <v>83</v>
      </c>
      <c r="AY875" s="203" t="s">
        <v>198</v>
      </c>
      <c r="BK875" s="205">
        <f>SUM(BK876:BK925)</f>
        <v>0</v>
      </c>
    </row>
    <row r="876" spans="2:65" s="1" customFormat="1" ht="16.5" customHeight="1" x14ac:dyDescent="0.2">
      <c r="B876" s="33"/>
      <c r="C876" s="208" t="s">
        <v>1071</v>
      </c>
      <c r="D876" s="208" t="s">
        <v>201</v>
      </c>
      <c r="E876" s="209" t="s">
        <v>1072</v>
      </c>
      <c r="F876" s="210" t="s">
        <v>1073</v>
      </c>
      <c r="G876" s="211" t="s">
        <v>312</v>
      </c>
      <c r="H876" s="212">
        <v>346.88</v>
      </c>
      <c r="I876" s="213"/>
      <c r="J876" s="212">
        <f>ROUND(I876*H876,2)</f>
        <v>0</v>
      </c>
      <c r="K876" s="210" t="s">
        <v>1</v>
      </c>
      <c r="L876" s="37"/>
      <c r="M876" s="214" t="s">
        <v>1</v>
      </c>
      <c r="N876" s="215" t="s">
        <v>41</v>
      </c>
      <c r="O876" s="65"/>
      <c r="P876" s="216">
        <f>O876*H876</f>
        <v>0</v>
      </c>
      <c r="Q876" s="216">
        <v>0</v>
      </c>
      <c r="R876" s="216">
        <f>Q876*H876</f>
        <v>0</v>
      </c>
      <c r="S876" s="216">
        <v>0</v>
      </c>
      <c r="T876" s="217">
        <f>S876*H876</f>
        <v>0</v>
      </c>
      <c r="AR876" s="218" t="s">
        <v>243</v>
      </c>
      <c r="AT876" s="218" t="s">
        <v>201</v>
      </c>
      <c r="AU876" s="218" t="s">
        <v>85</v>
      </c>
      <c r="AY876" s="16" t="s">
        <v>198</v>
      </c>
      <c r="BE876" s="219">
        <f>IF(N876="základní",J876,0)</f>
        <v>0</v>
      </c>
      <c r="BF876" s="219">
        <f>IF(N876="snížená",J876,0)</f>
        <v>0</v>
      </c>
      <c r="BG876" s="219">
        <f>IF(N876="zákl. přenesená",J876,0)</f>
        <v>0</v>
      </c>
      <c r="BH876" s="219">
        <f>IF(N876="sníž. přenesená",J876,0)</f>
        <v>0</v>
      </c>
      <c r="BI876" s="219">
        <f>IF(N876="nulová",J876,0)</f>
        <v>0</v>
      </c>
      <c r="BJ876" s="16" t="s">
        <v>83</v>
      </c>
      <c r="BK876" s="219">
        <f>ROUND(I876*H876,2)</f>
        <v>0</v>
      </c>
      <c r="BL876" s="16" t="s">
        <v>243</v>
      </c>
      <c r="BM876" s="218" t="s">
        <v>1074</v>
      </c>
    </row>
    <row r="877" spans="2:65" s="14" customFormat="1" x14ac:dyDescent="0.2">
      <c r="B877" s="243"/>
      <c r="C877" s="244"/>
      <c r="D877" s="222" t="s">
        <v>206</v>
      </c>
      <c r="E877" s="245" t="s">
        <v>1</v>
      </c>
      <c r="F877" s="246" t="s">
        <v>1075</v>
      </c>
      <c r="G877" s="244"/>
      <c r="H877" s="245" t="s">
        <v>1</v>
      </c>
      <c r="I877" s="247"/>
      <c r="J877" s="244"/>
      <c r="K877" s="244"/>
      <c r="L877" s="248"/>
      <c r="M877" s="249"/>
      <c r="N877" s="250"/>
      <c r="O877" s="250"/>
      <c r="P877" s="250"/>
      <c r="Q877" s="250"/>
      <c r="R877" s="250"/>
      <c r="S877" s="250"/>
      <c r="T877" s="251"/>
      <c r="AT877" s="252" t="s">
        <v>206</v>
      </c>
      <c r="AU877" s="252" t="s">
        <v>85</v>
      </c>
      <c r="AV877" s="14" t="s">
        <v>83</v>
      </c>
      <c r="AW877" s="14" t="s">
        <v>32</v>
      </c>
      <c r="AX877" s="14" t="s">
        <v>76</v>
      </c>
      <c r="AY877" s="252" t="s">
        <v>198</v>
      </c>
    </row>
    <row r="878" spans="2:65" s="14" customFormat="1" x14ac:dyDescent="0.2">
      <c r="B878" s="243"/>
      <c r="C878" s="244"/>
      <c r="D878" s="222" t="s">
        <v>206</v>
      </c>
      <c r="E878" s="245" t="s">
        <v>1</v>
      </c>
      <c r="F878" s="246" t="s">
        <v>1076</v>
      </c>
      <c r="G878" s="244"/>
      <c r="H878" s="245" t="s">
        <v>1</v>
      </c>
      <c r="I878" s="247"/>
      <c r="J878" s="244"/>
      <c r="K878" s="244"/>
      <c r="L878" s="248"/>
      <c r="M878" s="249"/>
      <c r="N878" s="250"/>
      <c r="O878" s="250"/>
      <c r="P878" s="250"/>
      <c r="Q878" s="250"/>
      <c r="R878" s="250"/>
      <c r="S878" s="250"/>
      <c r="T878" s="251"/>
      <c r="AT878" s="252" t="s">
        <v>206</v>
      </c>
      <c r="AU878" s="252" t="s">
        <v>85</v>
      </c>
      <c r="AV878" s="14" t="s">
        <v>83</v>
      </c>
      <c r="AW878" s="14" t="s">
        <v>32</v>
      </c>
      <c r="AX878" s="14" t="s">
        <v>76</v>
      </c>
      <c r="AY878" s="252" t="s">
        <v>198</v>
      </c>
    </row>
    <row r="879" spans="2:65" s="12" customFormat="1" ht="33.75" x14ac:dyDescent="0.2">
      <c r="B879" s="220"/>
      <c r="C879" s="221"/>
      <c r="D879" s="222" t="s">
        <v>206</v>
      </c>
      <c r="E879" s="223" t="s">
        <v>1</v>
      </c>
      <c r="F879" s="224" t="s">
        <v>1077</v>
      </c>
      <c r="G879" s="221"/>
      <c r="H879" s="225">
        <v>230.14</v>
      </c>
      <c r="I879" s="226"/>
      <c r="J879" s="221"/>
      <c r="K879" s="221"/>
      <c r="L879" s="227"/>
      <c r="M879" s="228"/>
      <c r="N879" s="229"/>
      <c r="O879" s="229"/>
      <c r="P879" s="229"/>
      <c r="Q879" s="229"/>
      <c r="R879" s="229"/>
      <c r="S879" s="229"/>
      <c r="T879" s="230"/>
      <c r="AT879" s="231" t="s">
        <v>206</v>
      </c>
      <c r="AU879" s="231" t="s">
        <v>85</v>
      </c>
      <c r="AV879" s="12" t="s">
        <v>85</v>
      </c>
      <c r="AW879" s="12" t="s">
        <v>32</v>
      </c>
      <c r="AX879" s="12" t="s">
        <v>76</v>
      </c>
      <c r="AY879" s="231" t="s">
        <v>198</v>
      </c>
    </row>
    <row r="880" spans="2:65" s="12" customFormat="1" ht="33.75" x14ac:dyDescent="0.2">
      <c r="B880" s="220"/>
      <c r="C880" s="221"/>
      <c r="D880" s="222" t="s">
        <v>206</v>
      </c>
      <c r="E880" s="223" t="s">
        <v>1</v>
      </c>
      <c r="F880" s="224" t="s">
        <v>1078</v>
      </c>
      <c r="G880" s="221"/>
      <c r="H880" s="225">
        <v>103.43</v>
      </c>
      <c r="I880" s="226"/>
      <c r="J880" s="221"/>
      <c r="K880" s="221"/>
      <c r="L880" s="227"/>
      <c r="M880" s="228"/>
      <c r="N880" s="229"/>
      <c r="O880" s="229"/>
      <c r="P880" s="229"/>
      <c r="Q880" s="229"/>
      <c r="R880" s="229"/>
      <c r="S880" s="229"/>
      <c r="T880" s="230"/>
      <c r="AT880" s="231" t="s">
        <v>206</v>
      </c>
      <c r="AU880" s="231" t="s">
        <v>85</v>
      </c>
      <c r="AV880" s="12" t="s">
        <v>85</v>
      </c>
      <c r="AW880" s="12" t="s">
        <v>32</v>
      </c>
      <c r="AX880" s="12" t="s">
        <v>76</v>
      </c>
      <c r="AY880" s="231" t="s">
        <v>198</v>
      </c>
    </row>
    <row r="881" spans="2:65" s="12" customFormat="1" x14ac:dyDescent="0.2">
      <c r="B881" s="220"/>
      <c r="C881" s="221"/>
      <c r="D881" s="222" t="s">
        <v>206</v>
      </c>
      <c r="E881" s="223" t="s">
        <v>1</v>
      </c>
      <c r="F881" s="224" t="s">
        <v>1033</v>
      </c>
      <c r="G881" s="221"/>
      <c r="H881" s="225">
        <v>13.31</v>
      </c>
      <c r="I881" s="226"/>
      <c r="J881" s="221"/>
      <c r="K881" s="221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206</v>
      </c>
      <c r="AU881" s="231" t="s">
        <v>85</v>
      </c>
      <c r="AV881" s="12" t="s">
        <v>85</v>
      </c>
      <c r="AW881" s="12" t="s">
        <v>32</v>
      </c>
      <c r="AX881" s="12" t="s">
        <v>76</v>
      </c>
      <c r="AY881" s="231" t="s">
        <v>198</v>
      </c>
    </row>
    <row r="882" spans="2:65" s="13" customFormat="1" x14ac:dyDescent="0.2">
      <c r="B882" s="232"/>
      <c r="C882" s="233"/>
      <c r="D882" s="222" t="s">
        <v>206</v>
      </c>
      <c r="E882" s="234" t="s">
        <v>1</v>
      </c>
      <c r="F882" s="235" t="s">
        <v>208</v>
      </c>
      <c r="G882" s="233"/>
      <c r="H882" s="236">
        <v>346.88</v>
      </c>
      <c r="I882" s="237"/>
      <c r="J882" s="233"/>
      <c r="K882" s="233"/>
      <c r="L882" s="238"/>
      <c r="M882" s="239"/>
      <c r="N882" s="240"/>
      <c r="O882" s="240"/>
      <c r="P882" s="240"/>
      <c r="Q882" s="240"/>
      <c r="R882" s="240"/>
      <c r="S882" s="240"/>
      <c r="T882" s="241"/>
      <c r="AT882" s="242" t="s">
        <v>206</v>
      </c>
      <c r="AU882" s="242" t="s">
        <v>85</v>
      </c>
      <c r="AV882" s="13" t="s">
        <v>205</v>
      </c>
      <c r="AW882" s="13" t="s">
        <v>32</v>
      </c>
      <c r="AX882" s="13" t="s">
        <v>83</v>
      </c>
      <c r="AY882" s="242" t="s">
        <v>198</v>
      </c>
    </row>
    <row r="883" spans="2:65" s="1" customFormat="1" ht="24" customHeight="1" x14ac:dyDescent="0.2">
      <c r="B883" s="33"/>
      <c r="C883" s="208" t="s">
        <v>614</v>
      </c>
      <c r="D883" s="208" t="s">
        <v>201</v>
      </c>
      <c r="E883" s="209" t="s">
        <v>1079</v>
      </c>
      <c r="F883" s="210" t="s">
        <v>1080</v>
      </c>
      <c r="G883" s="211" t="s">
        <v>312</v>
      </c>
      <c r="H883" s="212">
        <v>13.98</v>
      </c>
      <c r="I883" s="213"/>
      <c r="J883" s="212">
        <f>ROUND(I883*H883,2)</f>
        <v>0</v>
      </c>
      <c r="K883" s="210" t="s">
        <v>1</v>
      </c>
      <c r="L883" s="37"/>
      <c r="M883" s="214" t="s">
        <v>1</v>
      </c>
      <c r="N883" s="215" t="s">
        <v>41</v>
      </c>
      <c r="O883" s="65"/>
      <c r="P883" s="216">
        <f>O883*H883</f>
        <v>0</v>
      </c>
      <c r="Q883" s="216">
        <v>0</v>
      </c>
      <c r="R883" s="216">
        <f>Q883*H883</f>
        <v>0</v>
      </c>
      <c r="S883" s="216">
        <v>0</v>
      </c>
      <c r="T883" s="217">
        <f>S883*H883</f>
        <v>0</v>
      </c>
      <c r="AR883" s="218" t="s">
        <v>243</v>
      </c>
      <c r="AT883" s="218" t="s">
        <v>201</v>
      </c>
      <c r="AU883" s="218" t="s">
        <v>85</v>
      </c>
      <c r="AY883" s="16" t="s">
        <v>198</v>
      </c>
      <c r="BE883" s="219">
        <f>IF(N883="základní",J883,0)</f>
        <v>0</v>
      </c>
      <c r="BF883" s="219">
        <f>IF(N883="snížená",J883,0)</f>
        <v>0</v>
      </c>
      <c r="BG883" s="219">
        <f>IF(N883="zákl. přenesená",J883,0)</f>
        <v>0</v>
      </c>
      <c r="BH883" s="219">
        <f>IF(N883="sníž. přenesená",J883,0)</f>
        <v>0</v>
      </c>
      <c r="BI883" s="219">
        <f>IF(N883="nulová",J883,0)</f>
        <v>0</v>
      </c>
      <c r="BJ883" s="16" t="s">
        <v>83</v>
      </c>
      <c r="BK883" s="219">
        <f>ROUND(I883*H883,2)</f>
        <v>0</v>
      </c>
      <c r="BL883" s="16" t="s">
        <v>243</v>
      </c>
      <c r="BM883" s="218" t="s">
        <v>1081</v>
      </c>
    </row>
    <row r="884" spans="2:65" s="12" customFormat="1" x14ac:dyDescent="0.2">
      <c r="B884" s="220"/>
      <c r="C884" s="221"/>
      <c r="D884" s="222" t="s">
        <v>206</v>
      </c>
      <c r="E884" s="223" t="s">
        <v>1</v>
      </c>
      <c r="F884" s="224" t="s">
        <v>1033</v>
      </c>
      <c r="G884" s="221"/>
      <c r="H884" s="225">
        <v>13.31</v>
      </c>
      <c r="I884" s="226"/>
      <c r="J884" s="221"/>
      <c r="K884" s="221"/>
      <c r="L884" s="227"/>
      <c r="M884" s="228"/>
      <c r="N884" s="229"/>
      <c r="O884" s="229"/>
      <c r="P884" s="229"/>
      <c r="Q884" s="229"/>
      <c r="R884" s="229"/>
      <c r="S884" s="229"/>
      <c r="T884" s="230"/>
      <c r="AT884" s="231" t="s">
        <v>206</v>
      </c>
      <c r="AU884" s="231" t="s">
        <v>85</v>
      </c>
      <c r="AV884" s="12" t="s">
        <v>85</v>
      </c>
      <c r="AW884" s="12" t="s">
        <v>32</v>
      </c>
      <c r="AX884" s="12" t="s">
        <v>76</v>
      </c>
      <c r="AY884" s="231" t="s">
        <v>198</v>
      </c>
    </row>
    <row r="885" spans="2:65" s="12" customFormat="1" x14ac:dyDescent="0.2">
      <c r="B885" s="220"/>
      <c r="C885" s="221"/>
      <c r="D885" s="222" t="s">
        <v>206</v>
      </c>
      <c r="E885" s="223" t="s">
        <v>1</v>
      </c>
      <c r="F885" s="224" t="s">
        <v>1082</v>
      </c>
      <c r="G885" s="221"/>
      <c r="H885" s="225">
        <v>0.67</v>
      </c>
      <c r="I885" s="226"/>
      <c r="J885" s="221"/>
      <c r="K885" s="221"/>
      <c r="L885" s="227"/>
      <c r="M885" s="228"/>
      <c r="N885" s="229"/>
      <c r="O885" s="229"/>
      <c r="P885" s="229"/>
      <c r="Q885" s="229"/>
      <c r="R885" s="229"/>
      <c r="S885" s="229"/>
      <c r="T885" s="230"/>
      <c r="AT885" s="231" t="s">
        <v>206</v>
      </c>
      <c r="AU885" s="231" t="s">
        <v>85</v>
      </c>
      <c r="AV885" s="12" t="s">
        <v>85</v>
      </c>
      <c r="AW885" s="12" t="s">
        <v>32</v>
      </c>
      <c r="AX885" s="12" t="s">
        <v>76</v>
      </c>
      <c r="AY885" s="231" t="s">
        <v>198</v>
      </c>
    </row>
    <row r="886" spans="2:65" s="13" customFormat="1" x14ac:dyDescent="0.2">
      <c r="B886" s="232"/>
      <c r="C886" s="233"/>
      <c r="D886" s="222" t="s">
        <v>206</v>
      </c>
      <c r="E886" s="234" t="s">
        <v>1</v>
      </c>
      <c r="F886" s="235" t="s">
        <v>208</v>
      </c>
      <c r="G886" s="233"/>
      <c r="H886" s="236">
        <v>13.98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AT886" s="242" t="s">
        <v>206</v>
      </c>
      <c r="AU886" s="242" t="s">
        <v>85</v>
      </c>
      <c r="AV886" s="13" t="s">
        <v>205</v>
      </c>
      <c r="AW886" s="13" t="s">
        <v>32</v>
      </c>
      <c r="AX886" s="13" t="s">
        <v>83</v>
      </c>
      <c r="AY886" s="242" t="s">
        <v>198</v>
      </c>
    </row>
    <row r="887" spans="2:65" s="1" customFormat="1" ht="16.5" customHeight="1" x14ac:dyDescent="0.2">
      <c r="B887" s="33"/>
      <c r="C887" s="208" t="s">
        <v>1083</v>
      </c>
      <c r="D887" s="208" t="s">
        <v>201</v>
      </c>
      <c r="E887" s="209" t="s">
        <v>1084</v>
      </c>
      <c r="F887" s="210" t="s">
        <v>1085</v>
      </c>
      <c r="G887" s="211" t="s">
        <v>312</v>
      </c>
      <c r="H887" s="212">
        <v>122.05</v>
      </c>
      <c r="I887" s="213"/>
      <c r="J887" s="212">
        <f>ROUND(I887*H887,2)</f>
        <v>0</v>
      </c>
      <c r="K887" s="210" t="s">
        <v>1</v>
      </c>
      <c r="L887" s="37"/>
      <c r="M887" s="214" t="s">
        <v>1</v>
      </c>
      <c r="N887" s="215" t="s">
        <v>41</v>
      </c>
      <c r="O887" s="65"/>
      <c r="P887" s="216">
        <f>O887*H887</f>
        <v>0</v>
      </c>
      <c r="Q887" s="216">
        <v>0</v>
      </c>
      <c r="R887" s="216">
        <f>Q887*H887</f>
        <v>0</v>
      </c>
      <c r="S887" s="216">
        <v>0</v>
      </c>
      <c r="T887" s="217">
        <f>S887*H887</f>
        <v>0</v>
      </c>
      <c r="AR887" s="218" t="s">
        <v>243</v>
      </c>
      <c r="AT887" s="218" t="s">
        <v>201</v>
      </c>
      <c r="AU887" s="218" t="s">
        <v>85</v>
      </c>
      <c r="AY887" s="16" t="s">
        <v>198</v>
      </c>
      <c r="BE887" s="219">
        <f>IF(N887="základní",J887,0)</f>
        <v>0</v>
      </c>
      <c r="BF887" s="219">
        <f>IF(N887="snížená",J887,0)</f>
        <v>0</v>
      </c>
      <c r="BG887" s="219">
        <f>IF(N887="zákl. přenesená",J887,0)</f>
        <v>0</v>
      </c>
      <c r="BH887" s="219">
        <f>IF(N887="sníž. přenesená",J887,0)</f>
        <v>0</v>
      </c>
      <c r="BI887" s="219">
        <f>IF(N887="nulová",J887,0)</f>
        <v>0</v>
      </c>
      <c r="BJ887" s="16" t="s">
        <v>83</v>
      </c>
      <c r="BK887" s="219">
        <f>ROUND(I887*H887,2)</f>
        <v>0</v>
      </c>
      <c r="BL887" s="16" t="s">
        <v>243</v>
      </c>
      <c r="BM887" s="218" t="s">
        <v>1086</v>
      </c>
    </row>
    <row r="888" spans="2:65" s="14" customFormat="1" x14ac:dyDescent="0.2">
      <c r="B888" s="243"/>
      <c r="C888" s="244"/>
      <c r="D888" s="222" t="s">
        <v>206</v>
      </c>
      <c r="E888" s="245" t="s">
        <v>1</v>
      </c>
      <c r="F888" s="246" t="s">
        <v>1075</v>
      </c>
      <c r="G888" s="244"/>
      <c r="H888" s="245" t="s">
        <v>1</v>
      </c>
      <c r="I888" s="247"/>
      <c r="J888" s="244"/>
      <c r="K888" s="244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206</v>
      </c>
      <c r="AU888" s="252" t="s">
        <v>85</v>
      </c>
      <c r="AV888" s="14" t="s">
        <v>83</v>
      </c>
      <c r="AW888" s="14" t="s">
        <v>32</v>
      </c>
      <c r="AX888" s="14" t="s">
        <v>76</v>
      </c>
      <c r="AY888" s="252" t="s">
        <v>198</v>
      </c>
    </row>
    <row r="889" spans="2:65" s="12" customFormat="1" ht="33.75" x14ac:dyDescent="0.2">
      <c r="B889" s="220"/>
      <c r="C889" s="221"/>
      <c r="D889" s="222" t="s">
        <v>206</v>
      </c>
      <c r="E889" s="223" t="s">
        <v>1</v>
      </c>
      <c r="F889" s="224" t="s">
        <v>1087</v>
      </c>
      <c r="G889" s="221"/>
      <c r="H889" s="225">
        <v>122.05</v>
      </c>
      <c r="I889" s="226"/>
      <c r="J889" s="221"/>
      <c r="K889" s="221"/>
      <c r="L889" s="227"/>
      <c r="M889" s="228"/>
      <c r="N889" s="229"/>
      <c r="O889" s="229"/>
      <c r="P889" s="229"/>
      <c r="Q889" s="229"/>
      <c r="R889" s="229"/>
      <c r="S889" s="229"/>
      <c r="T889" s="230"/>
      <c r="AT889" s="231" t="s">
        <v>206</v>
      </c>
      <c r="AU889" s="231" t="s">
        <v>85</v>
      </c>
      <c r="AV889" s="12" t="s">
        <v>85</v>
      </c>
      <c r="AW889" s="12" t="s">
        <v>32</v>
      </c>
      <c r="AX889" s="12" t="s">
        <v>76</v>
      </c>
      <c r="AY889" s="231" t="s">
        <v>198</v>
      </c>
    </row>
    <row r="890" spans="2:65" s="13" customFormat="1" x14ac:dyDescent="0.2">
      <c r="B890" s="232"/>
      <c r="C890" s="233"/>
      <c r="D890" s="222" t="s">
        <v>206</v>
      </c>
      <c r="E890" s="234" t="s">
        <v>1</v>
      </c>
      <c r="F890" s="235" t="s">
        <v>208</v>
      </c>
      <c r="G890" s="233"/>
      <c r="H890" s="236">
        <v>122.05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AT890" s="242" t="s">
        <v>206</v>
      </c>
      <c r="AU890" s="242" t="s">
        <v>85</v>
      </c>
      <c r="AV890" s="13" t="s">
        <v>205</v>
      </c>
      <c r="AW890" s="13" t="s">
        <v>32</v>
      </c>
      <c r="AX890" s="13" t="s">
        <v>83</v>
      </c>
      <c r="AY890" s="242" t="s">
        <v>198</v>
      </c>
    </row>
    <row r="891" spans="2:65" s="1" customFormat="1" ht="16.5" customHeight="1" x14ac:dyDescent="0.2">
      <c r="B891" s="33"/>
      <c r="C891" s="208" t="s">
        <v>617</v>
      </c>
      <c r="D891" s="208" t="s">
        <v>201</v>
      </c>
      <c r="E891" s="209" t="s">
        <v>1088</v>
      </c>
      <c r="F891" s="210" t="s">
        <v>1089</v>
      </c>
      <c r="G891" s="211" t="s">
        <v>224</v>
      </c>
      <c r="H891" s="212">
        <v>29.4</v>
      </c>
      <c r="I891" s="213"/>
      <c r="J891" s="212">
        <f>ROUND(I891*H891,2)</f>
        <v>0</v>
      </c>
      <c r="K891" s="210" t="s">
        <v>1</v>
      </c>
      <c r="L891" s="37"/>
      <c r="M891" s="214" t="s">
        <v>1</v>
      </c>
      <c r="N891" s="215" t="s">
        <v>41</v>
      </c>
      <c r="O891" s="65"/>
      <c r="P891" s="216">
        <f>O891*H891</f>
        <v>0</v>
      </c>
      <c r="Q891" s="216">
        <v>0</v>
      </c>
      <c r="R891" s="216">
        <f>Q891*H891</f>
        <v>0</v>
      </c>
      <c r="S891" s="216">
        <v>0</v>
      </c>
      <c r="T891" s="217">
        <f>S891*H891</f>
        <v>0</v>
      </c>
      <c r="AR891" s="218" t="s">
        <v>243</v>
      </c>
      <c r="AT891" s="218" t="s">
        <v>201</v>
      </c>
      <c r="AU891" s="218" t="s">
        <v>85</v>
      </c>
      <c r="AY891" s="16" t="s">
        <v>198</v>
      </c>
      <c r="BE891" s="219">
        <f>IF(N891="základní",J891,0)</f>
        <v>0</v>
      </c>
      <c r="BF891" s="219">
        <f>IF(N891="snížená",J891,0)</f>
        <v>0</v>
      </c>
      <c r="BG891" s="219">
        <f>IF(N891="zákl. přenesená",J891,0)</f>
        <v>0</v>
      </c>
      <c r="BH891" s="219">
        <f>IF(N891="sníž. přenesená",J891,0)</f>
        <v>0</v>
      </c>
      <c r="BI891" s="219">
        <f>IF(N891="nulová",J891,0)</f>
        <v>0</v>
      </c>
      <c r="BJ891" s="16" t="s">
        <v>83</v>
      </c>
      <c r="BK891" s="219">
        <f>ROUND(I891*H891,2)</f>
        <v>0</v>
      </c>
      <c r="BL891" s="16" t="s">
        <v>243</v>
      </c>
      <c r="BM891" s="218" t="s">
        <v>1090</v>
      </c>
    </row>
    <row r="892" spans="2:65" s="12" customFormat="1" ht="33.75" x14ac:dyDescent="0.2">
      <c r="B892" s="220"/>
      <c r="C892" s="221"/>
      <c r="D892" s="222" t="s">
        <v>206</v>
      </c>
      <c r="E892" s="223" t="s">
        <v>1</v>
      </c>
      <c r="F892" s="224" t="s">
        <v>1091</v>
      </c>
      <c r="G892" s="221"/>
      <c r="H892" s="225">
        <v>9.2100000000000009</v>
      </c>
      <c r="I892" s="226"/>
      <c r="J892" s="221"/>
      <c r="K892" s="221"/>
      <c r="L892" s="227"/>
      <c r="M892" s="228"/>
      <c r="N892" s="229"/>
      <c r="O892" s="229"/>
      <c r="P892" s="229"/>
      <c r="Q892" s="229"/>
      <c r="R892" s="229"/>
      <c r="S892" s="229"/>
      <c r="T892" s="230"/>
      <c r="AT892" s="231" t="s">
        <v>206</v>
      </c>
      <c r="AU892" s="231" t="s">
        <v>85</v>
      </c>
      <c r="AV892" s="12" t="s">
        <v>85</v>
      </c>
      <c r="AW892" s="12" t="s">
        <v>32</v>
      </c>
      <c r="AX892" s="12" t="s">
        <v>76</v>
      </c>
      <c r="AY892" s="231" t="s">
        <v>198</v>
      </c>
    </row>
    <row r="893" spans="2:65" s="12" customFormat="1" ht="33.75" x14ac:dyDescent="0.2">
      <c r="B893" s="220"/>
      <c r="C893" s="221"/>
      <c r="D893" s="222" t="s">
        <v>206</v>
      </c>
      <c r="E893" s="223" t="s">
        <v>1</v>
      </c>
      <c r="F893" s="224" t="s">
        <v>1092</v>
      </c>
      <c r="G893" s="221"/>
      <c r="H893" s="225">
        <v>4.1399999999999997</v>
      </c>
      <c r="I893" s="226"/>
      <c r="J893" s="221"/>
      <c r="K893" s="221"/>
      <c r="L893" s="227"/>
      <c r="M893" s="228"/>
      <c r="N893" s="229"/>
      <c r="O893" s="229"/>
      <c r="P893" s="229"/>
      <c r="Q893" s="229"/>
      <c r="R893" s="229"/>
      <c r="S893" s="229"/>
      <c r="T893" s="230"/>
      <c r="AT893" s="231" t="s">
        <v>206</v>
      </c>
      <c r="AU893" s="231" t="s">
        <v>85</v>
      </c>
      <c r="AV893" s="12" t="s">
        <v>85</v>
      </c>
      <c r="AW893" s="12" t="s">
        <v>32</v>
      </c>
      <c r="AX893" s="12" t="s">
        <v>76</v>
      </c>
      <c r="AY893" s="231" t="s">
        <v>198</v>
      </c>
    </row>
    <row r="894" spans="2:65" s="12" customFormat="1" x14ac:dyDescent="0.2">
      <c r="B894" s="220"/>
      <c r="C894" s="221"/>
      <c r="D894" s="222" t="s">
        <v>206</v>
      </c>
      <c r="E894" s="223" t="s">
        <v>1</v>
      </c>
      <c r="F894" s="224" t="s">
        <v>1093</v>
      </c>
      <c r="G894" s="221"/>
      <c r="H894" s="225">
        <v>14.65</v>
      </c>
      <c r="I894" s="226"/>
      <c r="J894" s="221"/>
      <c r="K894" s="221"/>
      <c r="L894" s="227"/>
      <c r="M894" s="228"/>
      <c r="N894" s="229"/>
      <c r="O894" s="229"/>
      <c r="P894" s="229"/>
      <c r="Q894" s="229"/>
      <c r="R894" s="229"/>
      <c r="S894" s="229"/>
      <c r="T894" s="230"/>
      <c r="AT894" s="231" t="s">
        <v>206</v>
      </c>
      <c r="AU894" s="231" t="s">
        <v>85</v>
      </c>
      <c r="AV894" s="12" t="s">
        <v>85</v>
      </c>
      <c r="AW894" s="12" t="s">
        <v>32</v>
      </c>
      <c r="AX894" s="12" t="s">
        <v>76</v>
      </c>
      <c r="AY894" s="231" t="s">
        <v>198</v>
      </c>
    </row>
    <row r="895" spans="2:65" s="12" customFormat="1" x14ac:dyDescent="0.2">
      <c r="B895" s="220"/>
      <c r="C895" s="221"/>
      <c r="D895" s="222" t="s">
        <v>206</v>
      </c>
      <c r="E895" s="223" t="s">
        <v>1</v>
      </c>
      <c r="F895" s="224" t="s">
        <v>1094</v>
      </c>
      <c r="G895" s="221"/>
      <c r="H895" s="225">
        <v>1.4</v>
      </c>
      <c r="I895" s="226"/>
      <c r="J895" s="221"/>
      <c r="K895" s="221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206</v>
      </c>
      <c r="AU895" s="231" t="s">
        <v>85</v>
      </c>
      <c r="AV895" s="12" t="s">
        <v>85</v>
      </c>
      <c r="AW895" s="12" t="s">
        <v>32</v>
      </c>
      <c r="AX895" s="12" t="s">
        <v>76</v>
      </c>
      <c r="AY895" s="231" t="s">
        <v>198</v>
      </c>
    </row>
    <row r="896" spans="2:65" s="13" customFormat="1" x14ac:dyDescent="0.2">
      <c r="B896" s="232"/>
      <c r="C896" s="233"/>
      <c r="D896" s="222" t="s">
        <v>206</v>
      </c>
      <c r="E896" s="234" t="s">
        <v>1</v>
      </c>
      <c r="F896" s="235" t="s">
        <v>208</v>
      </c>
      <c r="G896" s="233"/>
      <c r="H896" s="236">
        <v>29.4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AT896" s="242" t="s">
        <v>206</v>
      </c>
      <c r="AU896" s="242" t="s">
        <v>85</v>
      </c>
      <c r="AV896" s="13" t="s">
        <v>205</v>
      </c>
      <c r="AW896" s="13" t="s">
        <v>32</v>
      </c>
      <c r="AX896" s="13" t="s">
        <v>83</v>
      </c>
      <c r="AY896" s="242" t="s">
        <v>198</v>
      </c>
    </row>
    <row r="897" spans="2:65" s="1" customFormat="1" ht="16.5" customHeight="1" x14ac:dyDescent="0.2">
      <c r="B897" s="33"/>
      <c r="C897" s="208" t="s">
        <v>1095</v>
      </c>
      <c r="D897" s="208" t="s">
        <v>201</v>
      </c>
      <c r="E897" s="209" t="s">
        <v>1096</v>
      </c>
      <c r="F897" s="210" t="s">
        <v>1097</v>
      </c>
      <c r="G897" s="211" t="s">
        <v>312</v>
      </c>
      <c r="H897" s="212">
        <v>54.8</v>
      </c>
      <c r="I897" s="213"/>
      <c r="J897" s="212">
        <f>ROUND(I897*H897,2)</f>
        <v>0</v>
      </c>
      <c r="K897" s="210" t="s">
        <v>1</v>
      </c>
      <c r="L897" s="37"/>
      <c r="M897" s="214" t="s">
        <v>1</v>
      </c>
      <c r="N897" s="215" t="s">
        <v>41</v>
      </c>
      <c r="O897" s="65"/>
      <c r="P897" s="216">
        <f>O897*H897</f>
        <v>0</v>
      </c>
      <c r="Q897" s="216">
        <v>0</v>
      </c>
      <c r="R897" s="216">
        <f>Q897*H897</f>
        <v>0</v>
      </c>
      <c r="S897" s="216">
        <v>0</v>
      </c>
      <c r="T897" s="217">
        <f>S897*H897</f>
        <v>0</v>
      </c>
      <c r="AR897" s="218" t="s">
        <v>243</v>
      </c>
      <c r="AT897" s="218" t="s">
        <v>201</v>
      </c>
      <c r="AU897" s="218" t="s">
        <v>85</v>
      </c>
      <c r="AY897" s="16" t="s">
        <v>198</v>
      </c>
      <c r="BE897" s="219">
        <f>IF(N897="základní",J897,0)</f>
        <v>0</v>
      </c>
      <c r="BF897" s="219">
        <f>IF(N897="snížená",J897,0)</f>
        <v>0</v>
      </c>
      <c r="BG897" s="219">
        <f>IF(N897="zákl. přenesená",J897,0)</f>
        <v>0</v>
      </c>
      <c r="BH897" s="219">
        <f>IF(N897="sníž. přenesená",J897,0)</f>
        <v>0</v>
      </c>
      <c r="BI897" s="219">
        <f>IF(N897="nulová",J897,0)</f>
        <v>0</v>
      </c>
      <c r="BJ897" s="16" t="s">
        <v>83</v>
      </c>
      <c r="BK897" s="219">
        <f>ROUND(I897*H897,2)</f>
        <v>0</v>
      </c>
      <c r="BL897" s="16" t="s">
        <v>243</v>
      </c>
      <c r="BM897" s="218" t="s">
        <v>1098</v>
      </c>
    </row>
    <row r="898" spans="2:65" s="14" customFormat="1" x14ac:dyDescent="0.2">
      <c r="B898" s="243"/>
      <c r="C898" s="244"/>
      <c r="D898" s="222" t="s">
        <v>206</v>
      </c>
      <c r="E898" s="245" t="s">
        <v>1</v>
      </c>
      <c r="F898" s="246" t="s">
        <v>1099</v>
      </c>
      <c r="G898" s="244"/>
      <c r="H898" s="245" t="s">
        <v>1</v>
      </c>
      <c r="I898" s="247"/>
      <c r="J898" s="244"/>
      <c r="K898" s="244"/>
      <c r="L898" s="248"/>
      <c r="M898" s="249"/>
      <c r="N898" s="250"/>
      <c r="O898" s="250"/>
      <c r="P898" s="250"/>
      <c r="Q898" s="250"/>
      <c r="R898" s="250"/>
      <c r="S898" s="250"/>
      <c r="T898" s="251"/>
      <c r="AT898" s="252" t="s">
        <v>206</v>
      </c>
      <c r="AU898" s="252" t="s">
        <v>85</v>
      </c>
      <c r="AV898" s="14" t="s">
        <v>83</v>
      </c>
      <c r="AW898" s="14" t="s">
        <v>32</v>
      </c>
      <c r="AX898" s="14" t="s">
        <v>76</v>
      </c>
      <c r="AY898" s="252" t="s">
        <v>198</v>
      </c>
    </row>
    <row r="899" spans="2:65" s="12" customFormat="1" x14ac:dyDescent="0.2">
      <c r="B899" s="220"/>
      <c r="C899" s="221"/>
      <c r="D899" s="222" t="s">
        <v>206</v>
      </c>
      <c r="E899" s="223" t="s">
        <v>1</v>
      </c>
      <c r="F899" s="224" t="s">
        <v>1100</v>
      </c>
      <c r="G899" s="221"/>
      <c r="H899" s="225">
        <v>12.48</v>
      </c>
      <c r="I899" s="226"/>
      <c r="J899" s="221"/>
      <c r="K899" s="221"/>
      <c r="L899" s="227"/>
      <c r="M899" s="228"/>
      <c r="N899" s="229"/>
      <c r="O899" s="229"/>
      <c r="P899" s="229"/>
      <c r="Q899" s="229"/>
      <c r="R899" s="229"/>
      <c r="S899" s="229"/>
      <c r="T899" s="230"/>
      <c r="AT899" s="231" t="s">
        <v>206</v>
      </c>
      <c r="AU899" s="231" t="s">
        <v>85</v>
      </c>
      <c r="AV899" s="12" t="s">
        <v>85</v>
      </c>
      <c r="AW899" s="12" t="s">
        <v>32</v>
      </c>
      <c r="AX899" s="12" t="s">
        <v>76</v>
      </c>
      <c r="AY899" s="231" t="s">
        <v>198</v>
      </c>
    </row>
    <row r="900" spans="2:65" s="12" customFormat="1" x14ac:dyDescent="0.2">
      <c r="B900" s="220"/>
      <c r="C900" s="221"/>
      <c r="D900" s="222" t="s">
        <v>206</v>
      </c>
      <c r="E900" s="223" t="s">
        <v>1</v>
      </c>
      <c r="F900" s="224" t="s">
        <v>1101</v>
      </c>
      <c r="G900" s="221"/>
      <c r="H900" s="225">
        <v>14.88</v>
      </c>
      <c r="I900" s="226"/>
      <c r="J900" s="221"/>
      <c r="K900" s="221"/>
      <c r="L900" s="227"/>
      <c r="M900" s="228"/>
      <c r="N900" s="229"/>
      <c r="O900" s="229"/>
      <c r="P900" s="229"/>
      <c r="Q900" s="229"/>
      <c r="R900" s="229"/>
      <c r="S900" s="229"/>
      <c r="T900" s="230"/>
      <c r="AT900" s="231" t="s">
        <v>206</v>
      </c>
      <c r="AU900" s="231" t="s">
        <v>85</v>
      </c>
      <c r="AV900" s="12" t="s">
        <v>85</v>
      </c>
      <c r="AW900" s="12" t="s">
        <v>32</v>
      </c>
      <c r="AX900" s="12" t="s">
        <v>76</v>
      </c>
      <c r="AY900" s="231" t="s">
        <v>198</v>
      </c>
    </row>
    <row r="901" spans="2:65" s="12" customFormat="1" x14ac:dyDescent="0.2">
      <c r="B901" s="220"/>
      <c r="C901" s="221"/>
      <c r="D901" s="222" t="s">
        <v>206</v>
      </c>
      <c r="E901" s="223" t="s">
        <v>1</v>
      </c>
      <c r="F901" s="224" t="s">
        <v>1102</v>
      </c>
      <c r="G901" s="221"/>
      <c r="H901" s="225">
        <v>14.88</v>
      </c>
      <c r="I901" s="226"/>
      <c r="J901" s="221"/>
      <c r="K901" s="221"/>
      <c r="L901" s="227"/>
      <c r="M901" s="228"/>
      <c r="N901" s="229"/>
      <c r="O901" s="229"/>
      <c r="P901" s="229"/>
      <c r="Q901" s="229"/>
      <c r="R901" s="229"/>
      <c r="S901" s="229"/>
      <c r="T901" s="230"/>
      <c r="AT901" s="231" t="s">
        <v>206</v>
      </c>
      <c r="AU901" s="231" t="s">
        <v>85</v>
      </c>
      <c r="AV901" s="12" t="s">
        <v>85</v>
      </c>
      <c r="AW901" s="12" t="s">
        <v>32</v>
      </c>
      <c r="AX901" s="12" t="s">
        <v>76</v>
      </c>
      <c r="AY901" s="231" t="s">
        <v>198</v>
      </c>
    </row>
    <row r="902" spans="2:65" s="12" customFormat="1" x14ac:dyDescent="0.2">
      <c r="B902" s="220"/>
      <c r="C902" s="221"/>
      <c r="D902" s="222" t="s">
        <v>206</v>
      </c>
      <c r="E902" s="223" t="s">
        <v>1</v>
      </c>
      <c r="F902" s="224" t="s">
        <v>1103</v>
      </c>
      <c r="G902" s="221"/>
      <c r="H902" s="225">
        <v>12.56</v>
      </c>
      <c r="I902" s="226"/>
      <c r="J902" s="221"/>
      <c r="K902" s="221"/>
      <c r="L902" s="227"/>
      <c r="M902" s="228"/>
      <c r="N902" s="229"/>
      <c r="O902" s="229"/>
      <c r="P902" s="229"/>
      <c r="Q902" s="229"/>
      <c r="R902" s="229"/>
      <c r="S902" s="229"/>
      <c r="T902" s="230"/>
      <c r="AT902" s="231" t="s">
        <v>206</v>
      </c>
      <c r="AU902" s="231" t="s">
        <v>85</v>
      </c>
      <c r="AV902" s="12" t="s">
        <v>85</v>
      </c>
      <c r="AW902" s="12" t="s">
        <v>32</v>
      </c>
      <c r="AX902" s="12" t="s">
        <v>76</v>
      </c>
      <c r="AY902" s="231" t="s">
        <v>198</v>
      </c>
    </row>
    <row r="903" spans="2:65" s="13" customFormat="1" x14ac:dyDescent="0.2">
      <c r="B903" s="232"/>
      <c r="C903" s="233"/>
      <c r="D903" s="222" t="s">
        <v>206</v>
      </c>
      <c r="E903" s="234" t="s">
        <v>1</v>
      </c>
      <c r="F903" s="235" t="s">
        <v>208</v>
      </c>
      <c r="G903" s="233"/>
      <c r="H903" s="236">
        <v>54.8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AT903" s="242" t="s">
        <v>206</v>
      </c>
      <c r="AU903" s="242" t="s">
        <v>85</v>
      </c>
      <c r="AV903" s="13" t="s">
        <v>205</v>
      </c>
      <c r="AW903" s="13" t="s">
        <v>32</v>
      </c>
      <c r="AX903" s="13" t="s">
        <v>83</v>
      </c>
      <c r="AY903" s="242" t="s">
        <v>198</v>
      </c>
    </row>
    <row r="904" spans="2:65" s="1" customFormat="1" ht="24" customHeight="1" x14ac:dyDescent="0.2">
      <c r="B904" s="33"/>
      <c r="C904" s="208" t="s">
        <v>622</v>
      </c>
      <c r="D904" s="208" t="s">
        <v>201</v>
      </c>
      <c r="E904" s="209" t="s">
        <v>1104</v>
      </c>
      <c r="F904" s="210" t="s">
        <v>1105</v>
      </c>
      <c r="G904" s="211" t="s">
        <v>204</v>
      </c>
      <c r="H904" s="212">
        <v>110</v>
      </c>
      <c r="I904" s="213"/>
      <c r="J904" s="212">
        <f>ROUND(I904*H904,2)</f>
        <v>0</v>
      </c>
      <c r="K904" s="210" t="s">
        <v>1</v>
      </c>
      <c r="L904" s="37"/>
      <c r="M904" s="214" t="s">
        <v>1</v>
      </c>
      <c r="N904" s="215" t="s">
        <v>41</v>
      </c>
      <c r="O904" s="65"/>
      <c r="P904" s="216">
        <f>O904*H904</f>
        <v>0</v>
      </c>
      <c r="Q904" s="216">
        <v>0</v>
      </c>
      <c r="R904" s="216">
        <f>Q904*H904</f>
        <v>0</v>
      </c>
      <c r="S904" s="216">
        <v>0</v>
      </c>
      <c r="T904" s="217">
        <f>S904*H904</f>
        <v>0</v>
      </c>
      <c r="AR904" s="218" t="s">
        <v>243</v>
      </c>
      <c r="AT904" s="218" t="s">
        <v>201</v>
      </c>
      <c r="AU904" s="218" t="s">
        <v>85</v>
      </c>
      <c r="AY904" s="16" t="s">
        <v>198</v>
      </c>
      <c r="BE904" s="219">
        <f>IF(N904="základní",J904,0)</f>
        <v>0</v>
      </c>
      <c r="BF904" s="219">
        <f>IF(N904="snížená",J904,0)</f>
        <v>0</v>
      </c>
      <c r="BG904" s="219">
        <f>IF(N904="zákl. přenesená",J904,0)</f>
        <v>0</v>
      </c>
      <c r="BH904" s="219">
        <f>IF(N904="sníž. přenesená",J904,0)</f>
        <v>0</v>
      </c>
      <c r="BI904" s="219">
        <f>IF(N904="nulová",J904,0)</f>
        <v>0</v>
      </c>
      <c r="BJ904" s="16" t="s">
        <v>83</v>
      </c>
      <c r="BK904" s="219">
        <f>ROUND(I904*H904,2)</f>
        <v>0</v>
      </c>
      <c r="BL904" s="16" t="s">
        <v>243</v>
      </c>
      <c r="BM904" s="218" t="s">
        <v>1106</v>
      </c>
    </row>
    <row r="905" spans="2:65" s="12" customFormat="1" x14ac:dyDescent="0.2">
      <c r="B905" s="220"/>
      <c r="C905" s="221"/>
      <c r="D905" s="222" t="s">
        <v>206</v>
      </c>
      <c r="E905" s="223" t="s">
        <v>1</v>
      </c>
      <c r="F905" s="224" t="s">
        <v>1107</v>
      </c>
      <c r="G905" s="221"/>
      <c r="H905" s="225">
        <v>110</v>
      </c>
      <c r="I905" s="226"/>
      <c r="J905" s="221"/>
      <c r="K905" s="221"/>
      <c r="L905" s="227"/>
      <c r="M905" s="228"/>
      <c r="N905" s="229"/>
      <c r="O905" s="229"/>
      <c r="P905" s="229"/>
      <c r="Q905" s="229"/>
      <c r="R905" s="229"/>
      <c r="S905" s="229"/>
      <c r="T905" s="230"/>
      <c r="AT905" s="231" t="s">
        <v>206</v>
      </c>
      <c r="AU905" s="231" t="s">
        <v>85</v>
      </c>
      <c r="AV905" s="12" t="s">
        <v>85</v>
      </c>
      <c r="AW905" s="12" t="s">
        <v>32</v>
      </c>
      <c r="AX905" s="12" t="s">
        <v>76</v>
      </c>
      <c r="AY905" s="231" t="s">
        <v>198</v>
      </c>
    </row>
    <row r="906" spans="2:65" s="13" customFormat="1" x14ac:dyDescent="0.2">
      <c r="B906" s="232"/>
      <c r="C906" s="233"/>
      <c r="D906" s="222" t="s">
        <v>206</v>
      </c>
      <c r="E906" s="234" t="s">
        <v>1</v>
      </c>
      <c r="F906" s="235" t="s">
        <v>208</v>
      </c>
      <c r="G906" s="233"/>
      <c r="H906" s="236">
        <v>110</v>
      </c>
      <c r="I906" s="237"/>
      <c r="J906" s="233"/>
      <c r="K906" s="233"/>
      <c r="L906" s="238"/>
      <c r="M906" s="239"/>
      <c r="N906" s="240"/>
      <c r="O906" s="240"/>
      <c r="P906" s="240"/>
      <c r="Q906" s="240"/>
      <c r="R906" s="240"/>
      <c r="S906" s="240"/>
      <c r="T906" s="241"/>
      <c r="AT906" s="242" t="s">
        <v>206</v>
      </c>
      <c r="AU906" s="242" t="s">
        <v>85</v>
      </c>
      <c r="AV906" s="13" t="s">
        <v>205</v>
      </c>
      <c r="AW906" s="13" t="s">
        <v>32</v>
      </c>
      <c r="AX906" s="13" t="s">
        <v>83</v>
      </c>
      <c r="AY906" s="242" t="s">
        <v>198</v>
      </c>
    </row>
    <row r="907" spans="2:65" s="1" customFormat="1" ht="16.5" customHeight="1" x14ac:dyDescent="0.2">
      <c r="B907" s="33"/>
      <c r="C907" s="208" t="s">
        <v>1108</v>
      </c>
      <c r="D907" s="208" t="s">
        <v>201</v>
      </c>
      <c r="E907" s="209" t="s">
        <v>1109</v>
      </c>
      <c r="F907" s="210" t="s">
        <v>1110</v>
      </c>
      <c r="G907" s="211" t="s">
        <v>278</v>
      </c>
      <c r="H907" s="212">
        <v>453.23</v>
      </c>
      <c r="I907" s="213"/>
      <c r="J907" s="212">
        <f>ROUND(I907*H907,2)</f>
        <v>0</v>
      </c>
      <c r="K907" s="210" t="s">
        <v>1</v>
      </c>
      <c r="L907" s="37"/>
      <c r="M907" s="214" t="s">
        <v>1</v>
      </c>
      <c r="N907" s="215" t="s">
        <v>41</v>
      </c>
      <c r="O907" s="65"/>
      <c r="P907" s="216">
        <f>O907*H907</f>
        <v>0</v>
      </c>
      <c r="Q907" s="216">
        <v>0</v>
      </c>
      <c r="R907" s="216">
        <f>Q907*H907</f>
        <v>0</v>
      </c>
      <c r="S907" s="216">
        <v>0</v>
      </c>
      <c r="T907" s="217">
        <f>S907*H907</f>
        <v>0</v>
      </c>
      <c r="AR907" s="218" t="s">
        <v>243</v>
      </c>
      <c r="AT907" s="218" t="s">
        <v>201</v>
      </c>
      <c r="AU907" s="218" t="s">
        <v>85</v>
      </c>
      <c r="AY907" s="16" t="s">
        <v>198</v>
      </c>
      <c r="BE907" s="219">
        <f>IF(N907="základní",J907,0)</f>
        <v>0</v>
      </c>
      <c r="BF907" s="219">
        <f>IF(N907="snížená",J907,0)</f>
        <v>0</v>
      </c>
      <c r="BG907" s="219">
        <f>IF(N907="zákl. přenesená",J907,0)</f>
        <v>0</v>
      </c>
      <c r="BH907" s="219">
        <f>IF(N907="sníž. přenesená",J907,0)</f>
        <v>0</v>
      </c>
      <c r="BI907" s="219">
        <f>IF(N907="nulová",J907,0)</f>
        <v>0</v>
      </c>
      <c r="BJ907" s="16" t="s">
        <v>83</v>
      </c>
      <c r="BK907" s="219">
        <f>ROUND(I907*H907,2)</f>
        <v>0</v>
      </c>
      <c r="BL907" s="16" t="s">
        <v>243</v>
      </c>
      <c r="BM907" s="218" t="s">
        <v>1111</v>
      </c>
    </row>
    <row r="908" spans="2:65" s="14" customFormat="1" x14ac:dyDescent="0.2">
      <c r="B908" s="243"/>
      <c r="C908" s="244"/>
      <c r="D908" s="222" t="s">
        <v>206</v>
      </c>
      <c r="E908" s="245" t="s">
        <v>1</v>
      </c>
      <c r="F908" s="246" t="s">
        <v>1112</v>
      </c>
      <c r="G908" s="244"/>
      <c r="H908" s="245" t="s">
        <v>1</v>
      </c>
      <c r="I908" s="247"/>
      <c r="J908" s="244"/>
      <c r="K908" s="244"/>
      <c r="L908" s="248"/>
      <c r="M908" s="249"/>
      <c r="N908" s="250"/>
      <c r="O908" s="250"/>
      <c r="P908" s="250"/>
      <c r="Q908" s="250"/>
      <c r="R908" s="250"/>
      <c r="S908" s="250"/>
      <c r="T908" s="251"/>
      <c r="AT908" s="252" t="s">
        <v>206</v>
      </c>
      <c r="AU908" s="252" t="s">
        <v>85</v>
      </c>
      <c r="AV908" s="14" t="s">
        <v>83</v>
      </c>
      <c r="AW908" s="14" t="s">
        <v>32</v>
      </c>
      <c r="AX908" s="14" t="s">
        <v>76</v>
      </c>
      <c r="AY908" s="252" t="s">
        <v>198</v>
      </c>
    </row>
    <row r="909" spans="2:65" s="12" customFormat="1" ht="22.5" x14ac:dyDescent="0.2">
      <c r="B909" s="220"/>
      <c r="C909" s="221"/>
      <c r="D909" s="222" t="s">
        <v>206</v>
      </c>
      <c r="E909" s="223" t="s">
        <v>1</v>
      </c>
      <c r="F909" s="224" t="s">
        <v>1113</v>
      </c>
      <c r="G909" s="221"/>
      <c r="H909" s="225">
        <v>35.03</v>
      </c>
      <c r="I909" s="226"/>
      <c r="J909" s="221"/>
      <c r="K909" s="221"/>
      <c r="L909" s="227"/>
      <c r="M909" s="228"/>
      <c r="N909" s="229"/>
      <c r="O909" s="229"/>
      <c r="P909" s="229"/>
      <c r="Q909" s="229"/>
      <c r="R909" s="229"/>
      <c r="S909" s="229"/>
      <c r="T909" s="230"/>
      <c r="AT909" s="231" t="s">
        <v>206</v>
      </c>
      <c r="AU909" s="231" t="s">
        <v>85</v>
      </c>
      <c r="AV909" s="12" t="s">
        <v>85</v>
      </c>
      <c r="AW909" s="12" t="s">
        <v>32</v>
      </c>
      <c r="AX909" s="12" t="s">
        <v>76</v>
      </c>
      <c r="AY909" s="231" t="s">
        <v>198</v>
      </c>
    </row>
    <row r="910" spans="2:65" s="12" customFormat="1" x14ac:dyDescent="0.2">
      <c r="B910" s="220"/>
      <c r="C910" s="221"/>
      <c r="D910" s="222" t="s">
        <v>206</v>
      </c>
      <c r="E910" s="223" t="s">
        <v>1</v>
      </c>
      <c r="F910" s="224" t="s">
        <v>1114</v>
      </c>
      <c r="G910" s="221"/>
      <c r="H910" s="225">
        <v>21.6</v>
      </c>
      <c r="I910" s="226"/>
      <c r="J910" s="221"/>
      <c r="K910" s="221"/>
      <c r="L910" s="227"/>
      <c r="M910" s="228"/>
      <c r="N910" s="229"/>
      <c r="O910" s="229"/>
      <c r="P910" s="229"/>
      <c r="Q910" s="229"/>
      <c r="R910" s="229"/>
      <c r="S910" s="229"/>
      <c r="T910" s="230"/>
      <c r="AT910" s="231" t="s">
        <v>206</v>
      </c>
      <c r="AU910" s="231" t="s">
        <v>85</v>
      </c>
      <c r="AV910" s="12" t="s">
        <v>85</v>
      </c>
      <c r="AW910" s="12" t="s">
        <v>32</v>
      </c>
      <c r="AX910" s="12" t="s">
        <v>76</v>
      </c>
      <c r="AY910" s="231" t="s">
        <v>198</v>
      </c>
    </row>
    <row r="911" spans="2:65" s="12" customFormat="1" ht="33.75" x14ac:dyDescent="0.2">
      <c r="B911" s="220"/>
      <c r="C911" s="221"/>
      <c r="D911" s="222" t="s">
        <v>206</v>
      </c>
      <c r="E911" s="223" t="s">
        <v>1</v>
      </c>
      <c r="F911" s="224" t="s">
        <v>1115</v>
      </c>
      <c r="G911" s="221"/>
      <c r="H911" s="225">
        <v>77.400000000000006</v>
      </c>
      <c r="I911" s="226"/>
      <c r="J911" s="221"/>
      <c r="K911" s="221"/>
      <c r="L911" s="227"/>
      <c r="M911" s="228"/>
      <c r="N911" s="229"/>
      <c r="O911" s="229"/>
      <c r="P911" s="229"/>
      <c r="Q911" s="229"/>
      <c r="R911" s="229"/>
      <c r="S911" s="229"/>
      <c r="T911" s="230"/>
      <c r="AT911" s="231" t="s">
        <v>206</v>
      </c>
      <c r="AU911" s="231" t="s">
        <v>85</v>
      </c>
      <c r="AV911" s="12" t="s">
        <v>85</v>
      </c>
      <c r="AW911" s="12" t="s">
        <v>32</v>
      </c>
      <c r="AX911" s="12" t="s">
        <v>76</v>
      </c>
      <c r="AY911" s="231" t="s">
        <v>198</v>
      </c>
    </row>
    <row r="912" spans="2:65" s="12" customFormat="1" x14ac:dyDescent="0.2">
      <c r="B912" s="220"/>
      <c r="C912" s="221"/>
      <c r="D912" s="222" t="s">
        <v>206</v>
      </c>
      <c r="E912" s="223" t="s">
        <v>1</v>
      </c>
      <c r="F912" s="224" t="s">
        <v>1116</v>
      </c>
      <c r="G912" s="221"/>
      <c r="H912" s="225">
        <v>70.8</v>
      </c>
      <c r="I912" s="226"/>
      <c r="J912" s="221"/>
      <c r="K912" s="221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206</v>
      </c>
      <c r="AU912" s="231" t="s">
        <v>85</v>
      </c>
      <c r="AV912" s="12" t="s">
        <v>85</v>
      </c>
      <c r="AW912" s="12" t="s">
        <v>32</v>
      </c>
      <c r="AX912" s="12" t="s">
        <v>76</v>
      </c>
      <c r="AY912" s="231" t="s">
        <v>198</v>
      </c>
    </row>
    <row r="913" spans="2:65" s="12" customFormat="1" ht="22.5" x14ac:dyDescent="0.2">
      <c r="B913" s="220"/>
      <c r="C913" s="221"/>
      <c r="D913" s="222" t="s">
        <v>206</v>
      </c>
      <c r="E913" s="223" t="s">
        <v>1</v>
      </c>
      <c r="F913" s="224" t="s">
        <v>1117</v>
      </c>
      <c r="G913" s="221"/>
      <c r="H913" s="225">
        <v>127.4</v>
      </c>
      <c r="I913" s="226"/>
      <c r="J913" s="221"/>
      <c r="K913" s="221"/>
      <c r="L913" s="227"/>
      <c r="M913" s="228"/>
      <c r="N913" s="229"/>
      <c r="O913" s="229"/>
      <c r="P913" s="229"/>
      <c r="Q913" s="229"/>
      <c r="R913" s="229"/>
      <c r="S913" s="229"/>
      <c r="T913" s="230"/>
      <c r="AT913" s="231" t="s">
        <v>206</v>
      </c>
      <c r="AU913" s="231" t="s">
        <v>85</v>
      </c>
      <c r="AV913" s="12" t="s">
        <v>85</v>
      </c>
      <c r="AW913" s="12" t="s">
        <v>32</v>
      </c>
      <c r="AX913" s="12" t="s">
        <v>76</v>
      </c>
      <c r="AY913" s="231" t="s">
        <v>198</v>
      </c>
    </row>
    <row r="914" spans="2:65" s="12" customFormat="1" ht="33.75" x14ac:dyDescent="0.2">
      <c r="B914" s="220"/>
      <c r="C914" s="221"/>
      <c r="D914" s="222" t="s">
        <v>206</v>
      </c>
      <c r="E914" s="223" t="s">
        <v>1</v>
      </c>
      <c r="F914" s="224" t="s">
        <v>1118</v>
      </c>
      <c r="G914" s="221"/>
      <c r="H914" s="225">
        <v>113.4</v>
      </c>
      <c r="I914" s="226"/>
      <c r="J914" s="221"/>
      <c r="K914" s="221"/>
      <c r="L914" s="227"/>
      <c r="M914" s="228"/>
      <c r="N914" s="229"/>
      <c r="O914" s="229"/>
      <c r="P914" s="229"/>
      <c r="Q914" s="229"/>
      <c r="R914" s="229"/>
      <c r="S914" s="229"/>
      <c r="T914" s="230"/>
      <c r="AT914" s="231" t="s">
        <v>206</v>
      </c>
      <c r="AU914" s="231" t="s">
        <v>85</v>
      </c>
      <c r="AV914" s="12" t="s">
        <v>85</v>
      </c>
      <c r="AW914" s="12" t="s">
        <v>32</v>
      </c>
      <c r="AX914" s="12" t="s">
        <v>76</v>
      </c>
      <c r="AY914" s="231" t="s">
        <v>198</v>
      </c>
    </row>
    <row r="915" spans="2:65" s="12" customFormat="1" x14ac:dyDescent="0.2">
      <c r="B915" s="220"/>
      <c r="C915" s="221"/>
      <c r="D915" s="222" t="s">
        <v>206</v>
      </c>
      <c r="E915" s="223" t="s">
        <v>1</v>
      </c>
      <c r="F915" s="224" t="s">
        <v>1119</v>
      </c>
      <c r="G915" s="221"/>
      <c r="H915" s="225">
        <v>7.6</v>
      </c>
      <c r="I915" s="226"/>
      <c r="J915" s="221"/>
      <c r="K915" s="221"/>
      <c r="L915" s="227"/>
      <c r="M915" s="228"/>
      <c r="N915" s="229"/>
      <c r="O915" s="229"/>
      <c r="P915" s="229"/>
      <c r="Q915" s="229"/>
      <c r="R915" s="229"/>
      <c r="S915" s="229"/>
      <c r="T915" s="230"/>
      <c r="AT915" s="231" t="s">
        <v>206</v>
      </c>
      <c r="AU915" s="231" t="s">
        <v>85</v>
      </c>
      <c r="AV915" s="12" t="s">
        <v>85</v>
      </c>
      <c r="AW915" s="12" t="s">
        <v>32</v>
      </c>
      <c r="AX915" s="12" t="s">
        <v>76</v>
      </c>
      <c r="AY915" s="231" t="s">
        <v>198</v>
      </c>
    </row>
    <row r="916" spans="2:65" s="13" customFormat="1" x14ac:dyDescent="0.2">
      <c r="B916" s="232"/>
      <c r="C916" s="233"/>
      <c r="D916" s="222" t="s">
        <v>206</v>
      </c>
      <c r="E916" s="234" t="s">
        <v>1</v>
      </c>
      <c r="F916" s="235" t="s">
        <v>208</v>
      </c>
      <c r="G916" s="233"/>
      <c r="H916" s="236">
        <v>453.23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AT916" s="242" t="s">
        <v>206</v>
      </c>
      <c r="AU916" s="242" t="s">
        <v>85</v>
      </c>
      <c r="AV916" s="13" t="s">
        <v>205</v>
      </c>
      <c r="AW916" s="13" t="s">
        <v>32</v>
      </c>
      <c r="AX916" s="13" t="s">
        <v>83</v>
      </c>
      <c r="AY916" s="242" t="s">
        <v>198</v>
      </c>
    </row>
    <row r="917" spans="2:65" s="1" customFormat="1" ht="16.5" customHeight="1" x14ac:dyDescent="0.2">
      <c r="B917" s="33"/>
      <c r="C917" s="208" t="s">
        <v>627</v>
      </c>
      <c r="D917" s="208" t="s">
        <v>201</v>
      </c>
      <c r="E917" s="209" t="s">
        <v>1120</v>
      </c>
      <c r="F917" s="210" t="s">
        <v>1121</v>
      </c>
      <c r="G917" s="211" t="s">
        <v>312</v>
      </c>
      <c r="H917" s="212">
        <v>139.38999999999999</v>
      </c>
      <c r="I917" s="213"/>
      <c r="J917" s="212">
        <f>ROUND(I917*H917,2)</f>
        <v>0</v>
      </c>
      <c r="K917" s="210" t="s">
        <v>1</v>
      </c>
      <c r="L917" s="37"/>
      <c r="M917" s="214" t="s">
        <v>1</v>
      </c>
      <c r="N917" s="215" t="s">
        <v>41</v>
      </c>
      <c r="O917" s="65"/>
      <c r="P917" s="216">
        <f>O917*H917</f>
        <v>0</v>
      </c>
      <c r="Q917" s="216">
        <v>0</v>
      </c>
      <c r="R917" s="216">
        <f>Q917*H917</f>
        <v>0</v>
      </c>
      <c r="S917" s="216">
        <v>0</v>
      </c>
      <c r="T917" s="217">
        <f>S917*H917</f>
        <v>0</v>
      </c>
      <c r="AR917" s="218" t="s">
        <v>243</v>
      </c>
      <c r="AT917" s="218" t="s">
        <v>201</v>
      </c>
      <c r="AU917" s="218" t="s">
        <v>85</v>
      </c>
      <c r="AY917" s="16" t="s">
        <v>198</v>
      </c>
      <c r="BE917" s="219">
        <f>IF(N917="základní",J917,0)</f>
        <v>0</v>
      </c>
      <c r="BF917" s="219">
        <f>IF(N917="snížená",J917,0)</f>
        <v>0</v>
      </c>
      <c r="BG917" s="219">
        <f>IF(N917="zákl. přenesená",J917,0)</f>
        <v>0</v>
      </c>
      <c r="BH917" s="219">
        <f>IF(N917="sníž. přenesená",J917,0)</f>
        <v>0</v>
      </c>
      <c r="BI917" s="219">
        <f>IF(N917="nulová",J917,0)</f>
        <v>0</v>
      </c>
      <c r="BJ917" s="16" t="s">
        <v>83</v>
      </c>
      <c r="BK917" s="219">
        <f>ROUND(I917*H917,2)</f>
        <v>0</v>
      </c>
      <c r="BL917" s="16" t="s">
        <v>243</v>
      </c>
      <c r="BM917" s="218" t="s">
        <v>1122</v>
      </c>
    </row>
    <row r="918" spans="2:65" s="14" customFormat="1" x14ac:dyDescent="0.2">
      <c r="B918" s="243"/>
      <c r="C918" s="244"/>
      <c r="D918" s="222" t="s">
        <v>206</v>
      </c>
      <c r="E918" s="245" t="s">
        <v>1</v>
      </c>
      <c r="F918" s="246" t="s">
        <v>1123</v>
      </c>
      <c r="G918" s="244"/>
      <c r="H918" s="245" t="s">
        <v>1</v>
      </c>
      <c r="I918" s="247"/>
      <c r="J918" s="244"/>
      <c r="K918" s="244"/>
      <c r="L918" s="248"/>
      <c r="M918" s="249"/>
      <c r="N918" s="250"/>
      <c r="O918" s="250"/>
      <c r="P918" s="250"/>
      <c r="Q918" s="250"/>
      <c r="R918" s="250"/>
      <c r="S918" s="250"/>
      <c r="T918" s="251"/>
      <c r="AT918" s="252" t="s">
        <v>206</v>
      </c>
      <c r="AU918" s="252" t="s">
        <v>85</v>
      </c>
      <c r="AV918" s="14" t="s">
        <v>83</v>
      </c>
      <c r="AW918" s="14" t="s">
        <v>32</v>
      </c>
      <c r="AX918" s="14" t="s">
        <v>76</v>
      </c>
      <c r="AY918" s="252" t="s">
        <v>198</v>
      </c>
    </row>
    <row r="919" spans="2:65" s="12" customFormat="1" x14ac:dyDescent="0.2">
      <c r="B919" s="220"/>
      <c r="C919" s="221"/>
      <c r="D919" s="222" t="s">
        <v>206</v>
      </c>
      <c r="E919" s="223" t="s">
        <v>1</v>
      </c>
      <c r="F919" s="224" t="s">
        <v>1124</v>
      </c>
      <c r="G919" s="221"/>
      <c r="H919" s="225">
        <v>139.38999999999999</v>
      </c>
      <c r="I919" s="226"/>
      <c r="J919" s="221"/>
      <c r="K919" s="221"/>
      <c r="L919" s="227"/>
      <c r="M919" s="228"/>
      <c r="N919" s="229"/>
      <c r="O919" s="229"/>
      <c r="P919" s="229"/>
      <c r="Q919" s="229"/>
      <c r="R919" s="229"/>
      <c r="S919" s="229"/>
      <c r="T919" s="230"/>
      <c r="AT919" s="231" t="s">
        <v>206</v>
      </c>
      <c r="AU919" s="231" t="s">
        <v>85</v>
      </c>
      <c r="AV919" s="12" t="s">
        <v>85</v>
      </c>
      <c r="AW919" s="12" t="s">
        <v>32</v>
      </c>
      <c r="AX919" s="12" t="s">
        <v>76</v>
      </c>
      <c r="AY919" s="231" t="s">
        <v>198</v>
      </c>
    </row>
    <row r="920" spans="2:65" s="13" customFormat="1" x14ac:dyDescent="0.2">
      <c r="B920" s="232"/>
      <c r="C920" s="233"/>
      <c r="D920" s="222" t="s">
        <v>206</v>
      </c>
      <c r="E920" s="234" t="s">
        <v>1</v>
      </c>
      <c r="F920" s="235" t="s">
        <v>208</v>
      </c>
      <c r="G920" s="233"/>
      <c r="H920" s="236">
        <v>139.38999999999999</v>
      </c>
      <c r="I920" s="237"/>
      <c r="J920" s="233"/>
      <c r="K920" s="233"/>
      <c r="L920" s="238"/>
      <c r="M920" s="239"/>
      <c r="N920" s="240"/>
      <c r="O920" s="240"/>
      <c r="P920" s="240"/>
      <c r="Q920" s="240"/>
      <c r="R920" s="240"/>
      <c r="S920" s="240"/>
      <c r="T920" s="241"/>
      <c r="AT920" s="242" t="s">
        <v>206</v>
      </c>
      <c r="AU920" s="242" t="s">
        <v>85</v>
      </c>
      <c r="AV920" s="13" t="s">
        <v>205</v>
      </c>
      <c r="AW920" s="13" t="s">
        <v>32</v>
      </c>
      <c r="AX920" s="13" t="s">
        <v>83</v>
      </c>
      <c r="AY920" s="242" t="s">
        <v>198</v>
      </c>
    </row>
    <row r="921" spans="2:65" s="1" customFormat="1" ht="16.5" customHeight="1" x14ac:dyDescent="0.2">
      <c r="B921" s="33"/>
      <c r="C921" s="208" t="s">
        <v>1125</v>
      </c>
      <c r="D921" s="208" t="s">
        <v>201</v>
      </c>
      <c r="E921" s="209" t="s">
        <v>1126</v>
      </c>
      <c r="F921" s="210" t="s">
        <v>1127</v>
      </c>
      <c r="G921" s="211" t="s">
        <v>312</v>
      </c>
      <c r="H921" s="212">
        <v>292.72000000000003</v>
      </c>
      <c r="I921" s="213"/>
      <c r="J921" s="212">
        <f>ROUND(I921*H921,2)</f>
        <v>0</v>
      </c>
      <c r="K921" s="210" t="s">
        <v>1</v>
      </c>
      <c r="L921" s="37"/>
      <c r="M921" s="214" t="s">
        <v>1</v>
      </c>
      <c r="N921" s="215" t="s">
        <v>41</v>
      </c>
      <c r="O921" s="65"/>
      <c r="P921" s="216">
        <f>O921*H921</f>
        <v>0</v>
      </c>
      <c r="Q921" s="216">
        <v>0</v>
      </c>
      <c r="R921" s="216">
        <f>Q921*H921</f>
        <v>0</v>
      </c>
      <c r="S921" s="216">
        <v>0</v>
      </c>
      <c r="T921" s="217">
        <f>S921*H921</f>
        <v>0</v>
      </c>
      <c r="AR921" s="218" t="s">
        <v>243</v>
      </c>
      <c r="AT921" s="218" t="s">
        <v>201</v>
      </c>
      <c r="AU921" s="218" t="s">
        <v>85</v>
      </c>
      <c r="AY921" s="16" t="s">
        <v>198</v>
      </c>
      <c r="BE921" s="219">
        <f>IF(N921="základní",J921,0)</f>
        <v>0</v>
      </c>
      <c r="BF921" s="219">
        <f>IF(N921="snížená",J921,0)</f>
        <v>0</v>
      </c>
      <c r="BG921" s="219">
        <f>IF(N921="zákl. přenesená",J921,0)</f>
        <v>0</v>
      </c>
      <c r="BH921" s="219">
        <f>IF(N921="sníž. přenesená",J921,0)</f>
        <v>0</v>
      </c>
      <c r="BI921" s="219">
        <f>IF(N921="nulová",J921,0)</f>
        <v>0</v>
      </c>
      <c r="BJ921" s="16" t="s">
        <v>83</v>
      </c>
      <c r="BK921" s="219">
        <f>ROUND(I921*H921,2)</f>
        <v>0</v>
      </c>
      <c r="BL921" s="16" t="s">
        <v>243</v>
      </c>
      <c r="BM921" s="218" t="s">
        <v>1128</v>
      </c>
    </row>
    <row r="922" spans="2:65" s="12" customFormat="1" x14ac:dyDescent="0.2">
      <c r="B922" s="220"/>
      <c r="C922" s="221"/>
      <c r="D922" s="222" t="s">
        <v>206</v>
      </c>
      <c r="E922" s="223" t="s">
        <v>1</v>
      </c>
      <c r="F922" s="224" t="s">
        <v>1129</v>
      </c>
      <c r="G922" s="221"/>
      <c r="H922" s="225">
        <v>278.77999999999997</v>
      </c>
      <c r="I922" s="226"/>
      <c r="J922" s="221"/>
      <c r="K922" s="221"/>
      <c r="L922" s="227"/>
      <c r="M922" s="228"/>
      <c r="N922" s="229"/>
      <c r="O922" s="229"/>
      <c r="P922" s="229"/>
      <c r="Q922" s="229"/>
      <c r="R922" s="229"/>
      <c r="S922" s="229"/>
      <c r="T922" s="230"/>
      <c r="AT922" s="231" t="s">
        <v>206</v>
      </c>
      <c r="AU922" s="231" t="s">
        <v>85</v>
      </c>
      <c r="AV922" s="12" t="s">
        <v>85</v>
      </c>
      <c r="AW922" s="12" t="s">
        <v>32</v>
      </c>
      <c r="AX922" s="12" t="s">
        <v>76</v>
      </c>
      <c r="AY922" s="231" t="s">
        <v>198</v>
      </c>
    </row>
    <row r="923" spans="2:65" s="12" customFormat="1" x14ac:dyDescent="0.2">
      <c r="B923" s="220"/>
      <c r="C923" s="221"/>
      <c r="D923" s="222" t="s">
        <v>206</v>
      </c>
      <c r="E923" s="223" t="s">
        <v>1</v>
      </c>
      <c r="F923" s="224" t="s">
        <v>1130</v>
      </c>
      <c r="G923" s="221"/>
      <c r="H923" s="225">
        <v>13.94</v>
      </c>
      <c r="I923" s="226"/>
      <c r="J923" s="221"/>
      <c r="K923" s="221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206</v>
      </c>
      <c r="AU923" s="231" t="s">
        <v>85</v>
      </c>
      <c r="AV923" s="12" t="s">
        <v>85</v>
      </c>
      <c r="AW923" s="12" t="s">
        <v>32</v>
      </c>
      <c r="AX923" s="12" t="s">
        <v>76</v>
      </c>
      <c r="AY923" s="231" t="s">
        <v>198</v>
      </c>
    </row>
    <row r="924" spans="2:65" s="13" customFormat="1" x14ac:dyDescent="0.2">
      <c r="B924" s="232"/>
      <c r="C924" s="233"/>
      <c r="D924" s="222" t="s">
        <v>206</v>
      </c>
      <c r="E924" s="234" t="s">
        <v>1</v>
      </c>
      <c r="F924" s="235" t="s">
        <v>208</v>
      </c>
      <c r="G924" s="233"/>
      <c r="H924" s="236">
        <v>292.72000000000003</v>
      </c>
      <c r="I924" s="237"/>
      <c r="J924" s="233"/>
      <c r="K924" s="233"/>
      <c r="L924" s="238"/>
      <c r="M924" s="239"/>
      <c r="N924" s="240"/>
      <c r="O924" s="240"/>
      <c r="P924" s="240"/>
      <c r="Q924" s="240"/>
      <c r="R924" s="240"/>
      <c r="S924" s="240"/>
      <c r="T924" s="241"/>
      <c r="AT924" s="242" t="s">
        <v>206</v>
      </c>
      <c r="AU924" s="242" t="s">
        <v>85</v>
      </c>
      <c r="AV924" s="13" t="s">
        <v>205</v>
      </c>
      <c r="AW924" s="13" t="s">
        <v>32</v>
      </c>
      <c r="AX924" s="13" t="s">
        <v>83</v>
      </c>
      <c r="AY924" s="242" t="s">
        <v>198</v>
      </c>
    </row>
    <row r="925" spans="2:65" s="1" customFormat="1" ht="16.5" customHeight="1" x14ac:dyDescent="0.2">
      <c r="B925" s="33"/>
      <c r="C925" s="208" t="s">
        <v>633</v>
      </c>
      <c r="D925" s="208" t="s">
        <v>201</v>
      </c>
      <c r="E925" s="209" t="s">
        <v>1131</v>
      </c>
      <c r="F925" s="210" t="s">
        <v>1132</v>
      </c>
      <c r="G925" s="211" t="s">
        <v>294</v>
      </c>
      <c r="H925" s="212">
        <v>1.99</v>
      </c>
      <c r="I925" s="213"/>
      <c r="J925" s="212">
        <f>ROUND(I925*H925,2)</f>
        <v>0</v>
      </c>
      <c r="K925" s="210" t="s">
        <v>1</v>
      </c>
      <c r="L925" s="37"/>
      <c r="M925" s="214" t="s">
        <v>1</v>
      </c>
      <c r="N925" s="215" t="s">
        <v>41</v>
      </c>
      <c r="O925" s="65"/>
      <c r="P925" s="216">
        <f>O925*H925</f>
        <v>0</v>
      </c>
      <c r="Q925" s="216">
        <v>0</v>
      </c>
      <c r="R925" s="216">
        <f>Q925*H925</f>
        <v>0</v>
      </c>
      <c r="S925" s="216">
        <v>0</v>
      </c>
      <c r="T925" s="217">
        <f>S925*H925</f>
        <v>0</v>
      </c>
      <c r="AR925" s="218" t="s">
        <v>243</v>
      </c>
      <c r="AT925" s="218" t="s">
        <v>201</v>
      </c>
      <c r="AU925" s="218" t="s">
        <v>85</v>
      </c>
      <c r="AY925" s="16" t="s">
        <v>198</v>
      </c>
      <c r="BE925" s="219">
        <f>IF(N925="základní",J925,0)</f>
        <v>0</v>
      </c>
      <c r="BF925" s="219">
        <f>IF(N925="snížená",J925,0)</f>
        <v>0</v>
      </c>
      <c r="BG925" s="219">
        <f>IF(N925="zákl. přenesená",J925,0)</f>
        <v>0</v>
      </c>
      <c r="BH925" s="219">
        <f>IF(N925="sníž. přenesená",J925,0)</f>
        <v>0</v>
      </c>
      <c r="BI925" s="219">
        <f>IF(N925="nulová",J925,0)</f>
        <v>0</v>
      </c>
      <c r="BJ925" s="16" t="s">
        <v>83</v>
      </c>
      <c r="BK925" s="219">
        <f>ROUND(I925*H925,2)</f>
        <v>0</v>
      </c>
      <c r="BL925" s="16" t="s">
        <v>243</v>
      </c>
      <c r="BM925" s="218" t="s">
        <v>1133</v>
      </c>
    </row>
    <row r="926" spans="2:65" s="11" customFormat="1" ht="22.9" customHeight="1" x14ac:dyDescent="0.2">
      <c r="B926" s="192"/>
      <c r="C926" s="193"/>
      <c r="D926" s="194" t="s">
        <v>75</v>
      </c>
      <c r="E926" s="206" t="s">
        <v>1134</v>
      </c>
      <c r="F926" s="206" t="s">
        <v>1135</v>
      </c>
      <c r="G926" s="193"/>
      <c r="H926" s="193"/>
      <c r="I926" s="196"/>
      <c r="J926" s="207">
        <f>BK926</f>
        <v>0</v>
      </c>
      <c r="K926" s="193"/>
      <c r="L926" s="198"/>
      <c r="M926" s="199"/>
      <c r="N926" s="200"/>
      <c r="O926" s="200"/>
      <c r="P926" s="201">
        <f>SUM(P927:P970)</f>
        <v>0</v>
      </c>
      <c r="Q926" s="200"/>
      <c r="R926" s="201">
        <f>SUM(R927:R970)</f>
        <v>0</v>
      </c>
      <c r="S926" s="200"/>
      <c r="T926" s="202">
        <f>SUM(T927:T970)</f>
        <v>0</v>
      </c>
      <c r="AR926" s="203" t="s">
        <v>85</v>
      </c>
      <c r="AT926" s="204" t="s">
        <v>75</v>
      </c>
      <c r="AU926" s="204" t="s">
        <v>83</v>
      </c>
      <c r="AY926" s="203" t="s">
        <v>198</v>
      </c>
      <c r="BK926" s="205">
        <f>SUM(BK927:BK970)</f>
        <v>0</v>
      </c>
    </row>
    <row r="927" spans="2:65" s="1" customFormat="1" ht="16.5" customHeight="1" x14ac:dyDescent="0.2">
      <c r="B927" s="33"/>
      <c r="C927" s="208" t="s">
        <v>1136</v>
      </c>
      <c r="D927" s="208" t="s">
        <v>201</v>
      </c>
      <c r="E927" s="209" t="s">
        <v>1137</v>
      </c>
      <c r="F927" s="210" t="s">
        <v>1138</v>
      </c>
      <c r="G927" s="211" t="s">
        <v>312</v>
      </c>
      <c r="H927" s="212">
        <v>166.77</v>
      </c>
      <c r="I927" s="213"/>
      <c r="J927" s="212">
        <f>ROUND(I927*H927,2)</f>
        <v>0</v>
      </c>
      <c r="K927" s="210" t="s">
        <v>1</v>
      </c>
      <c r="L927" s="37"/>
      <c r="M927" s="214" t="s">
        <v>1</v>
      </c>
      <c r="N927" s="215" t="s">
        <v>41</v>
      </c>
      <c r="O927" s="65"/>
      <c r="P927" s="216">
        <f>O927*H927</f>
        <v>0</v>
      </c>
      <c r="Q927" s="216">
        <v>0</v>
      </c>
      <c r="R927" s="216">
        <f>Q927*H927</f>
        <v>0</v>
      </c>
      <c r="S927" s="216">
        <v>0</v>
      </c>
      <c r="T927" s="217">
        <f>S927*H927</f>
        <v>0</v>
      </c>
      <c r="AR927" s="218" t="s">
        <v>243</v>
      </c>
      <c r="AT927" s="218" t="s">
        <v>201</v>
      </c>
      <c r="AU927" s="218" t="s">
        <v>85</v>
      </c>
      <c r="AY927" s="16" t="s">
        <v>198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16" t="s">
        <v>83</v>
      </c>
      <c r="BK927" s="219">
        <f>ROUND(I927*H927,2)</f>
        <v>0</v>
      </c>
      <c r="BL927" s="16" t="s">
        <v>243</v>
      </c>
      <c r="BM927" s="218" t="s">
        <v>1139</v>
      </c>
    </row>
    <row r="928" spans="2:65" s="14" customFormat="1" x14ac:dyDescent="0.2">
      <c r="B928" s="243"/>
      <c r="C928" s="244"/>
      <c r="D928" s="222" t="s">
        <v>206</v>
      </c>
      <c r="E928" s="245" t="s">
        <v>1</v>
      </c>
      <c r="F928" s="246" t="s">
        <v>1140</v>
      </c>
      <c r="G928" s="244"/>
      <c r="H928" s="245" t="s">
        <v>1</v>
      </c>
      <c r="I928" s="247"/>
      <c r="J928" s="244"/>
      <c r="K928" s="244"/>
      <c r="L928" s="248"/>
      <c r="M928" s="249"/>
      <c r="N928" s="250"/>
      <c r="O928" s="250"/>
      <c r="P928" s="250"/>
      <c r="Q928" s="250"/>
      <c r="R928" s="250"/>
      <c r="S928" s="250"/>
      <c r="T928" s="251"/>
      <c r="AT928" s="252" t="s">
        <v>206</v>
      </c>
      <c r="AU928" s="252" t="s">
        <v>85</v>
      </c>
      <c r="AV928" s="14" t="s">
        <v>83</v>
      </c>
      <c r="AW928" s="14" t="s">
        <v>32</v>
      </c>
      <c r="AX928" s="14" t="s">
        <v>76</v>
      </c>
      <c r="AY928" s="252" t="s">
        <v>198</v>
      </c>
    </row>
    <row r="929" spans="2:65" s="12" customFormat="1" x14ac:dyDescent="0.2">
      <c r="B929" s="220"/>
      <c r="C929" s="221"/>
      <c r="D929" s="222" t="s">
        <v>206</v>
      </c>
      <c r="E929" s="223" t="s">
        <v>1</v>
      </c>
      <c r="F929" s="224" t="s">
        <v>1141</v>
      </c>
      <c r="G929" s="221"/>
      <c r="H929" s="225">
        <v>160.37</v>
      </c>
      <c r="I929" s="226"/>
      <c r="J929" s="221"/>
      <c r="K929" s="221"/>
      <c r="L929" s="227"/>
      <c r="M929" s="228"/>
      <c r="N929" s="229"/>
      <c r="O929" s="229"/>
      <c r="P929" s="229"/>
      <c r="Q929" s="229"/>
      <c r="R929" s="229"/>
      <c r="S929" s="229"/>
      <c r="T929" s="230"/>
      <c r="AT929" s="231" t="s">
        <v>206</v>
      </c>
      <c r="AU929" s="231" t="s">
        <v>85</v>
      </c>
      <c r="AV929" s="12" t="s">
        <v>85</v>
      </c>
      <c r="AW929" s="12" t="s">
        <v>32</v>
      </c>
      <c r="AX929" s="12" t="s">
        <v>76</v>
      </c>
      <c r="AY929" s="231" t="s">
        <v>198</v>
      </c>
    </row>
    <row r="930" spans="2:65" s="12" customFormat="1" x14ac:dyDescent="0.2">
      <c r="B930" s="220"/>
      <c r="C930" s="221"/>
      <c r="D930" s="222" t="s">
        <v>206</v>
      </c>
      <c r="E930" s="223" t="s">
        <v>1</v>
      </c>
      <c r="F930" s="224" t="s">
        <v>1142</v>
      </c>
      <c r="G930" s="221"/>
      <c r="H930" s="225">
        <v>6.4</v>
      </c>
      <c r="I930" s="226"/>
      <c r="J930" s="221"/>
      <c r="K930" s="221"/>
      <c r="L930" s="227"/>
      <c r="M930" s="228"/>
      <c r="N930" s="229"/>
      <c r="O930" s="229"/>
      <c r="P930" s="229"/>
      <c r="Q930" s="229"/>
      <c r="R930" s="229"/>
      <c r="S930" s="229"/>
      <c r="T930" s="230"/>
      <c r="AT930" s="231" t="s">
        <v>206</v>
      </c>
      <c r="AU930" s="231" t="s">
        <v>85</v>
      </c>
      <c r="AV930" s="12" t="s">
        <v>85</v>
      </c>
      <c r="AW930" s="12" t="s">
        <v>32</v>
      </c>
      <c r="AX930" s="12" t="s">
        <v>76</v>
      </c>
      <c r="AY930" s="231" t="s">
        <v>198</v>
      </c>
    </row>
    <row r="931" spans="2:65" s="13" customFormat="1" x14ac:dyDescent="0.2">
      <c r="B931" s="232"/>
      <c r="C931" s="233"/>
      <c r="D931" s="222" t="s">
        <v>206</v>
      </c>
      <c r="E931" s="234" t="s">
        <v>1</v>
      </c>
      <c r="F931" s="235" t="s">
        <v>208</v>
      </c>
      <c r="G931" s="233"/>
      <c r="H931" s="236">
        <v>166.77</v>
      </c>
      <c r="I931" s="237"/>
      <c r="J931" s="233"/>
      <c r="K931" s="233"/>
      <c r="L931" s="238"/>
      <c r="M931" s="239"/>
      <c r="N931" s="240"/>
      <c r="O931" s="240"/>
      <c r="P931" s="240"/>
      <c r="Q931" s="240"/>
      <c r="R931" s="240"/>
      <c r="S931" s="240"/>
      <c r="T931" s="241"/>
      <c r="AT931" s="242" t="s">
        <v>206</v>
      </c>
      <c r="AU931" s="242" t="s">
        <v>85</v>
      </c>
      <c r="AV931" s="13" t="s">
        <v>205</v>
      </c>
      <c r="AW931" s="13" t="s">
        <v>32</v>
      </c>
      <c r="AX931" s="13" t="s">
        <v>83</v>
      </c>
      <c r="AY931" s="242" t="s">
        <v>198</v>
      </c>
    </row>
    <row r="932" spans="2:65" s="1" customFormat="1" ht="16.5" customHeight="1" x14ac:dyDescent="0.2">
      <c r="B932" s="33"/>
      <c r="C932" s="208" t="s">
        <v>637</v>
      </c>
      <c r="D932" s="208" t="s">
        <v>201</v>
      </c>
      <c r="E932" s="209" t="s">
        <v>1143</v>
      </c>
      <c r="F932" s="210" t="s">
        <v>1144</v>
      </c>
      <c r="G932" s="211" t="s">
        <v>278</v>
      </c>
      <c r="H932" s="212">
        <v>385.5</v>
      </c>
      <c r="I932" s="213"/>
      <c r="J932" s="212">
        <f>ROUND(I932*H932,2)</f>
        <v>0</v>
      </c>
      <c r="K932" s="210" t="s">
        <v>1</v>
      </c>
      <c r="L932" s="37"/>
      <c r="M932" s="214" t="s">
        <v>1</v>
      </c>
      <c r="N932" s="215" t="s">
        <v>41</v>
      </c>
      <c r="O932" s="65"/>
      <c r="P932" s="216">
        <f>O932*H932</f>
        <v>0</v>
      </c>
      <c r="Q932" s="216">
        <v>0</v>
      </c>
      <c r="R932" s="216">
        <f>Q932*H932</f>
        <v>0</v>
      </c>
      <c r="S932" s="216">
        <v>0</v>
      </c>
      <c r="T932" s="217">
        <f>S932*H932</f>
        <v>0</v>
      </c>
      <c r="AR932" s="218" t="s">
        <v>243</v>
      </c>
      <c r="AT932" s="218" t="s">
        <v>201</v>
      </c>
      <c r="AU932" s="218" t="s">
        <v>85</v>
      </c>
      <c r="AY932" s="16" t="s">
        <v>198</v>
      </c>
      <c r="BE932" s="219">
        <f>IF(N932="základní",J932,0)</f>
        <v>0</v>
      </c>
      <c r="BF932" s="219">
        <f>IF(N932="snížená",J932,0)</f>
        <v>0</v>
      </c>
      <c r="BG932" s="219">
        <f>IF(N932="zákl. přenesená",J932,0)</f>
        <v>0</v>
      </c>
      <c r="BH932" s="219">
        <f>IF(N932="sníž. přenesená",J932,0)</f>
        <v>0</v>
      </c>
      <c r="BI932" s="219">
        <f>IF(N932="nulová",J932,0)</f>
        <v>0</v>
      </c>
      <c r="BJ932" s="16" t="s">
        <v>83</v>
      </c>
      <c r="BK932" s="219">
        <f>ROUND(I932*H932,2)</f>
        <v>0</v>
      </c>
      <c r="BL932" s="16" t="s">
        <v>243</v>
      </c>
      <c r="BM932" s="218" t="s">
        <v>1145</v>
      </c>
    </row>
    <row r="933" spans="2:65" s="12" customFormat="1" ht="33.75" x14ac:dyDescent="0.2">
      <c r="B933" s="220"/>
      <c r="C933" s="221"/>
      <c r="D933" s="222" t="s">
        <v>206</v>
      </c>
      <c r="E933" s="223" t="s">
        <v>1</v>
      </c>
      <c r="F933" s="224" t="s">
        <v>1146</v>
      </c>
      <c r="G933" s="221"/>
      <c r="H933" s="225">
        <v>211.5</v>
      </c>
      <c r="I933" s="226"/>
      <c r="J933" s="221"/>
      <c r="K933" s="221"/>
      <c r="L933" s="227"/>
      <c r="M933" s="228"/>
      <c r="N933" s="229"/>
      <c r="O933" s="229"/>
      <c r="P933" s="229"/>
      <c r="Q933" s="229"/>
      <c r="R933" s="229"/>
      <c r="S933" s="229"/>
      <c r="T933" s="230"/>
      <c r="AT933" s="231" t="s">
        <v>206</v>
      </c>
      <c r="AU933" s="231" t="s">
        <v>85</v>
      </c>
      <c r="AV933" s="12" t="s">
        <v>85</v>
      </c>
      <c r="AW933" s="12" t="s">
        <v>32</v>
      </c>
      <c r="AX933" s="12" t="s">
        <v>76</v>
      </c>
      <c r="AY933" s="231" t="s">
        <v>198</v>
      </c>
    </row>
    <row r="934" spans="2:65" s="12" customFormat="1" x14ac:dyDescent="0.2">
      <c r="B934" s="220"/>
      <c r="C934" s="221"/>
      <c r="D934" s="222" t="s">
        <v>206</v>
      </c>
      <c r="E934" s="223" t="s">
        <v>1</v>
      </c>
      <c r="F934" s="224" t="s">
        <v>1147</v>
      </c>
      <c r="G934" s="221"/>
      <c r="H934" s="225">
        <v>174</v>
      </c>
      <c r="I934" s="226"/>
      <c r="J934" s="221"/>
      <c r="K934" s="221"/>
      <c r="L934" s="227"/>
      <c r="M934" s="228"/>
      <c r="N934" s="229"/>
      <c r="O934" s="229"/>
      <c r="P934" s="229"/>
      <c r="Q934" s="229"/>
      <c r="R934" s="229"/>
      <c r="S934" s="229"/>
      <c r="T934" s="230"/>
      <c r="AT934" s="231" t="s">
        <v>206</v>
      </c>
      <c r="AU934" s="231" t="s">
        <v>85</v>
      </c>
      <c r="AV934" s="12" t="s">
        <v>85</v>
      </c>
      <c r="AW934" s="12" t="s">
        <v>32</v>
      </c>
      <c r="AX934" s="12" t="s">
        <v>76</v>
      </c>
      <c r="AY934" s="231" t="s">
        <v>198</v>
      </c>
    </row>
    <row r="935" spans="2:65" s="13" customFormat="1" x14ac:dyDescent="0.2">
      <c r="B935" s="232"/>
      <c r="C935" s="233"/>
      <c r="D935" s="222" t="s">
        <v>206</v>
      </c>
      <c r="E935" s="234" t="s">
        <v>1</v>
      </c>
      <c r="F935" s="235" t="s">
        <v>208</v>
      </c>
      <c r="G935" s="233"/>
      <c r="H935" s="236">
        <v>385.5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AT935" s="242" t="s">
        <v>206</v>
      </c>
      <c r="AU935" s="242" t="s">
        <v>85</v>
      </c>
      <c r="AV935" s="13" t="s">
        <v>205</v>
      </c>
      <c r="AW935" s="13" t="s">
        <v>32</v>
      </c>
      <c r="AX935" s="13" t="s">
        <v>83</v>
      </c>
      <c r="AY935" s="242" t="s">
        <v>198</v>
      </c>
    </row>
    <row r="936" spans="2:65" s="1" customFormat="1" ht="16.5" customHeight="1" x14ac:dyDescent="0.2">
      <c r="B936" s="33"/>
      <c r="C936" s="208" t="s">
        <v>1148</v>
      </c>
      <c r="D936" s="208" t="s">
        <v>201</v>
      </c>
      <c r="E936" s="209" t="s">
        <v>1149</v>
      </c>
      <c r="F936" s="210" t="s">
        <v>1150</v>
      </c>
      <c r="G936" s="211" t="s">
        <v>224</v>
      </c>
      <c r="H936" s="212">
        <v>6.27</v>
      </c>
      <c r="I936" s="213"/>
      <c r="J936" s="212">
        <f>ROUND(I936*H936,2)</f>
        <v>0</v>
      </c>
      <c r="K936" s="210" t="s">
        <v>1</v>
      </c>
      <c r="L936" s="37"/>
      <c r="M936" s="214" t="s">
        <v>1</v>
      </c>
      <c r="N936" s="215" t="s">
        <v>41</v>
      </c>
      <c r="O936" s="65"/>
      <c r="P936" s="216">
        <f>O936*H936</f>
        <v>0</v>
      </c>
      <c r="Q936" s="216">
        <v>0</v>
      </c>
      <c r="R936" s="216">
        <f>Q936*H936</f>
        <v>0</v>
      </c>
      <c r="S936" s="216">
        <v>0</v>
      </c>
      <c r="T936" s="217">
        <f>S936*H936</f>
        <v>0</v>
      </c>
      <c r="AR936" s="218" t="s">
        <v>243</v>
      </c>
      <c r="AT936" s="218" t="s">
        <v>201</v>
      </c>
      <c r="AU936" s="218" t="s">
        <v>85</v>
      </c>
      <c r="AY936" s="16" t="s">
        <v>198</v>
      </c>
      <c r="BE936" s="219">
        <f>IF(N936="základní",J936,0)</f>
        <v>0</v>
      </c>
      <c r="BF936" s="219">
        <f>IF(N936="snížená",J936,0)</f>
        <v>0</v>
      </c>
      <c r="BG936" s="219">
        <f>IF(N936="zákl. přenesená",J936,0)</f>
        <v>0</v>
      </c>
      <c r="BH936" s="219">
        <f>IF(N936="sníž. přenesená",J936,0)</f>
        <v>0</v>
      </c>
      <c r="BI936" s="219">
        <f>IF(N936="nulová",J936,0)</f>
        <v>0</v>
      </c>
      <c r="BJ936" s="16" t="s">
        <v>83</v>
      </c>
      <c r="BK936" s="219">
        <f>ROUND(I936*H936,2)</f>
        <v>0</v>
      </c>
      <c r="BL936" s="16" t="s">
        <v>243</v>
      </c>
      <c r="BM936" s="218" t="s">
        <v>1151</v>
      </c>
    </row>
    <row r="937" spans="2:65" s="12" customFormat="1" ht="33.75" x14ac:dyDescent="0.2">
      <c r="B937" s="220"/>
      <c r="C937" s="221"/>
      <c r="D937" s="222" t="s">
        <v>206</v>
      </c>
      <c r="E937" s="223" t="s">
        <v>1</v>
      </c>
      <c r="F937" s="224" t="s">
        <v>1152</v>
      </c>
      <c r="G937" s="221"/>
      <c r="H937" s="225">
        <v>0.56999999999999995</v>
      </c>
      <c r="I937" s="226"/>
      <c r="J937" s="221"/>
      <c r="K937" s="221"/>
      <c r="L937" s="227"/>
      <c r="M937" s="228"/>
      <c r="N937" s="229"/>
      <c r="O937" s="229"/>
      <c r="P937" s="229"/>
      <c r="Q937" s="229"/>
      <c r="R937" s="229"/>
      <c r="S937" s="229"/>
      <c r="T937" s="230"/>
      <c r="AT937" s="231" t="s">
        <v>206</v>
      </c>
      <c r="AU937" s="231" t="s">
        <v>85</v>
      </c>
      <c r="AV937" s="12" t="s">
        <v>85</v>
      </c>
      <c r="AW937" s="12" t="s">
        <v>32</v>
      </c>
      <c r="AX937" s="12" t="s">
        <v>76</v>
      </c>
      <c r="AY937" s="231" t="s">
        <v>198</v>
      </c>
    </row>
    <row r="938" spans="2:65" s="12" customFormat="1" x14ac:dyDescent="0.2">
      <c r="B938" s="220"/>
      <c r="C938" s="221"/>
      <c r="D938" s="222" t="s">
        <v>206</v>
      </c>
      <c r="E938" s="223" t="s">
        <v>1</v>
      </c>
      <c r="F938" s="224" t="s">
        <v>1153</v>
      </c>
      <c r="G938" s="221"/>
      <c r="H938" s="225">
        <v>3.17</v>
      </c>
      <c r="I938" s="226"/>
      <c r="J938" s="221"/>
      <c r="K938" s="221"/>
      <c r="L938" s="227"/>
      <c r="M938" s="228"/>
      <c r="N938" s="229"/>
      <c r="O938" s="229"/>
      <c r="P938" s="229"/>
      <c r="Q938" s="229"/>
      <c r="R938" s="229"/>
      <c r="S938" s="229"/>
      <c r="T938" s="230"/>
      <c r="AT938" s="231" t="s">
        <v>206</v>
      </c>
      <c r="AU938" s="231" t="s">
        <v>85</v>
      </c>
      <c r="AV938" s="12" t="s">
        <v>85</v>
      </c>
      <c r="AW938" s="12" t="s">
        <v>32</v>
      </c>
      <c r="AX938" s="12" t="s">
        <v>76</v>
      </c>
      <c r="AY938" s="231" t="s">
        <v>198</v>
      </c>
    </row>
    <row r="939" spans="2:65" s="12" customFormat="1" x14ac:dyDescent="0.2">
      <c r="B939" s="220"/>
      <c r="C939" s="221"/>
      <c r="D939" s="222" t="s">
        <v>206</v>
      </c>
      <c r="E939" s="223" t="s">
        <v>1</v>
      </c>
      <c r="F939" s="224" t="s">
        <v>1154</v>
      </c>
      <c r="G939" s="221"/>
      <c r="H939" s="225">
        <v>1.79</v>
      </c>
      <c r="I939" s="226"/>
      <c r="J939" s="221"/>
      <c r="K939" s="221"/>
      <c r="L939" s="227"/>
      <c r="M939" s="228"/>
      <c r="N939" s="229"/>
      <c r="O939" s="229"/>
      <c r="P939" s="229"/>
      <c r="Q939" s="229"/>
      <c r="R939" s="229"/>
      <c r="S939" s="229"/>
      <c r="T939" s="230"/>
      <c r="AT939" s="231" t="s">
        <v>206</v>
      </c>
      <c r="AU939" s="231" t="s">
        <v>85</v>
      </c>
      <c r="AV939" s="12" t="s">
        <v>85</v>
      </c>
      <c r="AW939" s="12" t="s">
        <v>32</v>
      </c>
      <c r="AX939" s="12" t="s">
        <v>76</v>
      </c>
      <c r="AY939" s="231" t="s">
        <v>198</v>
      </c>
    </row>
    <row r="940" spans="2:65" s="12" customFormat="1" x14ac:dyDescent="0.2">
      <c r="B940" s="220"/>
      <c r="C940" s="221"/>
      <c r="D940" s="222" t="s">
        <v>206</v>
      </c>
      <c r="E940" s="223" t="s">
        <v>1</v>
      </c>
      <c r="F940" s="224" t="s">
        <v>1155</v>
      </c>
      <c r="G940" s="221"/>
      <c r="H940" s="225">
        <v>0.74</v>
      </c>
      <c r="I940" s="226"/>
      <c r="J940" s="221"/>
      <c r="K940" s="221"/>
      <c r="L940" s="227"/>
      <c r="M940" s="228"/>
      <c r="N940" s="229"/>
      <c r="O940" s="229"/>
      <c r="P940" s="229"/>
      <c r="Q940" s="229"/>
      <c r="R940" s="229"/>
      <c r="S940" s="229"/>
      <c r="T940" s="230"/>
      <c r="AT940" s="231" t="s">
        <v>206</v>
      </c>
      <c r="AU940" s="231" t="s">
        <v>85</v>
      </c>
      <c r="AV940" s="12" t="s">
        <v>85</v>
      </c>
      <c r="AW940" s="12" t="s">
        <v>32</v>
      </c>
      <c r="AX940" s="12" t="s">
        <v>76</v>
      </c>
      <c r="AY940" s="231" t="s">
        <v>198</v>
      </c>
    </row>
    <row r="941" spans="2:65" s="13" customFormat="1" x14ac:dyDescent="0.2">
      <c r="B941" s="232"/>
      <c r="C941" s="233"/>
      <c r="D941" s="222" t="s">
        <v>206</v>
      </c>
      <c r="E941" s="234" t="s">
        <v>1</v>
      </c>
      <c r="F941" s="235" t="s">
        <v>208</v>
      </c>
      <c r="G941" s="233"/>
      <c r="H941" s="236">
        <v>6.27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AT941" s="242" t="s">
        <v>206</v>
      </c>
      <c r="AU941" s="242" t="s">
        <v>85</v>
      </c>
      <c r="AV941" s="13" t="s">
        <v>205</v>
      </c>
      <c r="AW941" s="13" t="s">
        <v>32</v>
      </c>
      <c r="AX941" s="13" t="s">
        <v>83</v>
      </c>
      <c r="AY941" s="242" t="s">
        <v>198</v>
      </c>
    </row>
    <row r="942" spans="2:65" s="1" customFormat="1" ht="16.5" customHeight="1" x14ac:dyDescent="0.2">
      <c r="B942" s="33"/>
      <c r="C942" s="208" t="s">
        <v>642</v>
      </c>
      <c r="D942" s="208" t="s">
        <v>201</v>
      </c>
      <c r="E942" s="209" t="s">
        <v>1156</v>
      </c>
      <c r="F942" s="210" t="s">
        <v>1157</v>
      </c>
      <c r="G942" s="211" t="s">
        <v>204</v>
      </c>
      <c r="H942" s="212">
        <v>49</v>
      </c>
      <c r="I942" s="213"/>
      <c r="J942" s="212">
        <f>ROUND(I942*H942,2)</f>
        <v>0</v>
      </c>
      <c r="K942" s="210" t="s">
        <v>1</v>
      </c>
      <c r="L942" s="37"/>
      <c r="M942" s="214" t="s">
        <v>1</v>
      </c>
      <c r="N942" s="215" t="s">
        <v>41</v>
      </c>
      <c r="O942" s="65"/>
      <c r="P942" s="216">
        <f>O942*H942</f>
        <v>0</v>
      </c>
      <c r="Q942" s="216">
        <v>0</v>
      </c>
      <c r="R942" s="216">
        <f>Q942*H942</f>
        <v>0</v>
      </c>
      <c r="S942" s="216">
        <v>0</v>
      </c>
      <c r="T942" s="217">
        <f>S942*H942</f>
        <v>0</v>
      </c>
      <c r="AR942" s="218" t="s">
        <v>243</v>
      </c>
      <c r="AT942" s="218" t="s">
        <v>201</v>
      </c>
      <c r="AU942" s="218" t="s">
        <v>85</v>
      </c>
      <c r="AY942" s="16" t="s">
        <v>198</v>
      </c>
      <c r="BE942" s="219">
        <f>IF(N942="základní",J942,0)</f>
        <v>0</v>
      </c>
      <c r="BF942" s="219">
        <f>IF(N942="snížená",J942,0)</f>
        <v>0</v>
      </c>
      <c r="BG942" s="219">
        <f>IF(N942="zákl. přenesená",J942,0)</f>
        <v>0</v>
      </c>
      <c r="BH942" s="219">
        <f>IF(N942="sníž. přenesená",J942,0)</f>
        <v>0</v>
      </c>
      <c r="BI942" s="219">
        <f>IF(N942="nulová",J942,0)</f>
        <v>0</v>
      </c>
      <c r="BJ942" s="16" t="s">
        <v>83</v>
      </c>
      <c r="BK942" s="219">
        <f>ROUND(I942*H942,2)</f>
        <v>0</v>
      </c>
      <c r="BL942" s="16" t="s">
        <v>243</v>
      </c>
      <c r="BM942" s="218" t="s">
        <v>1158</v>
      </c>
    </row>
    <row r="943" spans="2:65" s="12" customFormat="1" x14ac:dyDescent="0.2">
      <c r="B943" s="220"/>
      <c r="C943" s="221"/>
      <c r="D943" s="222" t="s">
        <v>206</v>
      </c>
      <c r="E943" s="223" t="s">
        <v>1</v>
      </c>
      <c r="F943" s="224" t="s">
        <v>1159</v>
      </c>
      <c r="G943" s="221"/>
      <c r="H943" s="225">
        <v>49</v>
      </c>
      <c r="I943" s="226"/>
      <c r="J943" s="221"/>
      <c r="K943" s="221"/>
      <c r="L943" s="227"/>
      <c r="M943" s="228"/>
      <c r="N943" s="229"/>
      <c r="O943" s="229"/>
      <c r="P943" s="229"/>
      <c r="Q943" s="229"/>
      <c r="R943" s="229"/>
      <c r="S943" s="229"/>
      <c r="T943" s="230"/>
      <c r="AT943" s="231" t="s">
        <v>206</v>
      </c>
      <c r="AU943" s="231" t="s">
        <v>85</v>
      </c>
      <c r="AV943" s="12" t="s">
        <v>85</v>
      </c>
      <c r="AW943" s="12" t="s">
        <v>32</v>
      </c>
      <c r="AX943" s="12" t="s">
        <v>76</v>
      </c>
      <c r="AY943" s="231" t="s">
        <v>198</v>
      </c>
    </row>
    <row r="944" spans="2:65" s="13" customFormat="1" x14ac:dyDescent="0.2">
      <c r="B944" s="232"/>
      <c r="C944" s="233"/>
      <c r="D944" s="222" t="s">
        <v>206</v>
      </c>
      <c r="E944" s="234" t="s">
        <v>1</v>
      </c>
      <c r="F944" s="235" t="s">
        <v>208</v>
      </c>
      <c r="G944" s="233"/>
      <c r="H944" s="236">
        <v>49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AT944" s="242" t="s">
        <v>206</v>
      </c>
      <c r="AU944" s="242" t="s">
        <v>85</v>
      </c>
      <c r="AV944" s="13" t="s">
        <v>205</v>
      </c>
      <c r="AW944" s="13" t="s">
        <v>32</v>
      </c>
      <c r="AX944" s="13" t="s">
        <v>83</v>
      </c>
      <c r="AY944" s="242" t="s">
        <v>198</v>
      </c>
    </row>
    <row r="945" spans="2:65" s="1" customFormat="1" ht="16.5" customHeight="1" x14ac:dyDescent="0.2">
      <c r="B945" s="33"/>
      <c r="C945" s="208" t="s">
        <v>1160</v>
      </c>
      <c r="D945" s="208" t="s">
        <v>201</v>
      </c>
      <c r="E945" s="209" t="s">
        <v>1161</v>
      </c>
      <c r="F945" s="210" t="s">
        <v>1162</v>
      </c>
      <c r="G945" s="211" t="s">
        <v>312</v>
      </c>
      <c r="H945" s="212">
        <v>166.77</v>
      </c>
      <c r="I945" s="213"/>
      <c r="J945" s="212">
        <f>ROUND(I945*H945,2)</f>
        <v>0</v>
      </c>
      <c r="K945" s="210" t="s">
        <v>1</v>
      </c>
      <c r="L945" s="37"/>
      <c r="M945" s="214" t="s">
        <v>1</v>
      </c>
      <c r="N945" s="215" t="s">
        <v>41</v>
      </c>
      <c r="O945" s="65"/>
      <c r="P945" s="216">
        <f>O945*H945</f>
        <v>0</v>
      </c>
      <c r="Q945" s="216">
        <v>0</v>
      </c>
      <c r="R945" s="216">
        <f>Q945*H945</f>
        <v>0</v>
      </c>
      <c r="S945" s="216">
        <v>0</v>
      </c>
      <c r="T945" s="217">
        <f>S945*H945</f>
        <v>0</v>
      </c>
      <c r="AR945" s="218" t="s">
        <v>243</v>
      </c>
      <c r="AT945" s="218" t="s">
        <v>201</v>
      </c>
      <c r="AU945" s="218" t="s">
        <v>85</v>
      </c>
      <c r="AY945" s="16" t="s">
        <v>198</v>
      </c>
      <c r="BE945" s="219">
        <f>IF(N945="základní",J945,0)</f>
        <v>0</v>
      </c>
      <c r="BF945" s="219">
        <f>IF(N945="snížená",J945,0)</f>
        <v>0</v>
      </c>
      <c r="BG945" s="219">
        <f>IF(N945="zákl. přenesená",J945,0)</f>
        <v>0</v>
      </c>
      <c r="BH945" s="219">
        <f>IF(N945="sníž. přenesená",J945,0)</f>
        <v>0</v>
      </c>
      <c r="BI945" s="219">
        <f>IF(N945="nulová",J945,0)</f>
        <v>0</v>
      </c>
      <c r="BJ945" s="16" t="s">
        <v>83</v>
      </c>
      <c r="BK945" s="219">
        <f>ROUND(I945*H945,2)</f>
        <v>0</v>
      </c>
      <c r="BL945" s="16" t="s">
        <v>243</v>
      </c>
      <c r="BM945" s="218" t="s">
        <v>1163</v>
      </c>
    </row>
    <row r="946" spans="2:65" s="12" customFormat="1" x14ac:dyDescent="0.2">
      <c r="B946" s="220"/>
      <c r="C946" s="221"/>
      <c r="D946" s="222" t="s">
        <v>206</v>
      </c>
      <c r="E946" s="223" t="s">
        <v>1</v>
      </c>
      <c r="F946" s="224" t="s">
        <v>1164</v>
      </c>
      <c r="G946" s="221"/>
      <c r="H946" s="225">
        <v>166.77</v>
      </c>
      <c r="I946" s="226"/>
      <c r="J946" s="221"/>
      <c r="K946" s="221"/>
      <c r="L946" s="227"/>
      <c r="M946" s="228"/>
      <c r="N946" s="229"/>
      <c r="O946" s="229"/>
      <c r="P946" s="229"/>
      <c r="Q946" s="229"/>
      <c r="R946" s="229"/>
      <c r="S946" s="229"/>
      <c r="T946" s="230"/>
      <c r="AT946" s="231" t="s">
        <v>206</v>
      </c>
      <c r="AU946" s="231" t="s">
        <v>85</v>
      </c>
      <c r="AV946" s="12" t="s">
        <v>85</v>
      </c>
      <c r="AW946" s="12" t="s">
        <v>32</v>
      </c>
      <c r="AX946" s="12" t="s">
        <v>76</v>
      </c>
      <c r="AY946" s="231" t="s">
        <v>198</v>
      </c>
    </row>
    <row r="947" spans="2:65" s="13" customFormat="1" x14ac:dyDescent="0.2">
      <c r="B947" s="232"/>
      <c r="C947" s="233"/>
      <c r="D947" s="222" t="s">
        <v>206</v>
      </c>
      <c r="E947" s="234" t="s">
        <v>1</v>
      </c>
      <c r="F947" s="235" t="s">
        <v>208</v>
      </c>
      <c r="G947" s="233"/>
      <c r="H947" s="236">
        <v>166.77</v>
      </c>
      <c r="I947" s="237"/>
      <c r="J947" s="233"/>
      <c r="K947" s="233"/>
      <c r="L947" s="238"/>
      <c r="M947" s="239"/>
      <c r="N947" s="240"/>
      <c r="O947" s="240"/>
      <c r="P947" s="240"/>
      <c r="Q947" s="240"/>
      <c r="R947" s="240"/>
      <c r="S947" s="240"/>
      <c r="T947" s="241"/>
      <c r="AT947" s="242" t="s">
        <v>206</v>
      </c>
      <c r="AU947" s="242" t="s">
        <v>85</v>
      </c>
      <c r="AV947" s="13" t="s">
        <v>205</v>
      </c>
      <c r="AW947" s="13" t="s">
        <v>32</v>
      </c>
      <c r="AX947" s="13" t="s">
        <v>83</v>
      </c>
      <c r="AY947" s="242" t="s">
        <v>198</v>
      </c>
    </row>
    <row r="948" spans="2:65" s="1" customFormat="1" ht="16.5" customHeight="1" x14ac:dyDescent="0.2">
      <c r="B948" s="33"/>
      <c r="C948" s="208" t="s">
        <v>646</v>
      </c>
      <c r="D948" s="208" t="s">
        <v>201</v>
      </c>
      <c r="E948" s="209" t="s">
        <v>1165</v>
      </c>
      <c r="F948" s="210" t="s">
        <v>1166</v>
      </c>
      <c r="G948" s="211" t="s">
        <v>312</v>
      </c>
      <c r="H948" s="212">
        <v>160.37</v>
      </c>
      <c r="I948" s="213"/>
      <c r="J948" s="212">
        <f>ROUND(I948*H948,2)</f>
        <v>0</v>
      </c>
      <c r="K948" s="210" t="s">
        <v>1</v>
      </c>
      <c r="L948" s="37"/>
      <c r="M948" s="214" t="s">
        <v>1</v>
      </c>
      <c r="N948" s="215" t="s">
        <v>41</v>
      </c>
      <c r="O948" s="65"/>
      <c r="P948" s="216">
        <f>O948*H948</f>
        <v>0</v>
      </c>
      <c r="Q948" s="216">
        <v>0</v>
      </c>
      <c r="R948" s="216">
        <f>Q948*H948</f>
        <v>0</v>
      </c>
      <c r="S948" s="216">
        <v>0</v>
      </c>
      <c r="T948" s="217">
        <f>S948*H948</f>
        <v>0</v>
      </c>
      <c r="AR948" s="218" t="s">
        <v>243</v>
      </c>
      <c r="AT948" s="218" t="s">
        <v>201</v>
      </c>
      <c r="AU948" s="218" t="s">
        <v>85</v>
      </c>
      <c r="AY948" s="16" t="s">
        <v>198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16" t="s">
        <v>83</v>
      </c>
      <c r="BK948" s="219">
        <f>ROUND(I948*H948,2)</f>
        <v>0</v>
      </c>
      <c r="BL948" s="16" t="s">
        <v>243</v>
      </c>
      <c r="BM948" s="218" t="s">
        <v>1167</v>
      </c>
    </row>
    <row r="949" spans="2:65" s="14" customFormat="1" x14ac:dyDescent="0.2">
      <c r="B949" s="243"/>
      <c r="C949" s="244"/>
      <c r="D949" s="222" t="s">
        <v>206</v>
      </c>
      <c r="E949" s="245" t="s">
        <v>1</v>
      </c>
      <c r="F949" s="246" t="s">
        <v>1168</v>
      </c>
      <c r="G949" s="244"/>
      <c r="H949" s="245" t="s">
        <v>1</v>
      </c>
      <c r="I949" s="247"/>
      <c r="J949" s="244"/>
      <c r="K949" s="244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206</v>
      </c>
      <c r="AU949" s="252" t="s">
        <v>85</v>
      </c>
      <c r="AV949" s="14" t="s">
        <v>83</v>
      </c>
      <c r="AW949" s="14" t="s">
        <v>32</v>
      </c>
      <c r="AX949" s="14" t="s">
        <v>76</v>
      </c>
      <c r="AY949" s="252" t="s">
        <v>198</v>
      </c>
    </row>
    <row r="950" spans="2:65" s="12" customFormat="1" x14ac:dyDescent="0.2">
      <c r="B950" s="220"/>
      <c r="C950" s="221"/>
      <c r="D950" s="222" t="s">
        <v>206</v>
      </c>
      <c r="E950" s="223" t="s">
        <v>1</v>
      </c>
      <c r="F950" s="224" t="s">
        <v>1169</v>
      </c>
      <c r="G950" s="221"/>
      <c r="H950" s="225">
        <v>160.37</v>
      </c>
      <c r="I950" s="226"/>
      <c r="J950" s="221"/>
      <c r="K950" s="221"/>
      <c r="L950" s="227"/>
      <c r="M950" s="228"/>
      <c r="N950" s="229"/>
      <c r="O950" s="229"/>
      <c r="P950" s="229"/>
      <c r="Q950" s="229"/>
      <c r="R950" s="229"/>
      <c r="S950" s="229"/>
      <c r="T950" s="230"/>
      <c r="AT950" s="231" t="s">
        <v>206</v>
      </c>
      <c r="AU950" s="231" t="s">
        <v>85</v>
      </c>
      <c r="AV950" s="12" t="s">
        <v>85</v>
      </c>
      <c r="AW950" s="12" t="s">
        <v>32</v>
      </c>
      <c r="AX950" s="12" t="s">
        <v>76</v>
      </c>
      <c r="AY950" s="231" t="s">
        <v>198</v>
      </c>
    </row>
    <row r="951" spans="2:65" s="13" customFormat="1" x14ac:dyDescent="0.2">
      <c r="B951" s="232"/>
      <c r="C951" s="233"/>
      <c r="D951" s="222" t="s">
        <v>206</v>
      </c>
      <c r="E951" s="234" t="s">
        <v>1</v>
      </c>
      <c r="F951" s="235" t="s">
        <v>208</v>
      </c>
      <c r="G951" s="233"/>
      <c r="H951" s="236">
        <v>160.37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AT951" s="242" t="s">
        <v>206</v>
      </c>
      <c r="AU951" s="242" t="s">
        <v>85</v>
      </c>
      <c r="AV951" s="13" t="s">
        <v>205</v>
      </c>
      <c r="AW951" s="13" t="s">
        <v>32</v>
      </c>
      <c r="AX951" s="13" t="s">
        <v>83</v>
      </c>
      <c r="AY951" s="242" t="s">
        <v>198</v>
      </c>
    </row>
    <row r="952" spans="2:65" s="1" customFormat="1" ht="16.5" customHeight="1" x14ac:dyDescent="0.2">
      <c r="B952" s="33"/>
      <c r="C952" s="208" t="s">
        <v>1170</v>
      </c>
      <c r="D952" s="208" t="s">
        <v>201</v>
      </c>
      <c r="E952" s="209" t="s">
        <v>1171</v>
      </c>
      <c r="F952" s="210" t="s">
        <v>1172</v>
      </c>
      <c r="G952" s="211" t="s">
        <v>204</v>
      </c>
      <c r="H952" s="212">
        <v>36</v>
      </c>
      <c r="I952" s="213"/>
      <c r="J952" s="212">
        <f>ROUND(I952*H952,2)</f>
        <v>0</v>
      </c>
      <c r="K952" s="210" t="s">
        <v>1</v>
      </c>
      <c r="L952" s="37"/>
      <c r="M952" s="214" t="s">
        <v>1</v>
      </c>
      <c r="N952" s="215" t="s">
        <v>41</v>
      </c>
      <c r="O952" s="65"/>
      <c r="P952" s="216">
        <f>O952*H952</f>
        <v>0</v>
      </c>
      <c r="Q952" s="216">
        <v>0</v>
      </c>
      <c r="R952" s="216">
        <f>Q952*H952</f>
        <v>0</v>
      </c>
      <c r="S952" s="216">
        <v>0</v>
      </c>
      <c r="T952" s="217">
        <f>S952*H952</f>
        <v>0</v>
      </c>
      <c r="AR952" s="218" t="s">
        <v>243</v>
      </c>
      <c r="AT952" s="218" t="s">
        <v>201</v>
      </c>
      <c r="AU952" s="218" t="s">
        <v>85</v>
      </c>
      <c r="AY952" s="16" t="s">
        <v>198</v>
      </c>
      <c r="BE952" s="219">
        <f>IF(N952="základní",J952,0)</f>
        <v>0</v>
      </c>
      <c r="BF952" s="219">
        <f>IF(N952="snížená",J952,0)</f>
        <v>0</v>
      </c>
      <c r="BG952" s="219">
        <f>IF(N952="zákl. přenesená",J952,0)</f>
        <v>0</v>
      </c>
      <c r="BH952" s="219">
        <f>IF(N952="sníž. přenesená",J952,0)</f>
        <v>0</v>
      </c>
      <c r="BI952" s="219">
        <f>IF(N952="nulová",J952,0)</f>
        <v>0</v>
      </c>
      <c r="BJ952" s="16" t="s">
        <v>83</v>
      </c>
      <c r="BK952" s="219">
        <f>ROUND(I952*H952,2)</f>
        <v>0</v>
      </c>
      <c r="BL952" s="16" t="s">
        <v>243</v>
      </c>
      <c r="BM952" s="218" t="s">
        <v>1173</v>
      </c>
    </row>
    <row r="953" spans="2:65" s="14" customFormat="1" ht="22.5" x14ac:dyDescent="0.2">
      <c r="B953" s="243"/>
      <c r="C953" s="244"/>
      <c r="D953" s="222" t="s">
        <v>206</v>
      </c>
      <c r="E953" s="245" t="s">
        <v>1</v>
      </c>
      <c r="F953" s="246" t="s">
        <v>1174</v>
      </c>
      <c r="G953" s="244"/>
      <c r="H953" s="245" t="s">
        <v>1</v>
      </c>
      <c r="I953" s="247"/>
      <c r="J953" s="244"/>
      <c r="K953" s="244"/>
      <c r="L953" s="248"/>
      <c r="M953" s="249"/>
      <c r="N953" s="250"/>
      <c r="O953" s="250"/>
      <c r="P953" s="250"/>
      <c r="Q953" s="250"/>
      <c r="R953" s="250"/>
      <c r="S953" s="250"/>
      <c r="T953" s="251"/>
      <c r="AT953" s="252" t="s">
        <v>206</v>
      </c>
      <c r="AU953" s="252" t="s">
        <v>85</v>
      </c>
      <c r="AV953" s="14" t="s">
        <v>83</v>
      </c>
      <c r="AW953" s="14" t="s">
        <v>32</v>
      </c>
      <c r="AX953" s="14" t="s">
        <v>76</v>
      </c>
      <c r="AY953" s="252" t="s">
        <v>198</v>
      </c>
    </row>
    <row r="954" spans="2:65" s="12" customFormat="1" x14ac:dyDescent="0.2">
      <c r="B954" s="220"/>
      <c r="C954" s="221"/>
      <c r="D954" s="222" t="s">
        <v>206</v>
      </c>
      <c r="E954" s="223" t="s">
        <v>1</v>
      </c>
      <c r="F954" s="224" t="s">
        <v>313</v>
      </c>
      <c r="G954" s="221"/>
      <c r="H954" s="225">
        <v>36</v>
      </c>
      <c r="I954" s="226"/>
      <c r="J954" s="221"/>
      <c r="K954" s="221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206</v>
      </c>
      <c r="AU954" s="231" t="s">
        <v>85</v>
      </c>
      <c r="AV954" s="12" t="s">
        <v>85</v>
      </c>
      <c r="AW954" s="12" t="s">
        <v>32</v>
      </c>
      <c r="AX954" s="12" t="s">
        <v>76</v>
      </c>
      <c r="AY954" s="231" t="s">
        <v>198</v>
      </c>
    </row>
    <row r="955" spans="2:65" s="13" customFormat="1" x14ac:dyDescent="0.2">
      <c r="B955" s="232"/>
      <c r="C955" s="233"/>
      <c r="D955" s="222" t="s">
        <v>206</v>
      </c>
      <c r="E955" s="234" t="s">
        <v>1</v>
      </c>
      <c r="F955" s="235" t="s">
        <v>208</v>
      </c>
      <c r="G955" s="233"/>
      <c r="H955" s="236">
        <v>36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AT955" s="242" t="s">
        <v>206</v>
      </c>
      <c r="AU955" s="242" t="s">
        <v>85</v>
      </c>
      <c r="AV955" s="13" t="s">
        <v>205</v>
      </c>
      <c r="AW955" s="13" t="s">
        <v>32</v>
      </c>
      <c r="AX955" s="13" t="s">
        <v>83</v>
      </c>
      <c r="AY955" s="242" t="s">
        <v>198</v>
      </c>
    </row>
    <row r="956" spans="2:65" s="1" customFormat="1" ht="16.5" customHeight="1" x14ac:dyDescent="0.2">
      <c r="B956" s="33"/>
      <c r="C956" s="208" t="s">
        <v>651</v>
      </c>
      <c r="D956" s="208" t="s">
        <v>201</v>
      </c>
      <c r="E956" s="209" t="s">
        <v>1175</v>
      </c>
      <c r="F956" s="210" t="s">
        <v>1176</v>
      </c>
      <c r="G956" s="211" t="s">
        <v>224</v>
      </c>
      <c r="H956" s="212">
        <v>10.63</v>
      </c>
      <c r="I956" s="213"/>
      <c r="J956" s="212">
        <f>ROUND(I956*H956,2)</f>
        <v>0</v>
      </c>
      <c r="K956" s="210" t="s">
        <v>1</v>
      </c>
      <c r="L956" s="37"/>
      <c r="M956" s="214" t="s">
        <v>1</v>
      </c>
      <c r="N956" s="215" t="s">
        <v>41</v>
      </c>
      <c r="O956" s="65"/>
      <c r="P956" s="216">
        <f>O956*H956</f>
        <v>0</v>
      </c>
      <c r="Q956" s="216">
        <v>0</v>
      </c>
      <c r="R956" s="216">
        <f>Q956*H956</f>
        <v>0</v>
      </c>
      <c r="S956" s="216">
        <v>0</v>
      </c>
      <c r="T956" s="217">
        <f>S956*H956</f>
        <v>0</v>
      </c>
      <c r="AR956" s="218" t="s">
        <v>243</v>
      </c>
      <c r="AT956" s="218" t="s">
        <v>201</v>
      </c>
      <c r="AU956" s="218" t="s">
        <v>85</v>
      </c>
      <c r="AY956" s="16" t="s">
        <v>198</v>
      </c>
      <c r="BE956" s="219">
        <f>IF(N956="základní",J956,0)</f>
        <v>0</v>
      </c>
      <c r="BF956" s="219">
        <f>IF(N956="snížená",J956,0)</f>
        <v>0</v>
      </c>
      <c r="BG956" s="219">
        <f>IF(N956="zákl. přenesená",J956,0)</f>
        <v>0</v>
      </c>
      <c r="BH956" s="219">
        <f>IF(N956="sníž. přenesená",J956,0)</f>
        <v>0</v>
      </c>
      <c r="BI956" s="219">
        <f>IF(N956="nulová",J956,0)</f>
        <v>0</v>
      </c>
      <c r="BJ956" s="16" t="s">
        <v>83</v>
      </c>
      <c r="BK956" s="219">
        <f>ROUND(I956*H956,2)</f>
        <v>0</v>
      </c>
      <c r="BL956" s="16" t="s">
        <v>243</v>
      </c>
      <c r="BM956" s="218" t="s">
        <v>1177</v>
      </c>
    </row>
    <row r="957" spans="2:65" s="12" customFormat="1" ht="22.5" x14ac:dyDescent="0.2">
      <c r="B957" s="220"/>
      <c r="C957" s="221"/>
      <c r="D957" s="222" t="s">
        <v>206</v>
      </c>
      <c r="E957" s="223" t="s">
        <v>1</v>
      </c>
      <c r="F957" s="224" t="s">
        <v>1178</v>
      </c>
      <c r="G957" s="221"/>
      <c r="H957" s="225">
        <v>10.63</v>
      </c>
      <c r="I957" s="226"/>
      <c r="J957" s="221"/>
      <c r="K957" s="221"/>
      <c r="L957" s="227"/>
      <c r="M957" s="228"/>
      <c r="N957" s="229"/>
      <c r="O957" s="229"/>
      <c r="P957" s="229"/>
      <c r="Q957" s="229"/>
      <c r="R957" s="229"/>
      <c r="S957" s="229"/>
      <c r="T957" s="230"/>
      <c r="AT957" s="231" t="s">
        <v>206</v>
      </c>
      <c r="AU957" s="231" t="s">
        <v>85</v>
      </c>
      <c r="AV957" s="12" t="s">
        <v>85</v>
      </c>
      <c r="AW957" s="12" t="s">
        <v>32</v>
      </c>
      <c r="AX957" s="12" t="s">
        <v>76</v>
      </c>
      <c r="AY957" s="231" t="s">
        <v>198</v>
      </c>
    </row>
    <row r="958" spans="2:65" s="13" customFormat="1" x14ac:dyDescent="0.2">
      <c r="B958" s="232"/>
      <c r="C958" s="233"/>
      <c r="D958" s="222" t="s">
        <v>206</v>
      </c>
      <c r="E958" s="234" t="s">
        <v>1</v>
      </c>
      <c r="F958" s="235" t="s">
        <v>208</v>
      </c>
      <c r="G958" s="233"/>
      <c r="H958" s="236">
        <v>10.63</v>
      </c>
      <c r="I958" s="237"/>
      <c r="J958" s="233"/>
      <c r="K958" s="233"/>
      <c r="L958" s="238"/>
      <c r="M958" s="239"/>
      <c r="N958" s="240"/>
      <c r="O958" s="240"/>
      <c r="P958" s="240"/>
      <c r="Q958" s="240"/>
      <c r="R958" s="240"/>
      <c r="S958" s="240"/>
      <c r="T958" s="241"/>
      <c r="AT958" s="242" t="s">
        <v>206</v>
      </c>
      <c r="AU958" s="242" t="s">
        <v>85</v>
      </c>
      <c r="AV958" s="13" t="s">
        <v>205</v>
      </c>
      <c r="AW958" s="13" t="s">
        <v>32</v>
      </c>
      <c r="AX958" s="13" t="s">
        <v>83</v>
      </c>
      <c r="AY958" s="242" t="s">
        <v>198</v>
      </c>
    </row>
    <row r="959" spans="2:65" s="1" customFormat="1" ht="16.5" customHeight="1" x14ac:dyDescent="0.2">
      <c r="B959" s="33"/>
      <c r="C959" s="208" t="s">
        <v>1179</v>
      </c>
      <c r="D959" s="208" t="s">
        <v>201</v>
      </c>
      <c r="E959" s="209" t="s">
        <v>1180</v>
      </c>
      <c r="F959" s="210" t="s">
        <v>1181</v>
      </c>
      <c r="G959" s="211" t="s">
        <v>312</v>
      </c>
      <c r="H959" s="212">
        <v>6.32</v>
      </c>
      <c r="I959" s="213"/>
      <c r="J959" s="212">
        <f>ROUND(I959*H959,2)</f>
        <v>0</v>
      </c>
      <c r="K959" s="210" t="s">
        <v>1</v>
      </c>
      <c r="L959" s="37"/>
      <c r="M959" s="214" t="s">
        <v>1</v>
      </c>
      <c r="N959" s="215" t="s">
        <v>41</v>
      </c>
      <c r="O959" s="65"/>
      <c r="P959" s="216">
        <f>O959*H959</f>
        <v>0</v>
      </c>
      <c r="Q959" s="216">
        <v>0</v>
      </c>
      <c r="R959" s="216">
        <f>Q959*H959</f>
        <v>0</v>
      </c>
      <c r="S959" s="216">
        <v>0</v>
      </c>
      <c r="T959" s="217">
        <f>S959*H959</f>
        <v>0</v>
      </c>
      <c r="AR959" s="218" t="s">
        <v>243</v>
      </c>
      <c r="AT959" s="218" t="s">
        <v>201</v>
      </c>
      <c r="AU959" s="218" t="s">
        <v>85</v>
      </c>
      <c r="AY959" s="16" t="s">
        <v>198</v>
      </c>
      <c r="BE959" s="219">
        <f>IF(N959="základní",J959,0)</f>
        <v>0</v>
      </c>
      <c r="BF959" s="219">
        <f>IF(N959="snížená",J959,0)</f>
        <v>0</v>
      </c>
      <c r="BG959" s="219">
        <f>IF(N959="zákl. přenesená",J959,0)</f>
        <v>0</v>
      </c>
      <c r="BH959" s="219">
        <f>IF(N959="sníž. přenesená",J959,0)</f>
        <v>0</v>
      </c>
      <c r="BI959" s="219">
        <f>IF(N959="nulová",J959,0)</f>
        <v>0</v>
      </c>
      <c r="BJ959" s="16" t="s">
        <v>83</v>
      </c>
      <c r="BK959" s="219">
        <f>ROUND(I959*H959,2)</f>
        <v>0</v>
      </c>
      <c r="BL959" s="16" t="s">
        <v>243</v>
      </c>
      <c r="BM959" s="218" t="s">
        <v>1182</v>
      </c>
    </row>
    <row r="960" spans="2:65" s="14" customFormat="1" x14ac:dyDescent="0.2">
      <c r="B960" s="243"/>
      <c r="C960" s="244"/>
      <c r="D960" s="222" t="s">
        <v>206</v>
      </c>
      <c r="E960" s="245" t="s">
        <v>1</v>
      </c>
      <c r="F960" s="246" t="s">
        <v>1183</v>
      </c>
      <c r="G960" s="244"/>
      <c r="H960" s="245" t="s">
        <v>1</v>
      </c>
      <c r="I960" s="247"/>
      <c r="J960" s="244"/>
      <c r="K960" s="244"/>
      <c r="L960" s="248"/>
      <c r="M960" s="249"/>
      <c r="N960" s="250"/>
      <c r="O960" s="250"/>
      <c r="P960" s="250"/>
      <c r="Q960" s="250"/>
      <c r="R960" s="250"/>
      <c r="S960" s="250"/>
      <c r="T960" s="251"/>
      <c r="AT960" s="252" t="s">
        <v>206</v>
      </c>
      <c r="AU960" s="252" t="s">
        <v>85</v>
      </c>
      <c r="AV960" s="14" t="s">
        <v>83</v>
      </c>
      <c r="AW960" s="14" t="s">
        <v>32</v>
      </c>
      <c r="AX960" s="14" t="s">
        <v>76</v>
      </c>
      <c r="AY960" s="252" t="s">
        <v>198</v>
      </c>
    </row>
    <row r="961" spans="2:65" s="12" customFormat="1" x14ac:dyDescent="0.2">
      <c r="B961" s="220"/>
      <c r="C961" s="221"/>
      <c r="D961" s="222" t="s">
        <v>206</v>
      </c>
      <c r="E961" s="223" t="s">
        <v>1</v>
      </c>
      <c r="F961" s="224" t="s">
        <v>1184</v>
      </c>
      <c r="G961" s="221"/>
      <c r="H961" s="225">
        <v>6.32</v>
      </c>
      <c r="I961" s="226"/>
      <c r="J961" s="221"/>
      <c r="K961" s="221"/>
      <c r="L961" s="227"/>
      <c r="M961" s="228"/>
      <c r="N961" s="229"/>
      <c r="O961" s="229"/>
      <c r="P961" s="229"/>
      <c r="Q961" s="229"/>
      <c r="R961" s="229"/>
      <c r="S961" s="229"/>
      <c r="T961" s="230"/>
      <c r="AT961" s="231" t="s">
        <v>206</v>
      </c>
      <c r="AU961" s="231" t="s">
        <v>85</v>
      </c>
      <c r="AV961" s="12" t="s">
        <v>85</v>
      </c>
      <c r="AW961" s="12" t="s">
        <v>32</v>
      </c>
      <c r="AX961" s="12" t="s">
        <v>76</v>
      </c>
      <c r="AY961" s="231" t="s">
        <v>198</v>
      </c>
    </row>
    <row r="962" spans="2:65" s="13" customFormat="1" x14ac:dyDescent="0.2">
      <c r="B962" s="232"/>
      <c r="C962" s="233"/>
      <c r="D962" s="222" t="s">
        <v>206</v>
      </c>
      <c r="E962" s="234" t="s">
        <v>1</v>
      </c>
      <c r="F962" s="235" t="s">
        <v>208</v>
      </c>
      <c r="G962" s="233"/>
      <c r="H962" s="236">
        <v>6.32</v>
      </c>
      <c r="I962" s="237"/>
      <c r="J962" s="233"/>
      <c r="K962" s="233"/>
      <c r="L962" s="238"/>
      <c r="M962" s="239"/>
      <c r="N962" s="240"/>
      <c r="O962" s="240"/>
      <c r="P962" s="240"/>
      <c r="Q962" s="240"/>
      <c r="R962" s="240"/>
      <c r="S962" s="240"/>
      <c r="T962" s="241"/>
      <c r="AT962" s="242" t="s">
        <v>206</v>
      </c>
      <c r="AU962" s="242" t="s">
        <v>85</v>
      </c>
      <c r="AV962" s="13" t="s">
        <v>205</v>
      </c>
      <c r="AW962" s="13" t="s">
        <v>32</v>
      </c>
      <c r="AX962" s="13" t="s">
        <v>83</v>
      </c>
      <c r="AY962" s="242" t="s">
        <v>198</v>
      </c>
    </row>
    <row r="963" spans="2:65" s="1" customFormat="1" ht="16.5" customHeight="1" x14ac:dyDescent="0.2">
      <c r="B963" s="33"/>
      <c r="C963" s="208" t="s">
        <v>654</v>
      </c>
      <c r="D963" s="208" t="s">
        <v>201</v>
      </c>
      <c r="E963" s="209" t="s">
        <v>1185</v>
      </c>
      <c r="F963" s="210" t="s">
        <v>1186</v>
      </c>
      <c r="G963" s="211" t="s">
        <v>204</v>
      </c>
      <c r="H963" s="212">
        <v>15</v>
      </c>
      <c r="I963" s="213"/>
      <c r="J963" s="212">
        <f>ROUND(I963*H963,2)</f>
        <v>0</v>
      </c>
      <c r="K963" s="210" t="s">
        <v>1</v>
      </c>
      <c r="L963" s="37"/>
      <c r="M963" s="214" t="s">
        <v>1</v>
      </c>
      <c r="N963" s="215" t="s">
        <v>41</v>
      </c>
      <c r="O963" s="65"/>
      <c r="P963" s="216">
        <f>O963*H963</f>
        <v>0</v>
      </c>
      <c r="Q963" s="216">
        <v>0</v>
      </c>
      <c r="R963" s="216">
        <f>Q963*H963</f>
        <v>0</v>
      </c>
      <c r="S963" s="216">
        <v>0</v>
      </c>
      <c r="T963" s="217">
        <f>S963*H963</f>
        <v>0</v>
      </c>
      <c r="AR963" s="218" t="s">
        <v>243</v>
      </c>
      <c r="AT963" s="218" t="s">
        <v>201</v>
      </c>
      <c r="AU963" s="218" t="s">
        <v>85</v>
      </c>
      <c r="AY963" s="16" t="s">
        <v>198</v>
      </c>
      <c r="BE963" s="219">
        <f>IF(N963="základní",J963,0)</f>
        <v>0</v>
      </c>
      <c r="BF963" s="219">
        <f>IF(N963="snížená",J963,0)</f>
        <v>0</v>
      </c>
      <c r="BG963" s="219">
        <f>IF(N963="zákl. přenesená",J963,0)</f>
        <v>0</v>
      </c>
      <c r="BH963" s="219">
        <f>IF(N963="sníž. přenesená",J963,0)</f>
        <v>0</v>
      </c>
      <c r="BI963" s="219">
        <f>IF(N963="nulová",J963,0)</f>
        <v>0</v>
      </c>
      <c r="BJ963" s="16" t="s">
        <v>83</v>
      </c>
      <c r="BK963" s="219">
        <f>ROUND(I963*H963,2)</f>
        <v>0</v>
      </c>
      <c r="BL963" s="16" t="s">
        <v>243</v>
      </c>
      <c r="BM963" s="218" t="s">
        <v>1187</v>
      </c>
    </row>
    <row r="964" spans="2:65" s="14" customFormat="1" ht="22.5" x14ac:dyDescent="0.2">
      <c r="B964" s="243"/>
      <c r="C964" s="244"/>
      <c r="D964" s="222" t="s">
        <v>206</v>
      </c>
      <c r="E964" s="245" t="s">
        <v>1</v>
      </c>
      <c r="F964" s="246" t="s">
        <v>1188</v>
      </c>
      <c r="G964" s="244"/>
      <c r="H964" s="245" t="s">
        <v>1</v>
      </c>
      <c r="I964" s="247"/>
      <c r="J964" s="244"/>
      <c r="K964" s="244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206</v>
      </c>
      <c r="AU964" s="252" t="s">
        <v>85</v>
      </c>
      <c r="AV964" s="14" t="s">
        <v>83</v>
      </c>
      <c r="AW964" s="14" t="s">
        <v>32</v>
      </c>
      <c r="AX964" s="14" t="s">
        <v>76</v>
      </c>
      <c r="AY964" s="252" t="s">
        <v>198</v>
      </c>
    </row>
    <row r="965" spans="2:65" s="12" customFormat="1" x14ac:dyDescent="0.2">
      <c r="B965" s="220"/>
      <c r="C965" s="221"/>
      <c r="D965" s="222" t="s">
        <v>206</v>
      </c>
      <c r="E965" s="223" t="s">
        <v>1</v>
      </c>
      <c r="F965" s="224" t="s">
        <v>8</v>
      </c>
      <c r="G965" s="221"/>
      <c r="H965" s="225">
        <v>15</v>
      </c>
      <c r="I965" s="226"/>
      <c r="J965" s="221"/>
      <c r="K965" s="221"/>
      <c r="L965" s="227"/>
      <c r="M965" s="228"/>
      <c r="N965" s="229"/>
      <c r="O965" s="229"/>
      <c r="P965" s="229"/>
      <c r="Q965" s="229"/>
      <c r="R965" s="229"/>
      <c r="S965" s="229"/>
      <c r="T965" s="230"/>
      <c r="AT965" s="231" t="s">
        <v>206</v>
      </c>
      <c r="AU965" s="231" t="s">
        <v>85</v>
      </c>
      <c r="AV965" s="12" t="s">
        <v>85</v>
      </c>
      <c r="AW965" s="12" t="s">
        <v>32</v>
      </c>
      <c r="AX965" s="12" t="s">
        <v>76</v>
      </c>
      <c r="AY965" s="231" t="s">
        <v>198</v>
      </c>
    </row>
    <row r="966" spans="2:65" s="13" customFormat="1" x14ac:dyDescent="0.2">
      <c r="B966" s="232"/>
      <c r="C966" s="233"/>
      <c r="D966" s="222" t="s">
        <v>206</v>
      </c>
      <c r="E966" s="234" t="s">
        <v>1</v>
      </c>
      <c r="F966" s="235" t="s">
        <v>208</v>
      </c>
      <c r="G966" s="233"/>
      <c r="H966" s="236">
        <v>15</v>
      </c>
      <c r="I966" s="237"/>
      <c r="J966" s="233"/>
      <c r="K966" s="233"/>
      <c r="L966" s="238"/>
      <c r="M966" s="239"/>
      <c r="N966" s="240"/>
      <c r="O966" s="240"/>
      <c r="P966" s="240"/>
      <c r="Q966" s="240"/>
      <c r="R966" s="240"/>
      <c r="S966" s="240"/>
      <c r="T966" s="241"/>
      <c r="AT966" s="242" t="s">
        <v>206</v>
      </c>
      <c r="AU966" s="242" t="s">
        <v>85</v>
      </c>
      <c r="AV966" s="13" t="s">
        <v>205</v>
      </c>
      <c r="AW966" s="13" t="s">
        <v>32</v>
      </c>
      <c r="AX966" s="13" t="s">
        <v>83</v>
      </c>
      <c r="AY966" s="242" t="s">
        <v>198</v>
      </c>
    </row>
    <row r="967" spans="2:65" s="1" customFormat="1" ht="16.5" customHeight="1" x14ac:dyDescent="0.2">
      <c r="B967" s="33"/>
      <c r="C967" s="208" t="s">
        <v>1189</v>
      </c>
      <c r="D967" s="208" t="s">
        <v>201</v>
      </c>
      <c r="E967" s="209" t="s">
        <v>1190</v>
      </c>
      <c r="F967" s="210" t="s">
        <v>1191</v>
      </c>
      <c r="G967" s="211" t="s">
        <v>224</v>
      </c>
      <c r="H967" s="212">
        <v>10.79</v>
      </c>
      <c r="I967" s="213"/>
      <c r="J967" s="212">
        <f>ROUND(I967*H967,2)</f>
        <v>0</v>
      </c>
      <c r="K967" s="210" t="s">
        <v>1</v>
      </c>
      <c r="L967" s="37"/>
      <c r="M967" s="214" t="s">
        <v>1</v>
      </c>
      <c r="N967" s="215" t="s">
        <v>41</v>
      </c>
      <c r="O967" s="65"/>
      <c r="P967" s="216">
        <f>O967*H967</f>
        <v>0</v>
      </c>
      <c r="Q967" s="216">
        <v>0</v>
      </c>
      <c r="R967" s="216">
        <f>Q967*H967</f>
        <v>0</v>
      </c>
      <c r="S967" s="216">
        <v>0</v>
      </c>
      <c r="T967" s="217">
        <f>S967*H967</f>
        <v>0</v>
      </c>
      <c r="AR967" s="218" t="s">
        <v>243</v>
      </c>
      <c r="AT967" s="218" t="s">
        <v>201</v>
      </c>
      <c r="AU967" s="218" t="s">
        <v>85</v>
      </c>
      <c r="AY967" s="16" t="s">
        <v>198</v>
      </c>
      <c r="BE967" s="219">
        <f>IF(N967="základní",J967,0)</f>
        <v>0</v>
      </c>
      <c r="BF967" s="219">
        <f>IF(N967="snížená",J967,0)</f>
        <v>0</v>
      </c>
      <c r="BG967" s="219">
        <f>IF(N967="zákl. přenesená",J967,0)</f>
        <v>0</v>
      </c>
      <c r="BH967" s="219">
        <f>IF(N967="sníž. přenesená",J967,0)</f>
        <v>0</v>
      </c>
      <c r="BI967" s="219">
        <f>IF(N967="nulová",J967,0)</f>
        <v>0</v>
      </c>
      <c r="BJ967" s="16" t="s">
        <v>83</v>
      </c>
      <c r="BK967" s="219">
        <f>ROUND(I967*H967,2)</f>
        <v>0</v>
      </c>
      <c r="BL967" s="16" t="s">
        <v>243</v>
      </c>
      <c r="BM967" s="218" t="s">
        <v>1192</v>
      </c>
    </row>
    <row r="968" spans="2:65" s="12" customFormat="1" x14ac:dyDescent="0.2">
      <c r="B968" s="220"/>
      <c r="C968" s="221"/>
      <c r="D968" s="222" t="s">
        <v>206</v>
      </c>
      <c r="E968" s="223" t="s">
        <v>1</v>
      </c>
      <c r="F968" s="224" t="s">
        <v>1193</v>
      </c>
      <c r="G968" s="221"/>
      <c r="H968" s="225">
        <v>10.79</v>
      </c>
      <c r="I968" s="226"/>
      <c r="J968" s="221"/>
      <c r="K968" s="221"/>
      <c r="L968" s="227"/>
      <c r="M968" s="228"/>
      <c r="N968" s="229"/>
      <c r="O968" s="229"/>
      <c r="P968" s="229"/>
      <c r="Q968" s="229"/>
      <c r="R968" s="229"/>
      <c r="S968" s="229"/>
      <c r="T968" s="230"/>
      <c r="AT968" s="231" t="s">
        <v>206</v>
      </c>
      <c r="AU968" s="231" t="s">
        <v>85</v>
      </c>
      <c r="AV968" s="12" t="s">
        <v>85</v>
      </c>
      <c r="AW968" s="12" t="s">
        <v>32</v>
      </c>
      <c r="AX968" s="12" t="s">
        <v>76</v>
      </c>
      <c r="AY968" s="231" t="s">
        <v>198</v>
      </c>
    </row>
    <row r="969" spans="2:65" s="13" customFormat="1" x14ac:dyDescent="0.2">
      <c r="B969" s="232"/>
      <c r="C969" s="233"/>
      <c r="D969" s="222" t="s">
        <v>206</v>
      </c>
      <c r="E969" s="234" t="s">
        <v>1</v>
      </c>
      <c r="F969" s="235" t="s">
        <v>208</v>
      </c>
      <c r="G969" s="233"/>
      <c r="H969" s="236">
        <v>10.79</v>
      </c>
      <c r="I969" s="237"/>
      <c r="J969" s="233"/>
      <c r="K969" s="233"/>
      <c r="L969" s="238"/>
      <c r="M969" s="239"/>
      <c r="N969" s="240"/>
      <c r="O969" s="240"/>
      <c r="P969" s="240"/>
      <c r="Q969" s="240"/>
      <c r="R969" s="240"/>
      <c r="S969" s="240"/>
      <c r="T969" s="241"/>
      <c r="AT969" s="242" t="s">
        <v>206</v>
      </c>
      <c r="AU969" s="242" t="s">
        <v>85</v>
      </c>
      <c r="AV969" s="13" t="s">
        <v>205</v>
      </c>
      <c r="AW969" s="13" t="s">
        <v>32</v>
      </c>
      <c r="AX969" s="13" t="s">
        <v>83</v>
      </c>
      <c r="AY969" s="242" t="s">
        <v>198</v>
      </c>
    </row>
    <row r="970" spans="2:65" s="1" customFormat="1" ht="16.5" customHeight="1" x14ac:dyDescent="0.2">
      <c r="B970" s="33"/>
      <c r="C970" s="208" t="s">
        <v>668</v>
      </c>
      <c r="D970" s="208" t="s">
        <v>201</v>
      </c>
      <c r="E970" s="209" t="s">
        <v>1194</v>
      </c>
      <c r="F970" s="210" t="s">
        <v>1195</v>
      </c>
      <c r="G970" s="211" t="s">
        <v>294</v>
      </c>
      <c r="H970" s="212">
        <v>6.88</v>
      </c>
      <c r="I970" s="213"/>
      <c r="J970" s="212">
        <f>ROUND(I970*H970,2)</f>
        <v>0</v>
      </c>
      <c r="K970" s="210" t="s">
        <v>1</v>
      </c>
      <c r="L970" s="37"/>
      <c r="M970" s="214" t="s">
        <v>1</v>
      </c>
      <c r="N970" s="215" t="s">
        <v>41</v>
      </c>
      <c r="O970" s="65"/>
      <c r="P970" s="216">
        <f>O970*H970</f>
        <v>0</v>
      </c>
      <c r="Q970" s="216">
        <v>0</v>
      </c>
      <c r="R970" s="216">
        <f>Q970*H970</f>
        <v>0</v>
      </c>
      <c r="S970" s="216">
        <v>0</v>
      </c>
      <c r="T970" s="217">
        <f>S970*H970</f>
        <v>0</v>
      </c>
      <c r="AR970" s="218" t="s">
        <v>243</v>
      </c>
      <c r="AT970" s="218" t="s">
        <v>201</v>
      </c>
      <c r="AU970" s="218" t="s">
        <v>85</v>
      </c>
      <c r="AY970" s="16" t="s">
        <v>198</v>
      </c>
      <c r="BE970" s="219">
        <f>IF(N970="základní",J970,0)</f>
        <v>0</v>
      </c>
      <c r="BF970" s="219">
        <f>IF(N970="snížená",J970,0)</f>
        <v>0</v>
      </c>
      <c r="BG970" s="219">
        <f>IF(N970="zákl. přenesená",J970,0)</f>
        <v>0</v>
      </c>
      <c r="BH970" s="219">
        <f>IF(N970="sníž. přenesená",J970,0)</f>
        <v>0</v>
      </c>
      <c r="BI970" s="219">
        <f>IF(N970="nulová",J970,0)</f>
        <v>0</v>
      </c>
      <c r="BJ970" s="16" t="s">
        <v>83</v>
      </c>
      <c r="BK970" s="219">
        <f>ROUND(I970*H970,2)</f>
        <v>0</v>
      </c>
      <c r="BL970" s="16" t="s">
        <v>243</v>
      </c>
      <c r="BM970" s="218" t="s">
        <v>1196</v>
      </c>
    </row>
    <row r="971" spans="2:65" s="11" customFormat="1" ht="22.9" customHeight="1" x14ac:dyDescent="0.2">
      <c r="B971" s="192"/>
      <c r="C971" s="193"/>
      <c r="D971" s="194" t="s">
        <v>75</v>
      </c>
      <c r="E971" s="206" t="s">
        <v>1197</v>
      </c>
      <c r="F971" s="206" t="s">
        <v>1198</v>
      </c>
      <c r="G971" s="193"/>
      <c r="H971" s="193"/>
      <c r="I971" s="196"/>
      <c r="J971" s="207">
        <f>BK971</f>
        <v>0</v>
      </c>
      <c r="K971" s="193"/>
      <c r="L971" s="198"/>
      <c r="M971" s="199"/>
      <c r="N971" s="200"/>
      <c r="O971" s="200"/>
      <c r="P971" s="201">
        <f>SUM(P972:P1044)</f>
        <v>0</v>
      </c>
      <c r="Q971" s="200"/>
      <c r="R971" s="201">
        <f>SUM(R972:R1044)</f>
        <v>0</v>
      </c>
      <c r="S971" s="200"/>
      <c r="T971" s="202">
        <f>SUM(T972:T1044)</f>
        <v>0</v>
      </c>
      <c r="AR971" s="203" t="s">
        <v>85</v>
      </c>
      <c r="AT971" s="204" t="s">
        <v>75</v>
      </c>
      <c r="AU971" s="204" t="s">
        <v>83</v>
      </c>
      <c r="AY971" s="203" t="s">
        <v>198</v>
      </c>
      <c r="BK971" s="205">
        <f>SUM(BK972:BK1044)</f>
        <v>0</v>
      </c>
    </row>
    <row r="972" spans="2:65" s="1" customFormat="1" ht="16.5" customHeight="1" x14ac:dyDescent="0.2">
      <c r="B972" s="33"/>
      <c r="C972" s="208" t="s">
        <v>1199</v>
      </c>
      <c r="D972" s="208" t="s">
        <v>201</v>
      </c>
      <c r="E972" s="209" t="s">
        <v>1200</v>
      </c>
      <c r="F972" s="210" t="s">
        <v>1201</v>
      </c>
      <c r="G972" s="211" t="s">
        <v>278</v>
      </c>
      <c r="H972" s="212">
        <v>19</v>
      </c>
      <c r="I972" s="213"/>
      <c r="J972" s="212">
        <f>ROUND(I972*H972,2)</f>
        <v>0</v>
      </c>
      <c r="K972" s="210" t="s">
        <v>1</v>
      </c>
      <c r="L972" s="37"/>
      <c r="M972" s="214" t="s">
        <v>1</v>
      </c>
      <c r="N972" s="215" t="s">
        <v>41</v>
      </c>
      <c r="O972" s="65"/>
      <c r="P972" s="216">
        <f>O972*H972</f>
        <v>0</v>
      </c>
      <c r="Q972" s="216">
        <v>0</v>
      </c>
      <c r="R972" s="216">
        <f>Q972*H972</f>
        <v>0</v>
      </c>
      <c r="S972" s="216">
        <v>0</v>
      </c>
      <c r="T972" s="217">
        <f>S972*H972</f>
        <v>0</v>
      </c>
      <c r="AR972" s="218" t="s">
        <v>243</v>
      </c>
      <c r="AT972" s="218" t="s">
        <v>201</v>
      </c>
      <c r="AU972" s="218" t="s">
        <v>85</v>
      </c>
      <c r="AY972" s="16" t="s">
        <v>198</v>
      </c>
      <c r="BE972" s="219">
        <f>IF(N972="základní",J972,0)</f>
        <v>0</v>
      </c>
      <c r="BF972" s="219">
        <f>IF(N972="snížená",J972,0)</f>
        <v>0</v>
      </c>
      <c r="BG972" s="219">
        <f>IF(N972="zákl. přenesená",J972,0)</f>
        <v>0</v>
      </c>
      <c r="BH972" s="219">
        <f>IF(N972="sníž. přenesená",J972,0)</f>
        <v>0</v>
      </c>
      <c r="BI972" s="219">
        <f>IF(N972="nulová",J972,0)</f>
        <v>0</v>
      </c>
      <c r="BJ972" s="16" t="s">
        <v>83</v>
      </c>
      <c r="BK972" s="219">
        <f>ROUND(I972*H972,2)</f>
        <v>0</v>
      </c>
      <c r="BL972" s="16" t="s">
        <v>243</v>
      </c>
      <c r="BM972" s="218" t="s">
        <v>1202</v>
      </c>
    </row>
    <row r="973" spans="2:65" s="12" customFormat="1" x14ac:dyDescent="0.2">
      <c r="B973" s="220"/>
      <c r="C973" s="221"/>
      <c r="D973" s="222" t="s">
        <v>206</v>
      </c>
      <c r="E973" s="223" t="s">
        <v>1</v>
      </c>
      <c r="F973" s="224" t="s">
        <v>1203</v>
      </c>
      <c r="G973" s="221"/>
      <c r="H973" s="225">
        <v>19</v>
      </c>
      <c r="I973" s="226"/>
      <c r="J973" s="221"/>
      <c r="K973" s="221"/>
      <c r="L973" s="227"/>
      <c r="M973" s="228"/>
      <c r="N973" s="229"/>
      <c r="O973" s="229"/>
      <c r="P973" s="229"/>
      <c r="Q973" s="229"/>
      <c r="R973" s="229"/>
      <c r="S973" s="229"/>
      <c r="T973" s="230"/>
      <c r="AT973" s="231" t="s">
        <v>206</v>
      </c>
      <c r="AU973" s="231" t="s">
        <v>85</v>
      </c>
      <c r="AV973" s="12" t="s">
        <v>85</v>
      </c>
      <c r="AW973" s="12" t="s">
        <v>32</v>
      </c>
      <c r="AX973" s="12" t="s">
        <v>76</v>
      </c>
      <c r="AY973" s="231" t="s">
        <v>198</v>
      </c>
    </row>
    <row r="974" spans="2:65" s="13" customFormat="1" x14ac:dyDescent="0.2">
      <c r="B974" s="232"/>
      <c r="C974" s="233"/>
      <c r="D974" s="222" t="s">
        <v>206</v>
      </c>
      <c r="E974" s="234" t="s">
        <v>1</v>
      </c>
      <c r="F974" s="235" t="s">
        <v>208</v>
      </c>
      <c r="G974" s="233"/>
      <c r="H974" s="236">
        <v>19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AT974" s="242" t="s">
        <v>206</v>
      </c>
      <c r="AU974" s="242" t="s">
        <v>85</v>
      </c>
      <c r="AV974" s="13" t="s">
        <v>205</v>
      </c>
      <c r="AW974" s="13" t="s">
        <v>32</v>
      </c>
      <c r="AX974" s="13" t="s">
        <v>83</v>
      </c>
      <c r="AY974" s="242" t="s">
        <v>198</v>
      </c>
    </row>
    <row r="975" spans="2:65" s="1" customFormat="1" ht="16.5" customHeight="1" x14ac:dyDescent="0.2">
      <c r="B975" s="33"/>
      <c r="C975" s="208" t="s">
        <v>675</v>
      </c>
      <c r="D975" s="208" t="s">
        <v>201</v>
      </c>
      <c r="E975" s="209" t="s">
        <v>1204</v>
      </c>
      <c r="F975" s="210" t="s">
        <v>1205</v>
      </c>
      <c r="G975" s="211" t="s">
        <v>204</v>
      </c>
      <c r="H975" s="212">
        <v>5</v>
      </c>
      <c r="I975" s="213"/>
      <c r="J975" s="212">
        <f>ROUND(I975*H975,2)</f>
        <v>0</v>
      </c>
      <c r="K975" s="210" t="s">
        <v>1</v>
      </c>
      <c r="L975" s="37"/>
      <c r="M975" s="214" t="s">
        <v>1</v>
      </c>
      <c r="N975" s="215" t="s">
        <v>41</v>
      </c>
      <c r="O975" s="65"/>
      <c r="P975" s="216">
        <f>O975*H975</f>
        <v>0</v>
      </c>
      <c r="Q975" s="216">
        <v>0</v>
      </c>
      <c r="R975" s="216">
        <f>Q975*H975</f>
        <v>0</v>
      </c>
      <c r="S975" s="216">
        <v>0</v>
      </c>
      <c r="T975" s="217">
        <f>S975*H975</f>
        <v>0</v>
      </c>
      <c r="AR975" s="218" t="s">
        <v>243</v>
      </c>
      <c r="AT975" s="218" t="s">
        <v>201</v>
      </c>
      <c r="AU975" s="218" t="s">
        <v>85</v>
      </c>
      <c r="AY975" s="16" t="s">
        <v>198</v>
      </c>
      <c r="BE975" s="219">
        <f>IF(N975="základní",J975,0)</f>
        <v>0</v>
      </c>
      <c r="BF975" s="219">
        <f>IF(N975="snížená",J975,0)</f>
        <v>0</v>
      </c>
      <c r="BG975" s="219">
        <f>IF(N975="zákl. přenesená",J975,0)</f>
        <v>0</v>
      </c>
      <c r="BH975" s="219">
        <f>IF(N975="sníž. přenesená",J975,0)</f>
        <v>0</v>
      </c>
      <c r="BI975" s="219">
        <f>IF(N975="nulová",J975,0)</f>
        <v>0</v>
      </c>
      <c r="BJ975" s="16" t="s">
        <v>83</v>
      </c>
      <c r="BK975" s="219">
        <f>ROUND(I975*H975,2)</f>
        <v>0</v>
      </c>
      <c r="BL975" s="16" t="s">
        <v>243</v>
      </c>
      <c r="BM975" s="218" t="s">
        <v>1206</v>
      </c>
    </row>
    <row r="976" spans="2:65" s="12" customFormat="1" x14ac:dyDescent="0.2">
      <c r="B976" s="220"/>
      <c r="C976" s="221"/>
      <c r="D976" s="222" t="s">
        <v>206</v>
      </c>
      <c r="E976" s="223" t="s">
        <v>1</v>
      </c>
      <c r="F976" s="224" t="s">
        <v>1207</v>
      </c>
      <c r="G976" s="221"/>
      <c r="H976" s="225">
        <v>5</v>
      </c>
      <c r="I976" s="226"/>
      <c r="J976" s="221"/>
      <c r="K976" s="221"/>
      <c r="L976" s="227"/>
      <c r="M976" s="228"/>
      <c r="N976" s="229"/>
      <c r="O976" s="229"/>
      <c r="P976" s="229"/>
      <c r="Q976" s="229"/>
      <c r="R976" s="229"/>
      <c r="S976" s="229"/>
      <c r="T976" s="230"/>
      <c r="AT976" s="231" t="s">
        <v>206</v>
      </c>
      <c r="AU976" s="231" t="s">
        <v>85</v>
      </c>
      <c r="AV976" s="12" t="s">
        <v>85</v>
      </c>
      <c r="AW976" s="12" t="s">
        <v>32</v>
      </c>
      <c r="AX976" s="12" t="s">
        <v>76</v>
      </c>
      <c r="AY976" s="231" t="s">
        <v>198</v>
      </c>
    </row>
    <row r="977" spans="2:65" s="13" customFormat="1" x14ac:dyDescent="0.2">
      <c r="B977" s="232"/>
      <c r="C977" s="233"/>
      <c r="D977" s="222" t="s">
        <v>206</v>
      </c>
      <c r="E977" s="234" t="s">
        <v>1</v>
      </c>
      <c r="F977" s="235" t="s">
        <v>208</v>
      </c>
      <c r="G977" s="233"/>
      <c r="H977" s="236">
        <v>5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AT977" s="242" t="s">
        <v>206</v>
      </c>
      <c r="AU977" s="242" t="s">
        <v>85</v>
      </c>
      <c r="AV977" s="13" t="s">
        <v>205</v>
      </c>
      <c r="AW977" s="13" t="s">
        <v>32</v>
      </c>
      <c r="AX977" s="13" t="s">
        <v>83</v>
      </c>
      <c r="AY977" s="242" t="s">
        <v>198</v>
      </c>
    </row>
    <row r="978" spans="2:65" s="1" customFormat="1" ht="16.5" customHeight="1" x14ac:dyDescent="0.2">
      <c r="B978" s="33"/>
      <c r="C978" s="208" t="s">
        <v>1208</v>
      </c>
      <c r="D978" s="208" t="s">
        <v>201</v>
      </c>
      <c r="E978" s="209" t="s">
        <v>1209</v>
      </c>
      <c r="F978" s="210" t="s">
        <v>1210</v>
      </c>
      <c r="G978" s="211" t="s">
        <v>278</v>
      </c>
      <c r="H978" s="212">
        <v>34.200000000000003</v>
      </c>
      <c r="I978" s="213"/>
      <c r="J978" s="212">
        <f>ROUND(I978*H978,2)</f>
        <v>0</v>
      </c>
      <c r="K978" s="210" t="s">
        <v>1</v>
      </c>
      <c r="L978" s="37"/>
      <c r="M978" s="214" t="s">
        <v>1</v>
      </c>
      <c r="N978" s="215" t="s">
        <v>41</v>
      </c>
      <c r="O978" s="65"/>
      <c r="P978" s="216">
        <f>O978*H978</f>
        <v>0</v>
      </c>
      <c r="Q978" s="216">
        <v>0</v>
      </c>
      <c r="R978" s="216">
        <f>Q978*H978</f>
        <v>0</v>
      </c>
      <c r="S978" s="216">
        <v>0</v>
      </c>
      <c r="T978" s="217">
        <f>S978*H978</f>
        <v>0</v>
      </c>
      <c r="AR978" s="218" t="s">
        <v>243</v>
      </c>
      <c r="AT978" s="218" t="s">
        <v>201</v>
      </c>
      <c r="AU978" s="218" t="s">
        <v>85</v>
      </c>
      <c r="AY978" s="16" t="s">
        <v>198</v>
      </c>
      <c r="BE978" s="219">
        <f>IF(N978="základní",J978,0)</f>
        <v>0</v>
      </c>
      <c r="BF978" s="219">
        <f>IF(N978="snížená",J978,0)</f>
        <v>0</v>
      </c>
      <c r="BG978" s="219">
        <f>IF(N978="zákl. přenesená",J978,0)</f>
        <v>0</v>
      </c>
      <c r="BH978" s="219">
        <f>IF(N978="sníž. přenesená",J978,0)</f>
        <v>0</v>
      </c>
      <c r="BI978" s="219">
        <f>IF(N978="nulová",J978,0)</f>
        <v>0</v>
      </c>
      <c r="BJ978" s="16" t="s">
        <v>83</v>
      </c>
      <c r="BK978" s="219">
        <f>ROUND(I978*H978,2)</f>
        <v>0</v>
      </c>
      <c r="BL978" s="16" t="s">
        <v>243</v>
      </c>
      <c r="BM978" s="218" t="s">
        <v>1211</v>
      </c>
    </row>
    <row r="979" spans="2:65" s="12" customFormat="1" x14ac:dyDescent="0.2">
      <c r="B979" s="220"/>
      <c r="C979" s="221"/>
      <c r="D979" s="222" t="s">
        <v>206</v>
      </c>
      <c r="E979" s="223" t="s">
        <v>1</v>
      </c>
      <c r="F979" s="224" t="s">
        <v>1212</v>
      </c>
      <c r="G979" s="221"/>
      <c r="H979" s="225">
        <v>27.38</v>
      </c>
      <c r="I979" s="226"/>
      <c r="J979" s="221"/>
      <c r="K979" s="221"/>
      <c r="L979" s="227"/>
      <c r="M979" s="228"/>
      <c r="N979" s="229"/>
      <c r="O979" s="229"/>
      <c r="P979" s="229"/>
      <c r="Q979" s="229"/>
      <c r="R979" s="229"/>
      <c r="S979" s="229"/>
      <c r="T979" s="230"/>
      <c r="AT979" s="231" t="s">
        <v>206</v>
      </c>
      <c r="AU979" s="231" t="s">
        <v>85</v>
      </c>
      <c r="AV979" s="12" t="s">
        <v>85</v>
      </c>
      <c r="AW979" s="12" t="s">
        <v>32</v>
      </c>
      <c r="AX979" s="12" t="s">
        <v>76</v>
      </c>
      <c r="AY979" s="231" t="s">
        <v>198</v>
      </c>
    </row>
    <row r="980" spans="2:65" s="12" customFormat="1" x14ac:dyDescent="0.2">
      <c r="B980" s="220"/>
      <c r="C980" s="221"/>
      <c r="D980" s="222" t="s">
        <v>206</v>
      </c>
      <c r="E980" s="223" t="s">
        <v>1</v>
      </c>
      <c r="F980" s="224" t="s">
        <v>1213</v>
      </c>
      <c r="G980" s="221"/>
      <c r="H980" s="225">
        <v>6.82</v>
      </c>
      <c r="I980" s="226"/>
      <c r="J980" s="221"/>
      <c r="K980" s="221"/>
      <c r="L980" s="227"/>
      <c r="M980" s="228"/>
      <c r="N980" s="229"/>
      <c r="O980" s="229"/>
      <c r="P980" s="229"/>
      <c r="Q980" s="229"/>
      <c r="R980" s="229"/>
      <c r="S980" s="229"/>
      <c r="T980" s="230"/>
      <c r="AT980" s="231" t="s">
        <v>206</v>
      </c>
      <c r="AU980" s="231" t="s">
        <v>85</v>
      </c>
      <c r="AV980" s="12" t="s">
        <v>85</v>
      </c>
      <c r="AW980" s="12" t="s">
        <v>32</v>
      </c>
      <c r="AX980" s="12" t="s">
        <v>76</v>
      </c>
      <c r="AY980" s="231" t="s">
        <v>198</v>
      </c>
    </row>
    <row r="981" spans="2:65" s="13" customFormat="1" x14ac:dyDescent="0.2">
      <c r="B981" s="232"/>
      <c r="C981" s="233"/>
      <c r="D981" s="222" t="s">
        <v>206</v>
      </c>
      <c r="E981" s="234" t="s">
        <v>1</v>
      </c>
      <c r="F981" s="235" t="s">
        <v>208</v>
      </c>
      <c r="G981" s="233"/>
      <c r="H981" s="236">
        <v>34.200000000000003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AT981" s="242" t="s">
        <v>206</v>
      </c>
      <c r="AU981" s="242" t="s">
        <v>85</v>
      </c>
      <c r="AV981" s="13" t="s">
        <v>205</v>
      </c>
      <c r="AW981" s="13" t="s">
        <v>32</v>
      </c>
      <c r="AX981" s="13" t="s">
        <v>83</v>
      </c>
      <c r="AY981" s="242" t="s">
        <v>198</v>
      </c>
    </row>
    <row r="982" spans="2:65" s="1" customFormat="1" ht="16.5" customHeight="1" x14ac:dyDescent="0.2">
      <c r="B982" s="33"/>
      <c r="C982" s="208" t="s">
        <v>683</v>
      </c>
      <c r="D982" s="208" t="s">
        <v>201</v>
      </c>
      <c r="E982" s="209" t="s">
        <v>1214</v>
      </c>
      <c r="F982" s="210" t="s">
        <v>1215</v>
      </c>
      <c r="G982" s="211" t="s">
        <v>278</v>
      </c>
      <c r="H982" s="212">
        <v>54.2</v>
      </c>
      <c r="I982" s="213"/>
      <c r="J982" s="212">
        <f>ROUND(I982*H982,2)</f>
        <v>0</v>
      </c>
      <c r="K982" s="210" t="s">
        <v>1</v>
      </c>
      <c r="L982" s="37"/>
      <c r="M982" s="214" t="s">
        <v>1</v>
      </c>
      <c r="N982" s="215" t="s">
        <v>41</v>
      </c>
      <c r="O982" s="65"/>
      <c r="P982" s="216">
        <f>O982*H982</f>
        <v>0</v>
      </c>
      <c r="Q982" s="216">
        <v>0</v>
      </c>
      <c r="R982" s="216">
        <f>Q982*H982</f>
        <v>0</v>
      </c>
      <c r="S982" s="216">
        <v>0</v>
      </c>
      <c r="T982" s="217">
        <f>S982*H982</f>
        <v>0</v>
      </c>
      <c r="AR982" s="218" t="s">
        <v>243</v>
      </c>
      <c r="AT982" s="218" t="s">
        <v>201</v>
      </c>
      <c r="AU982" s="218" t="s">
        <v>85</v>
      </c>
      <c r="AY982" s="16" t="s">
        <v>198</v>
      </c>
      <c r="BE982" s="219">
        <f>IF(N982="základní",J982,0)</f>
        <v>0</v>
      </c>
      <c r="BF982" s="219">
        <f>IF(N982="snížená",J982,0)</f>
        <v>0</v>
      </c>
      <c r="BG982" s="219">
        <f>IF(N982="zákl. přenesená",J982,0)</f>
        <v>0</v>
      </c>
      <c r="BH982" s="219">
        <f>IF(N982="sníž. přenesená",J982,0)</f>
        <v>0</v>
      </c>
      <c r="BI982" s="219">
        <f>IF(N982="nulová",J982,0)</f>
        <v>0</v>
      </c>
      <c r="BJ982" s="16" t="s">
        <v>83</v>
      </c>
      <c r="BK982" s="219">
        <f>ROUND(I982*H982,2)</f>
        <v>0</v>
      </c>
      <c r="BL982" s="16" t="s">
        <v>243</v>
      </c>
      <c r="BM982" s="218" t="s">
        <v>1216</v>
      </c>
    </row>
    <row r="983" spans="2:65" s="14" customFormat="1" x14ac:dyDescent="0.2">
      <c r="B983" s="243"/>
      <c r="C983" s="244"/>
      <c r="D983" s="222" t="s">
        <v>206</v>
      </c>
      <c r="E983" s="245" t="s">
        <v>1</v>
      </c>
      <c r="F983" s="246" t="s">
        <v>1217</v>
      </c>
      <c r="G983" s="244"/>
      <c r="H983" s="245" t="s">
        <v>1</v>
      </c>
      <c r="I983" s="247"/>
      <c r="J983" s="244"/>
      <c r="K983" s="244"/>
      <c r="L983" s="248"/>
      <c r="M983" s="249"/>
      <c r="N983" s="250"/>
      <c r="O983" s="250"/>
      <c r="P983" s="250"/>
      <c r="Q983" s="250"/>
      <c r="R983" s="250"/>
      <c r="S983" s="250"/>
      <c r="T983" s="251"/>
      <c r="AT983" s="252" t="s">
        <v>206</v>
      </c>
      <c r="AU983" s="252" t="s">
        <v>85</v>
      </c>
      <c r="AV983" s="14" t="s">
        <v>83</v>
      </c>
      <c r="AW983" s="14" t="s">
        <v>32</v>
      </c>
      <c r="AX983" s="14" t="s">
        <v>76</v>
      </c>
      <c r="AY983" s="252" t="s">
        <v>198</v>
      </c>
    </row>
    <row r="984" spans="2:65" s="12" customFormat="1" ht="33.75" x14ac:dyDescent="0.2">
      <c r="B984" s="220"/>
      <c r="C984" s="221"/>
      <c r="D984" s="222" t="s">
        <v>206</v>
      </c>
      <c r="E984" s="223" t="s">
        <v>1</v>
      </c>
      <c r="F984" s="224" t="s">
        <v>1218</v>
      </c>
      <c r="G984" s="221"/>
      <c r="H984" s="225">
        <v>24.9</v>
      </c>
      <c r="I984" s="226"/>
      <c r="J984" s="221"/>
      <c r="K984" s="221"/>
      <c r="L984" s="227"/>
      <c r="M984" s="228"/>
      <c r="N984" s="229"/>
      <c r="O984" s="229"/>
      <c r="P984" s="229"/>
      <c r="Q984" s="229"/>
      <c r="R984" s="229"/>
      <c r="S984" s="229"/>
      <c r="T984" s="230"/>
      <c r="AT984" s="231" t="s">
        <v>206</v>
      </c>
      <c r="AU984" s="231" t="s">
        <v>85</v>
      </c>
      <c r="AV984" s="12" t="s">
        <v>85</v>
      </c>
      <c r="AW984" s="12" t="s">
        <v>32</v>
      </c>
      <c r="AX984" s="12" t="s">
        <v>76</v>
      </c>
      <c r="AY984" s="231" t="s">
        <v>198</v>
      </c>
    </row>
    <row r="985" spans="2:65" s="12" customFormat="1" ht="22.5" x14ac:dyDescent="0.2">
      <c r="B985" s="220"/>
      <c r="C985" s="221"/>
      <c r="D985" s="222" t="s">
        <v>206</v>
      </c>
      <c r="E985" s="223" t="s">
        <v>1</v>
      </c>
      <c r="F985" s="224" t="s">
        <v>1219</v>
      </c>
      <c r="G985" s="221"/>
      <c r="H985" s="225">
        <v>29.3</v>
      </c>
      <c r="I985" s="226"/>
      <c r="J985" s="221"/>
      <c r="K985" s="221"/>
      <c r="L985" s="227"/>
      <c r="M985" s="228"/>
      <c r="N985" s="229"/>
      <c r="O985" s="229"/>
      <c r="P985" s="229"/>
      <c r="Q985" s="229"/>
      <c r="R985" s="229"/>
      <c r="S985" s="229"/>
      <c r="T985" s="230"/>
      <c r="AT985" s="231" t="s">
        <v>206</v>
      </c>
      <c r="AU985" s="231" t="s">
        <v>85</v>
      </c>
      <c r="AV985" s="12" t="s">
        <v>85</v>
      </c>
      <c r="AW985" s="12" t="s">
        <v>32</v>
      </c>
      <c r="AX985" s="12" t="s">
        <v>76</v>
      </c>
      <c r="AY985" s="231" t="s">
        <v>198</v>
      </c>
    </row>
    <row r="986" spans="2:65" s="13" customFormat="1" x14ac:dyDescent="0.2">
      <c r="B986" s="232"/>
      <c r="C986" s="233"/>
      <c r="D986" s="222" t="s">
        <v>206</v>
      </c>
      <c r="E986" s="234" t="s">
        <v>1</v>
      </c>
      <c r="F986" s="235" t="s">
        <v>208</v>
      </c>
      <c r="G986" s="233"/>
      <c r="H986" s="236">
        <v>54.2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AT986" s="242" t="s">
        <v>206</v>
      </c>
      <c r="AU986" s="242" t="s">
        <v>85</v>
      </c>
      <c r="AV986" s="13" t="s">
        <v>205</v>
      </c>
      <c r="AW986" s="13" t="s">
        <v>32</v>
      </c>
      <c r="AX986" s="13" t="s">
        <v>83</v>
      </c>
      <c r="AY986" s="242" t="s">
        <v>198</v>
      </c>
    </row>
    <row r="987" spans="2:65" s="1" customFormat="1" ht="16.5" customHeight="1" x14ac:dyDescent="0.2">
      <c r="B987" s="33"/>
      <c r="C987" s="208" t="s">
        <v>1220</v>
      </c>
      <c r="D987" s="208" t="s">
        <v>201</v>
      </c>
      <c r="E987" s="209" t="s">
        <v>1221</v>
      </c>
      <c r="F987" s="210" t="s">
        <v>1222</v>
      </c>
      <c r="G987" s="211" t="s">
        <v>278</v>
      </c>
      <c r="H987" s="212">
        <v>7.5</v>
      </c>
      <c r="I987" s="213"/>
      <c r="J987" s="212">
        <f>ROUND(I987*H987,2)</f>
        <v>0</v>
      </c>
      <c r="K987" s="210" t="s">
        <v>1</v>
      </c>
      <c r="L987" s="37"/>
      <c r="M987" s="214" t="s">
        <v>1</v>
      </c>
      <c r="N987" s="215" t="s">
        <v>41</v>
      </c>
      <c r="O987" s="65"/>
      <c r="P987" s="216">
        <f>O987*H987</f>
        <v>0</v>
      </c>
      <c r="Q987" s="216">
        <v>0</v>
      </c>
      <c r="R987" s="216">
        <f>Q987*H987</f>
        <v>0</v>
      </c>
      <c r="S987" s="216">
        <v>0</v>
      </c>
      <c r="T987" s="217">
        <f>S987*H987</f>
        <v>0</v>
      </c>
      <c r="AR987" s="218" t="s">
        <v>243</v>
      </c>
      <c r="AT987" s="218" t="s">
        <v>201</v>
      </c>
      <c r="AU987" s="218" t="s">
        <v>85</v>
      </c>
      <c r="AY987" s="16" t="s">
        <v>198</v>
      </c>
      <c r="BE987" s="219">
        <f>IF(N987="základní",J987,0)</f>
        <v>0</v>
      </c>
      <c r="BF987" s="219">
        <f>IF(N987="snížená",J987,0)</f>
        <v>0</v>
      </c>
      <c r="BG987" s="219">
        <f>IF(N987="zákl. přenesená",J987,0)</f>
        <v>0</v>
      </c>
      <c r="BH987" s="219">
        <f>IF(N987="sníž. přenesená",J987,0)</f>
        <v>0</v>
      </c>
      <c r="BI987" s="219">
        <f>IF(N987="nulová",J987,0)</f>
        <v>0</v>
      </c>
      <c r="BJ987" s="16" t="s">
        <v>83</v>
      </c>
      <c r="BK987" s="219">
        <f>ROUND(I987*H987,2)</f>
        <v>0</v>
      </c>
      <c r="BL987" s="16" t="s">
        <v>243</v>
      </c>
      <c r="BM987" s="218" t="s">
        <v>1223</v>
      </c>
    </row>
    <row r="988" spans="2:65" s="14" customFormat="1" x14ac:dyDescent="0.2">
      <c r="B988" s="243"/>
      <c r="C988" s="244"/>
      <c r="D988" s="222" t="s">
        <v>206</v>
      </c>
      <c r="E988" s="245" t="s">
        <v>1</v>
      </c>
      <c r="F988" s="246" t="s">
        <v>1217</v>
      </c>
      <c r="G988" s="244"/>
      <c r="H988" s="245" t="s">
        <v>1</v>
      </c>
      <c r="I988" s="247"/>
      <c r="J988" s="244"/>
      <c r="K988" s="244"/>
      <c r="L988" s="248"/>
      <c r="M988" s="249"/>
      <c r="N988" s="250"/>
      <c r="O988" s="250"/>
      <c r="P988" s="250"/>
      <c r="Q988" s="250"/>
      <c r="R988" s="250"/>
      <c r="S988" s="250"/>
      <c r="T988" s="251"/>
      <c r="AT988" s="252" t="s">
        <v>206</v>
      </c>
      <c r="AU988" s="252" t="s">
        <v>85</v>
      </c>
      <c r="AV988" s="14" t="s">
        <v>83</v>
      </c>
      <c r="AW988" s="14" t="s">
        <v>32</v>
      </c>
      <c r="AX988" s="14" t="s">
        <v>76</v>
      </c>
      <c r="AY988" s="252" t="s">
        <v>198</v>
      </c>
    </row>
    <row r="989" spans="2:65" s="12" customFormat="1" x14ac:dyDescent="0.2">
      <c r="B989" s="220"/>
      <c r="C989" s="221"/>
      <c r="D989" s="222" t="s">
        <v>206</v>
      </c>
      <c r="E989" s="223" t="s">
        <v>1</v>
      </c>
      <c r="F989" s="224" t="s">
        <v>1224</v>
      </c>
      <c r="G989" s="221"/>
      <c r="H989" s="225">
        <v>7.5</v>
      </c>
      <c r="I989" s="226"/>
      <c r="J989" s="221"/>
      <c r="K989" s="221"/>
      <c r="L989" s="227"/>
      <c r="M989" s="228"/>
      <c r="N989" s="229"/>
      <c r="O989" s="229"/>
      <c r="P989" s="229"/>
      <c r="Q989" s="229"/>
      <c r="R989" s="229"/>
      <c r="S989" s="229"/>
      <c r="T989" s="230"/>
      <c r="AT989" s="231" t="s">
        <v>206</v>
      </c>
      <c r="AU989" s="231" t="s">
        <v>85</v>
      </c>
      <c r="AV989" s="12" t="s">
        <v>85</v>
      </c>
      <c r="AW989" s="12" t="s">
        <v>32</v>
      </c>
      <c r="AX989" s="12" t="s">
        <v>76</v>
      </c>
      <c r="AY989" s="231" t="s">
        <v>198</v>
      </c>
    </row>
    <row r="990" spans="2:65" s="13" customFormat="1" x14ac:dyDescent="0.2">
      <c r="B990" s="232"/>
      <c r="C990" s="233"/>
      <c r="D990" s="222" t="s">
        <v>206</v>
      </c>
      <c r="E990" s="234" t="s">
        <v>1</v>
      </c>
      <c r="F990" s="235" t="s">
        <v>208</v>
      </c>
      <c r="G990" s="233"/>
      <c r="H990" s="236">
        <v>7.5</v>
      </c>
      <c r="I990" s="237"/>
      <c r="J990" s="233"/>
      <c r="K990" s="233"/>
      <c r="L990" s="238"/>
      <c r="M990" s="239"/>
      <c r="N990" s="240"/>
      <c r="O990" s="240"/>
      <c r="P990" s="240"/>
      <c r="Q990" s="240"/>
      <c r="R990" s="240"/>
      <c r="S990" s="240"/>
      <c r="T990" s="241"/>
      <c r="AT990" s="242" t="s">
        <v>206</v>
      </c>
      <c r="AU990" s="242" t="s">
        <v>85</v>
      </c>
      <c r="AV990" s="13" t="s">
        <v>205</v>
      </c>
      <c r="AW990" s="13" t="s">
        <v>32</v>
      </c>
      <c r="AX990" s="13" t="s">
        <v>83</v>
      </c>
      <c r="AY990" s="242" t="s">
        <v>198</v>
      </c>
    </row>
    <row r="991" spans="2:65" s="1" customFormat="1" ht="16.5" customHeight="1" x14ac:dyDescent="0.2">
      <c r="B991" s="33"/>
      <c r="C991" s="208" t="s">
        <v>690</v>
      </c>
      <c r="D991" s="208" t="s">
        <v>201</v>
      </c>
      <c r="E991" s="209" t="s">
        <v>1225</v>
      </c>
      <c r="F991" s="210" t="s">
        <v>1226</v>
      </c>
      <c r="G991" s="211" t="s">
        <v>278</v>
      </c>
      <c r="H991" s="212">
        <v>10.4</v>
      </c>
      <c r="I991" s="213"/>
      <c r="J991" s="212">
        <f>ROUND(I991*H991,2)</f>
        <v>0</v>
      </c>
      <c r="K991" s="210" t="s">
        <v>1</v>
      </c>
      <c r="L991" s="37"/>
      <c r="M991" s="214" t="s">
        <v>1</v>
      </c>
      <c r="N991" s="215" t="s">
        <v>41</v>
      </c>
      <c r="O991" s="65"/>
      <c r="P991" s="216">
        <f>O991*H991</f>
        <v>0</v>
      </c>
      <c r="Q991" s="216">
        <v>0</v>
      </c>
      <c r="R991" s="216">
        <f>Q991*H991</f>
        <v>0</v>
      </c>
      <c r="S991" s="216">
        <v>0</v>
      </c>
      <c r="T991" s="217">
        <f>S991*H991</f>
        <v>0</v>
      </c>
      <c r="AR991" s="218" t="s">
        <v>243</v>
      </c>
      <c r="AT991" s="218" t="s">
        <v>201</v>
      </c>
      <c r="AU991" s="218" t="s">
        <v>85</v>
      </c>
      <c r="AY991" s="16" t="s">
        <v>198</v>
      </c>
      <c r="BE991" s="219">
        <f>IF(N991="základní",J991,0)</f>
        <v>0</v>
      </c>
      <c r="BF991" s="219">
        <f>IF(N991="snížená",J991,0)</f>
        <v>0</v>
      </c>
      <c r="BG991" s="219">
        <f>IF(N991="zákl. přenesená",J991,0)</f>
        <v>0</v>
      </c>
      <c r="BH991" s="219">
        <f>IF(N991="sníž. přenesená",J991,0)</f>
        <v>0</v>
      </c>
      <c r="BI991" s="219">
        <f>IF(N991="nulová",J991,0)</f>
        <v>0</v>
      </c>
      <c r="BJ991" s="16" t="s">
        <v>83</v>
      </c>
      <c r="BK991" s="219">
        <f>ROUND(I991*H991,2)</f>
        <v>0</v>
      </c>
      <c r="BL991" s="16" t="s">
        <v>243</v>
      </c>
      <c r="BM991" s="218" t="s">
        <v>1227</v>
      </c>
    </row>
    <row r="992" spans="2:65" s="14" customFormat="1" x14ac:dyDescent="0.2">
      <c r="B992" s="243"/>
      <c r="C992" s="244"/>
      <c r="D992" s="222" t="s">
        <v>206</v>
      </c>
      <c r="E992" s="245" t="s">
        <v>1</v>
      </c>
      <c r="F992" s="246" t="s">
        <v>1217</v>
      </c>
      <c r="G992" s="244"/>
      <c r="H992" s="245" t="s">
        <v>1</v>
      </c>
      <c r="I992" s="247"/>
      <c r="J992" s="244"/>
      <c r="K992" s="244"/>
      <c r="L992" s="248"/>
      <c r="M992" s="249"/>
      <c r="N992" s="250"/>
      <c r="O992" s="250"/>
      <c r="P992" s="250"/>
      <c r="Q992" s="250"/>
      <c r="R992" s="250"/>
      <c r="S992" s="250"/>
      <c r="T992" s="251"/>
      <c r="AT992" s="252" t="s">
        <v>206</v>
      </c>
      <c r="AU992" s="252" t="s">
        <v>85</v>
      </c>
      <c r="AV992" s="14" t="s">
        <v>83</v>
      </c>
      <c r="AW992" s="14" t="s">
        <v>32</v>
      </c>
      <c r="AX992" s="14" t="s">
        <v>76</v>
      </c>
      <c r="AY992" s="252" t="s">
        <v>198</v>
      </c>
    </row>
    <row r="993" spans="2:65" s="12" customFormat="1" x14ac:dyDescent="0.2">
      <c r="B993" s="220"/>
      <c r="C993" s="221"/>
      <c r="D993" s="222" t="s">
        <v>206</v>
      </c>
      <c r="E993" s="223" t="s">
        <v>1</v>
      </c>
      <c r="F993" s="224" t="s">
        <v>1228</v>
      </c>
      <c r="G993" s="221"/>
      <c r="H993" s="225">
        <v>10.4</v>
      </c>
      <c r="I993" s="226"/>
      <c r="J993" s="221"/>
      <c r="K993" s="221"/>
      <c r="L993" s="227"/>
      <c r="M993" s="228"/>
      <c r="N993" s="229"/>
      <c r="O993" s="229"/>
      <c r="P993" s="229"/>
      <c r="Q993" s="229"/>
      <c r="R993" s="229"/>
      <c r="S993" s="229"/>
      <c r="T993" s="230"/>
      <c r="AT993" s="231" t="s">
        <v>206</v>
      </c>
      <c r="AU993" s="231" t="s">
        <v>85</v>
      </c>
      <c r="AV993" s="12" t="s">
        <v>85</v>
      </c>
      <c r="AW993" s="12" t="s">
        <v>32</v>
      </c>
      <c r="AX993" s="12" t="s">
        <v>76</v>
      </c>
      <c r="AY993" s="231" t="s">
        <v>198</v>
      </c>
    </row>
    <row r="994" spans="2:65" s="13" customFormat="1" x14ac:dyDescent="0.2">
      <c r="B994" s="232"/>
      <c r="C994" s="233"/>
      <c r="D994" s="222" t="s">
        <v>206</v>
      </c>
      <c r="E994" s="234" t="s">
        <v>1</v>
      </c>
      <c r="F994" s="235" t="s">
        <v>208</v>
      </c>
      <c r="G994" s="233"/>
      <c r="H994" s="236">
        <v>10.4</v>
      </c>
      <c r="I994" s="237"/>
      <c r="J994" s="233"/>
      <c r="K994" s="233"/>
      <c r="L994" s="238"/>
      <c r="M994" s="239"/>
      <c r="N994" s="240"/>
      <c r="O994" s="240"/>
      <c r="P994" s="240"/>
      <c r="Q994" s="240"/>
      <c r="R994" s="240"/>
      <c r="S994" s="240"/>
      <c r="T994" s="241"/>
      <c r="AT994" s="242" t="s">
        <v>206</v>
      </c>
      <c r="AU994" s="242" t="s">
        <v>85</v>
      </c>
      <c r="AV994" s="13" t="s">
        <v>205</v>
      </c>
      <c r="AW994" s="13" t="s">
        <v>32</v>
      </c>
      <c r="AX994" s="13" t="s">
        <v>83</v>
      </c>
      <c r="AY994" s="242" t="s">
        <v>198</v>
      </c>
    </row>
    <row r="995" spans="2:65" s="1" customFormat="1" ht="16.5" customHeight="1" x14ac:dyDescent="0.2">
      <c r="B995" s="33"/>
      <c r="C995" s="208" t="s">
        <v>1229</v>
      </c>
      <c r="D995" s="208" t="s">
        <v>201</v>
      </c>
      <c r="E995" s="209" t="s">
        <v>1230</v>
      </c>
      <c r="F995" s="210" t="s">
        <v>1231</v>
      </c>
      <c r="G995" s="211" t="s">
        <v>278</v>
      </c>
      <c r="H995" s="212">
        <v>50</v>
      </c>
      <c r="I995" s="213"/>
      <c r="J995" s="212">
        <f>ROUND(I995*H995,2)</f>
        <v>0</v>
      </c>
      <c r="K995" s="210" t="s">
        <v>1</v>
      </c>
      <c r="L995" s="37"/>
      <c r="M995" s="214" t="s">
        <v>1</v>
      </c>
      <c r="N995" s="215" t="s">
        <v>41</v>
      </c>
      <c r="O995" s="65"/>
      <c r="P995" s="216">
        <f>O995*H995</f>
        <v>0</v>
      </c>
      <c r="Q995" s="216">
        <v>0</v>
      </c>
      <c r="R995" s="216">
        <f>Q995*H995</f>
        <v>0</v>
      </c>
      <c r="S995" s="216">
        <v>0</v>
      </c>
      <c r="T995" s="217">
        <f>S995*H995</f>
        <v>0</v>
      </c>
      <c r="AR995" s="218" t="s">
        <v>243</v>
      </c>
      <c r="AT995" s="218" t="s">
        <v>201</v>
      </c>
      <c r="AU995" s="218" t="s">
        <v>85</v>
      </c>
      <c r="AY995" s="16" t="s">
        <v>198</v>
      </c>
      <c r="BE995" s="219">
        <f>IF(N995="základní",J995,0)</f>
        <v>0</v>
      </c>
      <c r="BF995" s="219">
        <f>IF(N995="snížená",J995,0)</f>
        <v>0</v>
      </c>
      <c r="BG995" s="219">
        <f>IF(N995="zákl. přenesená",J995,0)</f>
        <v>0</v>
      </c>
      <c r="BH995" s="219">
        <f>IF(N995="sníž. přenesená",J995,0)</f>
        <v>0</v>
      </c>
      <c r="BI995" s="219">
        <f>IF(N995="nulová",J995,0)</f>
        <v>0</v>
      </c>
      <c r="BJ995" s="16" t="s">
        <v>83</v>
      </c>
      <c r="BK995" s="219">
        <f>ROUND(I995*H995,2)</f>
        <v>0</v>
      </c>
      <c r="BL995" s="16" t="s">
        <v>243</v>
      </c>
      <c r="BM995" s="218" t="s">
        <v>1232</v>
      </c>
    </row>
    <row r="996" spans="2:65" s="12" customFormat="1" x14ac:dyDescent="0.2">
      <c r="B996" s="220"/>
      <c r="C996" s="221"/>
      <c r="D996" s="222" t="s">
        <v>206</v>
      </c>
      <c r="E996" s="223" t="s">
        <v>1</v>
      </c>
      <c r="F996" s="224" t="s">
        <v>1233</v>
      </c>
      <c r="G996" s="221"/>
      <c r="H996" s="225">
        <v>50</v>
      </c>
      <c r="I996" s="226"/>
      <c r="J996" s="221"/>
      <c r="K996" s="221"/>
      <c r="L996" s="227"/>
      <c r="M996" s="228"/>
      <c r="N996" s="229"/>
      <c r="O996" s="229"/>
      <c r="P996" s="229"/>
      <c r="Q996" s="229"/>
      <c r="R996" s="229"/>
      <c r="S996" s="229"/>
      <c r="T996" s="230"/>
      <c r="AT996" s="231" t="s">
        <v>206</v>
      </c>
      <c r="AU996" s="231" t="s">
        <v>85</v>
      </c>
      <c r="AV996" s="12" t="s">
        <v>85</v>
      </c>
      <c r="AW996" s="12" t="s">
        <v>32</v>
      </c>
      <c r="AX996" s="12" t="s">
        <v>76</v>
      </c>
      <c r="AY996" s="231" t="s">
        <v>198</v>
      </c>
    </row>
    <row r="997" spans="2:65" s="13" customFormat="1" x14ac:dyDescent="0.2">
      <c r="B997" s="232"/>
      <c r="C997" s="233"/>
      <c r="D997" s="222" t="s">
        <v>206</v>
      </c>
      <c r="E997" s="234" t="s">
        <v>1</v>
      </c>
      <c r="F997" s="235" t="s">
        <v>208</v>
      </c>
      <c r="G997" s="233"/>
      <c r="H997" s="236">
        <v>50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AT997" s="242" t="s">
        <v>206</v>
      </c>
      <c r="AU997" s="242" t="s">
        <v>85</v>
      </c>
      <c r="AV997" s="13" t="s">
        <v>205</v>
      </c>
      <c r="AW997" s="13" t="s">
        <v>32</v>
      </c>
      <c r="AX997" s="13" t="s">
        <v>83</v>
      </c>
      <c r="AY997" s="242" t="s">
        <v>198</v>
      </c>
    </row>
    <row r="998" spans="2:65" s="1" customFormat="1" ht="16.5" customHeight="1" x14ac:dyDescent="0.2">
      <c r="B998" s="33"/>
      <c r="C998" s="208" t="s">
        <v>695</v>
      </c>
      <c r="D998" s="208" t="s">
        <v>201</v>
      </c>
      <c r="E998" s="209" t="s">
        <v>1234</v>
      </c>
      <c r="F998" s="210" t="s">
        <v>1235</v>
      </c>
      <c r="G998" s="211" t="s">
        <v>278</v>
      </c>
      <c r="H998" s="212">
        <v>12</v>
      </c>
      <c r="I998" s="213"/>
      <c r="J998" s="212">
        <f>ROUND(I998*H998,2)</f>
        <v>0</v>
      </c>
      <c r="K998" s="210" t="s">
        <v>1</v>
      </c>
      <c r="L998" s="37"/>
      <c r="M998" s="214" t="s">
        <v>1</v>
      </c>
      <c r="N998" s="215" t="s">
        <v>41</v>
      </c>
      <c r="O998" s="65"/>
      <c r="P998" s="216">
        <f>O998*H998</f>
        <v>0</v>
      </c>
      <c r="Q998" s="216">
        <v>0</v>
      </c>
      <c r="R998" s="216">
        <f>Q998*H998</f>
        <v>0</v>
      </c>
      <c r="S998" s="216">
        <v>0</v>
      </c>
      <c r="T998" s="217">
        <f>S998*H998</f>
        <v>0</v>
      </c>
      <c r="AR998" s="218" t="s">
        <v>243</v>
      </c>
      <c r="AT998" s="218" t="s">
        <v>201</v>
      </c>
      <c r="AU998" s="218" t="s">
        <v>85</v>
      </c>
      <c r="AY998" s="16" t="s">
        <v>198</v>
      </c>
      <c r="BE998" s="219">
        <f>IF(N998="základní",J998,0)</f>
        <v>0</v>
      </c>
      <c r="BF998" s="219">
        <f>IF(N998="snížená",J998,0)</f>
        <v>0</v>
      </c>
      <c r="BG998" s="219">
        <f>IF(N998="zákl. přenesená",J998,0)</f>
        <v>0</v>
      </c>
      <c r="BH998" s="219">
        <f>IF(N998="sníž. přenesená",J998,0)</f>
        <v>0</v>
      </c>
      <c r="BI998" s="219">
        <f>IF(N998="nulová",J998,0)</f>
        <v>0</v>
      </c>
      <c r="BJ998" s="16" t="s">
        <v>83</v>
      </c>
      <c r="BK998" s="219">
        <f>ROUND(I998*H998,2)</f>
        <v>0</v>
      </c>
      <c r="BL998" s="16" t="s">
        <v>243</v>
      </c>
      <c r="BM998" s="218" t="s">
        <v>1236</v>
      </c>
    </row>
    <row r="999" spans="2:65" s="12" customFormat="1" x14ac:dyDescent="0.2">
      <c r="B999" s="220"/>
      <c r="C999" s="221"/>
      <c r="D999" s="222" t="s">
        <v>206</v>
      </c>
      <c r="E999" s="223" t="s">
        <v>1</v>
      </c>
      <c r="F999" s="224" t="s">
        <v>1237</v>
      </c>
      <c r="G999" s="221"/>
      <c r="H999" s="225">
        <v>12</v>
      </c>
      <c r="I999" s="226"/>
      <c r="J999" s="221"/>
      <c r="K999" s="221"/>
      <c r="L999" s="227"/>
      <c r="M999" s="228"/>
      <c r="N999" s="229"/>
      <c r="O999" s="229"/>
      <c r="P999" s="229"/>
      <c r="Q999" s="229"/>
      <c r="R999" s="229"/>
      <c r="S999" s="229"/>
      <c r="T999" s="230"/>
      <c r="AT999" s="231" t="s">
        <v>206</v>
      </c>
      <c r="AU999" s="231" t="s">
        <v>85</v>
      </c>
      <c r="AV999" s="12" t="s">
        <v>85</v>
      </c>
      <c r="AW999" s="12" t="s">
        <v>32</v>
      </c>
      <c r="AX999" s="12" t="s">
        <v>76</v>
      </c>
      <c r="AY999" s="231" t="s">
        <v>198</v>
      </c>
    </row>
    <row r="1000" spans="2:65" s="13" customFormat="1" x14ac:dyDescent="0.2">
      <c r="B1000" s="232"/>
      <c r="C1000" s="233"/>
      <c r="D1000" s="222" t="s">
        <v>206</v>
      </c>
      <c r="E1000" s="234" t="s">
        <v>1</v>
      </c>
      <c r="F1000" s="235" t="s">
        <v>208</v>
      </c>
      <c r="G1000" s="233"/>
      <c r="H1000" s="236">
        <v>12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AT1000" s="242" t="s">
        <v>206</v>
      </c>
      <c r="AU1000" s="242" t="s">
        <v>85</v>
      </c>
      <c r="AV1000" s="13" t="s">
        <v>205</v>
      </c>
      <c r="AW1000" s="13" t="s">
        <v>32</v>
      </c>
      <c r="AX1000" s="13" t="s">
        <v>83</v>
      </c>
      <c r="AY1000" s="242" t="s">
        <v>198</v>
      </c>
    </row>
    <row r="1001" spans="2:65" s="1" customFormat="1" ht="16.5" customHeight="1" x14ac:dyDescent="0.2">
      <c r="B1001" s="33"/>
      <c r="C1001" s="208" t="s">
        <v>1238</v>
      </c>
      <c r="D1001" s="208" t="s">
        <v>201</v>
      </c>
      <c r="E1001" s="209" t="s">
        <v>1239</v>
      </c>
      <c r="F1001" s="210" t="s">
        <v>1240</v>
      </c>
      <c r="G1001" s="211" t="s">
        <v>312</v>
      </c>
      <c r="H1001" s="212">
        <v>162.91999999999999</v>
      </c>
      <c r="I1001" s="213"/>
      <c r="J1001" s="212">
        <f>ROUND(I1001*H1001,2)</f>
        <v>0</v>
      </c>
      <c r="K1001" s="210" t="s">
        <v>1</v>
      </c>
      <c r="L1001" s="37"/>
      <c r="M1001" s="214" t="s">
        <v>1</v>
      </c>
      <c r="N1001" s="215" t="s">
        <v>41</v>
      </c>
      <c r="O1001" s="65"/>
      <c r="P1001" s="216">
        <f>O1001*H1001</f>
        <v>0</v>
      </c>
      <c r="Q1001" s="216">
        <v>0</v>
      </c>
      <c r="R1001" s="216">
        <f>Q1001*H1001</f>
        <v>0</v>
      </c>
      <c r="S1001" s="216">
        <v>0</v>
      </c>
      <c r="T1001" s="217">
        <f>S1001*H1001</f>
        <v>0</v>
      </c>
      <c r="AR1001" s="218" t="s">
        <v>243</v>
      </c>
      <c r="AT1001" s="218" t="s">
        <v>201</v>
      </c>
      <c r="AU1001" s="218" t="s">
        <v>85</v>
      </c>
      <c r="AY1001" s="16" t="s">
        <v>198</v>
      </c>
      <c r="BE1001" s="219">
        <f>IF(N1001="základní",J1001,0)</f>
        <v>0</v>
      </c>
      <c r="BF1001" s="219">
        <f>IF(N1001="snížená",J1001,0)</f>
        <v>0</v>
      </c>
      <c r="BG1001" s="219">
        <f>IF(N1001="zákl. přenesená",J1001,0)</f>
        <v>0</v>
      </c>
      <c r="BH1001" s="219">
        <f>IF(N1001="sníž. přenesená",J1001,0)</f>
        <v>0</v>
      </c>
      <c r="BI1001" s="219">
        <f>IF(N1001="nulová",J1001,0)</f>
        <v>0</v>
      </c>
      <c r="BJ1001" s="16" t="s">
        <v>83</v>
      </c>
      <c r="BK1001" s="219">
        <f>ROUND(I1001*H1001,2)</f>
        <v>0</v>
      </c>
      <c r="BL1001" s="16" t="s">
        <v>243</v>
      </c>
      <c r="BM1001" s="218" t="s">
        <v>1241</v>
      </c>
    </row>
    <row r="1002" spans="2:65" s="12" customFormat="1" x14ac:dyDescent="0.2">
      <c r="B1002" s="220"/>
      <c r="C1002" s="221"/>
      <c r="D1002" s="222" t="s">
        <v>206</v>
      </c>
      <c r="E1002" s="223" t="s">
        <v>1</v>
      </c>
      <c r="F1002" s="224" t="s">
        <v>1242</v>
      </c>
      <c r="G1002" s="221"/>
      <c r="H1002" s="225">
        <v>160.37</v>
      </c>
      <c r="I1002" s="226"/>
      <c r="J1002" s="221"/>
      <c r="K1002" s="221"/>
      <c r="L1002" s="227"/>
      <c r="M1002" s="228"/>
      <c r="N1002" s="229"/>
      <c r="O1002" s="229"/>
      <c r="P1002" s="229"/>
      <c r="Q1002" s="229"/>
      <c r="R1002" s="229"/>
      <c r="S1002" s="229"/>
      <c r="T1002" s="230"/>
      <c r="AT1002" s="231" t="s">
        <v>206</v>
      </c>
      <c r="AU1002" s="231" t="s">
        <v>85</v>
      </c>
      <c r="AV1002" s="12" t="s">
        <v>85</v>
      </c>
      <c r="AW1002" s="12" t="s">
        <v>32</v>
      </c>
      <c r="AX1002" s="12" t="s">
        <v>76</v>
      </c>
      <c r="AY1002" s="231" t="s">
        <v>198</v>
      </c>
    </row>
    <row r="1003" spans="2:65" s="12" customFormat="1" ht="22.5" x14ac:dyDescent="0.2">
      <c r="B1003" s="220"/>
      <c r="C1003" s="221"/>
      <c r="D1003" s="222" t="s">
        <v>206</v>
      </c>
      <c r="E1003" s="223" t="s">
        <v>1</v>
      </c>
      <c r="F1003" s="224" t="s">
        <v>1243</v>
      </c>
      <c r="G1003" s="221"/>
      <c r="H1003" s="225">
        <v>2.5499999999999998</v>
      </c>
      <c r="I1003" s="226"/>
      <c r="J1003" s="221"/>
      <c r="K1003" s="221"/>
      <c r="L1003" s="227"/>
      <c r="M1003" s="228"/>
      <c r="N1003" s="229"/>
      <c r="O1003" s="229"/>
      <c r="P1003" s="229"/>
      <c r="Q1003" s="229"/>
      <c r="R1003" s="229"/>
      <c r="S1003" s="229"/>
      <c r="T1003" s="230"/>
      <c r="AT1003" s="231" t="s">
        <v>206</v>
      </c>
      <c r="AU1003" s="231" t="s">
        <v>85</v>
      </c>
      <c r="AV1003" s="12" t="s">
        <v>85</v>
      </c>
      <c r="AW1003" s="12" t="s">
        <v>32</v>
      </c>
      <c r="AX1003" s="12" t="s">
        <v>76</v>
      </c>
      <c r="AY1003" s="231" t="s">
        <v>198</v>
      </c>
    </row>
    <row r="1004" spans="2:65" s="13" customFormat="1" x14ac:dyDescent="0.2">
      <c r="B1004" s="232"/>
      <c r="C1004" s="233"/>
      <c r="D1004" s="222" t="s">
        <v>206</v>
      </c>
      <c r="E1004" s="234" t="s">
        <v>1</v>
      </c>
      <c r="F1004" s="235" t="s">
        <v>208</v>
      </c>
      <c r="G1004" s="233"/>
      <c r="H1004" s="236">
        <v>162.91999999999999</v>
      </c>
      <c r="I1004" s="237"/>
      <c r="J1004" s="233"/>
      <c r="K1004" s="233"/>
      <c r="L1004" s="238"/>
      <c r="M1004" s="239"/>
      <c r="N1004" s="240"/>
      <c r="O1004" s="240"/>
      <c r="P1004" s="240"/>
      <c r="Q1004" s="240"/>
      <c r="R1004" s="240"/>
      <c r="S1004" s="240"/>
      <c r="T1004" s="241"/>
      <c r="AT1004" s="242" t="s">
        <v>206</v>
      </c>
      <c r="AU1004" s="242" t="s">
        <v>85</v>
      </c>
      <c r="AV1004" s="13" t="s">
        <v>205</v>
      </c>
      <c r="AW1004" s="13" t="s">
        <v>32</v>
      </c>
      <c r="AX1004" s="13" t="s">
        <v>83</v>
      </c>
      <c r="AY1004" s="242" t="s">
        <v>198</v>
      </c>
    </row>
    <row r="1005" spans="2:65" s="1" customFormat="1" ht="16.5" customHeight="1" x14ac:dyDescent="0.2">
      <c r="B1005" s="33"/>
      <c r="C1005" s="208" t="s">
        <v>703</v>
      </c>
      <c r="D1005" s="208" t="s">
        <v>201</v>
      </c>
      <c r="E1005" s="209" t="s">
        <v>1244</v>
      </c>
      <c r="F1005" s="210" t="s">
        <v>1245</v>
      </c>
      <c r="G1005" s="211" t="s">
        <v>278</v>
      </c>
      <c r="H1005" s="212">
        <v>6.8</v>
      </c>
      <c r="I1005" s="213"/>
      <c r="J1005" s="212">
        <f>ROUND(I1005*H1005,2)</f>
        <v>0</v>
      </c>
      <c r="K1005" s="210" t="s">
        <v>1</v>
      </c>
      <c r="L1005" s="37"/>
      <c r="M1005" s="214" t="s">
        <v>1</v>
      </c>
      <c r="N1005" s="215" t="s">
        <v>41</v>
      </c>
      <c r="O1005" s="65"/>
      <c r="P1005" s="216">
        <f>O1005*H1005</f>
        <v>0</v>
      </c>
      <c r="Q1005" s="216">
        <v>0</v>
      </c>
      <c r="R1005" s="216">
        <f>Q1005*H1005</f>
        <v>0</v>
      </c>
      <c r="S1005" s="216">
        <v>0</v>
      </c>
      <c r="T1005" s="217">
        <f>S1005*H1005</f>
        <v>0</v>
      </c>
      <c r="AR1005" s="218" t="s">
        <v>243</v>
      </c>
      <c r="AT1005" s="218" t="s">
        <v>201</v>
      </c>
      <c r="AU1005" s="218" t="s">
        <v>85</v>
      </c>
      <c r="AY1005" s="16" t="s">
        <v>198</v>
      </c>
      <c r="BE1005" s="219">
        <f>IF(N1005="základní",J1005,0)</f>
        <v>0</v>
      </c>
      <c r="BF1005" s="219">
        <f>IF(N1005="snížená",J1005,0)</f>
        <v>0</v>
      </c>
      <c r="BG1005" s="219">
        <f>IF(N1005="zákl. přenesená",J1005,0)</f>
        <v>0</v>
      </c>
      <c r="BH1005" s="219">
        <f>IF(N1005="sníž. přenesená",J1005,0)</f>
        <v>0</v>
      </c>
      <c r="BI1005" s="219">
        <f>IF(N1005="nulová",J1005,0)</f>
        <v>0</v>
      </c>
      <c r="BJ1005" s="16" t="s">
        <v>83</v>
      </c>
      <c r="BK1005" s="219">
        <f>ROUND(I1005*H1005,2)</f>
        <v>0</v>
      </c>
      <c r="BL1005" s="16" t="s">
        <v>243</v>
      </c>
      <c r="BM1005" s="218" t="s">
        <v>1246</v>
      </c>
    </row>
    <row r="1006" spans="2:65" s="12" customFormat="1" x14ac:dyDescent="0.2">
      <c r="B1006" s="220"/>
      <c r="C1006" s="221"/>
      <c r="D1006" s="222" t="s">
        <v>206</v>
      </c>
      <c r="E1006" s="223" t="s">
        <v>1</v>
      </c>
      <c r="F1006" s="224" t="s">
        <v>1247</v>
      </c>
      <c r="G1006" s="221"/>
      <c r="H1006" s="225">
        <v>6.8</v>
      </c>
      <c r="I1006" s="226"/>
      <c r="J1006" s="221"/>
      <c r="K1006" s="221"/>
      <c r="L1006" s="227"/>
      <c r="M1006" s="228"/>
      <c r="N1006" s="229"/>
      <c r="O1006" s="229"/>
      <c r="P1006" s="229"/>
      <c r="Q1006" s="229"/>
      <c r="R1006" s="229"/>
      <c r="S1006" s="229"/>
      <c r="T1006" s="230"/>
      <c r="AT1006" s="231" t="s">
        <v>206</v>
      </c>
      <c r="AU1006" s="231" t="s">
        <v>85</v>
      </c>
      <c r="AV1006" s="12" t="s">
        <v>85</v>
      </c>
      <c r="AW1006" s="12" t="s">
        <v>32</v>
      </c>
      <c r="AX1006" s="12" t="s">
        <v>76</v>
      </c>
      <c r="AY1006" s="231" t="s">
        <v>198</v>
      </c>
    </row>
    <row r="1007" spans="2:65" s="13" customFormat="1" x14ac:dyDescent="0.2">
      <c r="B1007" s="232"/>
      <c r="C1007" s="233"/>
      <c r="D1007" s="222" t="s">
        <v>206</v>
      </c>
      <c r="E1007" s="234" t="s">
        <v>1</v>
      </c>
      <c r="F1007" s="235" t="s">
        <v>208</v>
      </c>
      <c r="G1007" s="233"/>
      <c r="H1007" s="236">
        <v>6.8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AT1007" s="242" t="s">
        <v>206</v>
      </c>
      <c r="AU1007" s="242" t="s">
        <v>85</v>
      </c>
      <c r="AV1007" s="13" t="s">
        <v>205</v>
      </c>
      <c r="AW1007" s="13" t="s">
        <v>32</v>
      </c>
      <c r="AX1007" s="13" t="s">
        <v>83</v>
      </c>
      <c r="AY1007" s="242" t="s">
        <v>198</v>
      </c>
    </row>
    <row r="1008" spans="2:65" s="1" customFormat="1" ht="16.5" customHeight="1" x14ac:dyDescent="0.2">
      <c r="B1008" s="33"/>
      <c r="C1008" s="208" t="s">
        <v>1248</v>
      </c>
      <c r="D1008" s="208" t="s">
        <v>201</v>
      </c>
      <c r="E1008" s="209" t="s">
        <v>1249</v>
      </c>
      <c r="F1008" s="210" t="s">
        <v>1250</v>
      </c>
      <c r="G1008" s="211" t="s">
        <v>278</v>
      </c>
      <c r="H1008" s="212">
        <v>30.6</v>
      </c>
      <c r="I1008" s="213"/>
      <c r="J1008" s="212">
        <f>ROUND(I1008*H1008,2)</f>
        <v>0</v>
      </c>
      <c r="K1008" s="210" t="s">
        <v>1</v>
      </c>
      <c r="L1008" s="37"/>
      <c r="M1008" s="214" t="s">
        <v>1</v>
      </c>
      <c r="N1008" s="215" t="s">
        <v>41</v>
      </c>
      <c r="O1008" s="65"/>
      <c r="P1008" s="216">
        <f>O1008*H1008</f>
        <v>0</v>
      </c>
      <c r="Q1008" s="216">
        <v>0</v>
      </c>
      <c r="R1008" s="216">
        <f>Q1008*H1008</f>
        <v>0</v>
      </c>
      <c r="S1008" s="216">
        <v>0</v>
      </c>
      <c r="T1008" s="217">
        <f>S1008*H1008</f>
        <v>0</v>
      </c>
      <c r="AR1008" s="218" t="s">
        <v>243</v>
      </c>
      <c r="AT1008" s="218" t="s">
        <v>201</v>
      </c>
      <c r="AU1008" s="218" t="s">
        <v>85</v>
      </c>
      <c r="AY1008" s="16" t="s">
        <v>198</v>
      </c>
      <c r="BE1008" s="219">
        <f>IF(N1008="základní",J1008,0)</f>
        <v>0</v>
      </c>
      <c r="BF1008" s="219">
        <f>IF(N1008="snížená",J1008,0)</f>
        <v>0</v>
      </c>
      <c r="BG1008" s="219">
        <f>IF(N1008="zákl. přenesená",J1008,0)</f>
        <v>0</v>
      </c>
      <c r="BH1008" s="219">
        <f>IF(N1008="sníž. přenesená",J1008,0)</f>
        <v>0</v>
      </c>
      <c r="BI1008" s="219">
        <f>IF(N1008="nulová",J1008,0)</f>
        <v>0</v>
      </c>
      <c r="BJ1008" s="16" t="s">
        <v>83</v>
      </c>
      <c r="BK1008" s="219">
        <f>ROUND(I1008*H1008,2)</f>
        <v>0</v>
      </c>
      <c r="BL1008" s="16" t="s">
        <v>243</v>
      </c>
      <c r="BM1008" s="218" t="s">
        <v>1251</v>
      </c>
    </row>
    <row r="1009" spans="2:65" s="12" customFormat="1" x14ac:dyDescent="0.2">
      <c r="B1009" s="220"/>
      <c r="C1009" s="221"/>
      <c r="D1009" s="222" t="s">
        <v>206</v>
      </c>
      <c r="E1009" s="223" t="s">
        <v>1</v>
      </c>
      <c r="F1009" s="224" t="s">
        <v>1252</v>
      </c>
      <c r="G1009" s="221"/>
      <c r="H1009" s="225">
        <v>30.6</v>
      </c>
      <c r="I1009" s="226"/>
      <c r="J1009" s="221"/>
      <c r="K1009" s="221"/>
      <c r="L1009" s="227"/>
      <c r="M1009" s="228"/>
      <c r="N1009" s="229"/>
      <c r="O1009" s="229"/>
      <c r="P1009" s="229"/>
      <c r="Q1009" s="229"/>
      <c r="R1009" s="229"/>
      <c r="S1009" s="229"/>
      <c r="T1009" s="230"/>
      <c r="AT1009" s="231" t="s">
        <v>206</v>
      </c>
      <c r="AU1009" s="231" t="s">
        <v>85</v>
      </c>
      <c r="AV1009" s="12" t="s">
        <v>85</v>
      </c>
      <c r="AW1009" s="12" t="s">
        <v>32</v>
      </c>
      <c r="AX1009" s="12" t="s">
        <v>76</v>
      </c>
      <c r="AY1009" s="231" t="s">
        <v>198</v>
      </c>
    </row>
    <row r="1010" spans="2:65" s="13" customFormat="1" x14ac:dyDescent="0.2">
      <c r="B1010" s="232"/>
      <c r="C1010" s="233"/>
      <c r="D1010" s="222" t="s">
        <v>206</v>
      </c>
      <c r="E1010" s="234" t="s">
        <v>1</v>
      </c>
      <c r="F1010" s="235" t="s">
        <v>208</v>
      </c>
      <c r="G1010" s="233"/>
      <c r="H1010" s="236">
        <v>30.6</v>
      </c>
      <c r="I1010" s="237"/>
      <c r="J1010" s="233"/>
      <c r="K1010" s="233"/>
      <c r="L1010" s="238"/>
      <c r="M1010" s="239"/>
      <c r="N1010" s="240"/>
      <c r="O1010" s="240"/>
      <c r="P1010" s="240"/>
      <c r="Q1010" s="240"/>
      <c r="R1010" s="240"/>
      <c r="S1010" s="240"/>
      <c r="T1010" s="241"/>
      <c r="AT1010" s="242" t="s">
        <v>206</v>
      </c>
      <c r="AU1010" s="242" t="s">
        <v>85</v>
      </c>
      <c r="AV1010" s="13" t="s">
        <v>205</v>
      </c>
      <c r="AW1010" s="13" t="s">
        <v>32</v>
      </c>
      <c r="AX1010" s="13" t="s">
        <v>83</v>
      </c>
      <c r="AY1010" s="242" t="s">
        <v>198</v>
      </c>
    </row>
    <row r="1011" spans="2:65" s="1" customFormat="1" ht="16.5" customHeight="1" x14ac:dyDescent="0.2">
      <c r="B1011" s="33"/>
      <c r="C1011" s="208" t="s">
        <v>708</v>
      </c>
      <c r="D1011" s="208" t="s">
        <v>201</v>
      </c>
      <c r="E1011" s="209" t="s">
        <v>1253</v>
      </c>
      <c r="F1011" s="210" t="s">
        <v>1254</v>
      </c>
      <c r="G1011" s="211" t="s">
        <v>312</v>
      </c>
      <c r="H1011" s="212">
        <v>6.36</v>
      </c>
      <c r="I1011" s="213"/>
      <c r="J1011" s="212">
        <f>ROUND(I1011*H1011,2)</f>
        <v>0</v>
      </c>
      <c r="K1011" s="210" t="s">
        <v>1</v>
      </c>
      <c r="L1011" s="37"/>
      <c r="M1011" s="214" t="s">
        <v>1</v>
      </c>
      <c r="N1011" s="215" t="s">
        <v>41</v>
      </c>
      <c r="O1011" s="65"/>
      <c r="P1011" s="216">
        <f>O1011*H1011</f>
        <v>0</v>
      </c>
      <c r="Q1011" s="216">
        <v>0</v>
      </c>
      <c r="R1011" s="216">
        <f>Q1011*H1011</f>
        <v>0</v>
      </c>
      <c r="S1011" s="216">
        <v>0</v>
      </c>
      <c r="T1011" s="217">
        <f>S1011*H1011</f>
        <v>0</v>
      </c>
      <c r="AR1011" s="218" t="s">
        <v>243</v>
      </c>
      <c r="AT1011" s="218" t="s">
        <v>201</v>
      </c>
      <c r="AU1011" s="218" t="s">
        <v>85</v>
      </c>
      <c r="AY1011" s="16" t="s">
        <v>198</v>
      </c>
      <c r="BE1011" s="219">
        <f>IF(N1011="základní",J1011,0)</f>
        <v>0</v>
      </c>
      <c r="BF1011" s="219">
        <f>IF(N1011="snížená",J1011,0)</f>
        <v>0</v>
      </c>
      <c r="BG1011" s="219">
        <f>IF(N1011="zákl. přenesená",J1011,0)</f>
        <v>0</v>
      </c>
      <c r="BH1011" s="219">
        <f>IF(N1011="sníž. přenesená",J1011,0)</f>
        <v>0</v>
      </c>
      <c r="BI1011" s="219">
        <f>IF(N1011="nulová",J1011,0)</f>
        <v>0</v>
      </c>
      <c r="BJ1011" s="16" t="s">
        <v>83</v>
      </c>
      <c r="BK1011" s="219">
        <f>ROUND(I1011*H1011,2)</f>
        <v>0</v>
      </c>
      <c r="BL1011" s="16" t="s">
        <v>243</v>
      </c>
      <c r="BM1011" s="218" t="s">
        <v>1255</v>
      </c>
    </row>
    <row r="1012" spans="2:65" s="12" customFormat="1" x14ac:dyDescent="0.2">
      <c r="B1012" s="220"/>
      <c r="C1012" s="221"/>
      <c r="D1012" s="222" t="s">
        <v>206</v>
      </c>
      <c r="E1012" s="223" t="s">
        <v>1</v>
      </c>
      <c r="F1012" s="224" t="s">
        <v>1256</v>
      </c>
      <c r="G1012" s="221"/>
      <c r="H1012" s="225">
        <v>6.36</v>
      </c>
      <c r="I1012" s="226"/>
      <c r="J1012" s="221"/>
      <c r="K1012" s="221"/>
      <c r="L1012" s="227"/>
      <c r="M1012" s="228"/>
      <c r="N1012" s="229"/>
      <c r="O1012" s="229"/>
      <c r="P1012" s="229"/>
      <c r="Q1012" s="229"/>
      <c r="R1012" s="229"/>
      <c r="S1012" s="229"/>
      <c r="T1012" s="230"/>
      <c r="AT1012" s="231" t="s">
        <v>206</v>
      </c>
      <c r="AU1012" s="231" t="s">
        <v>85</v>
      </c>
      <c r="AV1012" s="12" t="s">
        <v>85</v>
      </c>
      <c r="AW1012" s="12" t="s">
        <v>32</v>
      </c>
      <c r="AX1012" s="12" t="s">
        <v>76</v>
      </c>
      <c r="AY1012" s="231" t="s">
        <v>198</v>
      </c>
    </row>
    <row r="1013" spans="2:65" s="13" customFormat="1" x14ac:dyDescent="0.2">
      <c r="B1013" s="232"/>
      <c r="C1013" s="233"/>
      <c r="D1013" s="222" t="s">
        <v>206</v>
      </c>
      <c r="E1013" s="234" t="s">
        <v>1</v>
      </c>
      <c r="F1013" s="235" t="s">
        <v>208</v>
      </c>
      <c r="G1013" s="233"/>
      <c r="H1013" s="236">
        <v>6.36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AT1013" s="242" t="s">
        <v>206</v>
      </c>
      <c r="AU1013" s="242" t="s">
        <v>85</v>
      </c>
      <c r="AV1013" s="13" t="s">
        <v>205</v>
      </c>
      <c r="AW1013" s="13" t="s">
        <v>32</v>
      </c>
      <c r="AX1013" s="13" t="s">
        <v>83</v>
      </c>
      <c r="AY1013" s="242" t="s">
        <v>198</v>
      </c>
    </row>
    <row r="1014" spans="2:65" s="1" customFormat="1" ht="16.5" customHeight="1" x14ac:dyDescent="0.2">
      <c r="B1014" s="33"/>
      <c r="C1014" s="208" t="s">
        <v>1257</v>
      </c>
      <c r="D1014" s="208" t="s">
        <v>201</v>
      </c>
      <c r="E1014" s="209" t="s">
        <v>1258</v>
      </c>
      <c r="F1014" s="210" t="s">
        <v>1259</v>
      </c>
      <c r="G1014" s="211" t="s">
        <v>204</v>
      </c>
      <c r="H1014" s="212">
        <v>1</v>
      </c>
      <c r="I1014" s="213"/>
      <c r="J1014" s="212">
        <f>ROUND(I1014*H1014,2)</f>
        <v>0</v>
      </c>
      <c r="K1014" s="210" t="s">
        <v>1</v>
      </c>
      <c r="L1014" s="37"/>
      <c r="M1014" s="214" t="s">
        <v>1</v>
      </c>
      <c r="N1014" s="215" t="s">
        <v>41</v>
      </c>
      <c r="O1014" s="65"/>
      <c r="P1014" s="216">
        <f>O1014*H1014</f>
        <v>0</v>
      </c>
      <c r="Q1014" s="216">
        <v>0</v>
      </c>
      <c r="R1014" s="216">
        <f>Q1014*H1014</f>
        <v>0</v>
      </c>
      <c r="S1014" s="216">
        <v>0</v>
      </c>
      <c r="T1014" s="217">
        <f>S1014*H1014</f>
        <v>0</v>
      </c>
      <c r="AR1014" s="218" t="s">
        <v>243</v>
      </c>
      <c r="AT1014" s="218" t="s">
        <v>201</v>
      </c>
      <c r="AU1014" s="218" t="s">
        <v>85</v>
      </c>
      <c r="AY1014" s="16" t="s">
        <v>198</v>
      </c>
      <c r="BE1014" s="219">
        <f>IF(N1014="základní",J1014,0)</f>
        <v>0</v>
      </c>
      <c r="BF1014" s="219">
        <f>IF(N1014="snížená",J1014,0)</f>
        <v>0</v>
      </c>
      <c r="BG1014" s="219">
        <f>IF(N1014="zákl. přenesená",J1014,0)</f>
        <v>0</v>
      </c>
      <c r="BH1014" s="219">
        <f>IF(N1014="sníž. přenesená",J1014,0)</f>
        <v>0</v>
      </c>
      <c r="BI1014" s="219">
        <f>IF(N1014="nulová",J1014,0)</f>
        <v>0</v>
      </c>
      <c r="BJ1014" s="16" t="s">
        <v>83</v>
      </c>
      <c r="BK1014" s="219">
        <f>ROUND(I1014*H1014,2)</f>
        <v>0</v>
      </c>
      <c r="BL1014" s="16" t="s">
        <v>243</v>
      </c>
      <c r="BM1014" s="218" t="s">
        <v>1260</v>
      </c>
    </row>
    <row r="1015" spans="2:65" s="12" customFormat="1" x14ac:dyDescent="0.2">
      <c r="B1015" s="220"/>
      <c r="C1015" s="221"/>
      <c r="D1015" s="222" t="s">
        <v>206</v>
      </c>
      <c r="E1015" s="223" t="s">
        <v>1</v>
      </c>
      <c r="F1015" s="224" t="s">
        <v>83</v>
      </c>
      <c r="G1015" s="221"/>
      <c r="H1015" s="225">
        <v>1</v>
      </c>
      <c r="I1015" s="226"/>
      <c r="J1015" s="221"/>
      <c r="K1015" s="221"/>
      <c r="L1015" s="227"/>
      <c r="M1015" s="228"/>
      <c r="N1015" s="229"/>
      <c r="O1015" s="229"/>
      <c r="P1015" s="229"/>
      <c r="Q1015" s="229"/>
      <c r="R1015" s="229"/>
      <c r="S1015" s="229"/>
      <c r="T1015" s="230"/>
      <c r="AT1015" s="231" t="s">
        <v>206</v>
      </c>
      <c r="AU1015" s="231" t="s">
        <v>85</v>
      </c>
      <c r="AV1015" s="12" t="s">
        <v>85</v>
      </c>
      <c r="AW1015" s="12" t="s">
        <v>32</v>
      </c>
      <c r="AX1015" s="12" t="s">
        <v>76</v>
      </c>
      <c r="AY1015" s="231" t="s">
        <v>198</v>
      </c>
    </row>
    <row r="1016" spans="2:65" s="13" customFormat="1" x14ac:dyDescent="0.2">
      <c r="B1016" s="232"/>
      <c r="C1016" s="233"/>
      <c r="D1016" s="222" t="s">
        <v>206</v>
      </c>
      <c r="E1016" s="234" t="s">
        <v>1</v>
      </c>
      <c r="F1016" s="235" t="s">
        <v>208</v>
      </c>
      <c r="G1016" s="233"/>
      <c r="H1016" s="236">
        <v>1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AT1016" s="242" t="s">
        <v>206</v>
      </c>
      <c r="AU1016" s="242" t="s">
        <v>85</v>
      </c>
      <c r="AV1016" s="13" t="s">
        <v>205</v>
      </c>
      <c r="AW1016" s="13" t="s">
        <v>32</v>
      </c>
      <c r="AX1016" s="13" t="s">
        <v>83</v>
      </c>
      <c r="AY1016" s="242" t="s">
        <v>198</v>
      </c>
    </row>
    <row r="1017" spans="2:65" s="1" customFormat="1" ht="16.5" customHeight="1" x14ac:dyDescent="0.2">
      <c r="B1017" s="33"/>
      <c r="C1017" s="208" t="s">
        <v>716</v>
      </c>
      <c r="D1017" s="208" t="s">
        <v>201</v>
      </c>
      <c r="E1017" s="209" t="s">
        <v>1261</v>
      </c>
      <c r="F1017" s="210" t="s">
        <v>1262</v>
      </c>
      <c r="G1017" s="211" t="s">
        <v>204</v>
      </c>
      <c r="H1017" s="212">
        <v>2</v>
      </c>
      <c r="I1017" s="213"/>
      <c r="J1017" s="212">
        <f>ROUND(I1017*H1017,2)</f>
        <v>0</v>
      </c>
      <c r="K1017" s="210" t="s">
        <v>1</v>
      </c>
      <c r="L1017" s="37"/>
      <c r="M1017" s="214" t="s">
        <v>1</v>
      </c>
      <c r="N1017" s="215" t="s">
        <v>41</v>
      </c>
      <c r="O1017" s="65"/>
      <c r="P1017" s="216">
        <f>O1017*H1017</f>
        <v>0</v>
      </c>
      <c r="Q1017" s="216">
        <v>0</v>
      </c>
      <c r="R1017" s="216">
        <f>Q1017*H1017</f>
        <v>0</v>
      </c>
      <c r="S1017" s="216">
        <v>0</v>
      </c>
      <c r="T1017" s="217">
        <f>S1017*H1017</f>
        <v>0</v>
      </c>
      <c r="AR1017" s="218" t="s">
        <v>243</v>
      </c>
      <c r="AT1017" s="218" t="s">
        <v>201</v>
      </c>
      <c r="AU1017" s="218" t="s">
        <v>85</v>
      </c>
      <c r="AY1017" s="16" t="s">
        <v>198</v>
      </c>
      <c r="BE1017" s="219">
        <f>IF(N1017="základní",J1017,0)</f>
        <v>0</v>
      </c>
      <c r="BF1017" s="219">
        <f>IF(N1017="snížená",J1017,0)</f>
        <v>0</v>
      </c>
      <c r="BG1017" s="219">
        <f>IF(N1017="zákl. přenesená",J1017,0)</f>
        <v>0</v>
      </c>
      <c r="BH1017" s="219">
        <f>IF(N1017="sníž. přenesená",J1017,0)</f>
        <v>0</v>
      </c>
      <c r="BI1017" s="219">
        <f>IF(N1017="nulová",J1017,0)</f>
        <v>0</v>
      </c>
      <c r="BJ1017" s="16" t="s">
        <v>83</v>
      </c>
      <c r="BK1017" s="219">
        <f>ROUND(I1017*H1017,2)</f>
        <v>0</v>
      </c>
      <c r="BL1017" s="16" t="s">
        <v>243</v>
      </c>
      <c r="BM1017" s="218" t="s">
        <v>1263</v>
      </c>
    </row>
    <row r="1018" spans="2:65" s="12" customFormat="1" x14ac:dyDescent="0.2">
      <c r="B1018" s="220"/>
      <c r="C1018" s="221"/>
      <c r="D1018" s="222" t="s">
        <v>206</v>
      </c>
      <c r="E1018" s="223" t="s">
        <v>1</v>
      </c>
      <c r="F1018" s="224" t="s">
        <v>85</v>
      </c>
      <c r="G1018" s="221"/>
      <c r="H1018" s="225">
        <v>2</v>
      </c>
      <c r="I1018" s="226"/>
      <c r="J1018" s="221"/>
      <c r="K1018" s="221"/>
      <c r="L1018" s="227"/>
      <c r="M1018" s="228"/>
      <c r="N1018" s="229"/>
      <c r="O1018" s="229"/>
      <c r="P1018" s="229"/>
      <c r="Q1018" s="229"/>
      <c r="R1018" s="229"/>
      <c r="S1018" s="229"/>
      <c r="T1018" s="230"/>
      <c r="AT1018" s="231" t="s">
        <v>206</v>
      </c>
      <c r="AU1018" s="231" t="s">
        <v>85</v>
      </c>
      <c r="AV1018" s="12" t="s">
        <v>85</v>
      </c>
      <c r="AW1018" s="12" t="s">
        <v>32</v>
      </c>
      <c r="AX1018" s="12" t="s">
        <v>76</v>
      </c>
      <c r="AY1018" s="231" t="s">
        <v>198</v>
      </c>
    </row>
    <row r="1019" spans="2:65" s="13" customFormat="1" x14ac:dyDescent="0.2">
      <c r="B1019" s="232"/>
      <c r="C1019" s="233"/>
      <c r="D1019" s="222" t="s">
        <v>206</v>
      </c>
      <c r="E1019" s="234" t="s">
        <v>1</v>
      </c>
      <c r="F1019" s="235" t="s">
        <v>208</v>
      </c>
      <c r="G1019" s="233"/>
      <c r="H1019" s="236">
        <v>2</v>
      </c>
      <c r="I1019" s="237"/>
      <c r="J1019" s="233"/>
      <c r="K1019" s="233"/>
      <c r="L1019" s="238"/>
      <c r="M1019" s="239"/>
      <c r="N1019" s="240"/>
      <c r="O1019" s="240"/>
      <c r="P1019" s="240"/>
      <c r="Q1019" s="240"/>
      <c r="R1019" s="240"/>
      <c r="S1019" s="240"/>
      <c r="T1019" s="241"/>
      <c r="AT1019" s="242" t="s">
        <v>206</v>
      </c>
      <c r="AU1019" s="242" t="s">
        <v>85</v>
      </c>
      <c r="AV1019" s="13" t="s">
        <v>205</v>
      </c>
      <c r="AW1019" s="13" t="s">
        <v>32</v>
      </c>
      <c r="AX1019" s="13" t="s">
        <v>83</v>
      </c>
      <c r="AY1019" s="242" t="s">
        <v>198</v>
      </c>
    </row>
    <row r="1020" spans="2:65" s="1" customFormat="1" ht="16.5" customHeight="1" x14ac:dyDescent="0.2">
      <c r="B1020" s="33"/>
      <c r="C1020" s="208" t="s">
        <v>1264</v>
      </c>
      <c r="D1020" s="208" t="s">
        <v>201</v>
      </c>
      <c r="E1020" s="209" t="s">
        <v>1265</v>
      </c>
      <c r="F1020" s="210" t="s">
        <v>1266</v>
      </c>
      <c r="G1020" s="211" t="s">
        <v>278</v>
      </c>
      <c r="H1020" s="212">
        <v>38</v>
      </c>
      <c r="I1020" s="213"/>
      <c r="J1020" s="212">
        <f>ROUND(I1020*H1020,2)</f>
        <v>0</v>
      </c>
      <c r="K1020" s="210" t="s">
        <v>1</v>
      </c>
      <c r="L1020" s="37"/>
      <c r="M1020" s="214" t="s">
        <v>1</v>
      </c>
      <c r="N1020" s="215" t="s">
        <v>41</v>
      </c>
      <c r="O1020" s="65"/>
      <c r="P1020" s="216">
        <f>O1020*H1020</f>
        <v>0</v>
      </c>
      <c r="Q1020" s="216">
        <v>0</v>
      </c>
      <c r="R1020" s="216">
        <f>Q1020*H1020</f>
        <v>0</v>
      </c>
      <c r="S1020" s="216">
        <v>0</v>
      </c>
      <c r="T1020" s="217">
        <f>S1020*H1020</f>
        <v>0</v>
      </c>
      <c r="AR1020" s="218" t="s">
        <v>243</v>
      </c>
      <c r="AT1020" s="218" t="s">
        <v>201</v>
      </c>
      <c r="AU1020" s="218" t="s">
        <v>85</v>
      </c>
      <c r="AY1020" s="16" t="s">
        <v>198</v>
      </c>
      <c r="BE1020" s="219">
        <f>IF(N1020="základní",J1020,0)</f>
        <v>0</v>
      </c>
      <c r="BF1020" s="219">
        <f>IF(N1020="snížená",J1020,0)</f>
        <v>0</v>
      </c>
      <c r="BG1020" s="219">
        <f>IF(N1020="zákl. přenesená",J1020,0)</f>
        <v>0</v>
      </c>
      <c r="BH1020" s="219">
        <f>IF(N1020="sníž. přenesená",J1020,0)</f>
        <v>0</v>
      </c>
      <c r="BI1020" s="219">
        <f>IF(N1020="nulová",J1020,0)</f>
        <v>0</v>
      </c>
      <c r="BJ1020" s="16" t="s">
        <v>83</v>
      </c>
      <c r="BK1020" s="219">
        <f>ROUND(I1020*H1020,2)</f>
        <v>0</v>
      </c>
      <c r="BL1020" s="16" t="s">
        <v>243</v>
      </c>
      <c r="BM1020" s="218" t="s">
        <v>1267</v>
      </c>
    </row>
    <row r="1021" spans="2:65" s="12" customFormat="1" x14ac:dyDescent="0.2">
      <c r="B1021" s="220"/>
      <c r="C1021" s="221"/>
      <c r="D1021" s="222" t="s">
        <v>206</v>
      </c>
      <c r="E1021" s="223" t="s">
        <v>1</v>
      </c>
      <c r="F1021" s="224" t="s">
        <v>1268</v>
      </c>
      <c r="G1021" s="221"/>
      <c r="H1021" s="225">
        <v>38</v>
      </c>
      <c r="I1021" s="226"/>
      <c r="J1021" s="221"/>
      <c r="K1021" s="221"/>
      <c r="L1021" s="227"/>
      <c r="M1021" s="228"/>
      <c r="N1021" s="229"/>
      <c r="O1021" s="229"/>
      <c r="P1021" s="229"/>
      <c r="Q1021" s="229"/>
      <c r="R1021" s="229"/>
      <c r="S1021" s="229"/>
      <c r="T1021" s="230"/>
      <c r="AT1021" s="231" t="s">
        <v>206</v>
      </c>
      <c r="AU1021" s="231" t="s">
        <v>85</v>
      </c>
      <c r="AV1021" s="12" t="s">
        <v>85</v>
      </c>
      <c r="AW1021" s="12" t="s">
        <v>32</v>
      </c>
      <c r="AX1021" s="12" t="s">
        <v>76</v>
      </c>
      <c r="AY1021" s="231" t="s">
        <v>198</v>
      </c>
    </row>
    <row r="1022" spans="2:65" s="13" customFormat="1" x14ac:dyDescent="0.2">
      <c r="B1022" s="232"/>
      <c r="C1022" s="233"/>
      <c r="D1022" s="222" t="s">
        <v>206</v>
      </c>
      <c r="E1022" s="234" t="s">
        <v>1</v>
      </c>
      <c r="F1022" s="235" t="s">
        <v>208</v>
      </c>
      <c r="G1022" s="233"/>
      <c r="H1022" s="236">
        <v>38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AT1022" s="242" t="s">
        <v>206</v>
      </c>
      <c r="AU1022" s="242" t="s">
        <v>85</v>
      </c>
      <c r="AV1022" s="13" t="s">
        <v>205</v>
      </c>
      <c r="AW1022" s="13" t="s">
        <v>32</v>
      </c>
      <c r="AX1022" s="13" t="s">
        <v>83</v>
      </c>
      <c r="AY1022" s="242" t="s">
        <v>198</v>
      </c>
    </row>
    <row r="1023" spans="2:65" s="1" customFormat="1" ht="16.5" customHeight="1" x14ac:dyDescent="0.2">
      <c r="B1023" s="33"/>
      <c r="C1023" s="208" t="s">
        <v>721</v>
      </c>
      <c r="D1023" s="208" t="s">
        <v>201</v>
      </c>
      <c r="E1023" s="209" t="s">
        <v>1269</v>
      </c>
      <c r="F1023" s="210" t="s">
        <v>1270</v>
      </c>
      <c r="G1023" s="211" t="s">
        <v>278</v>
      </c>
      <c r="H1023" s="212">
        <v>10.199999999999999</v>
      </c>
      <c r="I1023" s="213"/>
      <c r="J1023" s="212">
        <f>ROUND(I1023*H1023,2)</f>
        <v>0</v>
      </c>
      <c r="K1023" s="210" t="s">
        <v>1</v>
      </c>
      <c r="L1023" s="37"/>
      <c r="M1023" s="214" t="s">
        <v>1</v>
      </c>
      <c r="N1023" s="215" t="s">
        <v>41</v>
      </c>
      <c r="O1023" s="65"/>
      <c r="P1023" s="216">
        <f>O1023*H1023</f>
        <v>0</v>
      </c>
      <c r="Q1023" s="216">
        <v>0</v>
      </c>
      <c r="R1023" s="216">
        <f>Q1023*H1023</f>
        <v>0</v>
      </c>
      <c r="S1023" s="216">
        <v>0</v>
      </c>
      <c r="T1023" s="217">
        <f>S1023*H1023</f>
        <v>0</v>
      </c>
      <c r="AR1023" s="218" t="s">
        <v>243</v>
      </c>
      <c r="AT1023" s="218" t="s">
        <v>201</v>
      </c>
      <c r="AU1023" s="218" t="s">
        <v>85</v>
      </c>
      <c r="AY1023" s="16" t="s">
        <v>198</v>
      </c>
      <c r="BE1023" s="219">
        <f>IF(N1023="základní",J1023,0)</f>
        <v>0</v>
      </c>
      <c r="BF1023" s="219">
        <f>IF(N1023="snížená",J1023,0)</f>
        <v>0</v>
      </c>
      <c r="BG1023" s="219">
        <f>IF(N1023="zákl. přenesená",J1023,0)</f>
        <v>0</v>
      </c>
      <c r="BH1023" s="219">
        <f>IF(N1023="sníž. přenesená",J1023,0)</f>
        <v>0</v>
      </c>
      <c r="BI1023" s="219">
        <f>IF(N1023="nulová",J1023,0)</f>
        <v>0</v>
      </c>
      <c r="BJ1023" s="16" t="s">
        <v>83</v>
      </c>
      <c r="BK1023" s="219">
        <f>ROUND(I1023*H1023,2)</f>
        <v>0</v>
      </c>
      <c r="BL1023" s="16" t="s">
        <v>243</v>
      </c>
      <c r="BM1023" s="218" t="s">
        <v>1271</v>
      </c>
    </row>
    <row r="1024" spans="2:65" s="12" customFormat="1" x14ac:dyDescent="0.2">
      <c r="B1024" s="220"/>
      <c r="C1024" s="221"/>
      <c r="D1024" s="222" t="s">
        <v>206</v>
      </c>
      <c r="E1024" s="223" t="s">
        <v>1</v>
      </c>
      <c r="F1024" s="224" t="s">
        <v>1272</v>
      </c>
      <c r="G1024" s="221"/>
      <c r="H1024" s="225">
        <v>10.199999999999999</v>
      </c>
      <c r="I1024" s="226"/>
      <c r="J1024" s="221"/>
      <c r="K1024" s="221"/>
      <c r="L1024" s="227"/>
      <c r="M1024" s="228"/>
      <c r="N1024" s="229"/>
      <c r="O1024" s="229"/>
      <c r="P1024" s="229"/>
      <c r="Q1024" s="229"/>
      <c r="R1024" s="229"/>
      <c r="S1024" s="229"/>
      <c r="T1024" s="230"/>
      <c r="AT1024" s="231" t="s">
        <v>206</v>
      </c>
      <c r="AU1024" s="231" t="s">
        <v>85</v>
      </c>
      <c r="AV1024" s="12" t="s">
        <v>85</v>
      </c>
      <c r="AW1024" s="12" t="s">
        <v>32</v>
      </c>
      <c r="AX1024" s="12" t="s">
        <v>76</v>
      </c>
      <c r="AY1024" s="231" t="s">
        <v>198</v>
      </c>
    </row>
    <row r="1025" spans="2:65" s="13" customFormat="1" x14ac:dyDescent="0.2">
      <c r="B1025" s="232"/>
      <c r="C1025" s="233"/>
      <c r="D1025" s="222" t="s">
        <v>206</v>
      </c>
      <c r="E1025" s="234" t="s">
        <v>1</v>
      </c>
      <c r="F1025" s="235" t="s">
        <v>208</v>
      </c>
      <c r="G1025" s="233"/>
      <c r="H1025" s="236">
        <v>10.199999999999999</v>
      </c>
      <c r="I1025" s="237"/>
      <c r="J1025" s="233"/>
      <c r="K1025" s="233"/>
      <c r="L1025" s="238"/>
      <c r="M1025" s="239"/>
      <c r="N1025" s="240"/>
      <c r="O1025" s="240"/>
      <c r="P1025" s="240"/>
      <c r="Q1025" s="240"/>
      <c r="R1025" s="240"/>
      <c r="S1025" s="240"/>
      <c r="T1025" s="241"/>
      <c r="AT1025" s="242" t="s">
        <v>206</v>
      </c>
      <c r="AU1025" s="242" t="s">
        <v>85</v>
      </c>
      <c r="AV1025" s="13" t="s">
        <v>205</v>
      </c>
      <c r="AW1025" s="13" t="s">
        <v>32</v>
      </c>
      <c r="AX1025" s="13" t="s">
        <v>83</v>
      </c>
      <c r="AY1025" s="242" t="s">
        <v>198</v>
      </c>
    </row>
    <row r="1026" spans="2:65" s="1" customFormat="1" ht="16.5" customHeight="1" x14ac:dyDescent="0.2">
      <c r="B1026" s="33"/>
      <c r="C1026" s="208" t="s">
        <v>1273</v>
      </c>
      <c r="D1026" s="208" t="s">
        <v>201</v>
      </c>
      <c r="E1026" s="209" t="s">
        <v>1274</v>
      </c>
      <c r="F1026" s="210" t="s">
        <v>1275</v>
      </c>
      <c r="G1026" s="211" t="s">
        <v>278</v>
      </c>
      <c r="H1026" s="212">
        <v>7.8</v>
      </c>
      <c r="I1026" s="213"/>
      <c r="J1026" s="212">
        <f>ROUND(I1026*H1026,2)</f>
        <v>0</v>
      </c>
      <c r="K1026" s="210" t="s">
        <v>1</v>
      </c>
      <c r="L1026" s="37"/>
      <c r="M1026" s="214" t="s">
        <v>1</v>
      </c>
      <c r="N1026" s="215" t="s">
        <v>41</v>
      </c>
      <c r="O1026" s="65"/>
      <c r="P1026" s="216">
        <f>O1026*H1026</f>
        <v>0</v>
      </c>
      <c r="Q1026" s="216">
        <v>0</v>
      </c>
      <c r="R1026" s="216">
        <f>Q1026*H1026</f>
        <v>0</v>
      </c>
      <c r="S1026" s="216">
        <v>0</v>
      </c>
      <c r="T1026" s="217">
        <f>S1026*H1026</f>
        <v>0</v>
      </c>
      <c r="AR1026" s="218" t="s">
        <v>243</v>
      </c>
      <c r="AT1026" s="218" t="s">
        <v>201</v>
      </c>
      <c r="AU1026" s="218" t="s">
        <v>85</v>
      </c>
      <c r="AY1026" s="16" t="s">
        <v>198</v>
      </c>
      <c r="BE1026" s="219">
        <f>IF(N1026="základní",J1026,0)</f>
        <v>0</v>
      </c>
      <c r="BF1026" s="219">
        <f>IF(N1026="snížená",J1026,0)</f>
        <v>0</v>
      </c>
      <c r="BG1026" s="219">
        <f>IF(N1026="zákl. přenesená",J1026,0)</f>
        <v>0</v>
      </c>
      <c r="BH1026" s="219">
        <f>IF(N1026="sníž. přenesená",J1026,0)</f>
        <v>0</v>
      </c>
      <c r="BI1026" s="219">
        <f>IF(N1026="nulová",J1026,0)</f>
        <v>0</v>
      </c>
      <c r="BJ1026" s="16" t="s">
        <v>83</v>
      </c>
      <c r="BK1026" s="219">
        <f>ROUND(I1026*H1026,2)</f>
        <v>0</v>
      </c>
      <c r="BL1026" s="16" t="s">
        <v>243</v>
      </c>
      <c r="BM1026" s="218" t="s">
        <v>1276</v>
      </c>
    </row>
    <row r="1027" spans="2:65" s="12" customFormat="1" x14ac:dyDescent="0.2">
      <c r="B1027" s="220"/>
      <c r="C1027" s="221"/>
      <c r="D1027" s="222" t="s">
        <v>206</v>
      </c>
      <c r="E1027" s="223" t="s">
        <v>1</v>
      </c>
      <c r="F1027" s="224" t="s">
        <v>1277</v>
      </c>
      <c r="G1027" s="221"/>
      <c r="H1027" s="225">
        <v>7.8</v>
      </c>
      <c r="I1027" s="226"/>
      <c r="J1027" s="221"/>
      <c r="K1027" s="221"/>
      <c r="L1027" s="227"/>
      <c r="M1027" s="228"/>
      <c r="N1027" s="229"/>
      <c r="O1027" s="229"/>
      <c r="P1027" s="229"/>
      <c r="Q1027" s="229"/>
      <c r="R1027" s="229"/>
      <c r="S1027" s="229"/>
      <c r="T1027" s="230"/>
      <c r="AT1027" s="231" t="s">
        <v>206</v>
      </c>
      <c r="AU1027" s="231" t="s">
        <v>85</v>
      </c>
      <c r="AV1027" s="12" t="s">
        <v>85</v>
      </c>
      <c r="AW1027" s="12" t="s">
        <v>32</v>
      </c>
      <c r="AX1027" s="12" t="s">
        <v>76</v>
      </c>
      <c r="AY1027" s="231" t="s">
        <v>198</v>
      </c>
    </row>
    <row r="1028" spans="2:65" s="13" customFormat="1" x14ac:dyDescent="0.2">
      <c r="B1028" s="232"/>
      <c r="C1028" s="233"/>
      <c r="D1028" s="222" t="s">
        <v>206</v>
      </c>
      <c r="E1028" s="234" t="s">
        <v>1</v>
      </c>
      <c r="F1028" s="235" t="s">
        <v>208</v>
      </c>
      <c r="G1028" s="233"/>
      <c r="H1028" s="236">
        <v>7.8</v>
      </c>
      <c r="I1028" s="237"/>
      <c r="J1028" s="233"/>
      <c r="K1028" s="233"/>
      <c r="L1028" s="238"/>
      <c r="M1028" s="239"/>
      <c r="N1028" s="240"/>
      <c r="O1028" s="240"/>
      <c r="P1028" s="240"/>
      <c r="Q1028" s="240"/>
      <c r="R1028" s="240"/>
      <c r="S1028" s="240"/>
      <c r="T1028" s="241"/>
      <c r="AT1028" s="242" t="s">
        <v>206</v>
      </c>
      <c r="AU1028" s="242" t="s">
        <v>85</v>
      </c>
      <c r="AV1028" s="13" t="s">
        <v>205</v>
      </c>
      <c r="AW1028" s="13" t="s">
        <v>32</v>
      </c>
      <c r="AX1028" s="13" t="s">
        <v>83</v>
      </c>
      <c r="AY1028" s="242" t="s">
        <v>198</v>
      </c>
    </row>
    <row r="1029" spans="2:65" s="1" customFormat="1" ht="16.5" customHeight="1" x14ac:dyDescent="0.2">
      <c r="B1029" s="33"/>
      <c r="C1029" s="208" t="s">
        <v>726</v>
      </c>
      <c r="D1029" s="208" t="s">
        <v>201</v>
      </c>
      <c r="E1029" s="209" t="s">
        <v>1278</v>
      </c>
      <c r="F1029" s="210" t="s">
        <v>1279</v>
      </c>
      <c r="G1029" s="211" t="s">
        <v>312</v>
      </c>
      <c r="H1029" s="212">
        <v>12.78</v>
      </c>
      <c r="I1029" s="213"/>
      <c r="J1029" s="212">
        <f>ROUND(I1029*H1029,2)</f>
        <v>0</v>
      </c>
      <c r="K1029" s="210" t="s">
        <v>1</v>
      </c>
      <c r="L1029" s="37"/>
      <c r="M1029" s="214" t="s">
        <v>1</v>
      </c>
      <c r="N1029" s="215" t="s">
        <v>41</v>
      </c>
      <c r="O1029" s="65"/>
      <c r="P1029" s="216">
        <f>O1029*H1029</f>
        <v>0</v>
      </c>
      <c r="Q1029" s="216">
        <v>0</v>
      </c>
      <c r="R1029" s="216">
        <f>Q1029*H1029</f>
        <v>0</v>
      </c>
      <c r="S1029" s="216">
        <v>0</v>
      </c>
      <c r="T1029" s="217">
        <f>S1029*H1029</f>
        <v>0</v>
      </c>
      <c r="AR1029" s="218" t="s">
        <v>243</v>
      </c>
      <c r="AT1029" s="218" t="s">
        <v>201</v>
      </c>
      <c r="AU1029" s="218" t="s">
        <v>85</v>
      </c>
      <c r="AY1029" s="16" t="s">
        <v>198</v>
      </c>
      <c r="BE1029" s="219">
        <f>IF(N1029="základní",J1029,0)</f>
        <v>0</v>
      </c>
      <c r="BF1029" s="219">
        <f>IF(N1029="snížená",J1029,0)</f>
        <v>0</v>
      </c>
      <c r="BG1029" s="219">
        <f>IF(N1029="zákl. přenesená",J1029,0)</f>
        <v>0</v>
      </c>
      <c r="BH1029" s="219">
        <f>IF(N1029="sníž. přenesená",J1029,0)</f>
        <v>0</v>
      </c>
      <c r="BI1029" s="219">
        <f>IF(N1029="nulová",J1029,0)</f>
        <v>0</v>
      </c>
      <c r="BJ1029" s="16" t="s">
        <v>83</v>
      </c>
      <c r="BK1029" s="219">
        <f>ROUND(I1029*H1029,2)</f>
        <v>0</v>
      </c>
      <c r="BL1029" s="16" t="s">
        <v>243</v>
      </c>
      <c r="BM1029" s="218" t="s">
        <v>1280</v>
      </c>
    </row>
    <row r="1030" spans="2:65" s="12" customFormat="1" x14ac:dyDescent="0.2">
      <c r="B1030" s="220"/>
      <c r="C1030" s="221"/>
      <c r="D1030" s="222" t="s">
        <v>206</v>
      </c>
      <c r="E1030" s="223" t="s">
        <v>1</v>
      </c>
      <c r="F1030" s="224" t="s">
        <v>1281</v>
      </c>
      <c r="G1030" s="221"/>
      <c r="H1030" s="225">
        <v>6.2</v>
      </c>
      <c r="I1030" s="226"/>
      <c r="J1030" s="221"/>
      <c r="K1030" s="221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206</v>
      </c>
      <c r="AU1030" s="231" t="s">
        <v>85</v>
      </c>
      <c r="AV1030" s="12" t="s">
        <v>85</v>
      </c>
      <c r="AW1030" s="12" t="s">
        <v>32</v>
      </c>
      <c r="AX1030" s="12" t="s">
        <v>76</v>
      </c>
      <c r="AY1030" s="231" t="s">
        <v>198</v>
      </c>
    </row>
    <row r="1031" spans="2:65" s="12" customFormat="1" x14ac:dyDescent="0.2">
      <c r="B1031" s="220"/>
      <c r="C1031" s="221"/>
      <c r="D1031" s="222" t="s">
        <v>206</v>
      </c>
      <c r="E1031" s="223" t="s">
        <v>1</v>
      </c>
      <c r="F1031" s="224" t="s">
        <v>1282</v>
      </c>
      <c r="G1031" s="221"/>
      <c r="H1031" s="225">
        <v>6.58</v>
      </c>
      <c r="I1031" s="226"/>
      <c r="J1031" s="221"/>
      <c r="K1031" s="221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206</v>
      </c>
      <c r="AU1031" s="231" t="s">
        <v>85</v>
      </c>
      <c r="AV1031" s="12" t="s">
        <v>85</v>
      </c>
      <c r="AW1031" s="12" t="s">
        <v>32</v>
      </c>
      <c r="AX1031" s="12" t="s">
        <v>76</v>
      </c>
      <c r="AY1031" s="231" t="s">
        <v>198</v>
      </c>
    </row>
    <row r="1032" spans="2:65" s="13" customFormat="1" x14ac:dyDescent="0.2">
      <c r="B1032" s="232"/>
      <c r="C1032" s="233"/>
      <c r="D1032" s="222" t="s">
        <v>206</v>
      </c>
      <c r="E1032" s="234" t="s">
        <v>1</v>
      </c>
      <c r="F1032" s="235" t="s">
        <v>208</v>
      </c>
      <c r="G1032" s="233"/>
      <c r="H1032" s="236">
        <v>12.78</v>
      </c>
      <c r="I1032" s="237"/>
      <c r="J1032" s="233"/>
      <c r="K1032" s="233"/>
      <c r="L1032" s="238"/>
      <c r="M1032" s="239"/>
      <c r="N1032" s="240"/>
      <c r="O1032" s="240"/>
      <c r="P1032" s="240"/>
      <c r="Q1032" s="240"/>
      <c r="R1032" s="240"/>
      <c r="S1032" s="240"/>
      <c r="T1032" s="241"/>
      <c r="AT1032" s="242" t="s">
        <v>206</v>
      </c>
      <c r="AU1032" s="242" t="s">
        <v>85</v>
      </c>
      <c r="AV1032" s="13" t="s">
        <v>205</v>
      </c>
      <c r="AW1032" s="13" t="s">
        <v>32</v>
      </c>
      <c r="AX1032" s="13" t="s">
        <v>83</v>
      </c>
      <c r="AY1032" s="242" t="s">
        <v>198</v>
      </c>
    </row>
    <row r="1033" spans="2:65" s="1" customFormat="1" ht="16.5" customHeight="1" x14ac:dyDescent="0.2">
      <c r="B1033" s="33"/>
      <c r="C1033" s="208" t="s">
        <v>1283</v>
      </c>
      <c r="D1033" s="208" t="s">
        <v>201</v>
      </c>
      <c r="E1033" s="209" t="s">
        <v>1284</v>
      </c>
      <c r="F1033" s="210" t="s">
        <v>1285</v>
      </c>
      <c r="G1033" s="211" t="s">
        <v>204</v>
      </c>
      <c r="H1033" s="212">
        <v>42</v>
      </c>
      <c r="I1033" s="213"/>
      <c r="J1033" s="212">
        <f>ROUND(I1033*H1033,2)</f>
        <v>0</v>
      </c>
      <c r="K1033" s="210" t="s">
        <v>1</v>
      </c>
      <c r="L1033" s="37"/>
      <c r="M1033" s="214" t="s">
        <v>1</v>
      </c>
      <c r="N1033" s="215" t="s">
        <v>41</v>
      </c>
      <c r="O1033" s="65"/>
      <c r="P1033" s="216">
        <f>O1033*H1033</f>
        <v>0</v>
      </c>
      <c r="Q1033" s="216">
        <v>0</v>
      </c>
      <c r="R1033" s="216">
        <f>Q1033*H1033</f>
        <v>0</v>
      </c>
      <c r="S1033" s="216">
        <v>0</v>
      </c>
      <c r="T1033" s="217">
        <f>S1033*H1033</f>
        <v>0</v>
      </c>
      <c r="AR1033" s="218" t="s">
        <v>243</v>
      </c>
      <c r="AT1033" s="218" t="s">
        <v>201</v>
      </c>
      <c r="AU1033" s="218" t="s">
        <v>85</v>
      </c>
      <c r="AY1033" s="16" t="s">
        <v>198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16" t="s">
        <v>83</v>
      </c>
      <c r="BK1033" s="219">
        <f>ROUND(I1033*H1033,2)</f>
        <v>0</v>
      </c>
      <c r="BL1033" s="16" t="s">
        <v>243</v>
      </c>
      <c r="BM1033" s="218" t="s">
        <v>1286</v>
      </c>
    </row>
    <row r="1034" spans="2:65" s="12" customFormat="1" x14ac:dyDescent="0.2">
      <c r="B1034" s="220"/>
      <c r="C1034" s="221"/>
      <c r="D1034" s="222" t="s">
        <v>206</v>
      </c>
      <c r="E1034" s="223" t="s">
        <v>1</v>
      </c>
      <c r="F1034" s="224" t="s">
        <v>1287</v>
      </c>
      <c r="G1034" s="221"/>
      <c r="H1034" s="225">
        <v>42</v>
      </c>
      <c r="I1034" s="226"/>
      <c r="J1034" s="221"/>
      <c r="K1034" s="221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206</v>
      </c>
      <c r="AU1034" s="231" t="s">
        <v>85</v>
      </c>
      <c r="AV1034" s="12" t="s">
        <v>85</v>
      </c>
      <c r="AW1034" s="12" t="s">
        <v>32</v>
      </c>
      <c r="AX1034" s="12" t="s">
        <v>76</v>
      </c>
      <c r="AY1034" s="231" t="s">
        <v>198</v>
      </c>
    </row>
    <row r="1035" spans="2:65" s="13" customFormat="1" x14ac:dyDescent="0.2">
      <c r="B1035" s="232"/>
      <c r="C1035" s="233"/>
      <c r="D1035" s="222" t="s">
        <v>206</v>
      </c>
      <c r="E1035" s="234" t="s">
        <v>1</v>
      </c>
      <c r="F1035" s="235" t="s">
        <v>208</v>
      </c>
      <c r="G1035" s="233"/>
      <c r="H1035" s="236">
        <v>42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AT1035" s="242" t="s">
        <v>206</v>
      </c>
      <c r="AU1035" s="242" t="s">
        <v>85</v>
      </c>
      <c r="AV1035" s="13" t="s">
        <v>205</v>
      </c>
      <c r="AW1035" s="13" t="s">
        <v>32</v>
      </c>
      <c r="AX1035" s="13" t="s">
        <v>83</v>
      </c>
      <c r="AY1035" s="242" t="s">
        <v>198</v>
      </c>
    </row>
    <row r="1036" spans="2:65" s="1" customFormat="1" ht="16.5" customHeight="1" x14ac:dyDescent="0.2">
      <c r="B1036" s="33"/>
      <c r="C1036" s="208" t="s">
        <v>730</v>
      </c>
      <c r="D1036" s="208" t="s">
        <v>201</v>
      </c>
      <c r="E1036" s="209" t="s">
        <v>1288</v>
      </c>
      <c r="F1036" s="210" t="s">
        <v>1289</v>
      </c>
      <c r="G1036" s="211" t="s">
        <v>278</v>
      </c>
      <c r="H1036" s="212">
        <v>42</v>
      </c>
      <c r="I1036" s="213"/>
      <c r="J1036" s="212">
        <f>ROUND(I1036*H1036,2)</f>
        <v>0</v>
      </c>
      <c r="K1036" s="210" t="s">
        <v>1</v>
      </c>
      <c r="L1036" s="37"/>
      <c r="M1036" s="214" t="s">
        <v>1</v>
      </c>
      <c r="N1036" s="215" t="s">
        <v>41</v>
      </c>
      <c r="O1036" s="65"/>
      <c r="P1036" s="216">
        <f>O1036*H1036</f>
        <v>0</v>
      </c>
      <c r="Q1036" s="216">
        <v>0</v>
      </c>
      <c r="R1036" s="216">
        <f>Q1036*H1036</f>
        <v>0</v>
      </c>
      <c r="S1036" s="216">
        <v>0</v>
      </c>
      <c r="T1036" s="217">
        <f>S1036*H1036</f>
        <v>0</v>
      </c>
      <c r="AR1036" s="218" t="s">
        <v>243</v>
      </c>
      <c r="AT1036" s="218" t="s">
        <v>201</v>
      </c>
      <c r="AU1036" s="218" t="s">
        <v>85</v>
      </c>
      <c r="AY1036" s="16" t="s">
        <v>198</v>
      </c>
      <c r="BE1036" s="219">
        <f>IF(N1036="základní",J1036,0)</f>
        <v>0</v>
      </c>
      <c r="BF1036" s="219">
        <f>IF(N1036="snížená",J1036,0)</f>
        <v>0</v>
      </c>
      <c r="BG1036" s="219">
        <f>IF(N1036="zákl. přenesená",J1036,0)</f>
        <v>0</v>
      </c>
      <c r="BH1036" s="219">
        <f>IF(N1036="sníž. přenesená",J1036,0)</f>
        <v>0</v>
      </c>
      <c r="BI1036" s="219">
        <f>IF(N1036="nulová",J1036,0)</f>
        <v>0</v>
      </c>
      <c r="BJ1036" s="16" t="s">
        <v>83</v>
      </c>
      <c r="BK1036" s="219">
        <f>ROUND(I1036*H1036,2)</f>
        <v>0</v>
      </c>
      <c r="BL1036" s="16" t="s">
        <v>243</v>
      </c>
      <c r="BM1036" s="218" t="s">
        <v>1290</v>
      </c>
    </row>
    <row r="1037" spans="2:65" s="12" customFormat="1" x14ac:dyDescent="0.2">
      <c r="B1037" s="220"/>
      <c r="C1037" s="221"/>
      <c r="D1037" s="222" t="s">
        <v>206</v>
      </c>
      <c r="E1037" s="223" t="s">
        <v>1</v>
      </c>
      <c r="F1037" s="224" t="s">
        <v>329</v>
      </c>
      <c r="G1037" s="221"/>
      <c r="H1037" s="225">
        <v>42</v>
      </c>
      <c r="I1037" s="226"/>
      <c r="J1037" s="221"/>
      <c r="K1037" s="221"/>
      <c r="L1037" s="227"/>
      <c r="M1037" s="228"/>
      <c r="N1037" s="229"/>
      <c r="O1037" s="229"/>
      <c r="P1037" s="229"/>
      <c r="Q1037" s="229"/>
      <c r="R1037" s="229"/>
      <c r="S1037" s="229"/>
      <c r="T1037" s="230"/>
      <c r="AT1037" s="231" t="s">
        <v>206</v>
      </c>
      <c r="AU1037" s="231" t="s">
        <v>85</v>
      </c>
      <c r="AV1037" s="12" t="s">
        <v>85</v>
      </c>
      <c r="AW1037" s="12" t="s">
        <v>32</v>
      </c>
      <c r="AX1037" s="12" t="s">
        <v>76</v>
      </c>
      <c r="AY1037" s="231" t="s">
        <v>198</v>
      </c>
    </row>
    <row r="1038" spans="2:65" s="13" customFormat="1" x14ac:dyDescent="0.2">
      <c r="B1038" s="232"/>
      <c r="C1038" s="233"/>
      <c r="D1038" s="222" t="s">
        <v>206</v>
      </c>
      <c r="E1038" s="234" t="s">
        <v>1</v>
      </c>
      <c r="F1038" s="235" t="s">
        <v>208</v>
      </c>
      <c r="G1038" s="233"/>
      <c r="H1038" s="236">
        <v>42</v>
      </c>
      <c r="I1038" s="237"/>
      <c r="J1038" s="233"/>
      <c r="K1038" s="233"/>
      <c r="L1038" s="238"/>
      <c r="M1038" s="239"/>
      <c r="N1038" s="240"/>
      <c r="O1038" s="240"/>
      <c r="P1038" s="240"/>
      <c r="Q1038" s="240"/>
      <c r="R1038" s="240"/>
      <c r="S1038" s="240"/>
      <c r="T1038" s="241"/>
      <c r="AT1038" s="242" t="s">
        <v>206</v>
      </c>
      <c r="AU1038" s="242" t="s">
        <v>85</v>
      </c>
      <c r="AV1038" s="13" t="s">
        <v>205</v>
      </c>
      <c r="AW1038" s="13" t="s">
        <v>32</v>
      </c>
      <c r="AX1038" s="13" t="s">
        <v>83</v>
      </c>
      <c r="AY1038" s="242" t="s">
        <v>198</v>
      </c>
    </row>
    <row r="1039" spans="2:65" s="1" customFormat="1" ht="16.5" customHeight="1" x14ac:dyDescent="0.2">
      <c r="B1039" s="33"/>
      <c r="C1039" s="208" t="s">
        <v>1291</v>
      </c>
      <c r="D1039" s="208" t="s">
        <v>201</v>
      </c>
      <c r="E1039" s="209" t="s">
        <v>1292</v>
      </c>
      <c r="F1039" s="210" t="s">
        <v>1293</v>
      </c>
      <c r="G1039" s="211" t="s">
        <v>278</v>
      </c>
      <c r="H1039" s="212">
        <v>14.2</v>
      </c>
      <c r="I1039" s="213"/>
      <c r="J1039" s="212">
        <f>ROUND(I1039*H1039,2)</f>
        <v>0</v>
      </c>
      <c r="K1039" s="210" t="s">
        <v>1</v>
      </c>
      <c r="L1039" s="37"/>
      <c r="M1039" s="214" t="s">
        <v>1</v>
      </c>
      <c r="N1039" s="215" t="s">
        <v>41</v>
      </c>
      <c r="O1039" s="65"/>
      <c r="P1039" s="216">
        <f>O1039*H1039</f>
        <v>0</v>
      </c>
      <c r="Q1039" s="216">
        <v>0</v>
      </c>
      <c r="R1039" s="216">
        <f>Q1039*H1039</f>
        <v>0</v>
      </c>
      <c r="S1039" s="216">
        <v>0</v>
      </c>
      <c r="T1039" s="217">
        <f>S1039*H1039</f>
        <v>0</v>
      </c>
      <c r="AR1039" s="218" t="s">
        <v>243</v>
      </c>
      <c r="AT1039" s="218" t="s">
        <v>201</v>
      </c>
      <c r="AU1039" s="218" t="s">
        <v>85</v>
      </c>
      <c r="AY1039" s="16" t="s">
        <v>198</v>
      </c>
      <c r="BE1039" s="219">
        <f>IF(N1039="základní",J1039,0)</f>
        <v>0</v>
      </c>
      <c r="BF1039" s="219">
        <f>IF(N1039="snížená",J1039,0)</f>
        <v>0</v>
      </c>
      <c r="BG1039" s="219">
        <f>IF(N1039="zákl. přenesená",J1039,0)</f>
        <v>0</v>
      </c>
      <c r="BH1039" s="219">
        <f>IF(N1039="sníž. přenesená",J1039,0)</f>
        <v>0</v>
      </c>
      <c r="BI1039" s="219">
        <f>IF(N1039="nulová",J1039,0)</f>
        <v>0</v>
      </c>
      <c r="BJ1039" s="16" t="s">
        <v>83</v>
      </c>
      <c r="BK1039" s="219">
        <f>ROUND(I1039*H1039,2)</f>
        <v>0</v>
      </c>
      <c r="BL1039" s="16" t="s">
        <v>243</v>
      </c>
      <c r="BM1039" s="218" t="s">
        <v>1294</v>
      </c>
    </row>
    <row r="1040" spans="2:65" s="12" customFormat="1" x14ac:dyDescent="0.2">
      <c r="B1040" s="220"/>
      <c r="C1040" s="221"/>
      <c r="D1040" s="222" t="s">
        <v>206</v>
      </c>
      <c r="E1040" s="223" t="s">
        <v>1</v>
      </c>
      <c r="F1040" s="224" t="s">
        <v>1295</v>
      </c>
      <c r="G1040" s="221"/>
      <c r="H1040" s="225">
        <v>14.2</v>
      </c>
      <c r="I1040" s="226"/>
      <c r="J1040" s="221"/>
      <c r="K1040" s="221"/>
      <c r="L1040" s="227"/>
      <c r="M1040" s="228"/>
      <c r="N1040" s="229"/>
      <c r="O1040" s="229"/>
      <c r="P1040" s="229"/>
      <c r="Q1040" s="229"/>
      <c r="R1040" s="229"/>
      <c r="S1040" s="229"/>
      <c r="T1040" s="230"/>
      <c r="AT1040" s="231" t="s">
        <v>206</v>
      </c>
      <c r="AU1040" s="231" t="s">
        <v>85</v>
      </c>
      <c r="AV1040" s="12" t="s">
        <v>85</v>
      </c>
      <c r="AW1040" s="12" t="s">
        <v>32</v>
      </c>
      <c r="AX1040" s="12" t="s">
        <v>76</v>
      </c>
      <c r="AY1040" s="231" t="s">
        <v>198</v>
      </c>
    </row>
    <row r="1041" spans="2:65" s="13" customFormat="1" x14ac:dyDescent="0.2">
      <c r="B1041" s="232"/>
      <c r="C1041" s="233"/>
      <c r="D1041" s="222" t="s">
        <v>206</v>
      </c>
      <c r="E1041" s="234" t="s">
        <v>1</v>
      </c>
      <c r="F1041" s="235" t="s">
        <v>208</v>
      </c>
      <c r="G1041" s="233"/>
      <c r="H1041" s="236">
        <v>14.2</v>
      </c>
      <c r="I1041" s="237"/>
      <c r="J1041" s="233"/>
      <c r="K1041" s="233"/>
      <c r="L1041" s="238"/>
      <c r="M1041" s="239"/>
      <c r="N1041" s="240"/>
      <c r="O1041" s="240"/>
      <c r="P1041" s="240"/>
      <c r="Q1041" s="240"/>
      <c r="R1041" s="240"/>
      <c r="S1041" s="240"/>
      <c r="T1041" s="241"/>
      <c r="AT1041" s="242" t="s">
        <v>206</v>
      </c>
      <c r="AU1041" s="242" t="s">
        <v>85</v>
      </c>
      <c r="AV1041" s="13" t="s">
        <v>205</v>
      </c>
      <c r="AW1041" s="13" t="s">
        <v>32</v>
      </c>
      <c r="AX1041" s="13" t="s">
        <v>83</v>
      </c>
      <c r="AY1041" s="242" t="s">
        <v>198</v>
      </c>
    </row>
    <row r="1042" spans="2:65" s="1" customFormat="1" ht="16.5" customHeight="1" x14ac:dyDescent="0.2">
      <c r="B1042" s="33"/>
      <c r="C1042" s="208" t="s">
        <v>736</v>
      </c>
      <c r="D1042" s="208" t="s">
        <v>201</v>
      </c>
      <c r="E1042" s="209" t="s">
        <v>1296</v>
      </c>
      <c r="F1042" s="210" t="s">
        <v>1297</v>
      </c>
      <c r="G1042" s="211" t="s">
        <v>294</v>
      </c>
      <c r="H1042" s="212">
        <v>4.34</v>
      </c>
      <c r="I1042" s="213"/>
      <c r="J1042" s="212">
        <f>ROUND(I1042*H1042,2)</f>
        <v>0</v>
      </c>
      <c r="K1042" s="210" t="s">
        <v>1</v>
      </c>
      <c r="L1042" s="37"/>
      <c r="M1042" s="214" t="s">
        <v>1</v>
      </c>
      <c r="N1042" s="215" t="s">
        <v>41</v>
      </c>
      <c r="O1042" s="65"/>
      <c r="P1042" s="216">
        <f>O1042*H1042</f>
        <v>0</v>
      </c>
      <c r="Q1042" s="216">
        <v>0</v>
      </c>
      <c r="R1042" s="216">
        <f>Q1042*H1042</f>
        <v>0</v>
      </c>
      <c r="S1042" s="216">
        <v>0</v>
      </c>
      <c r="T1042" s="217">
        <f>S1042*H1042</f>
        <v>0</v>
      </c>
      <c r="AR1042" s="218" t="s">
        <v>243</v>
      </c>
      <c r="AT1042" s="218" t="s">
        <v>201</v>
      </c>
      <c r="AU1042" s="218" t="s">
        <v>85</v>
      </c>
      <c r="AY1042" s="16" t="s">
        <v>198</v>
      </c>
      <c r="BE1042" s="219">
        <f>IF(N1042="základní",J1042,0)</f>
        <v>0</v>
      </c>
      <c r="BF1042" s="219">
        <f>IF(N1042="snížená",J1042,0)</f>
        <v>0</v>
      </c>
      <c r="BG1042" s="219">
        <f>IF(N1042="zákl. přenesená",J1042,0)</f>
        <v>0</v>
      </c>
      <c r="BH1042" s="219">
        <f>IF(N1042="sníž. přenesená",J1042,0)</f>
        <v>0</v>
      </c>
      <c r="BI1042" s="219">
        <f>IF(N1042="nulová",J1042,0)</f>
        <v>0</v>
      </c>
      <c r="BJ1042" s="16" t="s">
        <v>83</v>
      </c>
      <c r="BK1042" s="219">
        <f>ROUND(I1042*H1042,2)</f>
        <v>0</v>
      </c>
      <c r="BL1042" s="16" t="s">
        <v>243</v>
      </c>
      <c r="BM1042" s="218" t="s">
        <v>1298</v>
      </c>
    </row>
    <row r="1043" spans="2:65" s="12" customFormat="1" x14ac:dyDescent="0.2">
      <c r="B1043" s="220"/>
      <c r="C1043" s="221"/>
      <c r="D1043" s="222" t="s">
        <v>206</v>
      </c>
      <c r="E1043" s="223" t="s">
        <v>1</v>
      </c>
      <c r="F1043" s="224" t="s">
        <v>1299</v>
      </c>
      <c r="G1043" s="221"/>
      <c r="H1043" s="225">
        <v>4.34</v>
      </c>
      <c r="I1043" s="226"/>
      <c r="J1043" s="221"/>
      <c r="K1043" s="221"/>
      <c r="L1043" s="227"/>
      <c r="M1043" s="228"/>
      <c r="N1043" s="229"/>
      <c r="O1043" s="229"/>
      <c r="P1043" s="229"/>
      <c r="Q1043" s="229"/>
      <c r="R1043" s="229"/>
      <c r="S1043" s="229"/>
      <c r="T1043" s="230"/>
      <c r="AT1043" s="231" t="s">
        <v>206</v>
      </c>
      <c r="AU1043" s="231" t="s">
        <v>85</v>
      </c>
      <c r="AV1043" s="12" t="s">
        <v>85</v>
      </c>
      <c r="AW1043" s="12" t="s">
        <v>32</v>
      </c>
      <c r="AX1043" s="12" t="s">
        <v>76</v>
      </c>
      <c r="AY1043" s="231" t="s">
        <v>198</v>
      </c>
    </row>
    <row r="1044" spans="2:65" s="13" customFormat="1" x14ac:dyDescent="0.2">
      <c r="B1044" s="232"/>
      <c r="C1044" s="233"/>
      <c r="D1044" s="222" t="s">
        <v>206</v>
      </c>
      <c r="E1044" s="234" t="s">
        <v>1</v>
      </c>
      <c r="F1044" s="235" t="s">
        <v>208</v>
      </c>
      <c r="G1044" s="233"/>
      <c r="H1044" s="236">
        <v>4.34</v>
      </c>
      <c r="I1044" s="237"/>
      <c r="J1044" s="233"/>
      <c r="K1044" s="233"/>
      <c r="L1044" s="238"/>
      <c r="M1044" s="239"/>
      <c r="N1044" s="240"/>
      <c r="O1044" s="240"/>
      <c r="P1044" s="240"/>
      <c r="Q1044" s="240"/>
      <c r="R1044" s="240"/>
      <c r="S1044" s="240"/>
      <c r="T1044" s="241"/>
      <c r="AT1044" s="242" t="s">
        <v>206</v>
      </c>
      <c r="AU1044" s="242" t="s">
        <v>85</v>
      </c>
      <c r="AV1044" s="13" t="s">
        <v>205</v>
      </c>
      <c r="AW1044" s="13" t="s">
        <v>32</v>
      </c>
      <c r="AX1044" s="13" t="s">
        <v>83</v>
      </c>
      <c r="AY1044" s="242" t="s">
        <v>198</v>
      </c>
    </row>
    <row r="1045" spans="2:65" s="11" customFormat="1" ht="22.9" customHeight="1" x14ac:dyDescent="0.2">
      <c r="B1045" s="192"/>
      <c r="C1045" s="193"/>
      <c r="D1045" s="194" t="s">
        <v>75</v>
      </c>
      <c r="E1045" s="206" t="s">
        <v>1300</v>
      </c>
      <c r="F1045" s="206" t="s">
        <v>1301</v>
      </c>
      <c r="G1045" s="193"/>
      <c r="H1045" s="193"/>
      <c r="I1045" s="196"/>
      <c r="J1045" s="207">
        <f>BK1045</f>
        <v>0</v>
      </c>
      <c r="K1045" s="193"/>
      <c r="L1045" s="198"/>
      <c r="M1045" s="199"/>
      <c r="N1045" s="200"/>
      <c r="O1045" s="200"/>
      <c r="P1045" s="201">
        <f>SUM(P1046:P1128)</f>
        <v>0</v>
      </c>
      <c r="Q1045" s="200"/>
      <c r="R1045" s="201">
        <f>SUM(R1046:R1128)</f>
        <v>0</v>
      </c>
      <c r="S1045" s="200"/>
      <c r="T1045" s="202">
        <f>SUM(T1046:T1128)</f>
        <v>0</v>
      </c>
      <c r="AR1045" s="203" t="s">
        <v>85</v>
      </c>
      <c r="AT1045" s="204" t="s">
        <v>75</v>
      </c>
      <c r="AU1045" s="204" t="s">
        <v>83</v>
      </c>
      <c r="AY1045" s="203" t="s">
        <v>198</v>
      </c>
      <c r="BK1045" s="205">
        <f>SUM(BK1046:BK1128)</f>
        <v>0</v>
      </c>
    </row>
    <row r="1046" spans="2:65" s="1" customFormat="1" ht="16.5" customHeight="1" x14ac:dyDescent="0.2">
      <c r="B1046" s="33"/>
      <c r="C1046" s="208" t="s">
        <v>1302</v>
      </c>
      <c r="D1046" s="208" t="s">
        <v>201</v>
      </c>
      <c r="E1046" s="209" t="s">
        <v>1303</v>
      </c>
      <c r="F1046" s="210" t="s">
        <v>1304</v>
      </c>
      <c r="G1046" s="211" t="s">
        <v>312</v>
      </c>
      <c r="H1046" s="212">
        <v>4.5999999999999996</v>
      </c>
      <c r="I1046" s="213"/>
      <c r="J1046" s="212">
        <f>ROUND(I1046*H1046,2)</f>
        <v>0</v>
      </c>
      <c r="K1046" s="210" t="s">
        <v>1</v>
      </c>
      <c r="L1046" s="37"/>
      <c r="M1046" s="214" t="s">
        <v>1</v>
      </c>
      <c r="N1046" s="215" t="s">
        <v>41</v>
      </c>
      <c r="O1046" s="65"/>
      <c r="P1046" s="216">
        <f>O1046*H1046</f>
        <v>0</v>
      </c>
      <c r="Q1046" s="216">
        <v>0</v>
      </c>
      <c r="R1046" s="216">
        <f>Q1046*H1046</f>
        <v>0</v>
      </c>
      <c r="S1046" s="216">
        <v>0</v>
      </c>
      <c r="T1046" s="217">
        <f>S1046*H1046</f>
        <v>0</v>
      </c>
      <c r="AR1046" s="218" t="s">
        <v>243</v>
      </c>
      <c r="AT1046" s="218" t="s">
        <v>201</v>
      </c>
      <c r="AU1046" s="218" t="s">
        <v>85</v>
      </c>
      <c r="AY1046" s="16" t="s">
        <v>198</v>
      </c>
      <c r="BE1046" s="219">
        <f>IF(N1046="základní",J1046,0)</f>
        <v>0</v>
      </c>
      <c r="BF1046" s="219">
        <f>IF(N1046="snížená",J1046,0)</f>
        <v>0</v>
      </c>
      <c r="BG1046" s="219">
        <f>IF(N1046="zákl. přenesená",J1046,0)</f>
        <v>0</v>
      </c>
      <c r="BH1046" s="219">
        <f>IF(N1046="sníž. přenesená",J1046,0)</f>
        <v>0</v>
      </c>
      <c r="BI1046" s="219">
        <f>IF(N1046="nulová",J1046,0)</f>
        <v>0</v>
      </c>
      <c r="BJ1046" s="16" t="s">
        <v>83</v>
      </c>
      <c r="BK1046" s="219">
        <f>ROUND(I1046*H1046,2)</f>
        <v>0</v>
      </c>
      <c r="BL1046" s="16" t="s">
        <v>243</v>
      </c>
      <c r="BM1046" s="218" t="s">
        <v>1305</v>
      </c>
    </row>
    <row r="1047" spans="2:65" s="12" customFormat="1" x14ac:dyDescent="0.2">
      <c r="B1047" s="220"/>
      <c r="C1047" s="221"/>
      <c r="D1047" s="222" t="s">
        <v>206</v>
      </c>
      <c r="E1047" s="223" t="s">
        <v>1</v>
      </c>
      <c r="F1047" s="224" t="s">
        <v>1306</v>
      </c>
      <c r="G1047" s="221"/>
      <c r="H1047" s="225">
        <v>4.5999999999999996</v>
      </c>
      <c r="I1047" s="226"/>
      <c r="J1047" s="221"/>
      <c r="K1047" s="221"/>
      <c r="L1047" s="227"/>
      <c r="M1047" s="228"/>
      <c r="N1047" s="229"/>
      <c r="O1047" s="229"/>
      <c r="P1047" s="229"/>
      <c r="Q1047" s="229"/>
      <c r="R1047" s="229"/>
      <c r="S1047" s="229"/>
      <c r="T1047" s="230"/>
      <c r="AT1047" s="231" t="s">
        <v>206</v>
      </c>
      <c r="AU1047" s="231" t="s">
        <v>85</v>
      </c>
      <c r="AV1047" s="12" t="s">
        <v>85</v>
      </c>
      <c r="AW1047" s="12" t="s">
        <v>32</v>
      </c>
      <c r="AX1047" s="12" t="s">
        <v>76</v>
      </c>
      <c r="AY1047" s="231" t="s">
        <v>198</v>
      </c>
    </row>
    <row r="1048" spans="2:65" s="13" customFormat="1" x14ac:dyDescent="0.2">
      <c r="B1048" s="232"/>
      <c r="C1048" s="233"/>
      <c r="D1048" s="222" t="s">
        <v>206</v>
      </c>
      <c r="E1048" s="234" t="s">
        <v>1</v>
      </c>
      <c r="F1048" s="235" t="s">
        <v>208</v>
      </c>
      <c r="G1048" s="233"/>
      <c r="H1048" s="236">
        <v>4.5999999999999996</v>
      </c>
      <c r="I1048" s="237"/>
      <c r="J1048" s="233"/>
      <c r="K1048" s="233"/>
      <c r="L1048" s="238"/>
      <c r="M1048" s="239"/>
      <c r="N1048" s="240"/>
      <c r="O1048" s="240"/>
      <c r="P1048" s="240"/>
      <c r="Q1048" s="240"/>
      <c r="R1048" s="240"/>
      <c r="S1048" s="240"/>
      <c r="T1048" s="241"/>
      <c r="AT1048" s="242" t="s">
        <v>206</v>
      </c>
      <c r="AU1048" s="242" t="s">
        <v>85</v>
      </c>
      <c r="AV1048" s="13" t="s">
        <v>205</v>
      </c>
      <c r="AW1048" s="13" t="s">
        <v>32</v>
      </c>
      <c r="AX1048" s="13" t="s">
        <v>83</v>
      </c>
      <c r="AY1048" s="242" t="s">
        <v>198</v>
      </c>
    </row>
    <row r="1049" spans="2:65" s="1" customFormat="1" ht="24" customHeight="1" x14ac:dyDescent="0.2">
      <c r="B1049" s="33"/>
      <c r="C1049" s="208" t="s">
        <v>741</v>
      </c>
      <c r="D1049" s="208" t="s">
        <v>201</v>
      </c>
      <c r="E1049" s="209" t="s">
        <v>1307</v>
      </c>
      <c r="F1049" s="210" t="s">
        <v>1308</v>
      </c>
      <c r="G1049" s="211" t="s">
        <v>312</v>
      </c>
      <c r="H1049" s="212">
        <v>5.29</v>
      </c>
      <c r="I1049" s="213"/>
      <c r="J1049" s="212">
        <f>ROUND(I1049*H1049,2)</f>
        <v>0</v>
      </c>
      <c r="K1049" s="210" t="s">
        <v>1</v>
      </c>
      <c r="L1049" s="37"/>
      <c r="M1049" s="214" t="s">
        <v>1</v>
      </c>
      <c r="N1049" s="215" t="s">
        <v>41</v>
      </c>
      <c r="O1049" s="65"/>
      <c r="P1049" s="216">
        <f>O1049*H1049</f>
        <v>0</v>
      </c>
      <c r="Q1049" s="216">
        <v>0</v>
      </c>
      <c r="R1049" s="216">
        <f>Q1049*H1049</f>
        <v>0</v>
      </c>
      <c r="S1049" s="216">
        <v>0</v>
      </c>
      <c r="T1049" s="217">
        <f>S1049*H1049</f>
        <v>0</v>
      </c>
      <c r="AR1049" s="218" t="s">
        <v>243</v>
      </c>
      <c r="AT1049" s="218" t="s">
        <v>201</v>
      </c>
      <c r="AU1049" s="218" t="s">
        <v>85</v>
      </c>
      <c r="AY1049" s="16" t="s">
        <v>198</v>
      </c>
      <c r="BE1049" s="219">
        <f>IF(N1049="základní",J1049,0)</f>
        <v>0</v>
      </c>
      <c r="BF1049" s="219">
        <f>IF(N1049="snížená",J1049,0)</f>
        <v>0</v>
      </c>
      <c r="BG1049" s="219">
        <f>IF(N1049="zákl. přenesená",J1049,0)</f>
        <v>0</v>
      </c>
      <c r="BH1049" s="219">
        <f>IF(N1049="sníž. přenesená",J1049,0)</f>
        <v>0</v>
      </c>
      <c r="BI1049" s="219">
        <f>IF(N1049="nulová",J1049,0)</f>
        <v>0</v>
      </c>
      <c r="BJ1049" s="16" t="s">
        <v>83</v>
      </c>
      <c r="BK1049" s="219">
        <f>ROUND(I1049*H1049,2)</f>
        <v>0</v>
      </c>
      <c r="BL1049" s="16" t="s">
        <v>243</v>
      </c>
      <c r="BM1049" s="218" t="s">
        <v>1309</v>
      </c>
    </row>
    <row r="1050" spans="2:65" s="12" customFormat="1" x14ac:dyDescent="0.2">
      <c r="B1050" s="220"/>
      <c r="C1050" s="221"/>
      <c r="D1050" s="222" t="s">
        <v>206</v>
      </c>
      <c r="E1050" s="223" t="s">
        <v>1</v>
      </c>
      <c r="F1050" s="224" t="s">
        <v>1310</v>
      </c>
      <c r="G1050" s="221"/>
      <c r="H1050" s="225">
        <v>4.5999999999999996</v>
      </c>
      <c r="I1050" s="226"/>
      <c r="J1050" s="221"/>
      <c r="K1050" s="221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206</v>
      </c>
      <c r="AU1050" s="231" t="s">
        <v>85</v>
      </c>
      <c r="AV1050" s="12" t="s">
        <v>85</v>
      </c>
      <c r="AW1050" s="12" t="s">
        <v>32</v>
      </c>
      <c r="AX1050" s="12" t="s">
        <v>76</v>
      </c>
      <c r="AY1050" s="231" t="s">
        <v>198</v>
      </c>
    </row>
    <row r="1051" spans="2:65" s="12" customFormat="1" x14ac:dyDescent="0.2">
      <c r="B1051" s="220"/>
      <c r="C1051" s="221"/>
      <c r="D1051" s="222" t="s">
        <v>206</v>
      </c>
      <c r="E1051" s="223" t="s">
        <v>1</v>
      </c>
      <c r="F1051" s="224" t="s">
        <v>1311</v>
      </c>
      <c r="G1051" s="221"/>
      <c r="H1051" s="225">
        <v>0.69</v>
      </c>
      <c r="I1051" s="226"/>
      <c r="J1051" s="221"/>
      <c r="K1051" s="221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206</v>
      </c>
      <c r="AU1051" s="231" t="s">
        <v>85</v>
      </c>
      <c r="AV1051" s="12" t="s">
        <v>85</v>
      </c>
      <c r="AW1051" s="12" t="s">
        <v>32</v>
      </c>
      <c r="AX1051" s="12" t="s">
        <v>76</v>
      </c>
      <c r="AY1051" s="231" t="s">
        <v>198</v>
      </c>
    </row>
    <row r="1052" spans="2:65" s="13" customFormat="1" x14ac:dyDescent="0.2">
      <c r="B1052" s="232"/>
      <c r="C1052" s="233"/>
      <c r="D1052" s="222" t="s">
        <v>206</v>
      </c>
      <c r="E1052" s="234" t="s">
        <v>1</v>
      </c>
      <c r="F1052" s="235" t="s">
        <v>208</v>
      </c>
      <c r="G1052" s="233"/>
      <c r="H1052" s="236">
        <v>5.29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AT1052" s="242" t="s">
        <v>206</v>
      </c>
      <c r="AU1052" s="242" t="s">
        <v>85</v>
      </c>
      <c r="AV1052" s="13" t="s">
        <v>205</v>
      </c>
      <c r="AW1052" s="13" t="s">
        <v>32</v>
      </c>
      <c r="AX1052" s="13" t="s">
        <v>83</v>
      </c>
      <c r="AY1052" s="242" t="s">
        <v>198</v>
      </c>
    </row>
    <row r="1053" spans="2:65" s="1" customFormat="1" ht="16.5" customHeight="1" x14ac:dyDescent="0.2">
      <c r="B1053" s="33"/>
      <c r="C1053" s="208" t="s">
        <v>1312</v>
      </c>
      <c r="D1053" s="208" t="s">
        <v>201</v>
      </c>
      <c r="E1053" s="209" t="s">
        <v>1313</v>
      </c>
      <c r="F1053" s="210" t="s">
        <v>1314</v>
      </c>
      <c r="G1053" s="211" t="s">
        <v>312</v>
      </c>
      <c r="H1053" s="212">
        <v>20.25</v>
      </c>
      <c r="I1053" s="213"/>
      <c r="J1053" s="212">
        <f>ROUND(I1053*H1053,2)</f>
        <v>0</v>
      </c>
      <c r="K1053" s="210" t="s">
        <v>1</v>
      </c>
      <c r="L1053" s="37"/>
      <c r="M1053" s="214" t="s">
        <v>1</v>
      </c>
      <c r="N1053" s="215" t="s">
        <v>41</v>
      </c>
      <c r="O1053" s="65"/>
      <c r="P1053" s="216">
        <f>O1053*H1053</f>
        <v>0</v>
      </c>
      <c r="Q1053" s="216">
        <v>0</v>
      </c>
      <c r="R1053" s="216">
        <f>Q1053*H1053</f>
        <v>0</v>
      </c>
      <c r="S1053" s="216">
        <v>0</v>
      </c>
      <c r="T1053" s="217">
        <f>S1053*H1053</f>
        <v>0</v>
      </c>
      <c r="AR1053" s="218" t="s">
        <v>243</v>
      </c>
      <c r="AT1053" s="218" t="s">
        <v>201</v>
      </c>
      <c r="AU1053" s="218" t="s">
        <v>85</v>
      </c>
      <c r="AY1053" s="16" t="s">
        <v>198</v>
      </c>
      <c r="BE1053" s="219">
        <f>IF(N1053="základní",J1053,0)</f>
        <v>0</v>
      </c>
      <c r="BF1053" s="219">
        <f>IF(N1053="snížená",J1053,0)</f>
        <v>0</v>
      </c>
      <c r="BG1053" s="219">
        <f>IF(N1053="zákl. přenesená",J1053,0)</f>
        <v>0</v>
      </c>
      <c r="BH1053" s="219">
        <f>IF(N1053="sníž. přenesená",J1053,0)</f>
        <v>0</v>
      </c>
      <c r="BI1053" s="219">
        <f>IF(N1053="nulová",J1053,0)</f>
        <v>0</v>
      </c>
      <c r="BJ1053" s="16" t="s">
        <v>83</v>
      </c>
      <c r="BK1053" s="219">
        <f>ROUND(I1053*H1053,2)</f>
        <v>0</v>
      </c>
      <c r="BL1053" s="16" t="s">
        <v>243</v>
      </c>
      <c r="BM1053" s="218" t="s">
        <v>1315</v>
      </c>
    </row>
    <row r="1054" spans="2:65" s="12" customFormat="1" ht="22.5" x14ac:dyDescent="0.2">
      <c r="B1054" s="220"/>
      <c r="C1054" s="221"/>
      <c r="D1054" s="222" t="s">
        <v>206</v>
      </c>
      <c r="E1054" s="223" t="s">
        <v>1</v>
      </c>
      <c r="F1054" s="224" t="s">
        <v>1316</v>
      </c>
      <c r="G1054" s="221"/>
      <c r="H1054" s="225">
        <v>20.25</v>
      </c>
      <c r="I1054" s="226"/>
      <c r="J1054" s="221"/>
      <c r="K1054" s="221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206</v>
      </c>
      <c r="AU1054" s="231" t="s">
        <v>85</v>
      </c>
      <c r="AV1054" s="12" t="s">
        <v>85</v>
      </c>
      <c r="AW1054" s="12" t="s">
        <v>32</v>
      </c>
      <c r="AX1054" s="12" t="s">
        <v>76</v>
      </c>
      <c r="AY1054" s="231" t="s">
        <v>198</v>
      </c>
    </row>
    <row r="1055" spans="2:65" s="13" customFormat="1" x14ac:dyDescent="0.2">
      <c r="B1055" s="232"/>
      <c r="C1055" s="233"/>
      <c r="D1055" s="222" t="s">
        <v>206</v>
      </c>
      <c r="E1055" s="234" t="s">
        <v>1</v>
      </c>
      <c r="F1055" s="235" t="s">
        <v>208</v>
      </c>
      <c r="G1055" s="233"/>
      <c r="H1055" s="236">
        <v>20.25</v>
      </c>
      <c r="I1055" s="237"/>
      <c r="J1055" s="233"/>
      <c r="K1055" s="233"/>
      <c r="L1055" s="238"/>
      <c r="M1055" s="239"/>
      <c r="N1055" s="240"/>
      <c r="O1055" s="240"/>
      <c r="P1055" s="240"/>
      <c r="Q1055" s="240"/>
      <c r="R1055" s="240"/>
      <c r="S1055" s="240"/>
      <c r="T1055" s="241"/>
      <c r="AT1055" s="242" t="s">
        <v>206</v>
      </c>
      <c r="AU1055" s="242" t="s">
        <v>85</v>
      </c>
      <c r="AV1055" s="13" t="s">
        <v>205</v>
      </c>
      <c r="AW1055" s="13" t="s">
        <v>32</v>
      </c>
      <c r="AX1055" s="13" t="s">
        <v>83</v>
      </c>
      <c r="AY1055" s="242" t="s">
        <v>198</v>
      </c>
    </row>
    <row r="1056" spans="2:65" s="1" customFormat="1" ht="16.5" customHeight="1" x14ac:dyDescent="0.2">
      <c r="B1056" s="33"/>
      <c r="C1056" s="208" t="s">
        <v>744</v>
      </c>
      <c r="D1056" s="208" t="s">
        <v>201</v>
      </c>
      <c r="E1056" s="209" t="s">
        <v>1317</v>
      </c>
      <c r="F1056" s="210" t="s">
        <v>1318</v>
      </c>
      <c r="G1056" s="211" t="s">
        <v>204</v>
      </c>
      <c r="H1056" s="212">
        <v>1043.7</v>
      </c>
      <c r="I1056" s="213"/>
      <c r="J1056" s="212">
        <f>ROUND(I1056*H1056,2)</f>
        <v>0</v>
      </c>
      <c r="K1056" s="210" t="s">
        <v>1</v>
      </c>
      <c r="L1056" s="37"/>
      <c r="M1056" s="214" t="s">
        <v>1</v>
      </c>
      <c r="N1056" s="215" t="s">
        <v>41</v>
      </c>
      <c r="O1056" s="65"/>
      <c r="P1056" s="216">
        <f>O1056*H1056</f>
        <v>0</v>
      </c>
      <c r="Q1056" s="216">
        <v>0</v>
      </c>
      <c r="R1056" s="216">
        <f>Q1056*H1056</f>
        <v>0</v>
      </c>
      <c r="S1056" s="216">
        <v>0</v>
      </c>
      <c r="T1056" s="217">
        <f>S1056*H1056</f>
        <v>0</v>
      </c>
      <c r="AR1056" s="218" t="s">
        <v>243</v>
      </c>
      <c r="AT1056" s="218" t="s">
        <v>201</v>
      </c>
      <c r="AU1056" s="218" t="s">
        <v>85</v>
      </c>
      <c r="AY1056" s="16" t="s">
        <v>198</v>
      </c>
      <c r="BE1056" s="219">
        <f>IF(N1056="základní",J1056,0)</f>
        <v>0</v>
      </c>
      <c r="BF1056" s="219">
        <f>IF(N1056="snížená",J1056,0)</f>
        <v>0</v>
      </c>
      <c r="BG1056" s="219">
        <f>IF(N1056="zákl. přenesená",J1056,0)</f>
        <v>0</v>
      </c>
      <c r="BH1056" s="219">
        <f>IF(N1056="sníž. přenesená",J1056,0)</f>
        <v>0</v>
      </c>
      <c r="BI1056" s="219">
        <f>IF(N1056="nulová",J1056,0)</f>
        <v>0</v>
      </c>
      <c r="BJ1056" s="16" t="s">
        <v>83</v>
      </c>
      <c r="BK1056" s="219">
        <f>ROUND(I1056*H1056,2)</f>
        <v>0</v>
      </c>
      <c r="BL1056" s="16" t="s">
        <v>243</v>
      </c>
      <c r="BM1056" s="218" t="s">
        <v>1319</v>
      </c>
    </row>
    <row r="1057" spans="2:65" s="12" customFormat="1" x14ac:dyDescent="0.2">
      <c r="B1057" s="220"/>
      <c r="C1057" s="221"/>
      <c r="D1057" s="222" t="s">
        <v>206</v>
      </c>
      <c r="E1057" s="223" t="s">
        <v>1</v>
      </c>
      <c r="F1057" s="224" t="s">
        <v>1320</v>
      </c>
      <c r="G1057" s="221"/>
      <c r="H1057" s="225">
        <v>994</v>
      </c>
      <c r="I1057" s="226"/>
      <c r="J1057" s="221"/>
      <c r="K1057" s="221"/>
      <c r="L1057" s="227"/>
      <c r="M1057" s="228"/>
      <c r="N1057" s="229"/>
      <c r="O1057" s="229"/>
      <c r="P1057" s="229"/>
      <c r="Q1057" s="229"/>
      <c r="R1057" s="229"/>
      <c r="S1057" s="229"/>
      <c r="T1057" s="230"/>
      <c r="AT1057" s="231" t="s">
        <v>206</v>
      </c>
      <c r="AU1057" s="231" t="s">
        <v>85</v>
      </c>
      <c r="AV1057" s="12" t="s">
        <v>85</v>
      </c>
      <c r="AW1057" s="12" t="s">
        <v>32</v>
      </c>
      <c r="AX1057" s="12" t="s">
        <v>76</v>
      </c>
      <c r="AY1057" s="231" t="s">
        <v>198</v>
      </c>
    </row>
    <row r="1058" spans="2:65" s="12" customFormat="1" x14ac:dyDescent="0.2">
      <c r="B1058" s="220"/>
      <c r="C1058" s="221"/>
      <c r="D1058" s="222" t="s">
        <v>206</v>
      </c>
      <c r="E1058" s="223" t="s">
        <v>1</v>
      </c>
      <c r="F1058" s="224" t="s">
        <v>1321</v>
      </c>
      <c r="G1058" s="221"/>
      <c r="H1058" s="225">
        <v>49.7</v>
      </c>
      <c r="I1058" s="226"/>
      <c r="J1058" s="221"/>
      <c r="K1058" s="221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206</v>
      </c>
      <c r="AU1058" s="231" t="s">
        <v>85</v>
      </c>
      <c r="AV1058" s="12" t="s">
        <v>85</v>
      </c>
      <c r="AW1058" s="12" t="s">
        <v>32</v>
      </c>
      <c r="AX1058" s="12" t="s">
        <v>76</v>
      </c>
      <c r="AY1058" s="231" t="s">
        <v>198</v>
      </c>
    </row>
    <row r="1059" spans="2:65" s="13" customFormat="1" x14ac:dyDescent="0.2">
      <c r="B1059" s="232"/>
      <c r="C1059" s="233"/>
      <c r="D1059" s="222" t="s">
        <v>206</v>
      </c>
      <c r="E1059" s="234" t="s">
        <v>1</v>
      </c>
      <c r="F1059" s="235" t="s">
        <v>208</v>
      </c>
      <c r="G1059" s="233"/>
      <c r="H1059" s="236">
        <v>1043.7</v>
      </c>
      <c r="I1059" s="237"/>
      <c r="J1059" s="233"/>
      <c r="K1059" s="233"/>
      <c r="L1059" s="238"/>
      <c r="M1059" s="239"/>
      <c r="N1059" s="240"/>
      <c r="O1059" s="240"/>
      <c r="P1059" s="240"/>
      <c r="Q1059" s="240"/>
      <c r="R1059" s="240"/>
      <c r="S1059" s="240"/>
      <c r="T1059" s="241"/>
      <c r="AT1059" s="242" t="s">
        <v>206</v>
      </c>
      <c r="AU1059" s="242" t="s">
        <v>85</v>
      </c>
      <c r="AV1059" s="13" t="s">
        <v>205</v>
      </c>
      <c r="AW1059" s="13" t="s">
        <v>32</v>
      </c>
      <c r="AX1059" s="13" t="s">
        <v>83</v>
      </c>
      <c r="AY1059" s="242" t="s">
        <v>198</v>
      </c>
    </row>
    <row r="1060" spans="2:65" s="1" customFormat="1" ht="24" customHeight="1" x14ac:dyDescent="0.2">
      <c r="B1060" s="33"/>
      <c r="C1060" s="208" t="s">
        <v>1322</v>
      </c>
      <c r="D1060" s="208" t="s">
        <v>201</v>
      </c>
      <c r="E1060" s="209" t="s">
        <v>1323</v>
      </c>
      <c r="F1060" s="210" t="s">
        <v>1324</v>
      </c>
      <c r="G1060" s="211" t="s">
        <v>312</v>
      </c>
      <c r="H1060" s="212">
        <v>23.29</v>
      </c>
      <c r="I1060" s="213"/>
      <c r="J1060" s="212">
        <f>ROUND(I1060*H1060,2)</f>
        <v>0</v>
      </c>
      <c r="K1060" s="210" t="s">
        <v>1</v>
      </c>
      <c r="L1060" s="37"/>
      <c r="M1060" s="214" t="s">
        <v>1</v>
      </c>
      <c r="N1060" s="215" t="s">
        <v>41</v>
      </c>
      <c r="O1060" s="65"/>
      <c r="P1060" s="216">
        <f>O1060*H1060</f>
        <v>0</v>
      </c>
      <c r="Q1060" s="216">
        <v>0</v>
      </c>
      <c r="R1060" s="216">
        <f>Q1060*H1060</f>
        <v>0</v>
      </c>
      <c r="S1060" s="216">
        <v>0</v>
      </c>
      <c r="T1060" s="217">
        <f>S1060*H1060</f>
        <v>0</v>
      </c>
      <c r="AR1060" s="218" t="s">
        <v>243</v>
      </c>
      <c r="AT1060" s="218" t="s">
        <v>201</v>
      </c>
      <c r="AU1060" s="218" t="s">
        <v>85</v>
      </c>
      <c r="AY1060" s="16" t="s">
        <v>198</v>
      </c>
      <c r="BE1060" s="219">
        <f>IF(N1060="základní",J1060,0)</f>
        <v>0</v>
      </c>
      <c r="BF1060" s="219">
        <f>IF(N1060="snížená",J1060,0)</f>
        <v>0</v>
      </c>
      <c r="BG1060" s="219">
        <f>IF(N1060="zákl. přenesená",J1060,0)</f>
        <v>0</v>
      </c>
      <c r="BH1060" s="219">
        <f>IF(N1060="sníž. přenesená",J1060,0)</f>
        <v>0</v>
      </c>
      <c r="BI1060" s="219">
        <f>IF(N1060="nulová",J1060,0)</f>
        <v>0</v>
      </c>
      <c r="BJ1060" s="16" t="s">
        <v>83</v>
      </c>
      <c r="BK1060" s="219">
        <f>ROUND(I1060*H1060,2)</f>
        <v>0</v>
      </c>
      <c r="BL1060" s="16" t="s">
        <v>243</v>
      </c>
      <c r="BM1060" s="218" t="s">
        <v>1325</v>
      </c>
    </row>
    <row r="1061" spans="2:65" s="12" customFormat="1" x14ac:dyDescent="0.2">
      <c r="B1061" s="220"/>
      <c r="C1061" s="221"/>
      <c r="D1061" s="222" t="s">
        <v>206</v>
      </c>
      <c r="E1061" s="223" t="s">
        <v>1</v>
      </c>
      <c r="F1061" s="224" t="s">
        <v>1326</v>
      </c>
      <c r="G1061" s="221"/>
      <c r="H1061" s="225">
        <v>20.25</v>
      </c>
      <c r="I1061" s="226"/>
      <c r="J1061" s="221"/>
      <c r="K1061" s="221"/>
      <c r="L1061" s="227"/>
      <c r="M1061" s="228"/>
      <c r="N1061" s="229"/>
      <c r="O1061" s="229"/>
      <c r="P1061" s="229"/>
      <c r="Q1061" s="229"/>
      <c r="R1061" s="229"/>
      <c r="S1061" s="229"/>
      <c r="T1061" s="230"/>
      <c r="AT1061" s="231" t="s">
        <v>206</v>
      </c>
      <c r="AU1061" s="231" t="s">
        <v>85</v>
      </c>
      <c r="AV1061" s="12" t="s">
        <v>85</v>
      </c>
      <c r="AW1061" s="12" t="s">
        <v>32</v>
      </c>
      <c r="AX1061" s="12" t="s">
        <v>76</v>
      </c>
      <c r="AY1061" s="231" t="s">
        <v>198</v>
      </c>
    </row>
    <row r="1062" spans="2:65" s="12" customFormat="1" x14ac:dyDescent="0.2">
      <c r="B1062" s="220"/>
      <c r="C1062" s="221"/>
      <c r="D1062" s="222" t="s">
        <v>206</v>
      </c>
      <c r="E1062" s="223" t="s">
        <v>1</v>
      </c>
      <c r="F1062" s="224" t="s">
        <v>1327</v>
      </c>
      <c r="G1062" s="221"/>
      <c r="H1062" s="225">
        <v>3.04</v>
      </c>
      <c r="I1062" s="226"/>
      <c r="J1062" s="221"/>
      <c r="K1062" s="221"/>
      <c r="L1062" s="227"/>
      <c r="M1062" s="228"/>
      <c r="N1062" s="229"/>
      <c r="O1062" s="229"/>
      <c r="P1062" s="229"/>
      <c r="Q1062" s="229"/>
      <c r="R1062" s="229"/>
      <c r="S1062" s="229"/>
      <c r="T1062" s="230"/>
      <c r="AT1062" s="231" t="s">
        <v>206</v>
      </c>
      <c r="AU1062" s="231" t="s">
        <v>85</v>
      </c>
      <c r="AV1062" s="12" t="s">
        <v>85</v>
      </c>
      <c r="AW1062" s="12" t="s">
        <v>32</v>
      </c>
      <c r="AX1062" s="12" t="s">
        <v>76</v>
      </c>
      <c r="AY1062" s="231" t="s">
        <v>198</v>
      </c>
    </row>
    <row r="1063" spans="2:65" s="13" customFormat="1" x14ac:dyDescent="0.2">
      <c r="B1063" s="232"/>
      <c r="C1063" s="233"/>
      <c r="D1063" s="222" t="s">
        <v>206</v>
      </c>
      <c r="E1063" s="234" t="s">
        <v>1</v>
      </c>
      <c r="F1063" s="235" t="s">
        <v>208</v>
      </c>
      <c r="G1063" s="233"/>
      <c r="H1063" s="236">
        <v>23.29</v>
      </c>
      <c r="I1063" s="237"/>
      <c r="J1063" s="233"/>
      <c r="K1063" s="233"/>
      <c r="L1063" s="238"/>
      <c r="M1063" s="239"/>
      <c r="N1063" s="240"/>
      <c r="O1063" s="240"/>
      <c r="P1063" s="240"/>
      <c r="Q1063" s="240"/>
      <c r="R1063" s="240"/>
      <c r="S1063" s="240"/>
      <c r="T1063" s="241"/>
      <c r="AT1063" s="242" t="s">
        <v>206</v>
      </c>
      <c r="AU1063" s="242" t="s">
        <v>85</v>
      </c>
      <c r="AV1063" s="13" t="s">
        <v>205</v>
      </c>
      <c r="AW1063" s="13" t="s">
        <v>32</v>
      </c>
      <c r="AX1063" s="13" t="s">
        <v>83</v>
      </c>
      <c r="AY1063" s="242" t="s">
        <v>198</v>
      </c>
    </row>
    <row r="1064" spans="2:65" s="1" customFormat="1" ht="16.5" customHeight="1" x14ac:dyDescent="0.2">
      <c r="B1064" s="33"/>
      <c r="C1064" s="208" t="s">
        <v>748</v>
      </c>
      <c r="D1064" s="208" t="s">
        <v>201</v>
      </c>
      <c r="E1064" s="209" t="s">
        <v>1328</v>
      </c>
      <c r="F1064" s="210" t="s">
        <v>1329</v>
      </c>
      <c r="G1064" s="211" t="s">
        <v>278</v>
      </c>
      <c r="H1064" s="212">
        <v>60.75</v>
      </c>
      <c r="I1064" s="213"/>
      <c r="J1064" s="212">
        <f>ROUND(I1064*H1064,2)</f>
        <v>0</v>
      </c>
      <c r="K1064" s="210" t="s">
        <v>1</v>
      </c>
      <c r="L1064" s="37"/>
      <c r="M1064" s="214" t="s">
        <v>1</v>
      </c>
      <c r="N1064" s="215" t="s">
        <v>41</v>
      </c>
      <c r="O1064" s="65"/>
      <c r="P1064" s="216">
        <f>O1064*H1064</f>
        <v>0</v>
      </c>
      <c r="Q1064" s="216">
        <v>0</v>
      </c>
      <c r="R1064" s="216">
        <f>Q1064*H1064</f>
        <v>0</v>
      </c>
      <c r="S1064" s="216">
        <v>0</v>
      </c>
      <c r="T1064" s="217">
        <f>S1064*H1064</f>
        <v>0</v>
      </c>
      <c r="AR1064" s="218" t="s">
        <v>243</v>
      </c>
      <c r="AT1064" s="218" t="s">
        <v>201</v>
      </c>
      <c r="AU1064" s="218" t="s">
        <v>85</v>
      </c>
      <c r="AY1064" s="16" t="s">
        <v>198</v>
      </c>
      <c r="BE1064" s="219">
        <f>IF(N1064="základní",J1064,0)</f>
        <v>0</v>
      </c>
      <c r="BF1064" s="219">
        <f>IF(N1064="snížená",J1064,0)</f>
        <v>0</v>
      </c>
      <c r="BG1064" s="219">
        <f>IF(N1064="zákl. přenesená",J1064,0)</f>
        <v>0</v>
      </c>
      <c r="BH1064" s="219">
        <f>IF(N1064="sníž. přenesená",J1064,0)</f>
        <v>0</v>
      </c>
      <c r="BI1064" s="219">
        <f>IF(N1064="nulová",J1064,0)</f>
        <v>0</v>
      </c>
      <c r="BJ1064" s="16" t="s">
        <v>83</v>
      </c>
      <c r="BK1064" s="219">
        <f>ROUND(I1064*H1064,2)</f>
        <v>0</v>
      </c>
      <c r="BL1064" s="16" t="s">
        <v>243</v>
      </c>
      <c r="BM1064" s="218" t="s">
        <v>1330</v>
      </c>
    </row>
    <row r="1065" spans="2:65" s="12" customFormat="1" x14ac:dyDescent="0.2">
      <c r="B1065" s="220"/>
      <c r="C1065" s="221"/>
      <c r="D1065" s="222" t="s">
        <v>206</v>
      </c>
      <c r="E1065" s="223" t="s">
        <v>1</v>
      </c>
      <c r="F1065" s="224" t="s">
        <v>1331</v>
      </c>
      <c r="G1065" s="221"/>
      <c r="H1065" s="225">
        <v>60.75</v>
      </c>
      <c r="I1065" s="226"/>
      <c r="J1065" s="221"/>
      <c r="K1065" s="221"/>
      <c r="L1065" s="227"/>
      <c r="M1065" s="228"/>
      <c r="N1065" s="229"/>
      <c r="O1065" s="229"/>
      <c r="P1065" s="229"/>
      <c r="Q1065" s="229"/>
      <c r="R1065" s="229"/>
      <c r="S1065" s="229"/>
      <c r="T1065" s="230"/>
      <c r="AT1065" s="231" t="s">
        <v>206</v>
      </c>
      <c r="AU1065" s="231" t="s">
        <v>85</v>
      </c>
      <c r="AV1065" s="12" t="s">
        <v>85</v>
      </c>
      <c r="AW1065" s="12" t="s">
        <v>32</v>
      </c>
      <c r="AX1065" s="12" t="s">
        <v>76</v>
      </c>
      <c r="AY1065" s="231" t="s">
        <v>198</v>
      </c>
    </row>
    <row r="1066" spans="2:65" s="13" customFormat="1" x14ac:dyDescent="0.2">
      <c r="B1066" s="232"/>
      <c r="C1066" s="233"/>
      <c r="D1066" s="222" t="s">
        <v>206</v>
      </c>
      <c r="E1066" s="234" t="s">
        <v>1</v>
      </c>
      <c r="F1066" s="235" t="s">
        <v>208</v>
      </c>
      <c r="G1066" s="233"/>
      <c r="H1066" s="236">
        <v>60.75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AT1066" s="242" t="s">
        <v>206</v>
      </c>
      <c r="AU1066" s="242" t="s">
        <v>85</v>
      </c>
      <c r="AV1066" s="13" t="s">
        <v>205</v>
      </c>
      <c r="AW1066" s="13" t="s">
        <v>32</v>
      </c>
      <c r="AX1066" s="13" t="s">
        <v>83</v>
      </c>
      <c r="AY1066" s="242" t="s">
        <v>198</v>
      </c>
    </row>
    <row r="1067" spans="2:65" s="1" customFormat="1" ht="16.5" customHeight="1" x14ac:dyDescent="0.2">
      <c r="B1067" s="33"/>
      <c r="C1067" s="208" t="s">
        <v>1332</v>
      </c>
      <c r="D1067" s="208" t="s">
        <v>201</v>
      </c>
      <c r="E1067" s="209" t="s">
        <v>1333</v>
      </c>
      <c r="F1067" s="210" t="s">
        <v>1334</v>
      </c>
      <c r="G1067" s="211" t="s">
        <v>278</v>
      </c>
      <c r="H1067" s="212">
        <v>66.83</v>
      </c>
      <c r="I1067" s="213"/>
      <c r="J1067" s="212">
        <f>ROUND(I1067*H1067,2)</f>
        <v>0</v>
      </c>
      <c r="K1067" s="210" t="s">
        <v>1</v>
      </c>
      <c r="L1067" s="37"/>
      <c r="M1067" s="214" t="s">
        <v>1</v>
      </c>
      <c r="N1067" s="215" t="s">
        <v>41</v>
      </c>
      <c r="O1067" s="65"/>
      <c r="P1067" s="216">
        <f>O1067*H1067</f>
        <v>0</v>
      </c>
      <c r="Q1067" s="216">
        <v>0</v>
      </c>
      <c r="R1067" s="216">
        <f>Q1067*H1067</f>
        <v>0</v>
      </c>
      <c r="S1067" s="216">
        <v>0</v>
      </c>
      <c r="T1067" s="217">
        <f>S1067*H1067</f>
        <v>0</v>
      </c>
      <c r="AR1067" s="218" t="s">
        <v>243</v>
      </c>
      <c r="AT1067" s="218" t="s">
        <v>201</v>
      </c>
      <c r="AU1067" s="218" t="s">
        <v>85</v>
      </c>
      <c r="AY1067" s="16" t="s">
        <v>198</v>
      </c>
      <c r="BE1067" s="219">
        <f>IF(N1067="základní",J1067,0)</f>
        <v>0</v>
      </c>
      <c r="BF1067" s="219">
        <f>IF(N1067="snížená",J1067,0)</f>
        <v>0</v>
      </c>
      <c r="BG1067" s="219">
        <f>IF(N1067="zákl. přenesená",J1067,0)</f>
        <v>0</v>
      </c>
      <c r="BH1067" s="219">
        <f>IF(N1067="sníž. přenesená",J1067,0)</f>
        <v>0</v>
      </c>
      <c r="BI1067" s="219">
        <f>IF(N1067="nulová",J1067,0)</f>
        <v>0</v>
      </c>
      <c r="BJ1067" s="16" t="s">
        <v>83</v>
      </c>
      <c r="BK1067" s="219">
        <f>ROUND(I1067*H1067,2)</f>
        <v>0</v>
      </c>
      <c r="BL1067" s="16" t="s">
        <v>243</v>
      </c>
      <c r="BM1067" s="218" t="s">
        <v>1335</v>
      </c>
    </row>
    <row r="1068" spans="2:65" s="12" customFormat="1" x14ac:dyDescent="0.2">
      <c r="B1068" s="220"/>
      <c r="C1068" s="221"/>
      <c r="D1068" s="222" t="s">
        <v>206</v>
      </c>
      <c r="E1068" s="223" t="s">
        <v>1</v>
      </c>
      <c r="F1068" s="224" t="s">
        <v>1336</v>
      </c>
      <c r="G1068" s="221"/>
      <c r="H1068" s="225">
        <v>60.75</v>
      </c>
      <c r="I1068" s="226"/>
      <c r="J1068" s="221"/>
      <c r="K1068" s="221"/>
      <c r="L1068" s="227"/>
      <c r="M1068" s="228"/>
      <c r="N1068" s="229"/>
      <c r="O1068" s="229"/>
      <c r="P1068" s="229"/>
      <c r="Q1068" s="229"/>
      <c r="R1068" s="229"/>
      <c r="S1068" s="229"/>
      <c r="T1068" s="230"/>
      <c r="AT1068" s="231" t="s">
        <v>206</v>
      </c>
      <c r="AU1068" s="231" t="s">
        <v>85</v>
      </c>
      <c r="AV1068" s="12" t="s">
        <v>85</v>
      </c>
      <c r="AW1068" s="12" t="s">
        <v>32</v>
      </c>
      <c r="AX1068" s="12" t="s">
        <v>76</v>
      </c>
      <c r="AY1068" s="231" t="s">
        <v>198</v>
      </c>
    </row>
    <row r="1069" spans="2:65" s="12" customFormat="1" x14ac:dyDescent="0.2">
      <c r="B1069" s="220"/>
      <c r="C1069" s="221"/>
      <c r="D1069" s="222" t="s">
        <v>206</v>
      </c>
      <c r="E1069" s="223" t="s">
        <v>1</v>
      </c>
      <c r="F1069" s="224" t="s">
        <v>1337</v>
      </c>
      <c r="G1069" s="221"/>
      <c r="H1069" s="225">
        <v>6.08</v>
      </c>
      <c r="I1069" s="226"/>
      <c r="J1069" s="221"/>
      <c r="K1069" s="221"/>
      <c r="L1069" s="227"/>
      <c r="M1069" s="228"/>
      <c r="N1069" s="229"/>
      <c r="O1069" s="229"/>
      <c r="P1069" s="229"/>
      <c r="Q1069" s="229"/>
      <c r="R1069" s="229"/>
      <c r="S1069" s="229"/>
      <c r="T1069" s="230"/>
      <c r="AT1069" s="231" t="s">
        <v>206</v>
      </c>
      <c r="AU1069" s="231" t="s">
        <v>85</v>
      </c>
      <c r="AV1069" s="12" t="s">
        <v>85</v>
      </c>
      <c r="AW1069" s="12" t="s">
        <v>32</v>
      </c>
      <c r="AX1069" s="12" t="s">
        <v>76</v>
      </c>
      <c r="AY1069" s="231" t="s">
        <v>198</v>
      </c>
    </row>
    <row r="1070" spans="2:65" s="13" customFormat="1" x14ac:dyDescent="0.2">
      <c r="B1070" s="232"/>
      <c r="C1070" s="233"/>
      <c r="D1070" s="222" t="s">
        <v>206</v>
      </c>
      <c r="E1070" s="234" t="s">
        <v>1</v>
      </c>
      <c r="F1070" s="235" t="s">
        <v>208</v>
      </c>
      <c r="G1070" s="233"/>
      <c r="H1070" s="236">
        <v>66.83</v>
      </c>
      <c r="I1070" s="237"/>
      <c r="J1070" s="233"/>
      <c r="K1070" s="233"/>
      <c r="L1070" s="238"/>
      <c r="M1070" s="239"/>
      <c r="N1070" s="240"/>
      <c r="O1070" s="240"/>
      <c r="P1070" s="240"/>
      <c r="Q1070" s="240"/>
      <c r="R1070" s="240"/>
      <c r="S1070" s="240"/>
      <c r="T1070" s="241"/>
      <c r="AT1070" s="242" t="s">
        <v>206</v>
      </c>
      <c r="AU1070" s="242" t="s">
        <v>85</v>
      </c>
      <c r="AV1070" s="13" t="s">
        <v>205</v>
      </c>
      <c r="AW1070" s="13" t="s">
        <v>32</v>
      </c>
      <c r="AX1070" s="13" t="s">
        <v>83</v>
      </c>
      <c r="AY1070" s="242" t="s">
        <v>198</v>
      </c>
    </row>
    <row r="1071" spans="2:65" s="1" customFormat="1" ht="16.5" customHeight="1" x14ac:dyDescent="0.2">
      <c r="B1071" s="33"/>
      <c r="C1071" s="208" t="s">
        <v>753</v>
      </c>
      <c r="D1071" s="208" t="s">
        <v>201</v>
      </c>
      <c r="E1071" s="209" t="s">
        <v>1338</v>
      </c>
      <c r="F1071" s="210" t="s">
        <v>1339</v>
      </c>
      <c r="G1071" s="211" t="s">
        <v>278</v>
      </c>
      <c r="H1071" s="212">
        <v>5.6</v>
      </c>
      <c r="I1071" s="213"/>
      <c r="J1071" s="212">
        <f>ROUND(I1071*H1071,2)</f>
        <v>0</v>
      </c>
      <c r="K1071" s="210" t="s">
        <v>1</v>
      </c>
      <c r="L1071" s="37"/>
      <c r="M1071" s="214" t="s">
        <v>1</v>
      </c>
      <c r="N1071" s="215" t="s">
        <v>41</v>
      </c>
      <c r="O1071" s="65"/>
      <c r="P1071" s="216">
        <f>O1071*H1071</f>
        <v>0</v>
      </c>
      <c r="Q1071" s="216">
        <v>0</v>
      </c>
      <c r="R1071" s="216">
        <f>Q1071*H1071</f>
        <v>0</v>
      </c>
      <c r="S1071" s="216">
        <v>0</v>
      </c>
      <c r="T1071" s="217">
        <f>S1071*H1071</f>
        <v>0</v>
      </c>
      <c r="AR1071" s="218" t="s">
        <v>243</v>
      </c>
      <c r="AT1071" s="218" t="s">
        <v>201</v>
      </c>
      <c r="AU1071" s="218" t="s">
        <v>85</v>
      </c>
      <c r="AY1071" s="16" t="s">
        <v>198</v>
      </c>
      <c r="BE1071" s="219">
        <f>IF(N1071="základní",J1071,0)</f>
        <v>0</v>
      </c>
      <c r="BF1071" s="219">
        <f>IF(N1071="snížená",J1071,0)</f>
        <v>0</v>
      </c>
      <c r="BG1071" s="219">
        <f>IF(N1071="zákl. přenesená",J1071,0)</f>
        <v>0</v>
      </c>
      <c r="BH1071" s="219">
        <f>IF(N1071="sníž. přenesená",J1071,0)</f>
        <v>0</v>
      </c>
      <c r="BI1071" s="219">
        <f>IF(N1071="nulová",J1071,0)</f>
        <v>0</v>
      </c>
      <c r="BJ1071" s="16" t="s">
        <v>83</v>
      </c>
      <c r="BK1071" s="219">
        <f>ROUND(I1071*H1071,2)</f>
        <v>0</v>
      </c>
      <c r="BL1071" s="16" t="s">
        <v>243</v>
      </c>
      <c r="BM1071" s="218" t="s">
        <v>1340</v>
      </c>
    </row>
    <row r="1072" spans="2:65" s="12" customFormat="1" x14ac:dyDescent="0.2">
      <c r="B1072" s="220"/>
      <c r="C1072" s="221"/>
      <c r="D1072" s="222" t="s">
        <v>206</v>
      </c>
      <c r="E1072" s="223" t="s">
        <v>1</v>
      </c>
      <c r="F1072" s="224" t="s">
        <v>1341</v>
      </c>
      <c r="G1072" s="221"/>
      <c r="H1072" s="225">
        <v>5.6</v>
      </c>
      <c r="I1072" s="226"/>
      <c r="J1072" s="221"/>
      <c r="K1072" s="221"/>
      <c r="L1072" s="227"/>
      <c r="M1072" s="228"/>
      <c r="N1072" s="229"/>
      <c r="O1072" s="229"/>
      <c r="P1072" s="229"/>
      <c r="Q1072" s="229"/>
      <c r="R1072" s="229"/>
      <c r="S1072" s="229"/>
      <c r="T1072" s="230"/>
      <c r="AT1072" s="231" t="s">
        <v>206</v>
      </c>
      <c r="AU1072" s="231" t="s">
        <v>85</v>
      </c>
      <c r="AV1072" s="12" t="s">
        <v>85</v>
      </c>
      <c r="AW1072" s="12" t="s">
        <v>32</v>
      </c>
      <c r="AX1072" s="12" t="s">
        <v>76</v>
      </c>
      <c r="AY1072" s="231" t="s">
        <v>198</v>
      </c>
    </row>
    <row r="1073" spans="2:65" s="13" customFormat="1" x14ac:dyDescent="0.2">
      <c r="B1073" s="232"/>
      <c r="C1073" s="233"/>
      <c r="D1073" s="222" t="s">
        <v>206</v>
      </c>
      <c r="E1073" s="234" t="s">
        <v>1</v>
      </c>
      <c r="F1073" s="235" t="s">
        <v>208</v>
      </c>
      <c r="G1073" s="233"/>
      <c r="H1073" s="236">
        <v>5.6</v>
      </c>
      <c r="I1073" s="237"/>
      <c r="J1073" s="233"/>
      <c r="K1073" s="233"/>
      <c r="L1073" s="238"/>
      <c r="M1073" s="239"/>
      <c r="N1073" s="240"/>
      <c r="O1073" s="240"/>
      <c r="P1073" s="240"/>
      <c r="Q1073" s="240"/>
      <c r="R1073" s="240"/>
      <c r="S1073" s="240"/>
      <c r="T1073" s="241"/>
      <c r="AT1073" s="242" t="s">
        <v>206</v>
      </c>
      <c r="AU1073" s="242" t="s">
        <v>85</v>
      </c>
      <c r="AV1073" s="13" t="s">
        <v>205</v>
      </c>
      <c r="AW1073" s="13" t="s">
        <v>32</v>
      </c>
      <c r="AX1073" s="13" t="s">
        <v>83</v>
      </c>
      <c r="AY1073" s="242" t="s">
        <v>198</v>
      </c>
    </row>
    <row r="1074" spans="2:65" s="1" customFormat="1" ht="24" customHeight="1" x14ac:dyDescent="0.2">
      <c r="B1074" s="33"/>
      <c r="C1074" s="208" t="s">
        <v>1342</v>
      </c>
      <c r="D1074" s="208" t="s">
        <v>201</v>
      </c>
      <c r="E1074" s="209" t="s">
        <v>1343</v>
      </c>
      <c r="F1074" s="210" t="s">
        <v>1344</v>
      </c>
      <c r="G1074" s="211" t="s">
        <v>278</v>
      </c>
      <c r="H1074" s="212">
        <v>6.44</v>
      </c>
      <c r="I1074" s="213"/>
      <c r="J1074" s="212">
        <f>ROUND(I1074*H1074,2)</f>
        <v>0</v>
      </c>
      <c r="K1074" s="210" t="s">
        <v>1</v>
      </c>
      <c r="L1074" s="37"/>
      <c r="M1074" s="214" t="s">
        <v>1</v>
      </c>
      <c r="N1074" s="215" t="s">
        <v>41</v>
      </c>
      <c r="O1074" s="65"/>
      <c r="P1074" s="216">
        <f>O1074*H1074</f>
        <v>0</v>
      </c>
      <c r="Q1074" s="216">
        <v>0</v>
      </c>
      <c r="R1074" s="216">
        <f>Q1074*H1074</f>
        <v>0</v>
      </c>
      <c r="S1074" s="216">
        <v>0</v>
      </c>
      <c r="T1074" s="217">
        <f>S1074*H1074</f>
        <v>0</v>
      </c>
      <c r="AR1074" s="218" t="s">
        <v>243</v>
      </c>
      <c r="AT1074" s="218" t="s">
        <v>201</v>
      </c>
      <c r="AU1074" s="218" t="s">
        <v>85</v>
      </c>
      <c r="AY1074" s="16" t="s">
        <v>198</v>
      </c>
      <c r="BE1074" s="219">
        <f>IF(N1074="základní",J1074,0)</f>
        <v>0</v>
      </c>
      <c r="BF1074" s="219">
        <f>IF(N1074="snížená",J1074,0)</f>
        <v>0</v>
      </c>
      <c r="BG1074" s="219">
        <f>IF(N1074="zákl. přenesená",J1074,0)</f>
        <v>0</v>
      </c>
      <c r="BH1074" s="219">
        <f>IF(N1074="sníž. přenesená",J1074,0)</f>
        <v>0</v>
      </c>
      <c r="BI1074" s="219">
        <f>IF(N1074="nulová",J1074,0)</f>
        <v>0</v>
      </c>
      <c r="BJ1074" s="16" t="s">
        <v>83</v>
      </c>
      <c r="BK1074" s="219">
        <f>ROUND(I1074*H1074,2)</f>
        <v>0</v>
      </c>
      <c r="BL1074" s="16" t="s">
        <v>243</v>
      </c>
      <c r="BM1074" s="218" t="s">
        <v>1345</v>
      </c>
    </row>
    <row r="1075" spans="2:65" s="12" customFormat="1" x14ac:dyDescent="0.2">
      <c r="B1075" s="220"/>
      <c r="C1075" s="221"/>
      <c r="D1075" s="222" t="s">
        <v>206</v>
      </c>
      <c r="E1075" s="223" t="s">
        <v>1</v>
      </c>
      <c r="F1075" s="224" t="s">
        <v>1341</v>
      </c>
      <c r="G1075" s="221"/>
      <c r="H1075" s="225">
        <v>5.6</v>
      </c>
      <c r="I1075" s="226"/>
      <c r="J1075" s="221"/>
      <c r="K1075" s="221"/>
      <c r="L1075" s="227"/>
      <c r="M1075" s="228"/>
      <c r="N1075" s="229"/>
      <c r="O1075" s="229"/>
      <c r="P1075" s="229"/>
      <c r="Q1075" s="229"/>
      <c r="R1075" s="229"/>
      <c r="S1075" s="229"/>
      <c r="T1075" s="230"/>
      <c r="AT1075" s="231" t="s">
        <v>206</v>
      </c>
      <c r="AU1075" s="231" t="s">
        <v>85</v>
      </c>
      <c r="AV1075" s="12" t="s">
        <v>85</v>
      </c>
      <c r="AW1075" s="12" t="s">
        <v>32</v>
      </c>
      <c r="AX1075" s="12" t="s">
        <v>76</v>
      </c>
      <c r="AY1075" s="231" t="s">
        <v>198</v>
      </c>
    </row>
    <row r="1076" spans="2:65" s="12" customFormat="1" x14ac:dyDescent="0.2">
      <c r="B1076" s="220"/>
      <c r="C1076" s="221"/>
      <c r="D1076" s="222" t="s">
        <v>206</v>
      </c>
      <c r="E1076" s="223" t="s">
        <v>1</v>
      </c>
      <c r="F1076" s="224" t="s">
        <v>1346</v>
      </c>
      <c r="G1076" s="221"/>
      <c r="H1076" s="225">
        <v>0.84</v>
      </c>
      <c r="I1076" s="226"/>
      <c r="J1076" s="221"/>
      <c r="K1076" s="221"/>
      <c r="L1076" s="227"/>
      <c r="M1076" s="228"/>
      <c r="N1076" s="229"/>
      <c r="O1076" s="229"/>
      <c r="P1076" s="229"/>
      <c r="Q1076" s="229"/>
      <c r="R1076" s="229"/>
      <c r="S1076" s="229"/>
      <c r="T1076" s="230"/>
      <c r="AT1076" s="231" t="s">
        <v>206</v>
      </c>
      <c r="AU1076" s="231" t="s">
        <v>85</v>
      </c>
      <c r="AV1076" s="12" t="s">
        <v>85</v>
      </c>
      <c r="AW1076" s="12" t="s">
        <v>32</v>
      </c>
      <c r="AX1076" s="12" t="s">
        <v>76</v>
      </c>
      <c r="AY1076" s="231" t="s">
        <v>198</v>
      </c>
    </row>
    <row r="1077" spans="2:65" s="13" customFormat="1" x14ac:dyDescent="0.2">
      <c r="B1077" s="232"/>
      <c r="C1077" s="233"/>
      <c r="D1077" s="222" t="s">
        <v>206</v>
      </c>
      <c r="E1077" s="234" t="s">
        <v>1</v>
      </c>
      <c r="F1077" s="235" t="s">
        <v>208</v>
      </c>
      <c r="G1077" s="233"/>
      <c r="H1077" s="236">
        <v>6.44</v>
      </c>
      <c r="I1077" s="237"/>
      <c r="J1077" s="233"/>
      <c r="K1077" s="233"/>
      <c r="L1077" s="238"/>
      <c r="M1077" s="239"/>
      <c r="N1077" s="240"/>
      <c r="O1077" s="240"/>
      <c r="P1077" s="240"/>
      <c r="Q1077" s="240"/>
      <c r="R1077" s="240"/>
      <c r="S1077" s="240"/>
      <c r="T1077" s="241"/>
      <c r="AT1077" s="242" t="s">
        <v>206</v>
      </c>
      <c r="AU1077" s="242" t="s">
        <v>85</v>
      </c>
      <c r="AV1077" s="13" t="s">
        <v>205</v>
      </c>
      <c r="AW1077" s="13" t="s">
        <v>32</v>
      </c>
      <c r="AX1077" s="13" t="s">
        <v>83</v>
      </c>
      <c r="AY1077" s="242" t="s">
        <v>198</v>
      </c>
    </row>
    <row r="1078" spans="2:65" s="1" customFormat="1" ht="16.5" customHeight="1" x14ac:dyDescent="0.2">
      <c r="B1078" s="33"/>
      <c r="C1078" s="208" t="s">
        <v>759</v>
      </c>
      <c r="D1078" s="208" t="s">
        <v>201</v>
      </c>
      <c r="E1078" s="209" t="s">
        <v>1347</v>
      </c>
      <c r="F1078" s="210" t="s">
        <v>1348</v>
      </c>
      <c r="G1078" s="211" t="s">
        <v>312</v>
      </c>
      <c r="H1078" s="212">
        <v>8.2899999999999991</v>
      </c>
      <c r="I1078" s="213"/>
      <c r="J1078" s="212">
        <f>ROUND(I1078*H1078,2)</f>
        <v>0</v>
      </c>
      <c r="K1078" s="210" t="s">
        <v>1</v>
      </c>
      <c r="L1078" s="37"/>
      <c r="M1078" s="214" t="s">
        <v>1</v>
      </c>
      <c r="N1078" s="215" t="s">
        <v>41</v>
      </c>
      <c r="O1078" s="65"/>
      <c r="P1078" s="216">
        <f>O1078*H1078</f>
        <v>0</v>
      </c>
      <c r="Q1078" s="216">
        <v>0</v>
      </c>
      <c r="R1078" s="216">
        <f>Q1078*H1078</f>
        <v>0</v>
      </c>
      <c r="S1078" s="216">
        <v>0</v>
      </c>
      <c r="T1078" s="217">
        <f>S1078*H1078</f>
        <v>0</v>
      </c>
      <c r="AR1078" s="218" t="s">
        <v>243</v>
      </c>
      <c r="AT1078" s="218" t="s">
        <v>201</v>
      </c>
      <c r="AU1078" s="218" t="s">
        <v>85</v>
      </c>
      <c r="AY1078" s="16" t="s">
        <v>198</v>
      </c>
      <c r="BE1078" s="219">
        <f>IF(N1078="základní",J1078,0)</f>
        <v>0</v>
      </c>
      <c r="BF1078" s="219">
        <f>IF(N1078="snížená",J1078,0)</f>
        <v>0</v>
      </c>
      <c r="BG1078" s="219">
        <f>IF(N1078="zákl. přenesená",J1078,0)</f>
        <v>0</v>
      </c>
      <c r="BH1078" s="219">
        <f>IF(N1078="sníž. přenesená",J1078,0)</f>
        <v>0</v>
      </c>
      <c r="BI1078" s="219">
        <f>IF(N1078="nulová",J1078,0)</f>
        <v>0</v>
      </c>
      <c r="BJ1078" s="16" t="s">
        <v>83</v>
      </c>
      <c r="BK1078" s="219">
        <f>ROUND(I1078*H1078,2)</f>
        <v>0</v>
      </c>
      <c r="BL1078" s="16" t="s">
        <v>243</v>
      </c>
      <c r="BM1078" s="218" t="s">
        <v>1349</v>
      </c>
    </row>
    <row r="1079" spans="2:65" s="14" customFormat="1" x14ac:dyDescent="0.2">
      <c r="B1079" s="243"/>
      <c r="C1079" s="244"/>
      <c r="D1079" s="222" t="s">
        <v>206</v>
      </c>
      <c r="E1079" s="245" t="s">
        <v>1</v>
      </c>
      <c r="F1079" s="246" t="s">
        <v>1350</v>
      </c>
      <c r="G1079" s="244"/>
      <c r="H1079" s="245" t="s">
        <v>1</v>
      </c>
      <c r="I1079" s="247"/>
      <c r="J1079" s="244"/>
      <c r="K1079" s="244"/>
      <c r="L1079" s="248"/>
      <c r="M1079" s="249"/>
      <c r="N1079" s="250"/>
      <c r="O1079" s="250"/>
      <c r="P1079" s="250"/>
      <c r="Q1079" s="250"/>
      <c r="R1079" s="250"/>
      <c r="S1079" s="250"/>
      <c r="T1079" s="251"/>
      <c r="AT1079" s="252" t="s">
        <v>206</v>
      </c>
      <c r="AU1079" s="252" t="s">
        <v>85</v>
      </c>
      <c r="AV1079" s="14" t="s">
        <v>83</v>
      </c>
      <c r="AW1079" s="14" t="s">
        <v>32</v>
      </c>
      <c r="AX1079" s="14" t="s">
        <v>76</v>
      </c>
      <c r="AY1079" s="252" t="s">
        <v>198</v>
      </c>
    </row>
    <row r="1080" spans="2:65" s="12" customFormat="1" x14ac:dyDescent="0.2">
      <c r="B1080" s="220"/>
      <c r="C1080" s="221"/>
      <c r="D1080" s="222" t="s">
        <v>206</v>
      </c>
      <c r="E1080" s="223" t="s">
        <v>1</v>
      </c>
      <c r="F1080" s="224" t="s">
        <v>1351</v>
      </c>
      <c r="G1080" s="221"/>
      <c r="H1080" s="225">
        <v>8.2899999999999991</v>
      </c>
      <c r="I1080" s="226"/>
      <c r="J1080" s="221"/>
      <c r="K1080" s="221"/>
      <c r="L1080" s="227"/>
      <c r="M1080" s="228"/>
      <c r="N1080" s="229"/>
      <c r="O1080" s="229"/>
      <c r="P1080" s="229"/>
      <c r="Q1080" s="229"/>
      <c r="R1080" s="229"/>
      <c r="S1080" s="229"/>
      <c r="T1080" s="230"/>
      <c r="AT1080" s="231" t="s">
        <v>206</v>
      </c>
      <c r="AU1080" s="231" t="s">
        <v>85</v>
      </c>
      <c r="AV1080" s="12" t="s">
        <v>85</v>
      </c>
      <c r="AW1080" s="12" t="s">
        <v>32</v>
      </c>
      <c r="AX1080" s="12" t="s">
        <v>76</v>
      </c>
      <c r="AY1080" s="231" t="s">
        <v>198</v>
      </c>
    </row>
    <row r="1081" spans="2:65" s="13" customFormat="1" x14ac:dyDescent="0.2">
      <c r="B1081" s="232"/>
      <c r="C1081" s="233"/>
      <c r="D1081" s="222" t="s">
        <v>206</v>
      </c>
      <c r="E1081" s="234" t="s">
        <v>1</v>
      </c>
      <c r="F1081" s="235" t="s">
        <v>208</v>
      </c>
      <c r="G1081" s="233"/>
      <c r="H1081" s="236">
        <v>8.2899999999999991</v>
      </c>
      <c r="I1081" s="237"/>
      <c r="J1081" s="233"/>
      <c r="K1081" s="233"/>
      <c r="L1081" s="238"/>
      <c r="M1081" s="239"/>
      <c r="N1081" s="240"/>
      <c r="O1081" s="240"/>
      <c r="P1081" s="240"/>
      <c r="Q1081" s="240"/>
      <c r="R1081" s="240"/>
      <c r="S1081" s="240"/>
      <c r="T1081" s="241"/>
      <c r="AT1081" s="242" t="s">
        <v>206</v>
      </c>
      <c r="AU1081" s="242" t="s">
        <v>85</v>
      </c>
      <c r="AV1081" s="13" t="s">
        <v>205</v>
      </c>
      <c r="AW1081" s="13" t="s">
        <v>32</v>
      </c>
      <c r="AX1081" s="13" t="s">
        <v>83</v>
      </c>
      <c r="AY1081" s="242" t="s">
        <v>198</v>
      </c>
    </row>
    <row r="1082" spans="2:65" s="1" customFormat="1" ht="16.5" customHeight="1" x14ac:dyDescent="0.2">
      <c r="B1082" s="33"/>
      <c r="C1082" s="208" t="s">
        <v>1352</v>
      </c>
      <c r="D1082" s="208" t="s">
        <v>201</v>
      </c>
      <c r="E1082" s="209" t="s">
        <v>1353</v>
      </c>
      <c r="F1082" s="210" t="s">
        <v>1354</v>
      </c>
      <c r="G1082" s="211" t="s">
        <v>312</v>
      </c>
      <c r="H1082" s="212">
        <v>10</v>
      </c>
      <c r="I1082" s="213"/>
      <c r="J1082" s="212">
        <f>ROUND(I1082*H1082,2)</f>
        <v>0</v>
      </c>
      <c r="K1082" s="210" t="s">
        <v>1</v>
      </c>
      <c r="L1082" s="37"/>
      <c r="M1082" s="214" t="s">
        <v>1</v>
      </c>
      <c r="N1082" s="215" t="s">
        <v>41</v>
      </c>
      <c r="O1082" s="65"/>
      <c r="P1082" s="216">
        <f>O1082*H1082</f>
        <v>0</v>
      </c>
      <c r="Q1082" s="216">
        <v>0</v>
      </c>
      <c r="R1082" s="216">
        <f>Q1082*H1082</f>
        <v>0</v>
      </c>
      <c r="S1082" s="216">
        <v>0</v>
      </c>
      <c r="T1082" s="217">
        <f>S1082*H1082</f>
        <v>0</v>
      </c>
      <c r="AR1082" s="218" t="s">
        <v>243</v>
      </c>
      <c r="AT1082" s="218" t="s">
        <v>201</v>
      </c>
      <c r="AU1082" s="218" t="s">
        <v>85</v>
      </c>
      <c r="AY1082" s="16" t="s">
        <v>198</v>
      </c>
      <c r="BE1082" s="219">
        <f>IF(N1082="základní",J1082,0)</f>
        <v>0</v>
      </c>
      <c r="BF1082" s="219">
        <f>IF(N1082="snížená",J1082,0)</f>
        <v>0</v>
      </c>
      <c r="BG1082" s="219">
        <f>IF(N1082="zákl. přenesená",J1082,0)</f>
        <v>0</v>
      </c>
      <c r="BH1082" s="219">
        <f>IF(N1082="sníž. přenesená",J1082,0)</f>
        <v>0</v>
      </c>
      <c r="BI1082" s="219">
        <f>IF(N1082="nulová",J1082,0)</f>
        <v>0</v>
      </c>
      <c r="BJ1082" s="16" t="s">
        <v>83</v>
      </c>
      <c r="BK1082" s="219">
        <f>ROUND(I1082*H1082,2)</f>
        <v>0</v>
      </c>
      <c r="BL1082" s="16" t="s">
        <v>243</v>
      </c>
      <c r="BM1082" s="218" t="s">
        <v>1355</v>
      </c>
    </row>
    <row r="1083" spans="2:65" s="14" customFormat="1" x14ac:dyDescent="0.2">
      <c r="B1083" s="243"/>
      <c r="C1083" s="244"/>
      <c r="D1083" s="222" t="s">
        <v>206</v>
      </c>
      <c r="E1083" s="245" t="s">
        <v>1</v>
      </c>
      <c r="F1083" s="246" t="s">
        <v>1356</v>
      </c>
      <c r="G1083" s="244"/>
      <c r="H1083" s="245" t="s">
        <v>1</v>
      </c>
      <c r="I1083" s="247"/>
      <c r="J1083" s="244"/>
      <c r="K1083" s="244"/>
      <c r="L1083" s="248"/>
      <c r="M1083" s="249"/>
      <c r="N1083" s="250"/>
      <c r="O1083" s="250"/>
      <c r="P1083" s="250"/>
      <c r="Q1083" s="250"/>
      <c r="R1083" s="250"/>
      <c r="S1083" s="250"/>
      <c r="T1083" s="251"/>
      <c r="AT1083" s="252" t="s">
        <v>206</v>
      </c>
      <c r="AU1083" s="252" t="s">
        <v>85</v>
      </c>
      <c r="AV1083" s="14" t="s">
        <v>83</v>
      </c>
      <c r="AW1083" s="14" t="s">
        <v>32</v>
      </c>
      <c r="AX1083" s="14" t="s">
        <v>76</v>
      </c>
      <c r="AY1083" s="252" t="s">
        <v>198</v>
      </c>
    </row>
    <row r="1084" spans="2:65" s="12" customFormat="1" x14ac:dyDescent="0.2">
      <c r="B1084" s="220"/>
      <c r="C1084" s="221"/>
      <c r="D1084" s="222" t="s">
        <v>206</v>
      </c>
      <c r="E1084" s="223" t="s">
        <v>1</v>
      </c>
      <c r="F1084" s="224" t="s">
        <v>1357</v>
      </c>
      <c r="G1084" s="221"/>
      <c r="H1084" s="225">
        <v>10</v>
      </c>
      <c r="I1084" s="226"/>
      <c r="J1084" s="221"/>
      <c r="K1084" s="221"/>
      <c r="L1084" s="227"/>
      <c r="M1084" s="228"/>
      <c r="N1084" s="229"/>
      <c r="O1084" s="229"/>
      <c r="P1084" s="229"/>
      <c r="Q1084" s="229"/>
      <c r="R1084" s="229"/>
      <c r="S1084" s="229"/>
      <c r="T1084" s="230"/>
      <c r="AT1084" s="231" t="s">
        <v>206</v>
      </c>
      <c r="AU1084" s="231" t="s">
        <v>85</v>
      </c>
      <c r="AV1084" s="12" t="s">
        <v>85</v>
      </c>
      <c r="AW1084" s="12" t="s">
        <v>32</v>
      </c>
      <c r="AX1084" s="12" t="s">
        <v>76</v>
      </c>
      <c r="AY1084" s="231" t="s">
        <v>198</v>
      </c>
    </row>
    <row r="1085" spans="2:65" s="13" customFormat="1" x14ac:dyDescent="0.2">
      <c r="B1085" s="232"/>
      <c r="C1085" s="233"/>
      <c r="D1085" s="222" t="s">
        <v>206</v>
      </c>
      <c r="E1085" s="234" t="s">
        <v>1</v>
      </c>
      <c r="F1085" s="235" t="s">
        <v>208</v>
      </c>
      <c r="G1085" s="233"/>
      <c r="H1085" s="236">
        <v>10</v>
      </c>
      <c r="I1085" s="237"/>
      <c r="J1085" s="233"/>
      <c r="K1085" s="233"/>
      <c r="L1085" s="238"/>
      <c r="M1085" s="239"/>
      <c r="N1085" s="240"/>
      <c r="O1085" s="240"/>
      <c r="P1085" s="240"/>
      <c r="Q1085" s="240"/>
      <c r="R1085" s="240"/>
      <c r="S1085" s="240"/>
      <c r="T1085" s="241"/>
      <c r="AT1085" s="242" t="s">
        <v>206</v>
      </c>
      <c r="AU1085" s="242" t="s">
        <v>85</v>
      </c>
      <c r="AV1085" s="13" t="s">
        <v>205</v>
      </c>
      <c r="AW1085" s="13" t="s">
        <v>32</v>
      </c>
      <c r="AX1085" s="13" t="s">
        <v>83</v>
      </c>
      <c r="AY1085" s="242" t="s">
        <v>198</v>
      </c>
    </row>
    <row r="1086" spans="2:65" s="1" customFormat="1" ht="16.5" customHeight="1" x14ac:dyDescent="0.2">
      <c r="B1086" s="33"/>
      <c r="C1086" s="208" t="s">
        <v>763</v>
      </c>
      <c r="D1086" s="208" t="s">
        <v>201</v>
      </c>
      <c r="E1086" s="209" t="s">
        <v>1358</v>
      </c>
      <c r="F1086" s="210" t="s">
        <v>1359</v>
      </c>
      <c r="G1086" s="211" t="s">
        <v>312</v>
      </c>
      <c r="H1086" s="212">
        <v>77.33</v>
      </c>
      <c r="I1086" s="213"/>
      <c r="J1086" s="212">
        <f>ROUND(I1086*H1086,2)</f>
        <v>0</v>
      </c>
      <c r="K1086" s="210" t="s">
        <v>1</v>
      </c>
      <c r="L1086" s="37"/>
      <c r="M1086" s="214" t="s">
        <v>1</v>
      </c>
      <c r="N1086" s="215" t="s">
        <v>41</v>
      </c>
      <c r="O1086" s="65"/>
      <c r="P1086" s="216">
        <f>O1086*H1086</f>
        <v>0</v>
      </c>
      <c r="Q1086" s="216">
        <v>0</v>
      </c>
      <c r="R1086" s="216">
        <f>Q1086*H1086</f>
        <v>0</v>
      </c>
      <c r="S1086" s="216">
        <v>0</v>
      </c>
      <c r="T1086" s="217">
        <f>S1086*H1086</f>
        <v>0</v>
      </c>
      <c r="AR1086" s="218" t="s">
        <v>243</v>
      </c>
      <c r="AT1086" s="218" t="s">
        <v>201</v>
      </c>
      <c r="AU1086" s="218" t="s">
        <v>85</v>
      </c>
      <c r="AY1086" s="16" t="s">
        <v>198</v>
      </c>
      <c r="BE1086" s="219">
        <f>IF(N1086="základní",J1086,0)</f>
        <v>0</v>
      </c>
      <c r="BF1086" s="219">
        <f>IF(N1086="snížená",J1086,0)</f>
        <v>0</v>
      </c>
      <c r="BG1086" s="219">
        <f>IF(N1086="zákl. přenesená",J1086,0)</f>
        <v>0</v>
      </c>
      <c r="BH1086" s="219">
        <f>IF(N1086="sníž. přenesená",J1086,0)</f>
        <v>0</v>
      </c>
      <c r="BI1086" s="219">
        <f>IF(N1086="nulová",J1086,0)</f>
        <v>0</v>
      </c>
      <c r="BJ1086" s="16" t="s">
        <v>83</v>
      </c>
      <c r="BK1086" s="219">
        <f>ROUND(I1086*H1086,2)</f>
        <v>0</v>
      </c>
      <c r="BL1086" s="16" t="s">
        <v>243</v>
      </c>
      <c r="BM1086" s="218" t="s">
        <v>1360</v>
      </c>
    </row>
    <row r="1087" spans="2:65" s="14" customFormat="1" x14ac:dyDescent="0.2">
      <c r="B1087" s="243"/>
      <c r="C1087" s="244"/>
      <c r="D1087" s="222" t="s">
        <v>206</v>
      </c>
      <c r="E1087" s="245" t="s">
        <v>1</v>
      </c>
      <c r="F1087" s="246" t="s">
        <v>1361</v>
      </c>
      <c r="G1087" s="244"/>
      <c r="H1087" s="245" t="s">
        <v>1</v>
      </c>
      <c r="I1087" s="247"/>
      <c r="J1087" s="244"/>
      <c r="K1087" s="244"/>
      <c r="L1087" s="248"/>
      <c r="M1087" s="249"/>
      <c r="N1087" s="250"/>
      <c r="O1087" s="250"/>
      <c r="P1087" s="250"/>
      <c r="Q1087" s="250"/>
      <c r="R1087" s="250"/>
      <c r="S1087" s="250"/>
      <c r="T1087" s="251"/>
      <c r="AT1087" s="252" t="s">
        <v>206</v>
      </c>
      <c r="AU1087" s="252" t="s">
        <v>85</v>
      </c>
      <c r="AV1087" s="14" t="s">
        <v>83</v>
      </c>
      <c r="AW1087" s="14" t="s">
        <v>32</v>
      </c>
      <c r="AX1087" s="14" t="s">
        <v>76</v>
      </c>
      <c r="AY1087" s="252" t="s">
        <v>198</v>
      </c>
    </row>
    <row r="1088" spans="2:65" s="12" customFormat="1" ht="33.75" x14ac:dyDescent="0.2">
      <c r="B1088" s="220"/>
      <c r="C1088" s="221"/>
      <c r="D1088" s="222" t="s">
        <v>206</v>
      </c>
      <c r="E1088" s="223" t="s">
        <v>1</v>
      </c>
      <c r="F1088" s="224" t="s">
        <v>1362</v>
      </c>
      <c r="G1088" s="221"/>
      <c r="H1088" s="225">
        <v>38.78</v>
      </c>
      <c r="I1088" s="226"/>
      <c r="J1088" s="221"/>
      <c r="K1088" s="221"/>
      <c r="L1088" s="227"/>
      <c r="M1088" s="228"/>
      <c r="N1088" s="229"/>
      <c r="O1088" s="229"/>
      <c r="P1088" s="229"/>
      <c r="Q1088" s="229"/>
      <c r="R1088" s="229"/>
      <c r="S1088" s="229"/>
      <c r="T1088" s="230"/>
      <c r="AT1088" s="231" t="s">
        <v>206</v>
      </c>
      <c r="AU1088" s="231" t="s">
        <v>85</v>
      </c>
      <c r="AV1088" s="12" t="s">
        <v>85</v>
      </c>
      <c r="AW1088" s="12" t="s">
        <v>32</v>
      </c>
      <c r="AX1088" s="12" t="s">
        <v>76</v>
      </c>
      <c r="AY1088" s="231" t="s">
        <v>198</v>
      </c>
    </row>
    <row r="1089" spans="2:65" s="12" customFormat="1" ht="22.5" x14ac:dyDescent="0.2">
      <c r="B1089" s="220"/>
      <c r="C1089" s="221"/>
      <c r="D1089" s="222" t="s">
        <v>206</v>
      </c>
      <c r="E1089" s="223" t="s">
        <v>1</v>
      </c>
      <c r="F1089" s="224" t="s">
        <v>1363</v>
      </c>
      <c r="G1089" s="221"/>
      <c r="H1089" s="225">
        <v>38.549999999999997</v>
      </c>
      <c r="I1089" s="226"/>
      <c r="J1089" s="221"/>
      <c r="K1089" s="221"/>
      <c r="L1089" s="227"/>
      <c r="M1089" s="228"/>
      <c r="N1089" s="229"/>
      <c r="O1089" s="229"/>
      <c r="P1089" s="229"/>
      <c r="Q1089" s="229"/>
      <c r="R1089" s="229"/>
      <c r="S1089" s="229"/>
      <c r="T1089" s="230"/>
      <c r="AT1089" s="231" t="s">
        <v>206</v>
      </c>
      <c r="AU1089" s="231" t="s">
        <v>85</v>
      </c>
      <c r="AV1089" s="12" t="s">
        <v>85</v>
      </c>
      <c r="AW1089" s="12" t="s">
        <v>32</v>
      </c>
      <c r="AX1089" s="12" t="s">
        <v>76</v>
      </c>
      <c r="AY1089" s="231" t="s">
        <v>198</v>
      </c>
    </row>
    <row r="1090" spans="2:65" s="13" customFormat="1" x14ac:dyDescent="0.2">
      <c r="B1090" s="232"/>
      <c r="C1090" s="233"/>
      <c r="D1090" s="222" t="s">
        <v>206</v>
      </c>
      <c r="E1090" s="234" t="s">
        <v>1</v>
      </c>
      <c r="F1090" s="235" t="s">
        <v>208</v>
      </c>
      <c r="G1090" s="233"/>
      <c r="H1090" s="236">
        <v>77.33</v>
      </c>
      <c r="I1090" s="237"/>
      <c r="J1090" s="233"/>
      <c r="K1090" s="233"/>
      <c r="L1090" s="238"/>
      <c r="M1090" s="239"/>
      <c r="N1090" s="240"/>
      <c r="O1090" s="240"/>
      <c r="P1090" s="240"/>
      <c r="Q1090" s="240"/>
      <c r="R1090" s="240"/>
      <c r="S1090" s="240"/>
      <c r="T1090" s="241"/>
      <c r="AT1090" s="242" t="s">
        <v>206</v>
      </c>
      <c r="AU1090" s="242" t="s">
        <v>85</v>
      </c>
      <c r="AV1090" s="13" t="s">
        <v>205</v>
      </c>
      <c r="AW1090" s="13" t="s">
        <v>32</v>
      </c>
      <c r="AX1090" s="13" t="s">
        <v>83</v>
      </c>
      <c r="AY1090" s="242" t="s">
        <v>198</v>
      </c>
    </row>
    <row r="1091" spans="2:65" s="1" customFormat="1" ht="16.5" customHeight="1" x14ac:dyDescent="0.2">
      <c r="B1091" s="33"/>
      <c r="C1091" s="208" t="s">
        <v>1364</v>
      </c>
      <c r="D1091" s="208" t="s">
        <v>201</v>
      </c>
      <c r="E1091" s="209" t="s">
        <v>1365</v>
      </c>
      <c r="F1091" s="210" t="s">
        <v>1366</v>
      </c>
      <c r="G1091" s="211" t="s">
        <v>312</v>
      </c>
      <c r="H1091" s="212">
        <v>2.31</v>
      </c>
      <c r="I1091" s="213"/>
      <c r="J1091" s="212">
        <f>ROUND(I1091*H1091,2)</f>
        <v>0</v>
      </c>
      <c r="K1091" s="210" t="s">
        <v>1</v>
      </c>
      <c r="L1091" s="37"/>
      <c r="M1091" s="214" t="s">
        <v>1</v>
      </c>
      <c r="N1091" s="215" t="s">
        <v>41</v>
      </c>
      <c r="O1091" s="65"/>
      <c r="P1091" s="216">
        <f>O1091*H1091</f>
        <v>0</v>
      </c>
      <c r="Q1091" s="216">
        <v>0</v>
      </c>
      <c r="R1091" s="216">
        <f>Q1091*H1091</f>
        <v>0</v>
      </c>
      <c r="S1091" s="216">
        <v>0</v>
      </c>
      <c r="T1091" s="217">
        <f>S1091*H1091</f>
        <v>0</v>
      </c>
      <c r="AR1091" s="218" t="s">
        <v>243</v>
      </c>
      <c r="AT1091" s="218" t="s">
        <v>201</v>
      </c>
      <c r="AU1091" s="218" t="s">
        <v>85</v>
      </c>
      <c r="AY1091" s="16" t="s">
        <v>198</v>
      </c>
      <c r="BE1091" s="219">
        <f>IF(N1091="základní",J1091,0)</f>
        <v>0</v>
      </c>
      <c r="BF1091" s="219">
        <f>IF(N1091="snížená",J1091,0)</f>
        <v>0</v>
      </c>
      <c r="BG1091" s="219">
        <f>IF(N1091="zákl. přenesená",J1091,0)</f>
        <v>0</v>
      </c>
      <c r="BH1091" s="219">
        <f>IF(N1091="sníž. přenesená",J1091,0)</f>
        <v>0</v>
      </c>
      <c r="BI1091" s="219">
        <f>IF(N1091="nulová",J1091,0)</f>
        <v>0</v>
      </c>
      <c r="BJ1091" s="16" t="s">
        <v>83</v>
      </c>
      <c r="BK1091" s="219">
        <f>ROUND(I1091*H1091,2)</f>
        <v>0</v>
      </c>
      <c r="BL1091" s="16" t="s">
        <v>243</v>
      </c>
      <c r="BM1091" s="218" t="s">
        <v>1367</v>
      </c>
    </row>
    <row r="1092" spans="2:65" s="14" customFormat="1" x14ac:dyDescent="0.2">
      <c r="B1092" s="243"/>
      <c r="C1092" s="244"/>
      <c r="D1092" s="222" t="s">
        <v>206</v>
      </c>
      <c r="E1092" s="245" t="s">
        <v>1</v>
      </c>
      <c r="F1092" s="246" t="s">
        <v>1356</v>
      </c>
      <c r="G1092" s="244"/>
      <c r="H1092" s="245" t="s">
        <v>1</v>
      </c>
      <c r="I1092" s="247"/>
      <c r="J1092" s="244"/>
      <c r="K1092" s="244"/>
      <c r="L1092" s="248"/>
      <c r="M1092" s="249"/>
      <c r="N1092" s="250"/>
      <c r="O1092" s="250"/>
      <c r="P1092" s="250"/>
      <c r="Q1092" s="250"/>
      <c r="R1092" s="250"/>
      <c r="S1092" s="250"/>
      <c r="T1092" s="251"/>
      <c r="AT1092" s="252" t="s">
        <v>206</v>
      </c>
      <c r="AU1092" s="252" t="s">
        <v>85</v>
      </c>
      <c r="AV1092" s="14" t="s">
        <v>83</v>
      </c>
      <c r="AW1092" s="14" t="s">
        <v>32</v>
      </c>
      <c r="AX1092" s="14" t="s">
        <v>76</v>
      </c>
      <c r="AY1092" s="252" t="s">
        <v>198</v>
      </c>
    </row>
    <row r="1093" spans="2:65" s="12" customFormat="1" x14ac:dyDescent="0.2">
      <c r="B1093" s="220"/>
      <c r="C1093" s="221"/>
      <c r="D1093" s="222" t="s">
        <v>206</v>
      </c>
      <c r="E1093" s="223" t="s">
        <v>1</v>
      </c>
      <c r="F1093" s="224" t="s">
        <v>1368</v>
      </c>
      <c r="G1093" s="221"/>
      <c r="H1093" s="225">
        <v>2.31</v>
      </c>
      <c r="I1093" s="226"/>
      <c r="J1093" s="221"/>
      <c r="K1093" s="221"/>
      <c r="L1093" s="227"/>
      <c r="M1093" s="228"/>
      <c r="N1093" s="229"/>
      <c r="O1093" s="229"/>
      <c r="P1093" s="229"/>
      <c r="Q1093" s="229"/>
      <c r="R1093" s="229"/>
      <c r="S1093" s="229"/>
      <c r="T1093" s="230"/>
      <c r="AT1093" s="231" t="s">
        <v>206</v>
      </c>
      <c r="AU1093" s="231" t="s">
        <v>85</v>
      </c>
      <c r="AV1093" s="12" t="s">
        <v>85</v>
      </c>
      <c r="AW1093" s="12" t="s">
        <v>32</v>
      </c>
      <c r="AX1093" s="12" t="s">
        <v>76</v>
      </c>
      <c r="AY1093" s="231" t="s">
        <v>198</v>
      </c>
    </row>
    <row r="1094" spans="2:65" s="13" customFormat="1" x14ac:dyDescent="0.2">
      <c r="B1094" s="232"/>
      <c r="C1094" s="233"/>
      <c r="D1094" s="222" t="s">
        <v>206</v>
      </c>
      <c r="E1094" s="234" t="s">
        <v>1</v>
      </c>
      <c r="F1094" s="235" t="s">
        <v>208</v>
      </c>
      <c r="G1094" s="233"/>
      <c r="H1094" s="236">
        <v>2.31</v>
      </c>
      <c r="I1094" s="237"/>
      <c r="J1094" s="233"/>
      <c r="K1094" s="233"/>
      <c r="L1094" s="238"/>
      <c r="M1094" s="239"/>
      <c r="N1094" s="240"/>
      <c r="O1094" s="240"/>
      <c r="P1094" s="240"/>
      <c r="Q1094" s="240"/>
      <c r="R1094" s="240"/>
      <c r="S1094" s="240"/>
      <c r="T1094" s="241"/>
      <c r="AT1094" s="242" t="s">
        <v>206</v>
      </c>
      <c r="AU1094" s="242" t="s">
        <v>85</v>
      </c>
      <c r="AV1094" s="13" t="s">
        <v>205</v>
      </c>
      <c r="AW1094" s="13" t="s">
        <v>32</v>
      </c>
      <c r="AX1094" s="13" t="s">
        <v>83</v>
      </c>
      <c r="AY1094" s="242" t="s">
        <v>198</v>
      </c>
    </row>
    <row r="1095" spans="2:65" s="1" customFormat="1" ht="16.5" customHeight="1" x14ac:dyDescent="0.2">
      <c r="B1095" s="33"/>
      <c r="C1095" s="208" t="s">
        <v>770</v>
      </c>
      <c r="D1095" s="208" t="s">
        <v>201</v>
      </c>
      <c r="E1095" s="209" t="s">
        <v>1369</v>
      </c>
      <c r="F1095" s="210" t="s">
        <v>1370</v>
      </c>
      <c r="G1095" s="211" t="s">
        <v>590</v>
      </c>
      <c r="H1095" s="212">
        <v>1</v>
      </c>
      <c r="I1095" s="213"/>
      <c r="J1095" s="212">
        <f>ROUND(I1095*H1095,2)</f>
        <v>0</v>
      </c>
      <c r="K1095" s="210" t="s">
        <v>1</v>
      </c>
      <c r="L1095" s="37"/>
      <c r="M1095" s="214" t="s">
        <v>1</v>
      </c>
      <c r="N1095" s="215" t="s">
        <v>41</v>
      </c>
      <c r="O1095" s="65"/>
      <c r="P1095" s="216">
        <f>O1095*H1095</f>
        <v>0</v>
      </c>
      <c r="Q1095" s="216">
        <v>0</v>
      </c>
      <c r="R1095" s="216">
        <f>Q1095*H1095</f>
        <v>0</v>
      </c>
      <c r="S1095" s="216">
        <v>0</v>
      </c>
      <c r="T1095" s="217">
        <f>S1095*H1095</f>
        <v>0</v>
      </c>
      <c r="AR1095" s="218" t="s">
        <v>243</v>
      </c>
      <c r="AT1095" s="218" t="s">
        <v>201</v>
      </c>
      <c r="AU1095" s="218" t="s">
        <v>85</v>
      </c>
      <c r="AY1095" s="16" t="s">
        <v>198</v>
      </c>
      <c r="BE1095" s="219">
        <f>IF(N1095="základní",J1095,0)</f>
        <v>0</v>
      </c>
      <c r="BF1095" s="219">
        <f>IF(N1095="snížená",J1095,0)</f>
        <v>0</v>
      </c>
      <c r="BG1095" s="219">
        <f>IF(N1095="zákl. přenesená",J1095,0)</f>
        <v>0</v>
      </c>
      <c r="BH1095" s="219">
        <f>IF(N1095="sníž. přenesená",J1095,0)</f>
        <v>0</v>
      </c>
      <c r="BI1095" s="219">
        <f>IF(N1095="nulová",J1095,0)</f>
        <v>0</v>
      </c>
      <c r="BJ1095" s="16" t="s">
        <v>83</v>
      </c>
      <c r="BK1095" s="219">
        <f>ROUND(I1095*H1095,2)</f>
        <v>0</v>
      </c>
      <c r="BL1095" s="16" t="s">
        <v>243</v>
      </c>
      <c r="BM1095" s="218" t="s">
        <v>1371</v>
      </c>
    </row>
    <row r="1096" spans="2:65" s="14" customFormat="1" x14ac:dyDescent="0.2">
      <c r="B1096" s="243"/>
      <c r="C1096" s="244"/>
      <c r="D1096" s="222" t="s">
        <v>206</v>
      </c>
      <c r="E1096" s="245" t="s">
        <v>1</v>
      </c>
      <c r="F1096" s="246" t="s">
        <v>1356</v>
      </c>
      <c r="G1096" s="244"/>
      <c r="H1096" s="245" t="s">
        <v>1</v>
      </c>
      <c r="I1096" s="247"/>
      <c r="J1096" s="244"/>
      <c r="K1096" s="244"/>
      <c r="L1096" s="248"/>
      <c r="M1096" s="249"/>
      <c r="N1096" s="250"/>
      <c r="O1096" s="250"/>
      <c r="P1096" s="250"/>
      <c r="Q1096" s="250"/>
      <c r="R1096" s="250"/>
      <c r="S1096" s="250"/>
      <c r="T1096" s="251"/>
      <c r="AT1096" s="252" t="s">
        <v>206</v>
      </c>
      <c r="AU1096" s="252" t="s">
        <v>85</v>
      </c>
      <c r="AV1096" s="14" t="s">
        <v>83</v>
      </c>
      <c r="AW1096" s="14" t="s">
        <v>32</v>
      </c>
      <c r="AX1096" s="14" t="s">
        <v>76</v>
      </c>
      <c r="AY1096" s="252" t="s">
        <v>198</v>
      </c>
    </row>
    <row r="1097" spans="2:65" s="12" customFormat="1" x14ac:dyDescent="0.2">
      <c r="B1097" s="220"/>
      <c r="C1097" s="221"/>
      <c r="D1097" s="222" t="s">
        <v>206</v>
      </c>
      <c r="E1097" s="223" t="s">
        <v>1</v>
      </c>
      <c r="F1097" s="224" t="s">
        <v>1372</v>
      </c>
      <c r="G1097" s="221"/>
      <c r="H1097" s="225">
        <v>1</v>
      </c>
      <c r="I1097" s="226"/>
      <c r="J1097" s="221"/>
      <c r="K1097" s="221"/>
      <c r="L1097" s="227"/>
      <c r="M1097" s="228"/>
      <c r="N1097" s="229"/>
      <c r="O1097" s="229"/>
      <c r="P1097" s="229"/>
      <c r="Q1097" s="229"/>
      <c r="R1097" s="229"/>
      <c r="S1097" s="229"/>
      <c r="T1097" s="230"/>
      <c r="AT1097" s="231" t="s">
        <v>206</v>
      </c>
      <c r="AU1097" s="231" t="s">
        <v>85</v>
      </c>
      <c r="AV1097" s="12" t="s">
        <v>85</v>
      </c>
      <c r="AW1097" s="12" t="s">
        <v>32</v>
      </c>
      <c r="AX1097" s="12" t="s">
        <v>76</v>
      </c>
      <c r="AY1097" s="231" t="s">
        <v>198</v>
      </c>
    </row>
    <row r="1098" spans="2:65" s="13" customFormat="1" x14ac:dyDescent="0.2">
      <c r="B1098" s="232"/>
      <c r="C1098" s="233"/>
      <c r="D1098" s="222" t="s">
        <v>206</v>
      </c>
      <c r="E1098" s="234" t="s">
        <v>1</v>
      </c>
      <c r="F1098" s="235" t="s">
        <v>208</v>
      </c>
      <c r="G1098" s="233"/>
      <c r="H1098" s="236">
        <v>1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AT1098" s="242" t="s">
        <v>206</v>
      </c>
      <c r="AU1098" s="242" t="s">
        <v>85</v>
      </c>
      <c r="AV1098" s="13" t="s">
        <v>205</v>
      </c>
      <c r="AW1098" s="13" t="s">
        <v>32</v>
      </c>
      <c r="AX1098" s="13" t="s">
        <v>83</v>
      </c>
      <c r="AY1098" s="242" t="s">
        <v>198</v>
      </c>
    </row>
    <row r="1099" spans="2:65" s="1" customFormat="1" ht="16.5" customHeight="1" x14ac:dyDescent="0.2">
      <c r="B1099" s="33"/>
      <c r="C1099" s="208" t="s">
        <v>1373</v>
      </c>
      <c r="D1099" s="208" t="s">
        <v>201</v>
      </c>
      <c r="E1099" s="209" t="s">
        <v>1374</v>
      </c>
      <c r="F1099" s="210" t="s">
        <v>1375</v>
      </c>
      <c r="G1099" s="211" t="s">
        <v>590</v>
      </c>
      <c r="H1099" s="212">
        <v>4</v>
      </c>
      <c r="I1099" s="213"/>
      <c r="J1099" s="212">
        <f>ROUND(I1099*H1099,2)</f>
        <v>0</v>
      </c>
      <c r="K1099" s="210" t="s">
        <v>1</v>
      </c>
      <c r="L1099" s="37"/>
      <c r="M1099" s="214" t="s">
        <v>1</v>
      </c>
      <c r="N1099" s="215" t="s">
        <v>41</v>
      </c>
      <c r="O1099" s="65"/>
      <c r="P1099" s="216">
        <f>O1099*H1099</f>
        <v>0</v>
      </c>
      <c r="Q1099" s="216">
        <v>0</v>
      </c>
      <c r="R1099" s="216">
        <f>Q1099*H1099</f>
        <v>0</v>
      </c>
      <c r="S1099" s="216">
        <v>0</v>
      </c>
      <c r="T1099" s="217">
        <f>S1099*H1099</f>
        <v>0</v>
      </c>
      <c r="AR1099" s="218" t="s">
        <v>243</v>
      </c>
      <c r="AT1099" s="218" t="s">
        <v>201</v>
      </c>
      <c r="AU1099" s="218" t="s">
        <v>85</v>
      </c>
      <c r="AY1099" s="16" t="s">
        <v>198</v>
      </c>
      <c r="BE1099" s="219">
        <f>IF(N1099="základní",J1099,0)</f>
        <v>0</v>
      </c>
      <c r="BF1099" s="219">
        <f>IF(N1099="snížená",J1099,0)</f>
        <v>0</v>
      </c>
      <c r="BG1099" s="219">
        <f>IF(N1099="zákl. přenesená",J1099,0)</f>
        <v>0</v>
      </c>
      <c r="BH1099" s="219">
        <f>IF(N1099="sníž. přenesená",J1099,0)</f>
        <v>0</v>
      </c>
      <c r="BI1099" s="219">
        <f>IF(N1099="nulová",J1099,0)</f>
        <v>0</v>
      </c>
      <c r="BJ1099" s="16" t="s">
        <v>83</v>
      </c>
      <c r="BK1099" s="219">
        <f>ROUND(I1099*H1099,2)</f>
        <v>0</v>
      </c>
      <c r="BL1099" s="16" t="s">
        <v>243</v>
      </c>
      <c r="BM1099" s="218" t="s">
        <v>1376</v>
      </c>
    </row>
    <row r="1100" spans="2:65" s="14" customFormat="1" x14ac:dyDescent="0.2">
      <c r="B1100" s="243"/>
      <c r="C1100" s="244"/>
      <c r="D1100" s="222" t="s">
        <v>206</v>
      </c>
      <c r="E1100" s="245" t="s">
        <v>1</v>
      </c>
      <c r="F1100" s="246" t="s">
        <v>1356</v>
      </c>
      <c r="G1100" s="244"/>
      <c r="H1100" s="245" t="s">
        <v>1</v>
      </c>
      <c r="I1100" s="247"/>
      <c r="J1100" s="244"/>
      <c r="K1100" s="244"/>
      <c r="L1100" s="248"/>
      <c r="M1100" s="249"/>
      <c r="N1100" s="250"/>
      <c r="O1100" s="250"/>
      <c r="P1100" s="250"/>
      <c r="Q1100" s="250"/>
      <c r="R1100" s="250"/>
      <c r="S1100" s="250"/>
      <c r="T1100" s="251"/>
      <c r="AT1100" s="252" t="s">
        <v>206</v>
      </c>
      <c r="AU1100" s="252" t="s">
        <v>85</v>
      </c>
      <c r="AV1100" s="14" t="s">
        <v>83</v>
      </c>
      <c r="AW1100" s="14" t="s">
        <v>32</v>
      </c>
      <c r="AX1100" s="14" t="s">
        <v>76</v>
      </c>
      <c r="AY1100" s="252" t="s">
        <v>198</v>
      </c>
    </row>
    <row r="1101" spans="2:65" s="12" customFormat="1" x14ac:dyDescent="0.2">
      <c r="B1101" s="220"/>
      <c r="C1101" s="221"/>
      <c r="D1101" s="222" t="s">
        <v>206</v>
      </c>
      <c r="E1101" s="223" t="s">
        <v>1</v>
      </c>
      <c r="F1101" s="224" t="s">
        <v>1377</v>
      </c>
      <c r="G1101" s="221"/>
      <c r="H1101" s="225">
        <v>4</v>
      </c>
      <c r="I1101" s="226"/>
      <c r="J1101" s="221"/>
      <c r="K1101" s="221"/>
      <c r="L1101" s="227"/>
      <c r="M1101" s="228"/>
      <c r="N1101" s="229"/>
      <c r="O1101" s="229"/>
      <c r="P1101" s="229"/>
      <c r="Q1101" s="229"/>
      <c r="R1101" s="229"/>
      <c r="S1101" s="229"/>
      <c r="T1101" s="230"/>
      <c r="AT1101" s="231" t="s">
        <v>206</v>
      </c>
      <c r="AU1101" s="231" t="s">
        <v>85</v>
      </c>
      <c r="AV1101" s="12" t="s">
        <v>85</v>
      </c>
      <c r="AW1101" s="12" t="s">
        <v>32</v>
      </c>
      <c r="AX1101" s="12" t="s">
        <v>76</v>
      </c>
      <c r="AY1101" s="231" t="s">
        <v>198</v>
      </c>
    </row>
    <row r="1102" spans="2:65" s="13" customFormat="1" x14ac:dyDescent="0.2">
      <c r="B1102" s="232"/>
      <c r="C1102" s="233"/>
      <c r="D1102" s="222" t="s">
        <v>206</v>
      </c>
      <c r="E1102" s="234" t="s">
        <v>1</v>
      </c>
      <c r="F1102" s="235" t="s">
        <v>208</v>
      </c>
      <c r="G1102" s="233"/>
      <c r="H1102" s="236">
        <v>4</v>
      </c>
      <c r="I1102" s="237"/>
      <c r="J1102" s="233"/>
      <c r="K1102" s="233"/>
      <c r="L1102" s="238"/>
      <c r="M1102" s="239"/>
      <c r="N1102" s="240"/>
      <c r="O1102" s="240"/>
      <c r="P1102" s="240"/>
      <c r="Q1102" s="240"/>
      <c r="R1102" s="240"/>
      <c r="S1102" s="240"/>
      <c r="T1102" s="241"/>
      <c r="AT1102" s="242" t="s">
        <v>206</v>
      </c>
      <c r="AU1102" s="242" t="s">
        <v>85</v>
      </c>
      <c r="AV1102" s="13" t="s">
        <v>205</v>
      </c>
      <c r="AW1102" s="13" t="s">
        <v>32</v>
      </c>
      <c r="AX1102" s="13" t="s">
        <v>83</v>
      </c>
      <c r="AY1102" s="242" t="s">
        <v>198</v>
      </c>
    </row>
    <row r="1103" spans="2:65" s="1" customFormat="1" ht="16.5" customHeight="1" x14ac:dyDescent="0.2">
      <c r="B1103" s="33"/>
      <c r="C1103" s="208" t="s">
        <v>777</v>
      </c>
      <c r="D1103" s="208" t="s">
        <v>201</v>
      </c>
      <c r="E1103" s="209" t="s">
        <v>1378</v>
      </c>
      <c r="F1103" s="210" t="s">
        <v>1379</v>
      </c>
      <c r="G1103" s="211" t="s">
        <v>590</v>
      </c>
      <c r="H1103" s="212">
        <v>31</v>
      </c>
      <c r="I1103" s="213"/>
      <c r="J1103" s="212">
        <f>ROUND(I1103*H1103,2)</f>
        <v>0</v>
      </c>
      <c r="K1103" s="210" t="s">
        <v>1</v>
      </c>
      <c r="L1103" s="37"/>
      <c r="M1103" s="214" t="s">
        <v>1</v>
      </c>
      <c r="N1103" s="215" t="s">
        <v>41</v>
      </c>
      <c r="O1103" s="65"/>
      <c r="P1103" s="216">
        <f>O1103*H1103</f>
        <v>0</v>
      </c>
      <c r="Q1103" s="216">
        <v>0</v>
      </c>
      <c r="R1103" s="216">
        <f>Q1103*H1103</f>
        <v>0</v>
      </c>
      <c r="S1103" s="216">
        <v>0</v>
      </c>
      <c r="T1103" s="217">
        <f>S1103*H1103</f>
        <v>0</v>
      </c>
      <c r="AR1103" s="218" t="s">
        <v>243</v>
      </c>
      <c r="AT1103" s="218" t="s">
        <v>201</v>
      </c>
      <c r="AU1103" s="218" t="s">
        <v>85</v>
      </c>
      <c r="AY1103" s="16" t="s">
        <v>198</v>
      </c>
      <c r="BE1103" s="219">
        <f>IF(N1103="základní",J1103,0)</f>
        <v>0</v>
      </c>
      <c r="BF1103" s="219">
        <f>IF(N1103="snížená",J1103,0)</f>
        <v>0</v>
      </c>
      <c r="BG1103" s="219">
        <f>IF(N1103="zákl. přenesená",J1103,0)</f>
        <v>0</v>
      </c>
      <c r="BH1103" s="219">
        <f>IF(N1103="sníž. přenesená",J1103,0)</f>
        <v>0</v>
      </c>
      <c r="BI1103" s="219">
        <f>IF(N1103="nulová",J1103,0)</f>
        <v>0</v>
      </c>
      <c r="BJ1103" s="16" t="s">
        <v>83</v>
      </c>
      <c r="BK1103" s="219">
        <f>ROUND(I1103*H1103,2)</f>
        <v>0</v>
      </c>
      <c r="BL1103" s="16" t="s">
        <v>243</v>
      </c>
      <c r="BM1103" s="218" t="s">
        <v>1380</v>
      </c>
    </row>
    <row r="1104" spans="2:65" s="14" customFormat="1" x14ac:dyDescent="0.2">
      <c r="B1104" s="243"/>
      <c r="C1104" s="244"/>
      <c r="D1104" s="222" t="s">
        <v>206</v>
      </c>
      <c r="E1104" s="245" t="s">
        <v>1</v>
      </c>
      <c r="F1104" s="246" t="s">
        <v>1356</v>
      </c>
      <c r="G1104" s="244"/>
      <c r="H1104" s="245" t="s">
        <v>1</v>
      </c>
      <c r="I1104" s="247"/>
      <c r="J1104" s="244"/>
      <c r="K1104" s="244"/>
      <c r="L1104" s="248"/>
      <c r="M1104" s="249"/>
      <c r="N1104" s="250"/>
      <c r="O1104" s="250"/>
      <c r="P1104" s="250"/>
      <c r="Q1104" s="250"/>
      <c r="R1104" s="250"/>
      <c r="S1104" s="250"/>
      <c r="T1104" s="251"/>
      <c r="AT1104" s="252" t="s">
        <v>206</v>
      </c>
      <c r="AU1104" s="252" t="s">
        <v>85</v>
      </c>
      <c r="AV1104" s="14" t="s">
        <v>83</v>
      </c>
      <c r="AW1104" s="14" t="s">
        <v>32</v>
      </c>
      <c r="AX1104" s="14" t="s">
        <v>76</v>
      </c>
      <c r="AY1104" s="252" t="s">
        <v>198</v>
      </c>
    </row>
    <row r="1105" spans="2:65" s="12" customFormat="1" x14ac:dyDescent="0.2">
      <c r="B1105" s="220"/>
      <c r="C1105" s="221"/>
      <c r="D1105" s="222" t="s">
        <v>206</v>
      </c>
      <c r="E1105" s="223" t="s">
        <v>1</v>
      </c>
      <c r="F1105" s="224" t="s">
        <v>3728</v>
      </c>
      <c r="G1105" s="221"/>
      <c r="H1105" s="225">
        <v>31</v>
      </c>
      <c r="I1105" s="226"/>
      <c r="J1105" s="221"/>
      <c r="K1105" s="221"/>
      <c r="L1105" s="227"/>
      <c r="M1105" s="228"/>
      <c r="N1105" s="229"/>
      <c r="O1105" s="229"/>
      <c r="P1105" s="229"/>
      <c r="Q1105" s="229"/>
      <c r="R1105" s="229"/>
      <c r="S1105" s="229"/>
      <c r="T1105" s="230"/>
      <c r="AT1105" s="231" t="s">
        <v>206</v>
      </c>
      <c r="AU1105" s="231" t="s">
        <v>85</v>
      </c>
      <c r="AV1105" s="12" t="s">
        <v>85</v>
      </c>
      <c r="AW1105" s="12" t="s">
        <v>32</v>
      </c>
      <c r="AX1105" s="12" t="s">
        <v>76</v>
      </c>
      <c r="AY1105" s="231" t="s">
        <v>198</v>
      </c>
    </row>
    <row r="1106" spans="2:65" s="13" customFormat="1" x14ac:dyDescent="0.2">
      <c r="B1106" s="232"/>
      <c r="C1106" s="233"/>
      <c r="D1106" s="222" t="s">
        <v>206</v>
      </c>
      <c r="E1106" s="234" t="s">
        <v>1</v>
      </c>
      <c r="F1106" s="235" t="s">
        <v>208</v>
      </c>
      <c r="G1106" s="233"/>
      <c r="H1106" s="236">
        <v>31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AT1106" s="242" t="s">
        <v>206</v>
      </c>
      <c r="AU1106" s="242" t="s">
        <v>85</v>
      </c>
      <c r="AV1106" s="13" t="s">
        <v>205</v>
      </c>
      <c r="AW1106" s="13" t="s">
        <v>32</v>
      </c>
      <c r="AX1106" s="13" t="s">
        <v>83</v>
      </c>
      <c r="AY1106" s="242" t="s">
        <v>198</v>
      </c>
    </row>
    <row r="1107" spans="2:65" s="1" customFormat="1" ht="16.5" customHeight="1" x14ac:dyDescent="0.2">
      <c r="B1107" s="33"/>
      <c r="C1107" s="208" t="s">
        <v>1381</v>
      </c>
      <c r="D1107" s="208" t="s">
        <v>201</v>
      </c>
      <c r="E1107" s="209" t="s">
        <v>1382</v>
      </c>
      <c r="F1107" s="210" t="s">
        <v>1383</v>
      </c>
      <c r="G1107" s="211" t="s">
        <v>590</v>
      </c>
      <c r="H1107" s="212">
        <v>6</v>
      </c>
      <c r="I1107" s="213"/>
      <c r="J1107" s="212">
        <f>ROUND(I1107*H1107,2)</f>
        <v>0</v>
      </c>
      <c r="K1107" s="210" t="s">
        <v>1</v>
      </c>
      <c r="L1107" s="37"/>
      <c r="M1107" s="214" t="s">
        <v>1</v>
      </c>
      <c r="N1107" s="215" t="s">
        <v>41</v>
      </c>
      <c r="O1107" s="65"/>
      <c r="P1107" s="216">
        <f>O1107*H1107</f>
        <v>0</v>
      </c>
      <c r="Q1107" s="216">
        <v>0</v>
      </c>
      <c r="R1107" s="216">
        <f>Q1107*H1107</f>
        <v>0</v>
      </c>
      <c r="S1107" s="216">
        <v>0</v>
      </c>
      <c r="T1107" s="217">
        <f>S1107*H1107</f>
        <v>0</v>
      </c>
      <c r="AR1107" s="218" t="s">
        <v>243</v>
      </c>
      <c r="AT1107" s="218" t="s">
        <v>201</v>
      </c>
      <c r="AU1107" s="218" t="s">
        <v>85</v>
      </c>
      <c r="AY1107" s="16" t="s">
        <v>198</v>
      </c>
      <c r="BE1107" s="219">
        <f>IF(N1107="základní",J1107,0)</f>
        <v>0</v>
      </c>
      <c r="BF1107" s="219">
        <f>IF(N1107="snížená",J1107,0)</f>
        <v>0</v>
      </c>
      <c r="BG1107" s="219">
        <f>IF(N1107="zákl. přenesená",J1107,0)</f>
        <v>0</v>
      </c>
      <c r="BH1107" s="219">
        <f>IF(N1107="sníž. přenesená",J1107,0)</f>
        <v>0</v>
      </c>
      <c r="BI1107" s="219">
        <f>IF(N1107="nulová",J1107,0)</f>
        <v>0</v>
      </c>
      <c r="BJ1107" s="16" t="s">
        <v>83</v>
      </c>
      <c r="BK1107" s="219">
        <f>ROUND(I1107*H1107,2)</f>
        <v>0</v>
      </c>
      <c r="BL1107" s="16" t="s">
        <v>243</v>
      </c>
      <c r="BM1107" s="218" t="s">
        <v>1384</v>
      </c>
    </row>
    <row r="1108" spans="2:65" s="14" customFormat="1" x14ac:dyDescent="0.2">
      <c r="B1108" s="243"/>
      <c r="C1108" s="244"/>
      <c r="D1108" s="222" t="s">
        <v>206</v>
      </c>
      <c r="E1108" s="245" t="s">
        <v>1</v>
      </c>
      <c r="F1108" s="246" t="s">
        <v>1356</v>
      </c>
      <c r="G1108" s="244"/>
      <c r="H1108" s="245" t="s">
        <v>1</v>
      </c>
      <c r="I1108" s="247"/>
      <c r="J1108" s="244"/>
      <c r="K1108" s="244"/>
      <c r="L1108" s="248"/>
      <c r="M1108" s="249"/>
      <c r="N1108" s="250"/>
      <c r="O1108" s="250"/>
      <c r="P1108" s="250"/>
      <c r="Q1108" s="250"/>
      <c r="R1108" s="250"/>
      <c r="S1108" s="250"/>
      <c r="T1108" s="251"/>
      <c r="AT1108" s="252" t="s">
        <v>206</v>
      </c>
      <c r="AU1108" s="252" t="s">
        <v>85</v>
      </c>
      <c r="AV1108" s="14" t="s">
        <v>83</v>
      </c>
      <c r="AW1108" s="14" t="s">
        <v>32</v>
      </c>
      <c r="AX1108" s="14" t="s">
        <v>76</v>
      </c>
      <c r="AY1108" s="252" t="s">
        <v>198</v>
      </c>
    </row>
    <row r="1109" spans="2:65" s="12" customFormat="1" x14ac:dyDescent="0.2">
      <c r="B1109" s="220"/>
      <c r="C1109" s="221"/>
      <c r="D1109" s="222" t="s">
        <v>206</v>
      </c>
      <c r="E1109" s="223" t="s">
        <v>1</v>
      </c>
      <c r="F1109" s="224" t="s">
        <v>1024</v>
      </c>
      <c r="G1109" s="221"/>
      <c r="H1109" s="225">
        <v>6</v>
      </c>
      <c r="I1109" s="226"/>
      <c r="J1109" s="221"/>
      <c r="K1109" s="221"/>
      <c r="L1109" s="227"/>
      <c r="M1109" s="228"/>
      <c r="N1109" s="229"/>
      <c r="O1109" s="229"/>
      <c r="P1109" s="229"/>
      <c r="Q1109" s="229"/>
      <c r="R1109" s="229"/>
      <c r="S1109" s="229"/>
      <c r="T1109" s="230"/>
      <c r="AT1109" s="231" t="s">
        <v>206</v>
      </c>
      <c r="AU1109" s="231" t="s">
        <v>85</v>
      </c>
      <c r="AV1109" s="12" t="s">
        <v>85</v>
      </c>
      <c r="AW1109" s="12" t="s">
        <v>32</v>
      </c>
      <c r="AX1109" s="12" t="s">
        <v>76</v>
      </c>
      <c r="AY1109" s="231" t="s">
        <v>198</v>
      </c>
    </row>
    <row r="1110" spans="2:65" s="13" customFormat="1" x14ac:dyDescent="0.2">
      <c r="B1110" s="232"/>
      <c r="C1110" s="233"/>
      <c r="D1110" s="222" t="s">
        <v>206</v>
      </c>
      <c r="E1110" s="234" t="s">
        <v>1</v>
      </c>
      <c r="F1110" s="235" t="s">
        <v>208</v>
      </c>
      <c r="G1110" s="233"/>
      <c r="H1110" s="236">
        <v>6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AT1110" s="242" t="s">
        <v>206</v>
      </c>
      <c r="AU1110" s="242" t="s">
        <v>85</v>
      </c>
      <c r="AV1110" s="13" t="s">
        <v>205</v>
      </c>
      <c r="AW1110" s="13" t="s">
        <v>32</v>
      </c>
      <c r="AX1110" s="13" t="s">
        <v>83</v>
      </c>
      <c r="AY1110" s="242" t="s">
        <v>198</v>
      </c>
    </row>
    <row r="1111" spans="2:65" s="1" customFormat="1" ht="16.5" customHeight="1" x14ac:dyDescent="0.2">
      <c r="B1111" s="33"/>
      <c r="C1111" s="208" t="s">
        <v>783</v>
      </c>
      <c r="D1111" s="208" t="s">
        <v>201</v>
      </c>
      <c r="E1111" s="209" t="s">
        <v>1385</v>
      </c>
      <c r="F1111" s="210" t="s">
        <v>1386</v>
      </c>
      <c r="G1111" s="211" t="s">
        <v>278</v>
      </c>
      <c r="H1111" s="212">
        <v>28.8</v>
      </c>
      <c r="I1111" s="213"/>
      <c r="J1111" s="212">
        <f>ROUND(I1111*H1111,2)</f>
        <v>0</v>
      </c>
      <c r="K1111" s="210" t="s">
        <v>1</v>
      </c>
      <c r="L1111" s="37"/>
      <c r="M1111" s="214" t="s">
        <v>1</v>
      </c>
      <c r="N1111" s="215" t="s">
        <v>41</v>
      </c>
      <c r="O1111" s="65"/>
      <c r="P1111" s="216">
        <f>O1111*H1111</f>
        <v>0</v>
      </c>
      <c r="Q1111" s="216">
        <v>0</v>
      </c>
      <c r="R1111" s="216">
        <f>Q1111*H1111</f>
        <v>0</v>
      </c>
      <c r="S1111" s="216">
        <v>0</v>
      </c>
      <c r="T1111" s="217">
        <f>S1111*H1111</f>
        <v>0</v>
      </c>
      <c r="AR1111" s="218" t="s">
        <v>243</v>
      </c>
      <c r="AT1111" s="218" t="s">
        <v>201</v>
      </c>
      <c r="AU1111" s="218" t="s">
        <v>85</v>
      </c>
      <c r="AY1111" s="16" t="s">
        <v>198</v>
      </c>
      <c r="BE1111" s="219">
        <f>IF(N1111="základní",J1111,0)</f>
        <v>0</v>
      </c>
      <c r="BF1111" s="219">
        <f>IF(N1111="snížená",J1111,0)</f>
        <v>0</v>
      </c>
      <c r="BG1111" s="219">
        <f>IF(N1111="zákl. přenesená",J1111,0)</f>
        <v>0</v>
      </c>
      <c r="BH1111" s="219">
        <f>IF(N1111="sníž. přenesená",J1111,0)</f>
        <v>0</v>
      </c>
      <c r="BI1111" s="219">
        <f>IF(N1111="nulová",J1111,0)</f>
        <v>0</v>
      </c>
      <c r="BJ1111" s="16" t="s">
        <v>83</v>
      </c>
      <c r="BK1111" s="219">
        <f>ROUND(I1111*H1111,2)</f>
        <v>0</v>
      </c>
      <c r="BL1111" s="16" t="s">
        <v>243</v>
      </c>
      <c r="BM1111" s="218" t="s">
        <v>1387</v>
      </c>
    </row>
    <row r="1112" spans="2:65" s="12" customFormat="1" x14ac:dyDescent="0.2">
      <c r="B1112" s="220"/>
      <c r="C1112" s="221"/>
      <c r="D1112" s="222" t="s">
        <v>206</v>
      </c>
      <c r="E1112" s="223" t="s">
        <v>1</v>
      </c>
      <c r="F1112" s="224" t="s">
        <v>1388</v>
      </c>
      <c r="G1112" s="221"/>
      <c r="H1112" s="225">
        <v>28.8</v>
      </c>
      <c r="I1112" s="226"/>
      <c r="J1112" s="221"/>
      <c r="K1112" s="221"/>
      <c r="L1112" s="227"/>
      <c r="M1112" s="228"/>
      <c r="N1112" s="229"/>
      <c r="O1112" s="229"/>
      <c r="P1112" s="229"/>
      <c r="Q1112" s="229"/>
      <c r="R1112" s="229"/>
      <c r="S1112" s="229"/>
      <c r="T1112" s="230"/>
      <c r="AT1112" s="231" t="s">
        <v>206</v>
      </c>
      <c r="AU1112" s="231" t="s">
        <v>85</v>
      </c>
      <c r="AV1112" s="12" t="s">
        <v>85</v>
      </c>
      <c r="AW1112" s="12" t="s">
        <v>32</v>
      </c>
      <c r="AX1112" s="12" t="s">
        <v>76</v>
      </c>
      <c r="AY1112" s="231" t="s">
        <v>198</v>
      </c>
    </row>
    <row r="1113" spans="2:65" s="13" customFormat="1" x14ac:dyDescent="0.2">
      <c r="B1113" s="232"/>
      <c r="C1113" s="233"/>
      <c r="D1113" s="222" t="s">
        <v>206</v>
      </c>
      <c r="E1113" s="234" t="s">
        <v>1</v>
      </c>
      <c r="F1113" s="235" t="s">
        <v>208</v>
      </c>
      <c r="G1113" s="233"/>
      <c r="H1113" s="236">
        <v>28.8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AT1113" s="242" t="s">
        <v>206</v>
      </c>
      <c r="AU1113" s="242" t="s">
        <v>85</v>
      </c>
      <c r="AV1113" s="13" t="s">
        <v>205</v>
      </c>
      <c r="AW1113" s="13" t="s">
        <v>32</v>
      </c>
      <c r="AX1113" s="13" t="s">
        <v>83</v>
      </c>
      <c r="AY1113" s="242" t="s">
        <v>198</v>
      </c>
    </row>
    <row r="1114" spans="2:65" s="1" customFormat="1" ht="16.5" customHeight="1" x14ac:dyDescent="0.2">
      <c r="B1114" s="33"/>
      <c r="C1114" s="208" t="s">
        <v>1389</v>
      </c>
      <c r="D1114" s="208" t="s">
        <v>201</v>
      </c>
      <c r="E1114" s="209" t="s">
        <v>1390</v>
      </c>
      <c r="F1114" s="210" t="s">
        <v>1391</v>
      </c>
      <c r="G1114" s="211" t="s">
        <v>204</v>
      </c>
      <c r="H1114" s="212">
        <v>6</v>
      </c>
      <c r="I1114" s="213"/>
      <c r="J1114" s="212">
        <f>ROUND(I1114*H1114,2)</f>
        <v>0</v>
      </c>
      <c r="K1114" s="210" t="s">
        <v>1</v>
      </c>
      <c r="L1114" s="37"/>
      <c r="M1114" s="214" t="s">
        <v>1</v>
      </c>
      <c r="N1114" s="215" t="s">
        <v>41</v>
      </c>
      <c r="O1114" s="65"/>
      <c r="P1114" s="216">
        <f>O1114*H1114</f>
        <v>0</v>
      </c>
      <c r="Q1114" s="216">
        <v>0</v>
      </c>
      <c r="R1114" s="216">
        <f>Q1114*H1114</f>
        <v>0</v>
      </c>
      <c r="S1114" s="216">
        <v>0</v>
      </c>
      <c r="T1114" s="217">
        <f>S1114*H1114</f>
        <v>0</v>
      </c>
      <c r="AR1114" s="218" t="s">
        <v>243</v>
      </c>
      <c r="AT1114" s="218" t="s">
        <v>201</v>
      </c>
      <c r="AU1114" s="218" t="s">
        <v>85</v>
      </c>
      <c r="AY1114" s="16" t="s">
        <v>198</v>
      </c>
      <c r="BE1114" s="219">
        <f>IF(N1114="základní",J1114,0)</f>
        <v>0</v>
      </c>
      <c r="BF1114" s="219">
        <f>IF(N1114="snížená",J1114,0)</f>
        <v>0</v>
      </c>
      <c r="BG1114" s="219">
        <f>IF(N1114="zákl. přenesená",J1114,0)</f>
        <v>0</v>
      </c>
      <c r="BH1114" s="219">
        <f>IF(N1114="sníž. přenesená",J1114,0)</f>
        <v>0</v>
      </c>
      <c r="BI1114" s="219">
        <f>IF(N1114="nulová",J1114,0)</f>
        <v>0</v>
      </c>
      <c r="BJ1114" s="16" t="s">
        <v>83</v>
      </c>
      <c r="BK1114" s="219">
        <f>ROUND(I1114*H1114,2)</f>
        <v>0</v>
      </c>
      <c r="BL1114" s="16" t="s">
        <v>243</v>
      </c>
      <c r="BM1114" s="218" t="s">
        <v>1392</v>
      </c>
    </row>
    <row r="1115" spans="2:65" s="12" customFormat="1" x14ac:dyDescent="0.2">
      <c r="B1115" s="220"/>
      <c r="C1115" s="221"/>
      <c r="D1115" s="222" t="s">
        <v>206</v>
      </c>
      <c r="E1115" s="223" t="s">
        <v>1</v>
      </c>
      <c r="F1115" s="224" t="s">
        <v>215</v>
      </c>
      <c r="G1115" s="221"/>
      <c r="H1115" s="225">
        <v>6</v>
      </c>
      <c r="I1115" s="226"/>
      <c r="J1115" s="221"/>
      <c r="K1115" s="221"/>
      <c r="L1115" s="227"/>
      <c r="M1115" s="228"/>
      <c r="N1115" s="229"/>
      <c r="O1115" s="229"/>
      <c r="P1115" s="229"/>
      <c r="Q1115" s="229"/>
      <c r="R1115" s="229"/>
      <c r="S1115" s="229"/>
      <c r="T1115" s="230"/>
      <c r="AT1115" s="231" t="s">
        <v>206</v>
      </c>
      <c r="AU1115" s="231" t="s">
        <v>85</v>
      </c>
      <c r="AV1115" s="12" t="s">
        <v>85</v>
      </c>
      <c r="AW1115" s="12" t="s">
        <v>32</v>
      </c>
      <c r="AX1115" s="12" t="s">
        <v>76</v>
      </c>
      <c r="AY1115" s="231" t="s">
        <v>198</v>
      </c>
    </row>
    <row r="1116" spans="2:65" s="13" customFormat="1" x14ac:dyDescent="0.2">
      <c r="B1116" s="232"/>
      <c r="C1116" s="233"/>
      <c r="D1116" s="222" t="s">
        <v>206</v>
      </c>
      <c r="E1116" s="234" t="s">
        <v>1</v>
      </c>
      <c r="F1116" s="235" t="s">
        <v>208</v>
      </c>
      <c r="G1116" s="233"/>
      <c r="H1116" s="236">
        <v>6</v>
      </c>
      <c r="I1116" s="237"/>
      <c r="J1116" s="233"/>
      <c r="K1116" s="233"/>
      <c r="L1116" s="238"/>
      <c r="M1116" s="239"/>
      <c r="N1116" s="240"/>
      <c r="O1116" s="240"/>
      <c r="P1116" s="240"/>
      <c r="Q1116" s="240"/>
      <c r="R1116" s="240"/>
      <c r="S1116" s="240"/>
      <c r="T1116" s="241"/>
      <c r="AT1116" s="242" t="s">
        <v>206</v>
      </c>
      <c r="AU1116" s="242" t="s">
        <v>85</v>
      </c>
      <c r="AV1116" s="13" t="s">
        <v>205</v>
      </c>
      <c r="AW1116" s="13" t="s">
        <v>32</v>
      </c>
      <c r="AX1116" s="13" t="s">
        <v>83</v>
      </c>
      <c r="AY1116" s="242" t="s">
        <v>198</v>
      </c>
    </row>
    <row r="1117" spans="2:65" s="1" customFormat="1" ht="16.5" customHeight="1" x14ac:dyDescent="0.2">
      <c r="B1117" s="33"/>
      <c r="C1117" s="208" t="s">
        <v>791</v>
      </c>
      <c r="D1117" s="208" t="s">
        <v>201</v>
      </c>
      <c r="E1117" s="209" t="s">
        <v>1393</v>
      </c>
      <c r="F1117" s="210" t="s">
        <v>1394</v>
      </c>
      <c r="G1117" s="211" t="s">
        <v>204</v>
      </c>
      <c r="H1117" s="212">
        <v>6</v>
      </c>
      <c r="I1117" s="213"/>
      <c r="J1117" s="212">
        <f>ROUND(I1117*H1117,2)</f>
        <v>0</v>
      </c>
      <c r="K1117" s="210" t="s">
        <v>1</v>
      </c>
      <c r="L1117" s="37"/>
      <c r="M1117" s="214" t="s">
        <v>1</v>
      </c>
      <c r="N1117" s="215" t="s">
        <v>41</v>
      </c>
      <c r="O1117" s="65"/>
      <c r="P1117" s="216">
        <f>O1117*H1117</f>
        <v>0</v>
      </c>
      <c r="Q1117" s="216">
        <v>0</v>
      </c>
      <c r="R1117" s="216">
        <f>Q1117*H1117</f>
        <v>0</v>
      </c>
      <c r="S1117" s="216">
        <v>0</v>
      </c>
      <c r="T1117" s="217">
        <f>S1117*H1117</f>
        <v>0</v>
      </c>
      <c r="AR1117" s="218" t="s">
        <v>243</v>
      </c>
      <c r="AT1117" s="218" t="s">
        <v>201</v>
      </c>
      <c r="AU1117" s="218" t="s">
        <v>85</v>
      </c>
      <c r="AY1117" s="16" t="s">
        <v>198</v>
      </c>
      <c r="BE1117" s="219">
        <f>IF(N1117="základní",J1117,0)</f>
        <v>0</v>
      </c>
      <c r="BF1117" s="219">
        <f>IF(N1117="snížená",J1117,0)</f>
        <v>0</v>
      </c>
      <c r="BG1117" s="219">
        <f>IF(N1117="zákl. přenesená",J1117,0)</f>
        <v>0</v>
      </c>
      <c r="BH1117" s="219">
        <f>IF(N1117="sníž. přenesená",J1117,0)</f>
        <v>0</v>
      </c>
      <c r="BI1117" s="219">
        <f>IF(N1117="nulová",J1117,0)</f>
        <v>0</v>
      </c>
      <c r="BJ1117" s="16" t="s">
        <v>83</v>
      </c>
      <c r="BK1117" s="219">
        <f>ROUND(I1117*H1117,2)</f>
        <v>0</v>
      </c>
      <c r="BL1117" s="16" t="s">
        <v>243</v>
      </c>
      <c r="BM1117" s="218" t="s">
        <v>1395</v>
      </c>
    </row>
    <row r="1118" spans="2:65" s="12" customFormat="1" x14ac:dyDescent="0.2">
      <c r="B1118" s="220"/>
      <c r="C1118" s="221"/>
      <c r="D1118" s="222" t="s">
        <v>206</v>
      </c>
      <c r="E1118" s="223" t="s">
        <v>1</v>
      </c>
      <c r="F1118" s="224" t="s">
        <v>215</v>
      </c>
      <c r="G1118" s="221"/>
      <c r="H1118" s="225">
        <v>6</v>
      </c>
      <c r="I1118" s="226"/>
      <c r="J1118" s="221"/>
      <c r="K1118" s="221"/>
      <c r="L1118" s="227"/>
      <c r="M1118" s="228"/>
      <c r="N1118" s="229"/>
      <c r="O1118" s="229"/>
      <c r="P1118" s="229"/>
      <c r="Q1118" s="229"/>
      <c r="R1118" s="229"/>
      <c r="S1118" s="229"/>
      <c r="T1118" s="230"/>
      <c r="AT1118" s="231" t="s">
        <v>206</v>
      </c>
      <c r="AU1118" s="231" t="s">
        <v>85</v>
      </c>
      <c r="AV1118" s="12" t="s">
        <v>85</v>
      </c>
      <c r="AW1118" s="12" t="s">
        <v>32</v>
      </c>
      <c r="AX1118" s="12" t="s">
        <v>76</v>
      </c>
      <c r="AY1118" s="231" t="s">
        <v>198</v>
      </c>
    </row>
    <row r="1119" spans="2:65" s="13" customFormat="1" x14ac:dyDescent="0.2">
      <c r="B1119" s="232"/>
      <c r="C1119" s="233"/>
      <c r="D1119" s="222" t="s">
        <v>206</v>
      </c>
      <c r="E1119" s="234" t="s">
        <v>1</v>
      </c>
      <c r="F1119" s="235" t="s">
        <v>208</v>
      </c>
      <c r="G1119" s="233"/>
      <c r="H1119" s="236">
        <v>6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AT1119" s="242" t="s">
        <v>206</v>
      </c>
      <c r="AU1119" s="242" t="s">
        <v>85</v>
      </c>
      <c r="AV1119" s="13" t="s">
        <v>205</v>
      </c>
      <c r="AW1119" s="13" t="s">
        <v>32</v>
      </c>
      <c r="AX1119" s="13" t="s">
        <v>83</v>
      </c>
      <c r="AY1119" s="242" t="s">
        <v>198</v>
      </c>
    </row>
    <row r="1120" spans="2:65" s="1" customFormat="1" ht="16.5" customHeight="1" x14ac:dyDescent="0.2">
      <c r="B1120" s="33"/>
      <c r="C1120" s="208" t="s">
        <v>1396</v>
      </c>
      <c r="D1120" s="208" t="s">
        <v>201</v>
      </c>
      <c r="E1120" s="209" t="s">
        <v>1397</v>
      </c>
      <c r="F1120" s="210" t="s">
        <v>1398</v>
      </c>
      <c r="G1120" s="211" t="s">
        <v>278</v>
      </c>
      <c r="H1120" s="212">
        <v>180.98</v>
      </c>
      <c r="I1120" s="213"/>
      <c r="J1120" s="212">
        <f>ROUND(I1120*H1120,2)</f>
        <v>0</v>
      </c>
      <c r="K1120" s="210" t="s">
        <v>1</v>
      </c>
      <c r="L1120" s="37"/>
      <c r="M1120" s="214" t="s">
        <v>1</v>
      </c>
      <c r="N1120" s="215" t="s">
        <v>41</v>
      </c>
      <c r="O1120" s="65"/>
      <c r="P1120" s="216">
        <f>O1120*H1120</f>
        <v>0</v>
      </c>
      <c r="Q1120" s="216">
        <v>0</v>
      </c>
      <c r="R1120" s="216">
        <f>Q1120*H1120</f>
        <v>0</v>
      </c>
      <c r="S1120" s="216">
        <v>0</v>
      </c>
      <c r="T1120" s="217">
        <f>S1120*H1120</f>
        <v>0</v>
      </c>
      <c r="AR1120" s="218" t="s">
        <v>243</v>
      </c>
      <c r="AT1120" s="218" t="s">
        <v>201</v>
      </c>
      <c r="AU1120" s="218" t="s">
        <v>85</v>
      </c>
      <c r="AY1120" s="16" t="s">
        <v>198</v>
      </c>
      <c r="BE1120" s="219">
        <f>IF(N1120="základní",J1120,0)</f>
        <v>0</v>
      </c>
      <c r="BF1120" s="219">
        <f>IF(N1120="snížená",J1120,0)</f>
        <v>0</v>
      </c>
      <c r="BG1120" s="219">
        <f>IF(N1120="zákl. přenesená",J1120,0)</f>
        <v>0</v>
      </c>
      <c r="BH1120" s="219">
        <f>IF(N1120="sníž. přenesená",J1120,0)</f>
        <v>0</v>
      </c>
      <c r="BI1120" s="219">
        <f>IF(N1120="nulová",J1120,0)</f>
        <v>0</v>
      </c>
      <c r="BJ1120" s="16" t="s">
        <v>83</v>
      </c>
      <c r="BK1120" s="219">
        <f>ROUND(I1120*H1120,2)</f>
        <v>0</v>
      </c>
      <c r="BL1120" s="16" t="s">
        <v>243</v>
      </c>
      <c r="BM1120" s="218" t="s">
        <v>1399</v>
      </c>
    </row>
    <row r="1121" spans="2:65" s="12" customFormat="1" ht="33.75" x14ac:dyDescent="0.2">
      <c r="B1121" s="220"/>
      <c r="C1121" s="221"/>
      <c r="D1121" s="222" t="s">
        <v>206</v>
      </c>
      <c r="E1121" s="223" t="s">
        <v>1</v>
      </c>
      <c r="F1121" s="224" t="s">
        <v>1400</v>
      </c>
      <c r="G1121" s="221"/>
      <c r="H1121" s="225">
        <v>33.78</v>
      </c>
      <c r="I1121" s="226"/>
      <c r="J1121" s="221"/>
      <c r="K1121" s="221"/>
      <c r="L1121" s="227"/>
      <c r="M1121" s="228"/>
      <c r="N1121" s="229"/>
      <c r="O1121" s="229"/>
      <c r="P1121" s="229"/>
      <c r="Q1121" s="229"/>
      <c r="R1121" s="229"/>
      <c r="S1121" s="229"/>
      <c r="T1121" s="230"/>
      <c r="AT1121" s="231" t="s">
        <v>206</v>
      </c>
      <c r="AU1121" s="231" t="s">
        <v>85</v>
      </c>
      <c r="AV1121" s="12" t="s">
        <v>85</v>
      </c>
      <c r="AW1121" s="12" t="s">
        <v>32</v>
      </c>
      <c r="AX1121" s="12" t="s">
        <v>76</v>
      </c>
      <c r="AY1121" s="231" t="s">
        <v>198</v>
      </c>
    </row>
    <row r="1122" spans="2:65" s="12" customFormat="1" ht="22.5" x14ac:dyDescent="0.2">
      <c r="B1122" s="220"/>
      <c r="C1122" s="221"/>
      <c r="D1122" s="222" t="s">
        <v>206</v>
      </c>
      <c r="E1122" s="223" t="s">
        <v>1</v>
      </c>
      <c r="F1122" s="224" t="s">
        <v>1401</v>
      </c>
      <c r="G1122" s="221"/>
      <c r="H1122" s="225">
        <v>123.2</v>
      </c>
      <c r="I1122" s="226"/>
      <c r="J1122" s="221"/>
      <c r="K1122" s="221"/>
      <c r="L1122" s="227"/>
      <c r="M1122" s="228"/>
      <c r="N1122" s="229"/>
      <c r="O1122" s="229"/>
      <c r="P1122" s="229"/>
      <c r="Q1122" s="229"/>
      <c r="R1122" s="229"/>
      <c r="S1122" s="229"/>
      <c r="T1122" s="230"/>
      <c r="AT1122" s="231" t="s">
        <v>206</v>
      </c>
      <c r="AU1122" s="231" t="s">
        <v>85</v>
      </c>
      <c r="AV1122" s="12" t="s">
        <v>85</v>
      </c>
      <c r="AW1122" s="12" t="s">
        <v>32</v>
      </c>
      <c r="AX1122" s="12" t="s">
        <v>76</v>
      </c>
      <c r="AY1122" s="231" t="s">
        <v>198</v>
      </c>
    </row>
    <row r="1123" spans="2:65" s="12" customFormat="1" x14ac:dyDescent="0.2">
      <c r="B1123" s="220"/>
      <c r="C1123" s="221"/>
      <c r="D1123" s="222" t="s">
        <v>206</v>
      </c>
      <c r="E1123" s="223" t="s">
        <v>1</v>
      </c>
      <c r="F1123" s="224" t="s">
        <v>1402</v>
      </c>
      <c r="G1123" s="221"/>
      <c r="H1123" s="225">
        <v>24</v>
      </c>
      <c r="I1123" s="226"/>
      <c r="J1123" s="221"/>
      <c r="K1123" s="221"/>
      <c r="L1123" s="227"/>
      <c r="M1123" s="228"/>
      <c r="N1123" s="229"/>
      <c r="O1123" s="229"/>
      <c r="P1123" s="229"/>
      <c r="Q1123" s="229"/>
      <c r="R1123" s="229"/>
      <c r="S1123" s="229"/>
      <c r="T1123" s="230"/>
      <c r="AT1123" s="231" t="s">
        <v>206</v>
      </c>
      <c r="AU1123" s="231" t="s">
        <v>85</v>
      </c>
      <c r="AV1123" s="12" t="s">
        <v>85</v>
      </c>
      <c r="AW1123" s="12" t="s">
        <v>32</v>
      </c>
      <c r="AX1123" s="12" t="s">
        <v>76</v>
      </c>
      <c r="AY1123" s="231" t="s">
        <v>198</v>
      </c>
    </row>
    <row r="1124" spans="2:65" s="13" customFormat="1" x14ac:dyDescent="0.2">
      <c r="B1124" s="232"/>
      <c r="C1124" s="233"/>
      <c r="D1124" s="222" t="s">
        <v>206</v>
      </c>
      <c r="E1124" s="234" t="s">
        <v>1</v>
      </c>
      <c r="F1124" s="235" t="s">
        <v>208</v>
      </c>
      <c r="G1124" s="233"/>
      <c r="H1124" s="236">
        <v>180.98</v>
      </c>
      <c r="I1124" s="237"/>
      <c r="J1124" s="233"/>
      <c r="K1124" s="233"/>
      <c r="L1124" s="238"/>
      <c r="M1124" s="239"/>
      <c r="N1124" s="240"/>
      <c r="O1124" s="240"/>
      <c r="P1124" s="240"/>
      <c r="Q1124" s="240"/>
      <c r="R1124" s="240"/>
      <c r="S1124" s="240"/>
      <c r="T1124" s="241"/>
      <c r="AT1124" s="242" t="s">
        <v>206</v>
      </c>
      <c r="AU1124" s="242" t="s">
        <v>85</v>
      </c>
      <c r="AV1124" s="13" t="s">
        <v>205</v>
      </c>
      <c r="AW1124" s="13" t="s">
        <v>32</v>
      </c>
      <c r="AX1124" s="13" t="s">
        <v>83</v>
      </c>
      <c r="AY1124" s="242" t="s">
        <v>198</v>
      </c>
    </row>
    <row r="1125" spans="2:65" s="1" customFormat="1" ht="16.5" customHeight="1" x14ac:dyDescent="0.2">
      <c r="B1125" s="33"/>
      <c r="C1125" s="208" t="s">
        <v>799</v>
      </c>
      <c r="D1125" s="208" t="s">
        <v>201</v>
      </c>
      <c r="E1125" s="209" t="s">
        <v>1403</v>
      </c>
      <c r="F1125" s="210" t="s">
        <v>1404</v>
      </c>
      <c r="G1125" s="211" t="s">
        <v>278</v>
      </c>
      <c r="H1125" s="212">
        <v>57.5</v>
      </c>
      <c r="I1125" s="213"/>
      <c r="J1125" s="212">
        <f>ROUND(I1125*H1125,2)</f>
        <v>0</v>
      </c>
      <c r="K1125" s="210" t="s">
        <v>1</v>
      </c>
      <c r="L1125" s="37"/>
      <c r="M1125" s="214" t="s">
        <v>1</v>
      </c>
      <c r="N1125" s="215" t="s">
        <v>41</v>
      </c>
      <c r="O1125" s="65"/>
      <c r="P1125" s="216">
        <f>O1125*H1125</f>
        <v>0</v>
      </c>
      <c r="Q1125" s="216">
        <v>0</v>
      </c>
      <c r="R1125" s="216">
        <f>Q1125*H1125</f>
        <v>0</v>
      </c>
      <c r="S1125" s="216">
        <v>0</v>
      </c>
      <c r="T1125" s="217">
        <f>S1125*H1125</f>
        <v>0</v>
      </c>
      <c r="AR1125" s="218" t="s">
        <v>243</v>
      </c>
      <c r="AT1125" s="218" t="s">
        <v>201</v>
      </c>
      <c r="AU1125" s="218" t="s">
        <v>85</v>
      </c>
      <c r="AY1125" s="16" t="s">
        <v>198</v>
      </c>
      <c r="BE1125" s="219">
        <f>IF(N1125="základní",J1125,0)</f>
        <v>0</v>
      </c>
      <c r="BF1125" s="219">
        <f>IF(N1125="snížená",J1125,0)</f>
        <v>0</v>
      </c>
      <c r="BG1125" s="219">
        <f>IF(N1125="zákl. přenesená",J1125,0)</f>
        <v>0</v>
      </c>
      <c r="BH1125" s="219">
        <f>IF(N1125="sníž. přenesená",J1125,0)</f>
        <v>0</v>
      </c>
      <c r="BI1125" s="219">
        <f>IF(N1125="nulová",J1125,0)</f>
        <v>0</v>
      </c>
      <c r="BJ1125" s="16" t="s">
        <v>83</v>
      </c>
      <c r="BK1125" s="219">
        <f>ROUND(I1125*H1125,2)</f>
        <v>0</v>
      </c>
      <c r="BL1125" s="16" t="s">
        <v>243</v>
      </c>
      <c r="BM1125" s="218" t="s">
        <v>1405</v>
      </c>
    </row>
    <row r="1126" spans="2:65" s="12" customFormat="1" ht="33.75" x14ac:dyDescent="0.2">
      <c r="B1126" s="220"/>
      <c r="C1126" s="221"/>
      <c r="D1126" s="222" t="s">
        <v>206</v>
      </c>
      <c r="E1126" s="223" t="s">
        <v>1</v>
      </c>
      <c r="F1126" s="224" t="s">
        <v>1406</v>
      </c>
      <c r="G1126" s="221"/>
      <c r="H1126" s="225">
        <v>57.5</v>
      </c>
      <c r="I1126" s="226"/>
      <c r="J1126" s="221"/>
      <c r="K1126" s="221"/>
      <c r="L1126" s="227"/>
      <c r="M1126" s="228"/>
      <c r="N1126" s="229"/>
      <c r="O1126" s="229"/>
      <c r="P1126" s="229"/>
      <c r="Q1126" s="229"/>
      <c r="R1126" s="229"/>
      <c r="S1126" s="229"/>
      <c r="T1126" s="230"/>
      <c r="AT1126" s="231" t="s">
        <v>206</v>
      </c>
      <c r="AU1126" s="231" t="s">
        <v>85</v>
      </c>
      <c r="AV1126" s="12" t="s">
        <v>85</v>
      </c>
      <c r="AW1126" s="12" t="s">
        <v>32</v>
      </c>
      <c r="AX1126" s="12" t="s">
        <v>76</v>
      </c>
      <c r="AY1126" s="231" t="s">
        <v>198</v>
      </c>
    </row>
    <row r="1127" spans="2:65" s="13" customFormat="1" x14ac:dyDescent="0.2">
      <c r="B1127" s="232"/>
      <c r="C1127" s="233"/>
      <c r="D1127" s="222" t="s">
        <v>206</v>
      </c>
      <c r="E1127" s="234" t="s">
        <v>1</v>
      </c>
      <c r="F1127" s="235" t="s">
        <v>208</v>
      </c>
      <c r="G1127" s="233"/>
      <c r="H1127" s="236">
        <v>57.5</v>
      </c>
      <c r="I1127" s="237"/>
      <c r="J1127" s="233"/>
      <c r="K1127" s="233"/>
      <c r="L1127" s="238"/>
      <c r="M1127" s="239"/>
      <c r="N1127" s="240"/>
      <c r="O1127" s="240"/>
      <c r="P1127" s="240"/>
      <c r="Q1127" s="240"/>
      <c r="R1127" s="240"/>
      <c r="S1127" s="240"/>
      <c r="T1127" s="241"/>
      <c r="AT1127" s="242" t="s">
        <v>206</v>
      </c>
      <c r="AU1127" s="242" t="s">
        <v>85</v>
      </c>
      <c r="AV1127" s="13" t="s">
        <v>205</v>
      </c>
      <c r="AW1127" s="13" t="s">
        <v>32</v>
      </c>
      <c r="AX1127" s="13" t="s">
        <v>83</v>
      </c>
      <c r="AY1127" s="242" t="s">
        <v>198</v>
      </c>
    </row>
    <row r="1128" spans="2:65" s="1" customFormat="1" ht="16.5" customHeight="1" x14ac:dyDescent="0.2">
      <c r="B1128" s="33"/>
      <c r="C1128" s="208" t="s">
        <v>1407</v>
      </c>
      <c r="D1128" s="208" t="s">
        <v>201</v>
      </c>
      <c r="E1128" s="209" t="s">
        <v>1408</v>
      </c>
      <c r="F1128" s="210" t="s">
        <v>1409</v>
      </c>
      <c r="G1128" s="211" t="s">
        <v>294</v>
      </c>
      <c r="H1128" s="212">
        <v>3.48</v>
      </c>
      <c r="I1128" s="213"/>
      <c r="J1128" s="212">
        <f>ROUND(I1128*H1128,2)</f>
        <v>0</v>
      </c>
      <c r="K1128" s="210" t="s">
        <v>1</v>
      </c>
      <c r="L1128" s="37"/>
      <c r="M1128" s="214" t="s">
        <v>1</v>
      </c>
      <c r="N1128" s="215" t="s">
        <v>41</v>
      </c>
      <c r="O1128" s="65"/>
      <c r="P1128" s="216">
        <f>O1128*H1128</f>
        <v>0</v>
      </c>
      <c r="Q1128" s="216">
        <v>0</v>
      </c>
      <c r="R1128" s="216">
        <f>Q1128*H1128</f>
        <v>0</v>
      </c>
      <c r="S1128" s="216">
        <v>0</v>
      </c>
      <c r="T1128" s="217">
        <f>S1128*H1128</f>
        <v>0</v>
      </c>
      <c r="AR1128" s="218" t="s">
        <v>243</v>
      </c>
      <c r="AT1128" s="218" t="s">
        <v>201</v>
      </c>
      <c r="AU1128" s="218" t="s">
        <v>85</v>
      </c>
      <c r="AY1128" s="16" t="s">
        <v>198</v>
      </c>
      <c r="BE1128" s="219">
        <f>IF(N1128="základní",J1128,0)</f>
        <v>0</v>
      </c>
      <c r="BF1128" s="219">
        <f>IF(N1128="snížená",J1128,0)</f>
        <v>0</v>
      </c>
      <c r="BG1128" s="219">
        <f>IF(N1128="zákl. přenesená",J1128,0)</f>
        <v>0</v>
      </c>
      <c r="BH1128" s="219">
        <f>IF(N1128="sníž. přenesená",J1128,0)</f>
        <v>0</v>
      </c>
      <c r="BI1128" s="219">
        <f>IF(N1128="nulová",J1128,0)</f>
        <v>0</v>
      </c>
      <c r="BJ1128" s="16" t="s">
        <v>83</v>
      </c>
      <c r="BK1128" s="219">
        <f>ROUND(I1128*H1128,2)</f>
        <v>0</v>
      </c>
      <c r="BL1128" s="16" t="s">
        <v>243</v>
      </c>
      <c r="BM1128" s="218" t="s">
        <v>1410</v>
      </c>
    </row>
    <row r="1129" spans="2:65" s="11" customFormat="1" ht="22.9" customHeight="1" x14ac:dyDescent="0.2">
      <c r="B1129" s="192"/>
      <c r="C1129" s="193"/>
      <c r="D1129" s="194" t="s">
        <v>75</v>
      </c>
      <c r="E1129" s="206" t="s">
        <v>1411</v>
      </c>
      <c r="F1129" s="206" t="s">
        <v>1412</v>
      </c>
      <c r="G1129" s="193"/>
      <c r="H1129" s="193"/>
      <c r="I1129" s="196"/>
      <c r="J1129" s="207">
        <f>BK1129</f>
        <v>0</v>
      </c>
      <c r="K1129" s="193"/>
      <c r="L1129" s="198"/>
      <c r="M1129" s="199"/>
      <c r="N1129" s="200"/>
      <c r="O1129" s="200"/>
      <c r="P1129" s="201">
        <f>SUM(P1130:P1178)</f>
        <v>0</v>
      </c>
      <c r="Q1129" s="200"/>
      <c r="R1129" s="201">
        <f>SUM(R1130:R1178)</f>
        <v>0</v>
      </c>
      <c r="S1129" s="200"/>
      <c r="T1129" s="202">
        <f>SUM(T1130:T1178)</f>
        <v>0</v>
      </c>
      <c r="AR1129" s="203" t="s">
        <v>85</v>
      </c>
      <c r="AT1129" s="204" t="s">
        <v>75</v>
      </c>
      <c r="AU1129" s="204" t="s">
        <v>83</v>
      </c>
      <c r="AY1129" s="203" t="s">
        <v>198</v>
      </c>
      <c r="BK1129" s="205">
        <f>SUM(BK1130:BK1178)</f>
        <v>0</v>
      </c>
    </row>
    <row r="1130" spans="2:65" s="1" customFormat="1" ht="16.5" customHeight="1" x14ac:dyDescent="0.2">
      <c r="B1130" s="33"/>
      <c r="C1130" s="208" t="s">
        <v>805</v>
      </c>
      <c r="D1130" s="208" t="s">
        <v>201</v>
      </c>
      <c r="E1130" s="209" t="s">
        <v>1413</v>
      </c>
      <c r="F1130" s="210" t="s">
        <v>1414</v>
      </c>
      <c r="G1130" s="211" t="s">
        <v>1415</v>
      </c>
      <c r="H1130" s="212">
        <v>1548</v>
      </c>
      <c r="I1130" s="213"/>
      <c r="J1130" s="212">
        <f>ROUND(I1130*H1130,2)</f>
        <v>0</v>
      </c>
      <c r="K1130" s="210" t="s">
        <v>1</v>
      </c>
      <c r="L1130" s="37"/>
      <c r="M1130" s="214" t="s">
        <v>1</v>
      </c>
      <c r="N1130" s="215" t="s">
        <v>41</v>
      </c>
      <c r="O1130" s="65"/>
      <c r="P1130" s="216">
        <f>O1130*H1130</f>
        <v>0</v>
      </c>
      <c r="Q1130" s="216">
        <v>0</v>
      </c>
      <c r="R1130" s="216">
        <f>Q1130*H1130</f>
        <v>0</v>
      </c>
      <c r="S1130" s="216">
        <v>0</v>
      </c>
      <c r="T1130" s="217">
        <f>S1130*H1130</f>
        <v>0</v>
      </c>
      <c r="AR1130" s="218" t="s">
        <v>243</v>
      </c>
      <c r="AT1130" s="218" t="s">
        <v>201</v>
      </c>
      <c r="AU1130" s="218" t="s">
        <v>85</v>
      </c>
      <c r="AY1130" s="16" t="s">
        <v>198</v>
      </c>
      <c r="BE1130" s="219">
        <f>IF(N1130="základní",J1130,0)</f>
        <v>0</v>
      </c>
      <c r="BF1130" s="219">
        <f>IF(N1130="snížená",J1130,0)</f>
        <v>0</v>
      </c>
      <c r="BG1130" s="219">
        <f>IF(N1130="zákl. přenesená",J1130,0)</f>
        <v>0</v>
      </c>
      <c r="BH1130" s="219">
        <f>IF(N1130="sníž. přenesená",J1130,0)</f>
        <v>0</v>
      </c>
      <c r="BI1130" s="219">
        <f>IF(N1130="nulová",J1130,0)</f>
        <v>0</v>
      </c>
      <c r="BJ1130" s="16" t="s">
        <v>83</v>
      </c>
      <c r="BK1130" s="219">
        <f>ROUND(I1130*H1130,2)</f>
        <v>0</v>
      </c>
      <c r="BL1130" s="16" t="s">
        <v>243</v>
      </c>
      <c r="BM1130" s="218" t="s">
        <v>1416</v>
      </c>
    </row>
    <row r="1131" spans="2:65" s="14" customFormat="1" ht="33.75" x14ac:dyDescent="0.2">
      <c r="B1131" s="243"/>
      <c r="C1131" s="244"/>
      <c r="D1131" s="222" t="s">
        <v>206</v>
      </c>
      <c r="E1131" s="245" t="s">
        <v>1</v>
      </c>
      <c r="F1131" s="246" t="s">
        <v>3726</v>
      </c>
      <c r="G1131" s="244"/>
      <c r="H1131" s="245" t="s">
        <v>1</v>
      </c>
      <c r="I1131" s="247"/>
      <c r="J1131" s="244"/>
      <c r="K1131" s="244"/>
      <c r="L1131" s="248"/>
      <c r="M1131" s="249"/>
      <c r="N1131" s="250"/>
      <c r="O1131" s="250"/>
      <c r="P1131" s="250"/>
      <c r="Q1131" s="250"/>
      <c r="R1131" s="250"/>
      <c r="S1131" s="250"/>
      <c r="T1131" s="251"/>
      <c r="AT1131" s="252" t="s">
        <v>206</v>
      </c>
      <c r="AU1131" s="252" t="s">
        <v>85</v>
      </c>
      <c r="AV1131" s="14" t="s">
        <v>83</v>
      </c>
      <c r="AW1131" s="14" t="s">
        <v>32</v>
      </c>
      <c r="AX1131" s="14" t="s">
        <v>76</v>
      </c>
      <c r="AY1131" s="252" t="s">
        <v>198</v>
      </c>
    </row>
    <row r="1132" spans="2:65" s="12" customFormat="1" ht="22.5" x14ac:dyDescent="0.2">
      <c r="B1132" s="220"/>
      <c r="C1132" s="221"/>
      <c r="D1132" s="222" t="s">
        <v>206</v>
      </c>
      <c r="E1132" s="223" t="s">
        <v>1</v>
      </c>
      <c r="F1132" s="224" t="s">
        <v>1417</v>
      </c>
      <c r="G1132" s="221"/>
      <c r="H1132" s="225">
        <v>1026</v>
      </c>
      <c r="I1132" s="226"/>
      <c r="J1132" s="221"/>
      <c r="K1132" s="221"/>
      <c r="L1132" s="227"/>
      <c r="M1132" s="228"/>
      <c r="N1132" s="229"/>
      <c r="O1132" s="229"/>
      <c r="P1132" s="229"/>
      <c r="Q1132" s="229"/>
      <c r="R1132" s="229"/>
      <c r="S1132" s="229"/>
      <c r="T1132" s="230"/>
      <c r="AT1132" s="231" t="s">
        <v>206</v>
      </c>
      <c r="AU1132" s="231" t="s">
        <v>85</v>
      </c>
      <c r="AV1132" s="12" t="s">
        <v>85</v>
      </c>
      <c r="AW1132" s="12" t="s">
        <v>32</v>
      </c>
      <c r="AX1132" s="12" t="s">
        <v>76</v>
      </c>
      <c r="AY1132" s="231" t="s">
        <v>198</v>
      </c>
    </row>
    <row r="1133" spans="2:65" s="12" customFormat="1" x14ac:dyDescent="0.2">
      <c r="B1133" s="220"/>
      <c r="C1133" s="221"/>
      <c r="D1133" s="222" t="s">
        <v>206</v>
      </c>
      <c r="E1133" s="223" t="s">
        <v>1</v>
      </c>
      <c r="F1133" s="224" t="s">
        <v>3727</v>
      </c>
      <c r="G1133" s="221"/>
      <c r="H1133" s="225">
        <v>522</v>
      </c>
      <c r="I1133" s="226"/>
      <c r="J1133" s="221"/>
      <c r="K1133" s="221"/>
      <c r="L1133" s="227"/>
      <c r="M1133" s="228"/>
      <c r="N1133" s="229"/>
      <c r="O1133" s="229"/>
      <c r="P1133" s="229"/>
      <c r="Q1133" s="229"/>
      <c r="R1133" s="229"/>
      <c r="S1133" s="229"/>
      <c r="T1133" s="230"/>
      <c r="AT1133" s="231" t="s">
        <v>206</v>
      </c>
      <c r="AU1133" s="231" t="s">
        <v>85</v>
      </c>
      <c r="AV1133" s="12" t="s">
        <v>85</v>
      </c>
      <c r="AW1133" s="12" t="s">
        <v>32</v>
      </c>
      <c r="AX1133" s="12" t="s">
        <v>76</v>
      </c>
      <c r="AY1133" s="231" t="s">
        <v>198</v>
      </c>
    </row>
    <row r="1134" spans="2:65" s="13" customFormat="1" x14ac:dyDescent="0.2">
      <c r="B1134" s="232"/>
      <c r="C1134" s="233"/>
      <c r="D1134" s="222" t="s">
        <v>206</v>
      </c>
      <c r="E1134" s="234" t="s">
        <v>1</v>
      </c>
      <c r="F1134" s="235" t="s">
        <v>208</v>
      </c>
      <c r="G1134" s="233"/>
      <c r="H1134" s="236">
        <v>1548</v>
      </c>
      <c r="I1134" s="237"/>
      <c r="J1134" s="233"/>
      <c r="K1134" s="233"/>
      <c r="L1134" s="238"/>
      <c r="M1134" s="239"/>
      <c r="N1134" s="240"/>
      <c r="O1134" s="240"/>
      <c r="P1134" s="240"/>
      <c r="Q1134" s="240"/>
      <c r="R1134" s="240"/>
      <c r="S1134" s="240"/>
      <c r="T1134" s="241"/>
      <c r="AT1134" s="242" t="s">
        <v>206</v>
      </c>
      <c r="AU1134" s="242" t="s">
        <v>85</v>
      </c>
      <c r="AV1134" s="13" t="s">
        <v>205</v>
      </c>
      <c r="AW1134" s="13" t="s">
        <v>32</v>
      </c>
      <c r="AX1134" s="13" t="s">
        <v>83</v>
      </c>
      <c r="AY1134" s="242" t="s">
        <v>198</v>
      </c>
    </row>
    <row r="1135" spans="2:65" s="1" customFormat="1" ht="16.5" customHeight="1" x14ac:dyDescent="0.2">
      <c r="B1135" s="33"/>
      <c r="C1135" s="208" t="s">
        <v>1418</v>
      </c>
      <c r="D1135" s="208" t="s">
        <v>201</v>
      </c>
      <c r="E1135" s="209" t="s">
        <v>1419</v>
      </c>
      <c r="F1135" s="210" t="s">
        <v>1420</v>
      </c>
      <c r="G1135" s="211" t="s">
        <v>265</v>
      </c>
      <c r="H1135" s="212">
        <v>1.42</v>
      </c>
      <c r="I1135" s="213"/>
      <c r="J1135" s="212">
        <f>ROUND(I1135*H1135,2)</f>
        <v>0</v>
      </c>
      <c r="K1135" s="210" t="s">
        <v>1</v>
      </c>
      <c r="L1135" s="37"/>
      <c r="M1135" s="214" t="s">
        <v>1</v>
      </c>
      <c r="N1135" s="215" t="s">
        <v>41</v>
      </c>
      <c r="O1135" s="65"/>
      <c r="P1135" s="216">
        <f>O1135*H1135</f>
        <v>0</v>
      </c>
      <c r="Q1135" s="216">
        <v>0</v>
      </c>
      <c r="R1135" s="216">
        <f>Q1135*H1135</f>
        <v>0</v>
      </c>
      <c r="S1135" s="216">
        <v>0</v>
      </c>
      <c r="T1135" s="217">
        <f>S1135*H1135</f>
        <v>0</v>
      </c>
      <c r="AR1135" s="218" t="s">
        <v>243</v>
      </c>
      <c r="AT1135" s="218" t="s">
        <v>201</v>
      </c>
      <c r="AU1135" s="218" t="s">
        <v>85</v>
      </c>
      <c r="AY1135" s="16" t="s">
        <v>198</v>
      </c>
      <c r="BE1135" s="219">
        <f>IF(N1135="základní",J1135,0)</f>
        <v>0</v>
      </c>
      <c r="BF1135" s="219">
        <f>IF(N1135="snížená",J1135,0)</f>
        <v>0</v>
      </c>
      <c r="BG1135" s="219">
        <f>IF(N1135="zákl. přenesená",J1135,0)</f>
        <v>0</v>
      </c>
      <c r="BH1135" s="219">
        <f>IF(N1135="sníž. přenesená",J1135,0)</f>
        <v>0</v>
      </c>
      <c r="BI1135" s="219">
        <f>IF(N1135="nulová",J1135,0)</f>
        <v>0</v>
      </c>
      <c r="BJ1135" s="16" t="s">
        <v>83</v>
      </c>
      <c r="BK1135" s="219">
        <f>ROUND(I1135*H1135,2)</f>
        <v>0</v>
      </c>
      <c r="BL1135" s="16" t="s">
        <v>243</v>
      </c>
      <c r="BM1135" s="218" t="s">
        <v>1421</v>
      </c>
    </row>
    <row r="1136" spans="2:65" s="12" customFormat="1" ht="22.5" x14ac:dyDescent="0.2">
      <c r="B1136" s="220"/>
      <c r="C1136" s="221"/>
      <c r="D1136" s="222" t="s">
        <v>206</v>
      </c>
      <c r="E1136" s="223" t="s">
        <v>1</v>
      </c>
      <c r="F1136" s="224" t="s">
        <v>1422</v>
      </c>
      <c r="G1136" s="221"/>
      <c r="H1136" s="225">
        <v>0.91</v>
      </c>
      <c r="I1136" s="226"/>
      <c r="J1136" s="221"/>
      <c r="K1136" s="221"/>
      <c r="L1136" s="227"/>
      <c r="M1136" s="228"/>
      <c r="N1136" s="229"/>
      <c r="O1136" s="229"/>
      <c r="P1136" s="229"/>
      <c r="Q1136" s="229"/>
      <c r="R1136" s="229"/>
      <c r="S1136" s="229"/>
      <c r="T1136" s="230"/>
      <c r="AT1136" s="231" t="s">
        <v>206</v>
      </c>
      <c r="AU1136" s="231" t="s">
        <v>85</v>
      </c>
      <c r="AV1136" s="12" t="s">
        <v>85</v>
      </c>
      <c r="AW1136" s="12" t="s">
        <v>32</v>
      </c>
      <c r="AX1136" s="12" t="s">
        <v>76</v>
      </c>
      <c r="AY1136" s="231" t="s">
        <v>198</v>
      </c>
    </row>
    <row r="1137" spans="2:65" s="12" customFormat="1" x14ac:dyDescent="0.2">
      <c r="B1137" s="220"/>
      <c r="C1137" s="221"/>
      <c r="D1137" s="222" t="s">
        <v>206</v>
      </c>
      <c r="E1137" s="223" t="s">
        <v>1</v>
      </c>
      <c r="F1137" s="224" t="s">
        <v>1423</v>
      </c>
      <c r="G1137" s="221"/>
      <c r="H1137" s="225">
        <v>0.38</v>
      </c>
      <c r="I1137" s="226"/>
      <c r="J1137" s="221"/>
      <c r="K1137" s="221"/>
      <c r="L1137" s="227"/>
      <c r="M1137" s="228"/>
      <c r="N1137" s="229"/>
      <c r="O1137" s="229"/>
      <c r="P1137" s="229"/>
      <c r="Q1137" s="229"/>
      <c r="R1137" s="229"/>
      <c r="S1137" s="229"/>
      <c r="T1137" s="230"/>
      <c r="AT1137" s="231" t="s">
        <v>206</v>
      </c>
      <c r="AU1137" s="231" t="s">
        <v>85</v>
      </c>
      <c r="AV1137" s="12" t="s">
        <v>85</v>
      </c>
      <c r="AW1137" s="12" t="s">
        <v>32</v>
      </c>
      <c r="AX1137" s="12" t="s">
        <v>76</v>
      </c>
      <c r="AY1137" s="231" t="s">
        <v>198</v>
      </c>
    </row>
    <row r="1138" spans="2:65" s="12" customFormat="1" x14ac:dyDescent="0.2">
      <c r="B1138" s="220"/>
      <c r="C1138" s="221"/>
      <c r="D1138" s="222" t="s">
        <v>206</v>
      </c>
      <c r="E1138" s="223" t="s">
        <v>1</v>
      </c>
      <c r="F1138" s="224" t="s">
        <v>1424</v>
      </c>
      <c r="G1138" s="221"/>
      <c r="H1138" s="225">
        <v>0.13</v>
      </c>
      <c r="I1138" s="226"/>
      <c r="J1138" s="221"/>
      <c r="K1138" s="221"/>
      <c r="L1138" s="227"/>
      <c r="M1138" s="228"/>
      <c r="N1138" s="229"/>
      <c r="O1138" s="229"/>
      <c r="P1138" s="229"/>
      <c r="Q1138" s="229"/>
      <c r="R1138" s="229"/>
      <c r="S1138" s="229"/>
      <c r="T1138" s="230"/>
      <c r="AT1138" s="231" t="s">
        <v>206</v>
      </c>
      <c r="AU1138" s="231" t="s">
        <v>85</v>
      </c>
      <c r="AV1138" s="12" t="s">
        <v>85</v>
      </c>
      <c r="AW1138" s="12" t="s">
        <v>32</v>
      </c>
      <c r="AX1138" s="12" t="s">
        <v>76</v>
      </c>
      <c r="AY1138" s="231" t="s">
        <v>198</v>
      </c>
    </row>
    <row r="1139" spans="2:65" s="13" customFormat="1" x14ac:dyDescent="0.2">
      <c r="B1139" s="232"/>
      <c r="C1139" s="233"/>
      <c r="D1139" s="222" t="s">
        <v>206</v>
      </c>
      <c r="E1139" s="234" t="s">
        <v>1</v>
      </c>
      <c r="F1139" s="235" t="s">
        <v>208</v>
      </c>
      <c r="G1139" s="233"/>
      <c r="H1139" s="236">
        <v>1.42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AT1139" s="242" t="s">
        <v>206</v>
      </c>
      <c r="AU1139" s="242" t="s">
        <v>85</v>
      </c>
      <c r="AV1139" s="13" t="s">
        <v>205</v>
      </c>
      <c r="AW1139" s="13" t="s">
        <v>32</v>
      </c>
      <c r="AX1139" s="13" t="s">
        <v>83</v>
      </c>
      <c r="AY1139" s="242" t="s">
        <v>198</v>
      </c>
    </row>
    <row r="1140" spans="2:65" s="1" customFormat="1" ht="16.5" customHeight="1" x14ac:dyDescent="0.2">
      <c r="B1140" s="33"/>
      <c r="C1140" s="208" t="s">
        <v>811</v>
      </c>
      <c r="D1140" s="208" t="s">
        <v>201</v>
      </c>
      <c r="E1140" s="209" t="s">
        <v>1425</v>
      </c>
      <c r="F1140" s="210" t="s">
        <v>1426</v>
      </c>
      <c r="G1140" s="211" t="s">
        <v>278</v>
      </c>
      <c r="H1140" s="212">
        <v>59.4</v>
      </c>
      <c r="I1140" s="213"/>
      <c r="J1140" s="212">
        <f>ROUND(I1140*H1140,2)</f>
        <v>0</v>
      </c>
      <c r="K1140" s="210" t="s">
        <v>1</v>
      </c>
      <c r="L1140" s="37"/>
      <c r="M1140" s="214" t="s">
        <v>1</v>
      </c>
      <c r="N1140" s="215" t="s">
        <v>41</v>
      </c>
      <c r="O1140" s="65"/>
      <c r="P1140" s="216">
        <f>O1140*H1140</f>
        <v>0</v>
      </c>
      <c r="Q1140" s="216">
        <v>0</v>
      </c>
      <c r="R1140" s="216">
        <f>Q1140*H1140</f>
        <v>0</v>
      </c>
      <c r="S1140" s="216">
        <v>0</v>
      </c>
      <c r="T1140" s="217">
        <f>S1140*H1140</f>
        <v>0</v>
      </c>
      <c r="AR1140" s="218" t="s">
        <v>243</v>
      </c>
      <c r="AT1140" s="218" t="s">
        <v>201</v>
      </c>
      <c r="AU1140" s="218" t="s">
        <v>85</v>
      </c>
      <c r="AY1140" s="16" t="s">
        <v>198</v>
      </c>
      <c r="BE1140" s="219">
        <f>IF(N1140="základní",J1140,0)</f>
        <v>0</v>
      </c>
      <c r="BF1140" s="219">
        <f>IF(N1140="snížená",J1140,0)</f>
        <v>0</v>
      </c>
      <c r="BG1140" s="219">
        <f>IF(N1140="zákl. přenesená",J1140,0)</f>
        <v>0</v>
      </c>
      <c r="BH1140" s="219">
        <f>IF(N1140="sníž. přenesená",J1140,0)</f>
        <v>0</v>
      </c>
      <c r="BI1140" s="219">
        <f>IF(N1140="nulová",J1140,0)</f>
        <v>0</v>
      </c>
      <c r="BJ1140" s="16" t="s">
        <v>83</v>
      </c>
      <c r="BK1140" s="219">
        <f>ROUND(I1140*H1140,2)</f>
        <v>0</v>
      </c>
      <c r="BL1140" s="16" t="s">
        <v>243</v>
      </c>
      <c r="BM1140" s="218" t="s">
        <v>1427</v>
      </c>
    </row>
    <row r="1141" spans="2:65" s="12" customFormat="1" ht="22.5" x14ac:dyDescent="0.2">
      <c r="B1141" s="220"/>
      <c r="C1141" s="221"/>
      <c r="D1141" s="222" t="s">
        <v>206</v>
      </c>
      <c r="E1141" s="223" t="s">
        <v>1</v>
      </c>
      <c r="F1141" s="224" t="s">
        <v>1428</v>
      </c>
      <c r="G1141" s="221"/>
      <c r="H1141" s="225">
        <v>38</v>
      </c>
      <c r="I1141" s="226"/>
      <c r="J1141" s="221"/>
      <c r="K1141" s="221"/>
      <c r="L1141" s="227"/>
      <c r="M1141" s="228"/>
      <c r="N1141" s="229"/>
      <c r="O1141" s="229"/>
      <c r="P1141" s="229"/>
      <c r="Q1141" s="229"/>
      <c r="R1141" s="229"/>
      <c r="S1141" s="229"/>
      <c r="T1141" s="230"/>
      <c r="AT1141" s="231" t="s">
        <v>206</v>
      </c>
      <c r="AU1141" s="231" t="s">
        <v>85</v>
      </c>
      <c r="AV1141" s="12" t="s">
        <v>85</v>
      </c>
      <c r="AW1141" s="12" t="s">
        <v>32</v>
      </c>
      <c r="AX1141" s="12" t="s">
        <v>76</v>
      </c>
      <c r="AY1141" s="231" t="s">
        <v>198</v>
      </c>
    </row>
    <row r="1142" spans="2:65" s="12" customFormat="1" x14ac:dyDescent="0.2">
      <c r="B1142" s="220"/>
      <c r="C1142" s="221"/>
      <c r="D1142" s="222" t="s">
        <v>206</v>
      </c>
      <c r="E1142" s="223" t="s">
        <v>1</v>
      </c>
      <c r="F1142" s="224" t="s">
        <v>1429</v>
      </c>
      <c r="G1142" s="221"/>
      <c r="H1142" s="225">
        <v>16</v>
      </c>
      <c r="I1142" s="226"/>
      <c r="J1142" s="221"/>
      <c r="K1142" s="221"/>
      <c r="L1142" s="227"/>
      <c r="M1142" s="228"/>
      <c r="N1142" s="229"/>
      <c r="O1142" s="229"/>
      <c r="P1142" s="229"/>
      <c r="Q1142" s="229"/>
      <c r="R1142" s="229"/>
      <c r="S1142" s="229"/>
      <c r="T1142" s="230"/>
      <c r="AT1142" s="231" t="s">
        <v>206</v>
      </c>
      <c r="AU1142" s="231" t="s">
        <v>85</v>
      </c>
      <c r="AV1142" s="12" t="s">
        <v>85</v>
      </c>
      <c r="AW1142" s="12" t="s">
        <v>32</v>
      </c>
      <c r="AX1142" s="12" t="s">
        <v>76</v>
      </c>
      <c r="AY1142" s="231" t="s">
        <v>198</v>
      </c>
    </row>
    <row r="1143" spans="2:65" s="12" customFormat="1" x14ac:dyDescent="0.2">
      <c r="B1143" s="220"/>
      <c r="C1143" s="221"/>
      <c r="D1143" s="222" t="s">
        <v>206</v>
      </c>
      <c r="E1143" s="223" t="s">
        <v>1</v>
      </c>
      <c r="F1143" s="224" t="s">
        <v>1430</v>
      </c>
      <c r="G1143" s="221"/>
      <c r="H1143" s="225">
        <v>5.4</v>
      </c>
      <c r="I1143" s="226"/>
      <c r="J1143" s="221"/>
      <c r="K1143" s="221"/>
      <c r="L1143" s="227"/>
      <c r="M1143" s="228"/>
      <c r="N1143" s="229"/>
      <c r="O1143" s="229"/>
      <c r="P1143" s="229"/>
      <c r="Q1143" s="229"/>
      <c r="R1143" s="229"/>
      <c r="S1143" s="229"/>
      <c r="T1143" s="230"/>
      <c r="AT1143" s="231" t="s">
        <v>206</v>
      </c>
      <c r="AU1143" s="231" t="s">
        <v>85</v>
      </c>
      <c r="AV1143" s="12" t="s">
        <v>85</v>
      </c>
      <c r="AW1143" s="12" t="s">
        <v>32</v>
      </c>
      <c r="AX1143" s="12" t="s">
        <v>76</v>
      </c>
      <c r="AY1143" s="231" t="s">
        <v>198</v>
      </c>
    </row>
    <row r="1144" spans="2:65" s="13" customFormat="1" x14ac:dyDescent="0.2">
      <c r="B1144" s="232"/>
      <c r="C1144" s="233"/>
      <c r="D1144" s="222" t="s">
        <v>206</v>
      </c>
      <c r="E1144" s="234" t="s">
        <v>1</v>
      </c>
      <c r="F1144" s="235" t="s">
        <v>208</v>
      </c>
      <c r="G1144" s="233"/>
      <c r="H1144" s="236">
        <v>59.4</v>
      </c>
      <c r="I1144" s="237"/>
      <c r="J1144" s="233"/>
      <c r="K1144" s="233"/>
      <c r="L1144" s="238"/>
      <c r="M1144" s="239"/>
      <c r="N1144" s="240"/>
      <c r="O1144" s="240"/>
      <c r="P1144" s="240"/>
      <c r="Q1144" s="240"/>
      <c r="R1144" s="240"/>
      <c r="S1144" s="240"/>
      <c r="T1144" s="241"/>
      <c r="AT1144" s="242" t="s">
        <v>206</v>
      </c>
      <c r="AU1144" s="242" t="s">
        <v>85</v>
      </c>
      <c r="AV1144" s="13" t="s">
        <v>205</v>
      </c>
      <c r="AW1144" s="13" t="s">
        <v>32</v>
      </c>
      <c r="AX1144" s="13" t="s">
        <v>83</v>
      </c>
      <c r="AY1144" s="242" t="s">
        <v>198</v>
      </c>
    </row>
    <row r="1145" spans="2:65" s="1" customFormat="1" ht="16.5" customHeight="1" x14ac:dyDescent="0.2">
      <c r="B1145" s="33"/>
      <c r="C1145" s="208" t="s">
        <v>1431</v>
      </c>
      <c r="D1145" s="208" t="s">
        <v>201</v>
      </c>
      <c r="E1145" s="209" t="s">
        <v>1432</v>
      </c>
      <c r="F1145" s="210" t="s">
        <v>1433</v>
      </c>
      <c r="G1145" s="211" t="s">
        <v>1415</v>
      </c>
      <c r="H1145" s="212">
        <v>1617</v>
      </c>
      <c r="I1145" s="213"/>
      <c r="J1145" s="212">
        <f>ROUND(I1145*H1145,2)</f>
        <v>0</v>
      </c>
      <c r="K1145" s="210" t="s">
        <v>1</v>
      </c>
      <c r="L1145" s="37"/>
      <c r="M1145" s="214" t="s">
        <v>1</v>
      </c>
      <c r="N1145" s="215" t="s">
        <v>41</v>
      </c>
      <c r="O1145" s="65"/>
      <c r="P1145" s="216">
        <f>O1145*H1145</f>
        <v>0</v>
      </c>
      <c r="Q1145" s="216">
        <v>0</v>
      </c>
      <c r="R1145" s="216">
        <f>Q1145*H1145</f>
        <v>0</v>
      </c>
      <c r="S1145" s="216">
        <v>0</v>
      </c>
      <c r="T1145" s="217">
        <f>S1145*H1145</f>
        <v>0</v>
      </c>
      <c r="AR1145" s="218" t="s">
        <v>243</v>
      </c>
      <c r="AT1145" s="218" t="s">
        <v>201</v>
      </c>
      <c r="AU1145" s="218" t="s">
        <v>85</v>
      </c>
      <c r="AY1145" s="16" t="s">
        <v>198</v>
      </c>
      <c r="BE1145" s="219">
        <f>IF(N1145="základní",J1145,0)</f>
        <v>0</v>
      </c>
      <c r="BF1145" s="219">
        <f>IF(N1145="snížená",J1145,0)</f>
        <v>0</v>
      </c>
      <c r="BG1145" s="219">
        <f>IF(N1145="zákl. přenesená",J1145,0)</f>
        <v>0</v>
      </c>
      <c r="BH1145" s="219">
        <f>IF(N1145="sníž. přenesená",J1145,0)</f>
        <v>0</v>
      </c>
      <c r="BI1145" s="219">
        <f>IF(N1145="nulová",J1145,0)</f>
        <v>0</v>
      </c>
      <c r="BJ1145" s="16" t="s">
        <v>83</v>
      </c>
      <c r="BK1145" s="219">
        <f>ROUND(I1145*H1145,2)</f>
        <v>0</v>
      </c>
      <c r="BL1145" s="16" t="s">
        <v>243</v>
      </c>
      <c r="BM1145" s="218" t="s">
        <v>1434</v>
      </c>
    </row>
    <row r="1146" spans="2:65" s="12" customFormat="1" x14ac:dyDescent="0.2">
      <c r="B1146" s="220"/>
      <c r="C1146" s="221"/>
      <c r="D1146" s="222" t="s">
        <v>206</v>
      </c>
      <c r="E1146" s="223" t="s">
        <v>1</v>
      </c>
      <c r="F1146" s="224" t="s">
        <v>1435</v>
      </c>
      <c r="G1146" s="221"/>
      <c r="H1146" s="225">
        <v>1617</v>
      </c>
      <c r="I1146" s="226"/>
      <c r="J1146" s="221"/>
      <c r="K1146" s="221"/>
      <c r="L1146" s="227"/>
      <c r="M1146" s="228"/>
      <c r="N1146" s="229"/>
      <c r="O1146" s="229"/>
      <c r="P1146" s="229"/>
      <c r="Q1146" s="229"/>
      <c r="R1146" s="229"/>
      <c r="S1146" s="229"/>
      <c r="T1146" s="230"/>
      <c r="AT1146" s="231" t="s">
        <v>206</v>
      </c>
      <c r="AU1146" s="231" t="s">
        <v>85</v>
      </c>
      <c r="AV1146" s="12" t="s">
        <v>85</v>
      </c>
      <c r="AW1146" s="12" t="s">
        <v>32</v>
      </c>
      <c r="AX1146" s="12" t="s">
        <v>76</v>
      </c>
      <c r="AY1146" s="231" t="s">
        <v>198</v>
      </c>
    </row>
    <row r="1147" spans="2:65" s="13" customFormat="1" x14ac:dyDescent="0.2">
      <c r="B1147" s="232"/>
      <c r="C1147" s="233"/>
      <c r="D1147" s="222" t="s">
        <v>206</v>
      </c>
      <c r="E1147" s="234" t="s">
        <v>1</v>
      </c>
      <c r="F1147" s="235" t="s">
        <v>208</v>
      </c>
      <c r="G1147" s="233"/>
      <c r="H1147" s="236">
        <v>1617</v>
      </c>
      <c r="I1147" s="237"/>
      <c r="J1147" s="233"/>
      <c r="K1147" s="233"/>
      <c r="L1147" s="238"/>
      <c r="M1147" s="239"/>
      <c r="N1147" s="240"/>
      <c r="O1147" s="240"/>
      <c r="P1147" s="240"/>
      <c r="Q1147" s="240"/>
      <c r="R1147" s="240"/>
      <c r="S1147" s="240"/>
      <c r="T1147" s="241"/>
      <c r="AT1147" s="242" t="s">
        <v>206</v>
      </c>
      <c r="AU1147" s="242" t="s">
        <v>85</v>
      </c>
      <c r="AV1147" s="13" t="s">
        <v>205</v>
      </c>
      <c r="AW1147" s="13" t="s">
        <v>32</v>
      </c>
      <c r="AX1147" s="13" t="s">
        <v>83</v>
      </c>
      <c r="AY1147" s="242" t="s">
        <v>198</v>
      </c>
    </row>
    <row r="1148" spans="2:65" s="1" customFormat="1" ht="16.5" customHeight="1" x14ac:dyDescent="0.2">
      <c r="B1148" s="33"/>
      <c r="C1148" s="208" t="s">
        <v>815</v>
      </c>
      <c r="D1148" s="208" t="s">
        <v>201</v>
      </c>
      <c r="E1148" s="209" t="s">
        <v>1436</v>
      </c>
      <c r="F1148" s="210" t="s">
        <v>1437</v>
      </c>
      <c r="G1148" s="211" t="s">
        <v>1415</v>
      </c>
      <c r="H1148" s="212">
        <v>756.26</v>
      </c>
      <c r="I1148" s="213"/>
      <c r="J1148" s="212">
        <f>ROUND(I1148*H1148,2)</f>
        <v>0</v>
      </c>
      <c r="K1148" s="210" t="s">
        <v>1</v>
      </c>
      <c r="L1148" s="37"/>
      <c r="M1148" s="214" t="s">
        <v>1</v>
      </c>
      <c r="N1148" s="215" t="s">
        <v>41</v>
      </c>
      <c r="O1148" s="65"/>
      <c r="P1148" s="216">
        <f>O1148*H1148</f>
        <v>0</v>
      </c>
      <c r="Q1148" s="216">
        <v>0</v>
      </c>
      <c r="R1148" s="216">
        <f>Q1148*H1148</f>
        <v>0</v>
      </c>
      <c r="S1148" s="216">
        <v>0</v>
      </c>
      <c r="T1148" s="217">
        <f>S1148*H1148</f>
        <v>0</v>
      </c>
      <c r="AR1148" s="218" t="s">
        <v>243</v>
      </c>
      <c r="AT1148" s="218" t="s">
        <v>201</v>
      </c>
      <c r="AU1148" s="218" t="s">
        <v>85</v>
      </c>
      <c r="AY1148" s="16" t="s">
        <v>198</v>
      </c>
      <c r="BE1148" s="219">
        <f>IF(N1148="základní",J1148,0)</f>
        <v>0</v>
      </c>
      <c r="BF1148" s="219">
        <f>IF(N1148="snížená",J1148,0)</f>
        <v>0</v>
      </c>
      <c r="BG1148" s="219">
        <f>IF(N1148="zákl. přenesená",J1148,0)</f>
        <v>0</v>
      </c>
      <c r="BH1148" s="219">
        <f>IF(N1148="sníž. přenesená",J1148,0)</f>
        <v>0</v>
      </c>
      <c r="BI1148" s="219">
        <f>IF(N1148="nulová",J1148,0)</f>
        <v>0</v>
      </c>
      <c r="BJ1148" s="16" t="s">
        <v>83</v>
      </c>
      <c r="BK1148" s="219">
        <f>ROUND(I1148*H1148,2)</f>
        <v>0</v>
      </c>
      <c r="BL1148" s="16" t="s">
        <v>243</v>
      </c>
      <c r="BM1148" s="218" t="s">
        <v>1438</v>
      </c>
    </row>
    <row r="1149" spans="2:65" s="14" customFormat="1" ht="22.5" x14ac:dyDescent="0.2">
      <c r="B1149" s="243"/>
      <c r="C1149" s="244"/>
      <c r="D1149" s="222" t="s">
        <v>206</v>
      </c>
      <c r="E1149" s="245" t="s">
        <v>1</v>
      </c>
      <c r="F1149" s="246" t="s">
        <v>1439</v>
      </c>
      <c r="G1149" s="244"/>
      <c r="H1149" s="245" t="s">
        <v>1</v>
      </c>
      <c r="I1149" s="247"/>
      <c r="J1149" s="244"/>
      <c r="K1149" s="244"/>
      <c r="L1149" s="248"/>
      <c r="M1149" s="249"/>
      <c r="N1149" s="250"/>
      <c r="O1149" s="250"/>
      <c r="P1149" s="250"/>
      <c r="Q1149" s="250"/>
      <c r="R1149" s="250"/>
      <c r="S1149" s="250"/>
      <c r="T1149" s="251"/>
      <c r="AT1149" s="252" t="s">
        <v>206</v>
      </c>
      <c r="AU1149" s="252" t="s">
        <v>85</v>
      </c>
      <c r="AV1149" s="14" t="s">
        <v>83</v>
      </c>
      <c r="AW1149" s="14" t="s">
        <v>32</v>
      </c>
      <c r="AX1149" s="14" t="s">
        <v>76</v>
      </c>
      <c r="AY1149" s="252" t="s">
        <v>198</v>
      </c>
    </row>
    <row r="1150" spans="2:65" s="12" customFormat="1" x14ac:dyDescent="0.2">
      <c r="B1150" s="220"/>
      <c r="C1150" s="221"/>
      <c r="D1150" s="222" t="s">
        <v>206</v>
      </c>
      <c r="E1150" s="223" t="s">
        <v>1</v>
      </c>
      <c r="F1150" s="224" t="s">
        <v>1440</v>
      </c>
      <c r="G1150" s="221"/>
      <c r="H1150" s="225">
        <v>749.2</v>
      </c>
      <c r="I1150" s="226"/>
      <c r="J1150" s="221"/>
      <c r="K1150" s="221"/>
      <c r="L1150" s="227"/>
      <c r="M1150" s="228"/>
      <c r="N1150" s="229"/>
      <c r="O1150" s="229"/>
      <c r="P1150" s="229"/>
      <c r="Q1150" s="229"/>
      <c r="R1150" s="229"/>
      <c r="S1150" s="229"/>
      <c r="T1150" s="230"/>
      <c r="AT1150" s="231" t="s">
        <v>206</v>
      </c>
      <c r="AU1150" s="231" t="s">
        <v>85</v>
      </c>
      <c r="AV1150" s="12" t="s">
        <v>85</v>
      </c>
      <c r="AW1150" s="12" t="s">
        <v>32</v>
      </c>
      <c r="AX1150" s="12" t="s">
        <v>76</v>
      </c>
      <c r="AY1150" s="231" t="s">
        <v>198</v>
      </c>
    </row>
    <row r="1151" spans="2:65" s="12" customFormat="1" x14ac:dyDescent="0.2">
      <c r="B1151" s="220"/>
      <c r="C1151" s="221"/>
      <c r="D1151" s="222" t="s">
        <v>206</v>
      </c>
      <c r="E1151" s="223" t="s">
        <v>1</v>
      </c>
      <c r="F1151" s="224" t="s">
        <v>1441</v>
      </c>
      <c r="G1151" s="221"/>
      <c r="H1151" s="225">
        <v>7.06</v>
      </c>
      <c r="I1151" s="226"/>
      <c r="J1151" s="221"/>
      <c r="K1151" s="221"/>
      <c r="L1151" s="227"/>
      <c r="M1151" s="228"/>
      <c r="N1151" s="229"/>
      <c r="O1151" s="229"/>
      <c r="P1151" s="229"/>
      <c r="Q1151" s="229"/>
      <c r="R1151" s="229"/>
      <c r="S1151" s="229"/>
      <c r="T1151" s="230"/>
      <c r="AT1151" s="231" t="s">
        <v>206</v>
      </c>
      <c r="AU1151" s="231" t="s">
        <v>85</v>
      </c>
      <c r="AV1151" s="12" t="s">
        <v>85</v>
      </c>
      <c r="AW1151" s="12" t="s">
        <v>32</v>
      </c>
      <c r="AX1151" s="12" t="s">
        <v>76</v>
      </c>
      <c r="AY1151" s="231" t="s">
        <v>198</v>
      </c>
    </row>
    <row r="1152" spans="2:65" s="13" customFormat="1" x14ac:dyDescent="0.2">
      <c r="B1152" s="232"/>
      <c r="C1152" s="233"/>
      <c r="D1152" s="222" t="s">
        <v>206</v>
      </c>
      <c r="E1152" s="234" t="s">
        <v>1</v>
      </c>
      <c r="F1152" s="235" t="s">
        <v>208</v>
      </c>
      <c r="G1152" s="233"/>
      <c r="H1152" s="236">
        <v>756.26</v>
      </c>
      <c r="I1152" s="237"/>
      <c r="J1152" s="233"/>
      <c r="K1152" s="233"/>
      <c r="L1152" s="238"/>
      <c r="M1152" s="239"/>
      <c r="N1152" s="240"/>
      <c r="O1152" s="240"/>
      <c r="P1152" s="240"/>
      <c r="Q1152" s="240"/>
      <c r="R1152" s="240"/>
      <c r="S1152" s="240"/>
      <c r="T1152" s="241"/>
      <c r="AT1152" s="242" t="s">
        <v>206</v>
      </c>
      <c r="AU1152" s="242" t="s">
        <v>85</v>
      </c>
      <c r="AV1152" s="13" t="s">
        <v>205</v>
      </c>
      <c r="AW1152" s="13" t="s">
        <v>32</v>
      </c>
      <c r="AX1152" s="13" t="s">
        <v>83</v>
      </c>
      <c r="AY1152" s="242" t="s">
        <v>198</v>
      </c>
    </row>
    <row r="1153" spans="2:65" s="1" customFormat="1" ht="16.5" customHeight="1" x14ac:dyDescent="0.2">
      <c r="B1153" s="33"/>
      <c r="C1153" s="208" t="s">
        <v>1442</v>
      </c>
      <c r="D1153" s="208" t="s">
        <v>201</v>
      </c>
      <c r="E1153" s="209" t="s">
        <v>1443</v>
      </c>
      <c r="F1153" s="210" t="s">
        <v>1444</v>
      </c>
      <c r="G1153" s="211" t="s">
        <v>265</v>
      </c>
      <c r="H1153" s="212">
        <v>0.37</v>
      </c>
      <c r="I1153" s="213"/>
      <c r="J1153" s="212">
        <f>ROUND(I1153*H1153,2)</f>
        <v>0</v>
      </c>
      <c r="K1153" s="210" t="s">
        <v>1</v>
      </c>
      <c r="L1153" s="37"/>
      <c r="M1153" s="214" t="s">
        <v>1</v>
      </c>
      <c r="N1153" s="215" t="s">
        <v>41</v>
      </c>
      <c r="O1153" s="65"/>
      <c r="P1153" s="216">
        <f>O1153*H1153</f>
        <v>0</v>
      </c>
      <c r="Q1153" s="216">
        <v>0</v>
      </c>
      <c r="R1153" s="216">
        <f>Q1153*H1153</f>
        <v>0</v>
      </c>
      <c r="S1153" s="216">
        <v>0</v>
      </c>
      <c r="T1153" s="217">
        <f>S1153*H1153</f>
        <v>0</v>
      </c>
      <c r="AR1153" s="218" t="s">
        <v>243</v>
      </c>
      <c r="AT1153" s="218" t="s">
        <v>201</v>
      </c>
      <c r="AU1153" s="218" t="s">
        <v>85</v>
      </c>
      <c r="AY1153" s="16" t="s">
        <v>198</v>
      </c>
      <c r="BE1153" s="219">
        <f>IF(N1153="základní",J1153,0)</f>
        <v>0</v>
      </c>
      <c r="BF1153" s="219">
        <f>IF(N1153="snížená",J1153,0)</f>
        <v>0</v>
      </c>
      <c r="BG1153" s="219">
        <f>IF(N1153="zákl. přenesená",J1153,0)</f>
        <v>0</v>
      </c>
      <c r="BH1153" s="219">
        <f>IF(N1153="sníž. přenesená",J1153,0)</f>
        <v>0</v>
      </c>
      <c r="BI1153" s="219">
        <f>IF(N1153="nulová",J1153,0)</f>
        <v>0</v>
      </c>
      <c r="BJ1153" s="16" t="s">
        <v>83</v>
      </c>
      <c r="BK1153" s="219">
        <f>ROUND(I1153*H1153,2)</f>
        <v>0</v>
      </c>
      <c r="BL1153" s="16" t="s">
        <v>243</v>
      </c>
      <c r="BM1153" s="218" t="s">
        <v>1445</v>
      </c>
    </row>
    <row r="1154" spans="2:65" s="12" customFormat="1" x14ac:dyDescent="0.2">
      <c r="B1154" s="220"/>
      <c r="C1154" s="221"/>
      <c r="D1154" s="222" t="s">
        <v>206</v>
      </c>
      <c r="E1154" s="223" t="s">
        <v>1</v>
      </c>
      <c r="F1154" s="224" t="s">
        <v>1446</v>
      </c>
      <c r="G1154" s="221"/>
      <c r="H1154" s="225">
        <v>0.35</v>
      </c>
      <c r="I1154" s="226"/>
      <c r="J1154" s="221"/>
      <c r="K1154" s="221"/>
      <c r="L1154" s="227"/>
      <c r="M1154" s="228"/>
      <c r="N1154" s="229"/>
      <c r="O1154" s="229"/>
      <c r="P1154" s="229"/>
      <c r="Q1154" s="229"/>
      <c r="R1154" s="229"/>
      <c r="S1154" s="229"/>
      <c r="T1154" s="230"/>
      <c r="AT1154" s="231" t="s">
        <v>206</v>
      </c>
      <c r="AU1154" s="231" t="s">
        <v>85</v>
      </c>
      <c r="AV1154" s="12" t="s">
        <v>85</v>
      </c>
      <c r="AW1154" s="12" t="s">
        <v>32</v>
      </c>
      <c r="AX1154" s="12" t="s">
        <v>76</v>
      </c>
      <c r="AY1154" s="231" t="s">
        <v>198</v>
      </c>
    </row>
    <row r="1155" spans="2:65" s="12" customFormat="1" x14ac:dyDescent="0.2">
      <c r="B1155" s="220"/>
      <c r="C1155" s="221"/>
      <c r="D1155" s="222" t="s">
        <v>206</v>
      </c>
      <c r="E1155" s="223" t="s">
        <v>1</v>
      </c>
      <c r="F1155" s="224" t="s">
        <v>1447</v>
      </c>
      <c r="G1155" s="221"/>
      <c r="H1155" s="225">
        <v>0.02</v>
      </c>
      <c r="I1155" s="226"/>
      <c r="J1155" s="221"/>
      <c r="K1155" s="221"/>
      <c r="L1155" s="227"/>
      <c r="M1155" s="228"/>
      <c r="N1155" s="229"/>
      <c r="O1155" s="229"/>
      <c r="P1155" s="229"/>
      <c r="Q1155" s="229"/>
      <c r="R1155" s="229"/>
      <c r="S1155" s="229"/>
      <c r="T1155" s="230"/>
      <c r="AT1155" s="231" t="s">
        <v>206</v>
      </c>
      <c r="AU1155" s="231" t="s">
        <v>85</v>
      </c>
      <c r="AV1155" s="12" t="s">
        <v>85</v>
      </c>
      <c r="AW1155" s="12" t="s">
        <v>32</v>
      </c>
      <c r="AX1155" s="12" t="s">
        <v>76</v>
      </c>
      <c r="AY1155" s="231" t="s">
        <v>198</v>
      </c>
    </row>
    <row r="1156" spans="2:65" s="13" customFormat="1" x14ac:dyDescent="0.2">
      <c r="B1156" s="232"/>
      <c r="C1156" s="233"/>
      <c r="D1156" s="222" t="s">
        <v>206</v>
      </c>
      <c r="E1156" s="234" t="s">
        <v>1</v>
      </c>
      <c r="F1156" s="235" t="s">
        <v>208</v>
      </c>
      <c r="G1156" s="233"/>
      <c r="H1156" s="236">
        <v>0.37</v>
      </c>
      <c r="I1156" s="237"/>
      <c r="J1156" s="233"/>
      <c r="K1156" s="233"/>
      <c r="L1156" s="238"/>
      <c r="M1156" s="239"/>
      <c r="N1156" s="240"/>
      <c r="O1156" s="240"/>
      <c r="P1156" s="240"/>
      <c r="Q1156" s="240"/>
      <c r="R1156" s="240"/>
      <c r="S1156" s="240"/>
      <c r="T1156" s="241"/>
      <c r="AT1156" s="242" t="s">
        <v>206</v>
      </c>
      <c r="AU1156" s="242" t="s">
        <v>85</v>
      </c>
      <c r="AV1156" s="13" t="s">
        <v>205</v>
      </c>
      <c r="AW1156" s="13" t="s">
        <v>32</v>
      </c>
      <c r="AX1156" s="13" t="s">
        <v>83</v>
      </c>
      <c r="AY1156" s="242" t="s">
        <v>198</v>
      </c>
    </row>
    <row r="1157" spans="2:65" s="1" customFormat="1" ht="16.5" customHeight="1" x14ac:dyDescent="0.2">
      <c r="B1157" s="33"/>
      <c r="C1157" s="208" t="s">
        <v>820</v>
      </c>
      <c r="D1157" s="208" t="s">
        <v>201</v>
      </c>
      <c r="E1157" s="209" t="s">
        <v>1448</v>
      </c>
      <c r="F1157" s="210" t="s">
        <v>1449</v>
      </c>
      <c r="G1157" s="211" t="s">
        <v>265</v>
      </c>
      <c r="H1157" s="212">
        <v>0.42</v>
      </c>
      <c r="I1157" s="213"/>
      <c r="J1157" s="212">
        <f>ROUND(I1157*H1157,2)</f>
        <v>0</v>
      </c>
      <c r="K1157" s="210" t="s">
        <v>1</v>
      </c>
      <c r="L1157" s="37"/>
      <c r="M1157" s="214" t="s">
        <v>1</v>
      </c>
      <c r="N1157" s="215" t="s">
        <v>41</v>
      </c>
      <c r="O1157" s="65"/>
      <c r="P1157" s="216">
        <f>O1157*H1157</f>
        <v>0</v>
      </c>
      <c r="Q1157" s="216">
        <v>0</v>
      </c>
      <c r="R1157" s="216">
        <f>Q1157*H1157</f>
        <v>0</v>
      </c>
      <c r="S1157" s="216">
        <v>0</v>
      </c>
      <c r="T1157" s="217">
        <f>S1157*H1157</f>
        <v>0</v>
      </c>
      <c r="AR1157" s="218" t="s">
        <v>243</v>
      </c>
      <c r="AT1157" s="218" t="s">
        <v>201</v>
      </c>
      <c r="AU1157" s="218" t="s">
        <v>85</v>
      </c>
      <c r="AY1157" s="16" t="s">
        <v>198</v>
      </c>
      <c r="BE1157" s="219">
        <f>IF(N1157="základní",J1157,0)</f>
        <v>0</v>
      </c>
      <c r="BF1157" s="219">
        <f>IF(N1157="snížená",J1157,0)</f>
        <v>0</v>
      </c>
      <c r="BG1157" s="219">
        <f>IF(N1157="zákl. přenesená",J1157,0)</f>
        <v>0</v>
      </c>
      <c r="BH1157" s="219">
        <f>IF(N1157="sníž. přenesená",J1157,0)</f>
        <v>0</v>
      </c>
      <c r="BI1157" s="219">
        <f>IF(N1157="nulová",J1157,0)</f>
        <v>0</v>
      </c>
      <c r="BJ1157" s="16" t="s">
        <v>83</v>
      </c>
      <c r="BK1157" s="219">
        <f>ROUND(I1157*H1157,2)</f>
        <v>0</v>
      </c>
      <c r="BL1157" s="16" t="s">
        <v>243</v>
      </c>
      <c r="BM1157" s="218" t="s">
        <v>1450</v>
      </c>
    </row>
    <row r="1158" spans="2:65" s="12" customFormat="1" x14ac:dyDescent="0.2">
      <c r="B1158" s="220"/>
      <c r="C1158" s="221"/>
      <c r="D1158" s="222" t="s">
        <v>206</v>
      </c>
      <c r="E1158" s="223" t="s">
        <v>1</v>
      </c>
      <c r="F1158" s="224" t="s">
        <v>1451</v>
      </c>
      <c r="G1158" s="221"/>
      <c r="H1158" s="225">
        <v>0.4</v>
      </c>
      <c r="I1158" s="226"/>
      <c r="J1158" s="221"/>
      <c r="K1158" s="221"/>
      <c r="L1158" s="227"/>
      <c r="M1158" s="228"/>
      <c r="N1158" s="229"/>
      <c r="O1158" s="229"/>
      <c r="P1158" s="229"/>
      <c r="Q1158" s="229"/>
      <c r="R1158" s="229"/>
      <c r="S1158" s="229"/>
      <c r="T1158" s="230"/>
      <c r="AT1158" s="231" t="s">
        <v>206</v>
      </c>
      <c r="AU1158" s="231" t="s">
        <v>85</v>
      </c>
      <c r="AV1158" s="12" t="s">
        <v>85</v>
      </c>
      <c r="AW1158" s="12" t="s">
        <v>32</v>
      </c>
      <c r="AX1158" s="12" t="s">
        <v>76</v>
      </c>
      <c r="AY1158" s="231" t="s">
        <v>198</v>
      </c>
    </row>
    <row r="1159" spans="2:65" s="12" customFormat="1" x14ac:dyDescent="0.2">
      <c r="B1159" s="220"/>
      <c r="C1159" s="221"/>
      <c r="D1159" s="222" t="s">
        <v>206</v>
      </c>
      <c r="E1159" s="223" t="s">
        <v>1</v>
      </c>
      <c r="F1159" s="224" t="s">
        <v>1452</v>
      </c>
      <c r="G1159" s="221"/>
      <c r="H1159" s="225">
        <v>0.02</v>
      </c>
      <c r="I1159" s="226"/>
      <c r="J1159" s="221"/>
      <c r="K1159" s="221"/>
      <c r="L1159" s="227"/>
      <c r="M1159" s="228"/>
      <c r="N1159" s="229"/>
      <c r="O1159" s="229"/>
      <c r="P1159" s="229"/>
      <c r="Q1159" s="229"/>
      <c r="R1159" s="229"/>
      <c r="S1159" s="229"/>
      <c r="T1159" s="230"/>
      <c r="AT1159" s="231" t="s">
        <v>206</v>
      </c>
      <c r="AU1159" s="231" t="s">
        <v>85</v>
      </c>
      <c r="AV1159" s="12" t="s">
        <v>85</v>
      </c>
      <c r="AW1159" s="12" t="s">
        <v>32</v>
      </c>
      <c r="AX1159" s="12" t="s">
        <v>76</v>
      </c>
      <c r="AY1159" s="231" t="s">
        <v>198</v>
      </c>
    </row>
    <row r="1160" spans="2:65" s="13" customFormat="1" x14ac:dyDescent="0.2">
      <c r="B1160" s="232"/>
      <c r="C1160" s="233"/>
      <c r="D1160" s="222" t="s">
        <v>206</v>
      </c>
      <c r="E1160" s="234" t="s">
        <v>1</v>
      </c>
      <c r="F1160" s="235" t="s">
        <v>208</v>
      </c>
      <c r="G1160" s="233"/>
      <c r="H1160" s="236">
        <v>0.42</v>
      </c>
      <c r="I1160" s="237"/>
      <c r="J1160" s="233"/>
      <c r="K1160" s="233"/>
      <c r="L1160" s="238"/>
      <c r="M1160" s="239"/>
      <c r="N1160" s="240"/>
      <c r="O1160" s="240"/>
      <c r="P1160" s="240"/>
      <c r="Q1160" s="240"/>
      <c r="R1160" s="240"/>
      <c r="S1160" s="240"/>
      <c r="T1160" s="241"/>
      <c r="AT1160" s="242" t="s">
        <v>206</v>
      </c>
      <c r="AU1160" s="242" t="s">
        <v>85</v>
      </c>
      <c r="AV1160" s="13" t="s">
        <v>205</v>
      </c>
      <c r="AW1160" s="13" t="s">
        <v>32</v>
      </c>
      <c r="AX1160" s="13" t="s">
        <v>83</v>
      </c>
      <c r="AY1160" s="242" t="s">
        <v>198</v>
      </c>
    </row>
    <row r="1161" spans="2:65" s="1" customFormat="1" ht="16.5" customHeight="1" x14ac:dyDescent="0.2">
      <c r="B1161" s="33"/>
      <c r="C1161" s="208" t="s">
        <v>1453</v>
      </c>
      <c r="D1161" s="208" t="s">
        <v>201</v>
      </c>
      <c r="E1161" s="209" t="s">
        <v>1419</v>
      </c>
      <c r="F1161" s="210" t="s">
        <v>1420</v>
      </c>
      <c r="G1161" s="211" t="s">
        <v>265</v>
      </c>
      <c r="H1161" s="212">
        <v>0.01</v>
      </c>
      <c r="I1161" s="213"/>
      <c r="J1161" s="212">
        <f>ROUND(I1161*H1161,2)</f>
        <v>0</v>
      </c>
      <c r="K1161" s="210" t="s">
        <v>1</v>
      </c>
      <c r="L1161" s="37"/>
      <c r="M1161" s="214" t="s">
        <v>1</v>
      </c>
      <c r="N1161" s="215" t="s">
        <v>41</v>
      </c>
      <c r="O1161" s="65"/>
      <c r="P1161" s="216">
        <f>O1161*H1161</f>
        <v>0</v>
      </c>
      <c r="Q1161" s="216">
        <v>0</v>
      </c>
      <c r="R1161" s="216">
        <f>Q1161*H1161</f>
        <v>0</v>
      </c>
      <c r="S1161" s="216">
        <v>0</v>
      </c>
      <c r="T1161" s="217">
        <f>S1161*H1161</f>
        <v>0</v>
      </c>
      <c r="AR1161" s="218" t="s">
        <v>243</v>
      </c>
      <c r="AT1161" s="218" t="s">
        <v>201</v>
      </c>
      <c r="AU1161" s="218" t="s">
        <v>85</v>
      </c>
      <c r="AY1161" s="16" t="s">
        <v>198</v>
      </c>
      <c r="BE1161" s="219">
        <f>IF(N1161="základní",J1161,0)</f>
        <v>0</v>
      </c>
      <c r="BF1161" s="219">
        <f>IF(N1161="snížená",J1161,0)</f>
        <v>0</v>
      </c>
      <c r="BG1161" s="219">
        <f>IF(N1161="zákl. přenesená",J1161,0)</f>
        <v>0</v>
      </c>
      <c r="BH1161" s="219">
        <f>IF(N1161="sníž. přenesená",J1161,0)</f>
        <v>0</v>
      </c>
      <c r="BI1161" s="219">
        <f>IF(N1161="nulová",J1161,0)</f>
        <v>0</v>
      </c>
      <c r="BJ1161" s="16" t="s">
        <v>83</v>
      </c>
      <c r="BK1161" s="219">
        <f>ROUND(I1161*H1161,2)</f>
        <v>0</v>
      </c>
      <c r="BL1161" s="16" t="s">
        <v>243</v>
      </c>
      <c r="BM1161" s="218" t="s">
        <v>1454</v>
      </c>
    </row>
    <row r="1162" spans="2:65" s="12" customFormat="1" x14ac:dyDescent="0.2">
      <c r="B1162" s="220"/>
      <c r="C1162" s="221"/>
      <c r="D1162" s="222" t="s">
        <v>206</v>
      </c>
      <c r="E1162" s="223" t="s">
        <v>1</v>
      </c>
      <c r="F1162" s="224" t="s">
        <v>1455</v>
      </c>
      <c r="G1162" s="221"/>
      <c r="H1162" s="225">
        <v>0.01</v>
      </c>
      <c r="I1162" s="226"/>
      <c r="J1162" s="221"/>
      <c r="K1162" s="221"/>
      <c r="L1162" s="227"/>
      <c r="M1162" s="228"/>
      <c r="N1162" s="229"/>
      <c r="O1162" s="229"/>
      <c r="P1162" s="229"/>
      <c r="Q1162" s="229"/>
      <c r="R1162" s="229"/>
      <c r="S1162" s="229"/>
      <c r="T1162" s="230"/>
      <c r="AT1162" s="231" t="s">
        <v>206</v>
      </c>
      <c r="AU1162" s="231" t="s">
        <v>85</v>
      </c>
      <c r="AV1162" s="12" t="s">
        <v>85</v>
      </c>
      <c r="AW1162" s="12" t="s">
        <v>32</v>
      </c>
      <c r="AX1162" s="12" t="s">
        <v>76</v>
      </c>
      <c r="AY1162" s="231" t="s">
        <v>198</v>
      </c>
    </row>
    <row r="1163" spans="2:65" s="12" customFormat="1" x14ac:dyDescent="0.2">
      <c r="B1163" s="220"/>
      <c r="C1163" s="221"/>
      <c r="D1163" s="222" t="s">
        <v>206</v>
      </c>
      <c r="E1163" s="223" t="s">
        <v>1</v>
      </c>
      <c r="F1163" s="224" t="s">
        <v>1456</v>
      </c>
      <c r="G1163" s="221"/>
      <c r="H1163" s="225">
        <v>0</v>
      </c>
      <c r="I1163" s="226"/>
      <c r="J1163" s="221"/>
      <c r="K1163" s="221"/>
      <c r="L1163" s="227"/>
      <c r="M1163" s="228"/>
      <c r="N1163" s="229"/>
      <c r="O1163" s="229"/>
      <c r="P1163" s="229"/>
      <c r="Q1163" s="229"/>
      <c r="R1163" s="229"/>
      <c r="S1163" s="229"/>
      <c r="T1163" s="230"/>
      <c r="AT1163" s="231" t="s">
        <v>206</v>
      </c>
      <c r="AU1163" s="231" t="s">
        <v>85</v>
      </c>
      <c r="AV1163" s="12" t="s">
        <v>85</v>
      </c>
      <c r="AW1163" s="12" t="s">
        <v>32</v>
      </c>
      <c r="AX1163" s="12" t="s">
        <v>76</v>
      </c>
      <c r="AY1163" s="231" t="s">
        <v>198</v>
      </c>
    </row>
    <row r="1164" spans="2:65" s="13" customFormat="1" x14ac:dyDescent="0.2">
      <c r="B1164" s="232"/>
      <c r="C1164" s="233"/>
      <c r="D1164" s="222" t="s">
        <v>206</v>
      </c>
      <c r="E1164" s="234" t="s">
        <v>1</v>
      </c>
      <c r="F1164" s="235" t="s">
        <v>208</v>
      </c>
      <c r="G1164" s="233"/>
      <c r="H1164" s="236">
        <v>0.01</v>
      </c>
      <c r="I1164" s="237"/>
      <c r="J1164" s="233"/>
      <c r="K1164" s="233"/>
      <c r="L1164" s="238"/>
      <c r="M1164" s="239"/>
      <c r="N1164" s="240"/>
      <c r="O1164" s="240"/>
      <c r="P1164" s="240"/>
      <c r="Q1164" s="240"/>
      <c r="R1164" s="240"/>
      <c r="S1164" s="240"/>
      <c r="T1164" s="241"/>
      <c r="AT1164" s="242" t="s">
        <v>206</v>
      </c>
      <c r="AU1164" s="242" t="s">
        <v>85</v>
      </c>
      <c r="AV1164" s="13" t="s">
        <v>205</v>
      </c>
      <c r="AW1164" s="13" t="s">
        <v>32</v>
      </c>
      <c r="AX1164" s="13" t="s">
        <v>83</v>
      </c>
      <c r="AY1164" s="242" t="s">
        <v>198</v>
      </c>
    </row>
    <row r="1165" spans="2:65" s="1" customFormat="1" ht="16.5" customHeight="1" x14ac:dyDescent="0.2">
      <c r="B1165" s="33"/>
      <c r="C1165" s="208" t="s">
        <v>824</v>
      </c>
      <c r="D1165" s="208" t="s">
        <v>201</v>
      </c>
      <c r="E1165" s="209" t="s">
        <v>1457</v>
      </c>
      <c r="F1165" s="210" t="s">
        <v>1458</v>
      </c>
      <c r="G1165" s="211" t="s">
        <v>204</v>
      </c>
      <c r="H1165" s="212">
        <v>4</v>
      </c>
      <c r="I1165" s="213"/>
      <c r="J1165" s="212">
        <f>ROUND(I1165*H1165,2)</f>
        <v>0</v>
      </c>
      <c r="K1165" s="210" t="s">
        <v>1</v>
      </c>
      <c r="L1165" s="37"/>
      <c r="M1165" s="214" t="s">
        <v>1</v>
      </c>
      <c r="N1165" s="215" t="s">
        <v>41</v>
      </c>
      <c r="O1165" s="65"/>
      <c r="P1165" s="216">
        <f>O1165*H1165</f>
        <v>0</v>
      </c>
      <c r="Q1165" s="216">
        <v>0</v>
      </c>
      <c r="R1165" s="216">
        <f>Q1165*H1165</f>
        <v>0</v>
      </c>
      <c r="S1165" s="216">
        <v>0</v>
      </c>
      <c r="T1165" s="217">
        <f>S1165*H1165</f>
        <v>0</v>
      </c>
      <c r="AR1165" s="218" t="s">
        <v>243</v>
      </c>
      <c r="AT1165" s="218" t="s">
        <v>201</v>
      </c>
      <c r="AU1165" s="218" t="s">
        <v>85</v>
      </c>
      <c r="AY1165" s="16" t="s">
        <v>198</v>
      </c>
      <c r="BE1165" s="219">
        <f>IF(N1165="základní",J1165,0)</f>
        <v>0</v>
      </c>
      <c r="BF1165" s="219">
        <f>IF(N1165="snížená",J1165,0)</f>
        <v>0</v>
      </c>
      <c r="BG1165" s="219">
        <f>IF(N1165="zákl. přenesená",J1165,0)</f>
        <v>0</v>
      </c>
      <c r="BH1165" s="219">
        <f>IF(N1165="sníž. přenesená",J1165,0)</f>
        <v>0</v>
      </c>
      <c r="BI1165" s="219">
        <f>IF(N1165="nulová",J1165,0)</f>
        <v>0</v>
      </c>
      <c r="BJ1165" s="16" t="s">
        <v>83</v>
      </c>
      <c r="BK1165" s="219">
        <f>ROUND(I1165*H1165,2)</f>
        <v>0</v>
      </c>
      <c r="BL1165" s="16" t="s">
        <v>243</v>
      </c>
      <c r="BM1165" s="218" t="s">
        <v>1459</v>
      </c>
    </row>
    <row r="1166" spans="2:65" s="12" customFormat="1" x14ac:dyDescent="0.2">
      <c r="B1166" s="220"/>
      <c r="C1166" s="221"/>
      <c r="D1166" s="222" t="s">
        <v>206</v>
      </c>
      <c r="E1166" s="223" t="s">
        <v>1</v>
      </c>
      <c r="F1166" s="224" t="s">
        <v>205</v>
      </c>
      <c r="G1166" s="221"/>
      <c r="H1166" s="225">
        <v>4</v>
      </c>
      <c r="I1166" s="226"/>
      <c r="J1166" s="221"/>
      <c r="K1166" s="221"/>
      <c r="L1166" s="227"/>
      <c r="M1166" s="228"/>
      <c r="N1166" s="229"/>
      <c r="O1166" s="229"/>
      <c r="P1166" s="229"/>
      <c r="Q1166" s="229"/>
      <c r="R1166" s="229"/>
      <c r="S1166" s="229"/>
      <c r="T1166" s="230"/>
      <c r="AT1166" s="231" t="s">
        <v>206</v>
      </c>
      <c r="AU1166" s="231" t="s">
        <v>85</v>
      </c>
      <c r="AV1166" s="12" t="s">
        <v>85</v>
      </c>
      <c r="AW1166" s="12" t="s">
        <v>32</v>
      </c>
      <c r="AX1166" s="12" t="s">
        <v>76</v>
      </c>
      <c r="AY1166" s="231" t="s">
        <v>198</v>
      </c>
    </row>
    <row r="1167" spans="2:65" s="13" customFormat="1" x14ac:dyDescent="0.2">
      <c r="B1167" s="232"/>
      <c r="C1167" s="233"/>
      <c r="D1167" s="222" t="s">
        <v>206</v>
      </c>
      <c r="E1167" s="234" t="s">
        <v>1</v>
      </c>
      <c r="F1167" s="235" t="s">
        <v>208</v>
      </c>
      <c r="G1167" s="233"/>
      <c r="H1167" s="236">
        <v>4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AT1167" s="242" t="s">
        <v>206</v>
      </c>
      <c r="AU1167" s="242" t="s">
        <v>85</v>
      </c>
      <c r="AV1167" s="13" t="s">
        <v>205</v>
      </c>
      <c r="AW1167" s="13" t="s">
        <v>32</v>
      </c>
      <c r="AX1167" s="13" t="s">
        <v>83</v>
      </c>
      <c r="AY1167" s="242" t="s">
        <v>198</v>
      </c>
    </row>
    <row r="1168" spans="2:65" s="1" customFormat="1" ht="16.5" customHeight="1" x14ac:dyDescent="0.2">
      <c r="B1168" s="33"/>
      <c r="C1168" s="208" t="s">
        <v>1460</v>
      </c>
      <c r="D1168" s="208" t="s">
        <v>201</v>
      </c>
      <c r="E1168" s="209" t="s">
        <v>1461</v>
      </c>
      <c r="F1168" s="210" t="s">
        <v>1462</v>
      </c>
      <c r="G1168" s="211" t="s">
        <v>204</v>
      </c>
      <c r="H1168" s="212">
        <v>4</v>
      </c>
      <c r="I1168" s="213"/>
      <c r="J1168" s="212">
        <f>ROUND(I1168*H1168,2)</f>
        <v>0</v>
      </c>
      <c r="K1168" s="210" t="s">
        <v>1</v>
      </c>
      <c r="L1168" s="37"/>
      <c r="M1168" s="214" t="s">
        <v>1</v>
      </c>
      <c r="N1168" s="215" t="s">
        <v>41</v>
      </c>
      <c r="O1168" s="65"/>
      <c r="P1168" s="216">
        <f>O1168*H1168</f>
        <v>0</v>
      </c>
      <c r="Q1168" s="216">
        <v>0</v>
      </c>
      <c r="R1168" s="216">
        <f>Q1168*H1168</f>
        <v>0</v>
      </c>
      <c r="S1168" s="216">
        <v>0</v>
      </c>
      <c r="T1168" s="217">
        <f>S1168*H1168</f>
        <v>0</v>
      </c>
      <c r="AR1168" s="218" t="s">
        <v>243</v>
      </c>
      <c r="AT1168" s="218" t="s">
        <v>201</v>
      </c>
      <c r="AU1168" s="218" t="s">
        <v>85</v>
      </c>
      <c r="AY1168" s="16" t="s">
        <v>198</v>
      </c>
      <c r="BE1168" s="219">
        <f>IF(N1168="základní",J1168,0)</f>
        <v>0</v>
      </c>
      <c r="BF1168" s="219">
        <f>IF(N1168="snížená",J1168,0)</f>
        <v>0</v>
      </c>
      <c r="BG1168" s="219">
        <f>IF(N1168="zákl. přenesená",J1168,0)</f>
        <v>0</v>
      </c>
      <c r="BH1168" s="219">
        <f>IF(N1168="sníž. přenesená",J1168,0)</f>
        <v>0</v>
      </c>
      <c r="BI1168" s="219">
        <f>IF(N1168="nulová",J1168,0)</f>
        <v>0</v>
      </c>
      <c r="BJ1168" s="16" t="s">
        <v>83</v>
      </c>
      <c r="BK1168" s="219">
        <f>ROUND(I1168*H1168,2)</f>
        <v>0</v>
      </c>
      <c r="BL1168" s="16" t="s">
        <v>243</v>
      </c>
      <c r="BM1168" s="218" t="s">
        <v>1463</v>
      </c>
    </row>
    <row r="1169" spans="2:65" s="12" customFormat="1" x14ac:dyDescent="0.2">
      <c r="B1169" s="220"/>
      <c r="C1169" s="221"/>
      <c r="D1169" s="222" t="s">
        <v>206</v>
      </c>
      <c r="E1169" s="223" t="s">
        <v>1</v>
      </c>
      <c r="F1169" s="224" t="s">
        <v>205</v>
      </c>
      <c r="G1169" s="221"/>
      <c r="H1169" s="225">
        <v>4</v>
      </c>
      <c r="I1169" s="226"/>
      <c r="J1169" s="221"/>
      <c r="K1169" s="221"/>
      <c r="L1169" s="227"/>
      <c r="M1169" s="228"/>
      <c r="N1169" s="229"/>
      <c r="O1169" s="229"/>
      <c r="P1169" s="229"/>
      <c r="Q1169" s="229"/>
      <c r="R1169" s="229"/>
      <c r="S1169" s="229"/>
      <c r="T1169" s="230"/>
      <c r="AT1169" s="231" t="s">
        <v>206</v>
      </c>
      <c r="AU1169" s="231" t="s">
        <v>85</v>
      </c>
      <c r="AV1169" s="12" t="s">
        <v>85</v>
      </c>
      <c r="AW1169" s="12" t="s">
        <v>32</v>
      </c>
      <c r="AX1169" s="12" t="s">
        <v>76</v>
      </c>
      <c r="AY1169" s="231" t="s">
        <v>198</v>
      </c>
    </row>
    <row r="1170" spans="2:65" s="13" customFormat="1" x14ac:dyDescent="0.2">
      <c r="B1170" s="232"/>
      <c r="C1170" s="233"/>
      <c r="D1170" s="222" t="s">
        <v>206</v>
      </c>
      <c r="E1170" s="234" t="s">
        <v>1</v>
      </c>
      <c r="F1170" s="235" t="s">
        <v>208</v>
      </c>
      <c r="G1170" s="233"/>
      <c r="H1170" s="236">
        <v>4</v>
      </c>
      <c r="I1170" s="237"/>
      <c r="J1170" s="233"/>
      <c r="K1170" s="233"/>
      <c r="L1170" s="238"/>
      <c r="M1170" s="239"/>
      <c r="N1170" s="240"/>
      <c r="O1170" s="240"/>
      <c r="P1170" s="240"/>
      <c r="Q1170" s="240"/>
      <c r="R1170" s="240"/>
      <c r="S1170" s="240"/>
      <c r="T1170" s="241"/>
      <c r="AT1170" s="242" t="s">
        <v>206</v>
      </c>
      <c r="AU1170" s="242" t="s">
        <v>85</v>
      </c>
      <c r="AV1170" s="13" t="s">
        <v>205</v>
      </c>
      <c r="AW1170" s="13" t="s">
        <v>32</v>
      </c>
      <c r="AX1170" s="13" t="s">
        <v>83</v>
      </c>
      <c r="AY1170" s="242" t="s">
        <v>198</v>
      </c>
    </row>
    <row r="1171" spans="2:65" s="1" customFormat="1" ht="16.5" customHeight="1" x14ac:dyDescent="0.2">
      <c r="B1171" s="33"/>
      <c r="C1171" s="208" t="s">
        <v>874</v>
      </c>
      <c r="D1171" s="208" t="s">
        <v>201</v>
      </c>
      <c r="E1171" s="209" t="s">
        <v>1464</v>
      </c>
      <c r="F1171" s="210" t="s">
        <v>1465</v>
      </c>
      <c r="G1171" s="211" t="s">
        <v>590</v>
      </c>
      <c r="H1171" s="212">
        <v>1</v>
      </c>
      <c r="I1171" s="213"/>
      <c r="J1171" s="212">
        <f>ROUND(I1171*H1171,2)</f>
        <v>0</v>
      </c>
      <c r="K1171" s="210" t="s">
        <v>1</v>
      </c>
      <c r="L1171" s="37"/>
      <c r="M1171" s="214" t="s">
        <v>1</v>
      </c>
      <c r="N1171" s="215" t="s">
        <v>41</v>
      </c>
      <c r="O1171" s="65"/>
      <c r="P1171" s="216">
        <f>O1171*H1171</f>
        <v>0</v>
      </c>
      <c r="Q1171" s="216">
        <v>0</v>
      </c>
      <c r="R1171" s="216">
        <f>Q1171*H1171</f>
        <v>0</v>
      </c>
      <c r="S1171" s="216">
        <v>0</v>
      </c>
      <c r="T1171" s="217">
        <f>S1171*H1171</f>
        <v>0</v>
      </c>
      <c r="AR1171" s="218" t="s">
        <v>243</v>
      </c>
      <c r="AT1171" s="218" t="s">
        <v>201</v>
      </c>
      <c r="AU1171" s="218" t="s">
        <v>85</v>
      </c>
      <c r="AY1171" s="16" t="s">
        <v>198</v>
      </c>
      <c r="BE1171" s="219">
        <f>IF(N1171="základní",J1171,0)</f>
        <v>0</v>
      </c>
      <c r="BF1171" s="219">
        <f>IF(N1171="snížená",J1171,0)</f>
        <v>0</v>
      </c>
      <c r="BG1171" s="219">
        <f>IF(N1171="zákl. přenesená",J1171,0)</f>
        <v>0</v>
      </c>
      <c r="BH1171" s="219">
        <f>IF(N1171="sníž. přenesená",J1171,0)</f>
        <v>0</v>
      </c>
      <c r="BI1171" s="219">
        <f>IF(N1171="nulová",J1171,0)</f>
        <v>0</v>
      </c>
      <c r="BJ1171" s="16" t="s">
        <v>83</v>
      </c>
      <c r="BK1171" s="219">
        <f>ROUND(I1171*H1171,2)</f>
        <v>0</v>
      </c>
      <c r="BL1171" s="16" t="s">
        <v>243</v>
      </c>
      <c r="BM1171" s="218" t="s">
        <v>1466</v>
      </c>
    </row>
    <row r="1172" spans="2:65" s="14" customFormat="1" x14ac:dyDescent="0.2">
      <c r="B1172" s="243"/>
      <c r="C1172" s="244"/>
      <c r="D1172" s="222" t="s">
        <v>206</v>
      </c>
      <c r="E1172" s="245" t="s">
        <v>1</v>
      </c>
      <c r="F1172" s="246" t="s">
        <v>1356</v>
      </c>
      <c r="G1172" s="244"/>
      <c r="H1172" s="245" t="s">
        <v>1</v>
      </c>
      <c r="I1172" s="247"/>
      <c r="J1172" s="244"/>
      <c r="K1172" s="244"/>
      <c r="L1172" s="248"/>
      <c r="M1172" s="249"/>
      <c r="N1172" s="250"/>
      <c r="O1172" s="250"/>
      <c r="P1172" s="250"/>
      <c r="Q1172" s="250"/>
      <c r="R1172" s="250"/>
      <c r="S1172" s="250"/>
      <c r="T1172" s="251"/>
      <c r="AT1172" s="252" t="s">
        <v>206</v>
      </c>
      <c r="AU1172" s="252" t="s">
        <v>85</v>
      </c>
      <c r="AV1172" s="14" t="s">
        <v>83</v>
      </c>
      <c r="AW1172" s="14" t="s">
        <v>32</v>
      </c>
      <c r="AX1172" s="14" t="s">
        <v>76</v>
      </c>
      <c r="AY1172" s="252" t="s">
        <v>198</v>
      </c>
    </row>
    <row r="1173" spans="2:65" s="12" customFormat="1" x14ac:dyDescent="0.2">
      <c r="B1173" s="220"/>
      <c r="C1173" s="221"/>
      <c r="D1173" s="222" t="s">
        <v>206</v>
      </c>
      <c r="E1173" s="223" t="s">
        <v>1</v>
      </c>
      <c r="F1173" s="224" t="s">
        <v>1467</v>
      </c>
      <c r="G1173" s="221"/>
      <c r="H1173" s="225">
        <v>1</v>
      </c>
      <c r="I1173" s="226"/>
      <c r="J1173" s="221"/>
      <c r="K1173" s="221"/>
      <c r="L1173" s="227"/>
      <c r="M1173" s="228"/>
      <c r="N1173" s="229"/>
      <c r="O1173" s="229"/>
      <c r="P1173" s="229"/>
      <c r="Q1173" s="229"/>
      <c r="R1173" s="229"/>
      <c r="S1173" s="229"/>
      <c r="T1173" s="230"/>
      <c r="AT1173" s="231" t="s">
        <v>206</v>
      </c>
      <c r="AU1173" s="231" t="s">
        <v>85</v>
      </c>
      <c r="AV1173" s="12" t="s">
        <v>85</v>
      </c>
      <c r="AW1173" s="12" t="s">
        <v>32</v>
      </c>
      <c r="AX1173" s="12" t="s">
        <v>76</v>
      </c>
      <c r="AY1173" s="231" t="s">
        <v>198</v>
      </c>
    </row>
    <row r="1174" spans="2:65" s="13" customFormat="1" x14ac:dyDescent="0.2">
      <c r="B1174" s="232"/>
      <c r="C1174" s="233"/>
      <c r="D1174" s="222" t="s">
        <v>206</v>
      </c>
      <c r="E1174" s="234" t="s">
        <v>1</v>
      </c>
      <c r="F1174" s="235" t="s">
        <v>208</v>
      </c>
      <c r="G1174" s="233"/>
      <c r="H1174" s="236">
        <v>1</v>
      </c>
      <c r="I1174" s="237"/>
      <c r="J1174" s="233"/>
      <c r="K1174" s="233"/>
      <c r="L1174" s="238"/>
      <c r="M1174" s="239"/>
      <c r="N1174" s="240"/>
      <c r="O1174" s="240"/>
      <c r="P1174" s="240"/>
      <c r="Q1174" s="240"/>
      <c r="R1174" s="240"/>
      <c r="S1174" s="240"/>
      <c r="T1174" s="241"/>
      <c r="AT1174" s="242" t="s">
        <v>206</v>
      </c>
      <c r="AU1174" s="242" t="s">
        <v>85</v>
      </c>
      <c r="AV1174" s="13" t="s">
        <v>205</v>
      </c>
      <c r="AW1174" s="13" t="s">
        <v>32</v>
      </c>
      <c r="AX1174" s="13" t="s">
        <v>83</v>
      </c>
      <c r="AY1174" s="242" t="s">
        <v>198</v>
      </c>
    </row>
    <row r="1175" spans="2:65" s="1" customFormat="1" ht="16.5" customHeight="1" x14ac:dyDescent="0.2">
      <c r="B1175" s="33"/>
      <c r="C1175" s="208" t="s">
        <v>1468</v>
      </c>
      <c r="D1175" s="208" t="s">
        <v>201</v>
      </c>
      <c r="E1175" s="209" t="s">
        <v>1469</v>
      </c>
      <c r="F1175" s="210" t="s">
        <v>1470</v>
      </c>
      <c r="G1175" s="211" t="s">
        <v>278</v>
      </c>
      <c r="H1175" s="212">
        <v>10</v>
      </c>
      <c r="I1175" s="213"/>
      <c r="J1175" s="212">
        <f>ROUND(I1175*H1175,2)</f>
        <v>0</v>
      </c>
      <c r="K1175" s="210" t="s">
        <v>1</v>
      </c>
      <c r="L1175" s="37"/>
      <c r="M1175" s="214" t="s">
        <v>1</v>
      </c>
      <c r="N1175" s="215" t="s">
        <v>41</v>
      </c>
      <c r="O1175" s="65"/>
      <c r="P1175" s="216">
        <f>O1175*H1175</f>
        <v>0</v>
      </c>
      <c r="Q1175" s="216">
        <v>0</v>
      </c>
      <c r="R1175" s="216">
        <f>Q1175*H1175</f>
        <v>0</v>
      </c>
      <c r="S1175" s="216">
        <v>0</v>
      </c>
      <c r="T1175" s="217">
        <f>S1175*H1175</f>
        <v>0</v>
      </c>
      <c r="AR1175" s="218" t="s">
        <v>243</v>
      </c>
      <c r="AT1175" s="218" t="s">
        <v>201</v>
      </c>
      <c r="AU1175" s="218" t="s">
        <v>85</v>
      </c>
      <c r="AY1175" s="16" t="s">
        <v>198</v>
      </c>
      <c r="BE1175" s="219">
        <f>IF(N1175="základní",J1175,0)</f>
        <v>0</v>
      </c>
      <c r="BF1175" s="219">
        <f>IF(N1175="snížená",J1175,0)</f>
        <v>0</v>
      </c>
      <c r="BG1175" s="219">
        <f>IF(N1175="zákl. přenesená",J1175,0)</f>
        <v>0</v>
      </c>
      <c r="BH1175" s="219">
        <f>IF(N1175="sníž. přenesená",J1175,0)</f>
        <v>0</v>
      </c>
      <c r="BI1175" s="219">
        <f>IF(N1175="nulová",J1175,0)</f>
        <v>0</v>
      </c>
      <c r="BJ1175" s="16" t="s">
        <v>83</v>
      </c>
      <c r="BK1175" s="219">
        <f>ROUND(I1175*H1175,2)</f>
        <v>0</v>
      </c>
      <c r="BL1175" s="16" t="s">
        <v>243</v>
      </c>
      <c r="BM1175" s="218" t="s">
        <v>1471</v>
      </c>
    </row>
    <row r="1176" spans="2:65" s="12" customFormat="1" x14ac:dyDescent="0.2">
      <c r="B1176" s="220"/>
      <c r="C1176" s="221"/>
      <c r="D1176" s="222" t="s">
        <v>206</v>
      </c>
      <c r="E1176" s="223" t="s">
        <v>1</v>
      </c>
      <c r="F1176" s="224" t="s">
        <v>1472</v>
      </c>
      <c r="G1176" s="221"/>
      <c r="H1176" s="225">
        <v>10</v>
      </c>
      <c r="I1176" s="226"/>
      <c r="J1176" s="221"/>
      <c r="K1176" s="221"/>
      <c r="L1176" s="227"/>
      <c r="M1176" s="228"/>
      <c r="N1176" s="229"/>
      <c r="O1176" s="229"/>
      <c r="P1176" s="229"/>
      <c r="Q1176" s="229"/>
      <c r="R1176" s="229"/>
      <c r="S1176" s="229"/>
      <c r="T1176" s="230"/>
      <c r="AT1176" s="231" t="s">
        <v>206</v>
      </c>
      <c r="AU1176" s="231" t="s">
        <v>85</v>
      </c>
      <c r="AV1176" s="12" t="s">
        <v>85</v>
      </c>
      <c r="AW1176" s="12" t="s">
        <v>32</v>
      </c>
      <c r="AX1176" s="12" t="s">
        <v>76</v>
      </c>
      <c r="AY1176" s="231" t="s">
        <v>198</v>
      </c>
    </row>
    <row r="1177" spans="2:65" s="13" customFormat="1" x14ac:dyDescent="0.2">
      <c r="B1177" s="232"/>
      <c r="C1177" s="233"/>
      <c r="D1177" s="222" t="s">
        <v>206</v>
      </c>
      <c r="E1177" s="234" t="s">
        <v>1</v>
      </c>
      <c r="F1177" s="235" t="s">
        <v>208</v>
      </c>
      <c r="G1177" s="233"/>
      <c r="H1177" s="236">
        <v>10</v>
      </c>
      <c r="I1177" s="237"/>
      <c r="J1177" s="233"/>
      <c r="K1177" s="233"/>
      <c r="L1177" s="238"/>
      <c r="M1177" s="239"/>
      <c r="N1177" s="240"/>
      <c r="O1177" s="240"/>
      <c r="P1177" s="240"/>
      <c r="Q1177" s="240"/>
      <c r="R1177" s="240"/>
      <c r="S1177" s="240"/>
      <c r="T1177" s="241"/>
      <c r="AT1177" s="242" t="s">
        <v>206</v>
      </c>
      <c r="AU1177" s="242" t="s">
        <v>85</v>
      </c>
      <c r="AV1177" s="13" t="s">
        <v>205</v>
      </c>
      <c r="AW1177" s="13" t="s">
        <v>32</v>
      </c>
      <c r="AX1177" s="13" t="s">
        <v>83</v>
      </c>
      <c r="AY1177" s="242" t="s">
        <v>198</v>
      </c>
    </row>
    <row r="1178" spans="2:65" s="1" customFormat="1" ht="16.5" customHeight="1" x14ac:dyDescent="0.2">
      <c r="B1178" s="33"/>
      <c r="C1178" s="208" t="s">
        <v>884</v>
      </c>
      <c r="D1178" s="208" t="s">
        <v>201</v>
      </c>
      <c r="E1178" s="209" t="s">
        <v>1473</v>
      </c>
      <c r="F1178" s="210" t="s">
        <v>1474</v>
      </c>
      <c r="G1178" s="211" t="s">
        <v>294</v>
      </c>
      <c r="H1178" s="212">
        <v>2.68</v>
      </c>
      <c r="I1178" s="213"/>
      <c r="J1178" s="212">
        <f>ROUND(I1178*H1178,2)</f>
        <v>0</v>
      </c>
      <c r="K1178" s="210" t="s">
        <v>1</v>
      </c>
      <c r="L1178" s="37"/>
      <c r="M1178" s="214" t="s">
        <v>1</v>
      </c>
      <c r="N1178" s="215" t="s">
        <v>41</v>
      </c>
      <c r="O1178" s="65"/>
      <c r="P1178" s="216">
        <f>O1178*H1178</f>
        <v>0</v>
      </c>
      <c r="Q1178" s="216">
        <v>0</v>
      </c>
      <c r="R1178" s="216">
        <f>Q1178*H1178</f>
        <v>0</v>
      </c>
      <c r="S1178" s="216">
        <v>0</v>
      </c>
      <c r="T1178" s="217">
        <f>S1178*H1178</f>
        <v>0</v>
      </c>
      <c r="AR1178" s="218" t="s">
        <v>243</v>
      </c>
      <c r="AT1178" s="218" t="s">
        <v>201</v>
      </c>
      <c r="AU1178" s="218" t="s">
        <v>85</v>
      </c>
      <c r="AY1178" s="16" t="s">
        <v>198</v>
      </c>
      <c r="BE1178" s="219">
        <f>IF(N1178="základní",J1178,0)</f>
        <v>0</v>
      </c>
      <c r="BF1178" s="219">
        <f>IF(N1178="snížená",J1178,0)</f>
        <v>0</v>
      </c>
      <c r="BG1178" s="219">
        <f>IF(N1178="zákl. přenesená",J1178,0)</f>
        <v>0</v>
      </c>
      <c r="BH1178" s="219">
        <f>IF(N1178="sníž. přenesená",J1178,0)</f>
        <v>0</v>
      </c>
      <c r="BI1178" s="219">
        <f>IF(N1178="nulová",J1178,0)</f>
        <v>0</v>
      </c>
      <c r="BJ1178" s="16" t="s">
        <v>83</v>
      </c>
      <c r="BK1178" s="219">
        <f>ROUND(I1178*H1178,2)</f>
        <v>0</v>
      </c>
      <c r="BL1178" s="16" t="s">
        <v>243</v>
      </c>
      <c r="BM1178" s="218" t="s">
        <v>1475</v>
      </c>
    </row>
    <row r="1179" spans="2:65" s="11" customFormat="1" ht="22.9" customHeight="1" x14ac:dyDescent="0.2">
      <c r="B1179" s="192"/>
      <c r="C1179" s="193"/>
      <c r="D1179" s="194" t="s">
        <v>75</v>
      </c>
      <c r="E1179" s="206" t="s">
        <v>1476</v>
      </c>
      <c r="F1179" s="206" t="s">
        <v>1477</v>
      </c>
      <c r="G1179" s="193"/>
      <c r="H1179" s="193"/>
      <c r="I1179" s="196"/>
      <c r="J1179" s="207">
        <f>BK1179</f>
        <v>0</v>
      </c>
      <c r="K1179" s="193"/>
      <c r="L1179" s="198"/>
      <c r="M1179" s="199"/>
      <c r="N1179" s="200"/>
      <c r="O1179" s="200"/>
      <c r="P1179" s="201">
        <f>SUM(P1180:P1216)</f>
        <v>0</v>
      </c>
      <c r="Q1179" s="200"/>
      <c r="R1179" s="201">
        <f>SUM(R1180:R1216)</f>
        <v>0</v>
      </c>
      <c r="S1179" s="200"/>
      <c r="T1179" s="202">
        <f>SUM(T1180:T1216)</f>
        <v>0</v>
      </c>
      <c r="AR1179" s="203" t="s">
        <v>85</v>
      </c>
      <c r="AT1179" s="204" t="s">
        <v>75</v>
      </c>
      <c r="AU1179" s="204" t="s">
        <v>83</v>
      </c>
      <c r="AY1179" s="203" t="s">
        <v>198</v>
      </c>
      <c r="BK1179" s="205">
        <f>SUM(BK1180:BK1216)</f>
        <v>0</v>
      </c>
    </row>
    <row r="1180" spans="2:65" s="1" customFormat="1" ht="16.5" customHeight="1" x14ac:dyDescent="0.2">
      <c r="B1180" s="33"/>
      <c r="C1180" s="208" t="s">
        <v>1478</v>
      </c>
      <c r="D1180" s="208" t="s">
        <v>201</v>
      </c>
      <c r="E1180" s="209" t="s">
        <v>1479</v>
      </c>
      <c r="F1180" s="210" t="s">
        <v>1480</v>
      </c>
      <c r="G1180" s="211" t="s">
        <v>278</v>
      </c>
      <c r="H1180" s="212">
        <v>204.46</v>
      </c>
      <c r="I1180" s="213"/>
      <c r="J1180" s="212">
        <f>ROUND(I1180*H1180,2)</f>
        <v>0</v>
      </c>
      <c r="K1180" s="210" t="s">
        <v>1</v>
      </c>
      <c r="L1180" s="37"/>
      <c r="M1180" s="214" t="s">
        <v>1</v>
      </c>
      <c r="N1180" s="215" t="s">
        <v>41</v>
      </c>
      <c r="O1180" s="65"/>
      <c r="P1180" s="216">
        <f>O1180*H1180</f>
        <v>0</v>
      </c>
      <c r="Q1180" s="216">
        <v>0</v>
      </c>
      <c r="R1180" s="216">
        <f>Q1180*H1180</f>
        <v>0</v>
      </c>
      <c r="S1180" s="216">
        <v>0</v>
      </c>
      <c r="T1180" s="217">
        <f>S1180*H1180</f>
        <v>0</v>
      </c>
      <c r="AR1180" s="218" t="s">
        <v>243</v>
      </c>
      <c r="AT1180" s="218" t="s">
        <v>201</v>
      </c>
      <c r="AU1180" s="218" t="s">
        <v>85</v>
      </c>
      <c r="AY1180" s="16" t="s">
        <v>198</v>
      </c>
      <c r="BE1180" s="219">
        <f>IF(N1180="základní",J1180,0)</f>
        <v>0</v>
      </c>
      <c r="BF1180" s="219">
        <f>IF(N1180="snížená",J1180,0)</f>
        <v>0</v>
      </c>
      <c r="BG1180" s="219">
        <f>IF(N1180="zákl. přenesená",J1180,0)</f>
        <v>0</v>
      </c>
      <c r="BH1180" s="219">
        <f>IF(N1180="sníž. přenesená",J1180,0)</f>
        <v>0</v>
      </c>
      <c r="BI1180" s="219">
        <f>IF(N1180="nulová",J1180,0)</f>
        <v>0</v>
      </c>
      <c r="BJ1180" s="16" t="s">
        <v>83</v>
      </c>
      <c r="BK1180" s="219">
        <f>ROUND(I1180*H1180,2)</f>
        <v>0</v>
      </c>
      <c r="BL1180" s="16" t="s">
        <v>243</v>
      </c>
      <c r="BM1180" s="218" t="s">
        <v>1481</v>
      </c>
    </row>
    <row r="1181" spans="2:65" s="12" customFormat="1" ht="22.5" x14ac:dyDescent="0.2">
      <c r="B1181" s="220"/>
      <c r="C1181" s="221"/>
      <c r="D1181" s="222" t="s">
        <v>206</v>
      </c>
      <c r="E1181" s="223" t="s">
        <v>1</v>
      </c>
      <c r="F1181" s="224" t="s">
        <v>1482</v>
      </c>
      <c r="G1181" s="221"/>
      <c r="H1181" s="225">
        <v>44.86</v>
      </c>
      <c r="I1181" s="226"/>
      <c r="J1181" s="221"/>
      <c r="K1181" s="221"/>
      <c r="L1181" s="227"/>
      <c r="M1181" s="228"/>
      <c r="N1181" s="229"/>
      <c r="O1181" s="229"/>
      <c r="P1181" s="229"/>
      <c r="Q1181" s="229"/>
      <c r="R1181" s="229"/>
      <c r="S1181" s="229"/>
      <c r="T1181" s="230"/>
      <c r="AT1181" s="231" t="s">
        <v>206</v>
      </c>
      <c r="AU1181" s="231" t="s">
        <v>85</v>
      </c>
      <c r="AV1181" s="12" t="s">
        <v>85</v>
      </c>
      <c r="AW1181" s="12" t="s">
        <v>32</v>
      </c>
      <c r="AX1181" s="12" t="s">
        <v>76</v>
      </c>
      <c r="AY1181" s="231" t="s">
        <v>198</v>
      </c>
    </row>
    <row r="1182" spans="2:65" s="12" customFormat="1" x14ac:dyDescent="0.2">
      <c r="B1182" s="220"/>
      <c r="C1182" s="221"/>
      <c r="D1182" s="222" t="s">
        <v>206</v>
      </c>
      <c r="E1182" s="223" t="s">
        <v>1</v>
      </c>
      <c r="F1182" s="224" t="s">
        <v>1483</v>
      </c>
      <c r="G1182" s="221"/>
      <c r="H1182" s="225">
        <v>47.1</v>
      </c>
      <c r="I1182" s="226"/>
      <c r="J1182" s="221"/>
      <c r="K1182" s="221"/>
      <c r="L1182" s="227"/>
      <c r="M1182" s="228"/>
      <c r="N1182" s="229"/>
      <c r="O1182" s="229"/>
      <c r="P1182" s="229"/>
      <c r="Q1182" s="229"/>
      <c r="R1182" s="229"/>
      <c r="S1182" s="229"/>
      <c r="T1182" s="230"/>
      <c r="AT1182" s="231" t="s">
        <v>206</v>
      </c>
      <c r="AU1182" s="231" t="s">
        <v>85</v>
      </c>
      <c r="AV1182" s="12" t="s">
        <v>85</v>
      </c>
      <c r="AW1182" s="12" t="s">
        <v>32</v>
      </c>
      <c r="AX1182" s="12" t="s">
        <v>76</v>
      </c>
      <c r="AY1182" s="231" t="s">
        <v>198</v>
      </c>
    </row>
    <row r="1183" spans="2:65" s="12" customFormat="1" x14ac:dyDescent="0.2">
      <c r="B1183" s="220"/>
      <c r="C1183" s="221"/>
      <c r="D1183" s="222" t="s">
        <v>206</v>
      </c>
      <c r="E1183" s="223" t="s">
        <v>1</v>
      </c>
      <c r="F1183" s="224" t="s">
        <v>1484</v>
      </c>
      <c r="G1183" s="221"/>
      <c r="H1183" s="225">
        <v>30</v>
      </c>
      <c r="I1183" s="226"/>
      <c r="J1183" s="221"/>
      <c r="K1183" s="221"/>
      <c r="L1183" s="227"/>
      <c r="M1183" s="228"/>
      <c r="N1183" s="229"/>
      <c r="O1183" s="229"/>
      <c r="P1183" s="229"/>
      <c r="Q1183" s="229"/>
      <c r="R1183" s="229"/>
      <c r="S1183" s="229"/>
      <c r="T1183" s="230"/>
      <c r="AT1183" s="231" t="s">
        <v>206</v>
      </c>
      <c r="AU1183" s="231" t="s">
        <v>85</v>
      </c>
      <c r="AV1183" s="12" t="s">
        <v>85</v>
      </c>
      <c r="AW1183" s="12" t="s">
        <v>32</v>
      </c>
      <c r="AX1183" s="12" t="s">
        <v>76</v>
      </c>
      <c r="AY1183" s="231" t="s">
        <v>198</v>
      </c>
    </row>
    <row r="1184" spans="2:65" s="12" customFormat="1" x14ac:dyDescent="0.2">
      <c r="B1184" s="220"/>
      <c r="C1184" s="221"/>
      <c r="D1184" s="222" t="s">
        <v>206</v>
      </c>
      <c r="E1184" s="223" t="s">
        <v>1</v>
      </c>
      <c r="F1184" s="224" t="s">
        <v>1485</v>
      </c>
      <c r="G1184" s="221"/>
      <c r="H1184" s="225">
        <v>12</v>
      </c>
      <c r="I1184" s="226"/>
      <c r="J1184" s="221"/>
      <c r="K1184" s="221"/>
      <c r="L1184" s="227"/>
      <c r="M1184" s="228"/>
      <c r="N1184" s="229"/>
      <c r="O1184" s="229"/>
      <c r="P1184" s="229"/>
      <c r="Q1184" s="229"/>
      <c r="R1184" s="229"/>
      <c r="S1184" s="229"/>
      <c r="T1184" s="230"/>
      <c r="AT1184" s="231" t="s">
        <v>206</v>
      </c>
      <c r="AU1184" s="231" t="s">
        <v>85</v>
      </c>
      <c r="AV1184" s="12" t="s">
        <v>85</v>
      </c>
      <c r="AW1184" s="12" t="s">
        <v>32</v>
      </c>
      <c r="AX1184" s="12" t="s">
        <v>76</v>
      </c>
      <c r="AY1184" s="231" t="s">
        <v>198</v>
      </c>
    </row>
    <row r="1185" spans="2:65" s="12" customFormat="1" x14ac:dyDescent="0.2">
      <c r="B1185" s="220"/>
      <c r="C1185" s="221"/>
      <c r="D1185" s="222" t="s">
        <v>206</v>
      </c>
      <c r="E1185" s="223" t="s">
        <v>1</v>
      </c>
      <c r="F1185" s="224" t="s">
        <v>1486</v>
      </c>
      <c r="G1185" s="221"/>
      <c r="H1185" s="225">
        <v>58.5</v>
      </c>
      <c r="I1185" s="226"/>
      <c r="J1185" s="221"/>
      <c r="K1185" s="221"/>
      <c r="L1185" s="227"/>
      <c r="M1185" s="228"/>
      <c r="N1185" s="229"/>
      <c r="O1185" s="229"/>
      <c r="P1185" s="229"/>
      <c r="Q1185" s="229"/>
      <c r="R1185" s="229"/>
      <c r="S1185" s="229"/>
      <c r="T1185" s="230"/>
      <c r="AT1185" s="231" t="s">
        <v>206</v>
      </c>
      <c r="AU1185" s="231" t="s">
        <v>85</v>
      </c>
      <c r="AV1185" s="12" t="s">
        <v>85</v>
      </c>
      <c r="AW1185" s="12" t="s">
        <v>32</v>
      </c>
      <c r="AX1185" s="12" t="s">
        <v>76</v>
      </c>
      <c r="AY1185" s="231" t="s">
        <v>198</v>
      </c>
    </row>
    <row r="1186" spans="2:65" s="12" customFormat="1" x14ac:dyDescent="0.2">
      <c r="B1186" s="220"/>
      <c r="C1186" s="221"/>
      <c r="D1186" s="222" t="s">
        <v>206</v>
      </c>
      <c r="E1186" s="223" t="s">
        <v>1</v>
      </c>
      <c r="F1186" s="224" t="s">
        <v>1487</v>
      </c>
      <c r="G1186" s="221"/>
      <c r="H1186" s="225">
        <v>12</v>
      </c>
      <c r="I1186" s="226"/>
      <c r="J1186" s="221"/>
      <c r="K1186" s="221"/>
      <c r="L1186" s="227"/>
      <c r="M1186" s="228"/>
      <c r="N1186" s="229"/>
      <c r="O1186" s="229"/>
      <c r="P1186" s="229"/>
      <c r="Q1186" s="229"/>
      <c r="R1186" s="229"/>
      <c r="S1186" s="229"/>
      <c r="T1186" s="230"/>
      <c r="AT1186" s="231" t="s">
        <v>206</v>
      </c>
      <c r="AU1186" s="231" t="s">
        <v>85</v>
      </c>
      <c r="AV1186" s="12" t="s">
        <v>85</v>
      </c>
      <c r="AW1186" s="12" t="s">
        <v>32</v>
      </c>
      <c r="AX1186" s="12" t="s">
        <v>76</v>
      </c>
      <c r="AY1186" s="231" t="s">
        <v>198</v>
      </c>
    </row>
    <row r="1187" spans="2:65" s="13" customFormat="1" x14ac:dyDescent="0.2">
      <c r="B1187" s="232"/>
      <c r="C1187" s="233"/>
      <c r="D1187" s="222" t="s">
        <v>206</v>
      </c>
      <c r="E1187" s="234" t="s">
        <v>1</v>
      </c>
      <c r="F1187" s="235" t="s">
        <v>208</v>
      </c>
      <c r="G1187" s="233"/>
      <c r="H1187" s="236">
        <v>204.46</v>
      </c>
      <c r="I1187" s="237"/>
      <c r="J1187" s="233"/>
      <c r="K1187" s="233"/>
      <c r="L1187" s="238"/>
      <c r="M1187" s="239"/>
      <c r="N1187" s="240"/>
      <c r="O1187" s="240"/>
      <c r="P1187" s="240"/>
      <c r="Q1187" s="240"/>
      <c r="R1187" s="240"/>
      <c r="S1187" s="240"/>
      <c r="T1187" s="241"/>
      <c r="AT1187" s="242" t="s">
        <v>206</v>
      </c>
      <c r="AU1187" s="242" t="s">
        <v>85</v>
      </c>
      <c r="AV1187" s="13" t="s">
        <v>205</v>
      </c>
      <c r="AW1187" s="13" t="s">
        <v>32</v>
      </c>
      <c r="AX1187" s="13" t="s">
        <v>83</v>
      </c>
      <c r="AY1187" s="242" t="s">
        <v>198</v>
      </c>
    </row>
    <row r="1188" spans="2:65" s="1" customFormat="1" ht="16.5" customHeight="1" x14ac:dyDescent="0.2">
      <c r="B1188" s="33"/>
      <c r="C1188" s="208" t="s">
        <v>889</v>
      </c>
      <c r="D1188" s="208" t="s">
        <v>201</v>
      </c>
      <c r="E1188" s="209" t="s">
        <v>1488</v>
      </c>
      <c r="F1188" s="210" t="s">
        <v>1489</v>
      </c>
      <c r="G1188" s="211" t="s">
        <v>278</v>
      </c>
      <c r="H1188" s="212">
        <v>31.8</v>
      </c>
      <c r="I1188" s="213"/>
      <c r="J1188" s="212">
        <f>ROUND(I1188*H1188,2)</f>
        <v>0</v>
      </c>
      <c r="K1188" s="210" t="s">
        <v>1</v>
      </c>
      <c r="L1188" s="37"/>
      <c r="M1188" s="214" t="s">
        <v>1</v>
      </c>
      <c r="N1188" s="215" t="s">
        <v>41</v>
      </c>
      <c r="O1188" s="65"/>
      <c r="P1188" s="216">
        <f>O1188*H1188</f>
        <v>0</v>
      </c>
      <c r="Q1188" s="216">
        <v>0</v>
      </c>
      <c r="R1188" s="216">
        <f>Q1188*H1188</f>
        <v>0</v>
      </c>
      <c r="S1188" s="216">
        <v>0</v>
      </c>
      <c r="T1188" s="217">
        <f>S1188*H1188</f>
        <v>0</v>
      </c>
      <c r="AR1188" s="218" t="s">
        <v>243</v>
      </c>
      <c r="AT1188" s="218" t="s">
        <v>201</v>
      </c>
      <c r="AU1188" s="218" t="s">
        <v>85</v>
      </c>
      <c r="AY1188" s="16" t="s">
        <v>198</v>
      </c>
      <c r="BE1188" s="219">
        <f>IF(N1188="základní",J1188,0)</f>
        <v>0</v>
      </c>
      <c r="BF1188" s="219">
        <f>IF(N1188="snížená",J1188,0)</f>
        <v>0</v>
      </c>
      <c r="BG1188" s="219">
        <f>IF(N1188="zákl. přenesená",J1188,0)</f>
        <v>0</v>
      </c>
      <c r="BH1188" s="219">
        <f>IF(N1188="sníž. přenesená",J1188,0)</f>
        <v>0</v>
      </c>
      <c r="BI1188" s="219">
        <f>IF(N1188="nulová",J1188,0)</f>
        <v>0</v>
      </c>
      <c r="BJ1188" s="16" t="s">
        <v>83</v>
      </c>
      <c r="BK1188" s="219">
        <f>ROUND(I1188*H1188,2)</f>
        <v>0</v>
      </c>
      <c r="BL1188" s="16" t="s">
        <v>243</v>
      </c>
      <c r="BM1188" s="218" t="s">
        <v>1490</v>
      </c>
    </row>
    <row r="1189" spans="2:65" s="12" customFormat="1" x14ac:dyDescent="0.2">
      <c r="B1189" s="220"/>
      <c r="C1189" s="221"/>
      <c r="D1189" s="222" t="s">
        <v>206</v>
      </c>
      <c r="E1189" s="223" t="s">
        <v>1</v>
      </c>
      <c r="F1189" s="224" t="s">
        <v>1491</v>
      </c>
      <c r="G1189" s="221"/>
      <c r="H1189" s="225">
        <v>31.8</v>
      </c>
      <c r="I1189" s="226"/>
      <c r="J1189" s="221"/>
      <c r="K1189" s="221"/>
      <c r="L1189" s="227"/>
      <c r="M1189" s="228"/>
      <c r="N1189" s="229"/>
      <c r="O1189" s="229"/>
      <c r="P1189" s="229"/>
      <c r="Q1189" s="229"/>
      <c r="R1189" s="229"/>
      <c r="S1189" s="229"/>
      <c r="T1189" s="230"/>
      <c r="AT1189" s="231" t="s">
        <v>206</v>
      </c>
      <c r="AU1189" s="231" t="s">
        <v>85</v>
      </c>
      <c r="AV1189" s="12" t="s">
        <v>85</v>
      </c>
      <c r="AW1189" s="12" t="s">
        <v>32</v>
      </c>
      <c r="AX1189" s="12" t="s">
        <v>76</v>
      </c>
      <c r="AY1189" s="231" t="s">
        <v>198</v>
      </c>
    </row>
    <row r="1190" spans="2:65" s="13" customFormat="1" x14ac:dyDescent="0.2">
      <c r="B1190" s="232"/>
      <c r="C1190" s="233"/>
      <c r="D1190" s="222" t="s">
        <v>206</v>
      </c>
      <c r="E1190" s="234" t="s">
        <v>1</v>
      </c>
      <c r="F1190" s="235" t="s">
        <v>208</v>
      </c>
      <c r="G1190" s="233"/>
      <c r="H1190" s="236">
        <v>31.8</v>
      </c>
      <c r="I1190" s="237"/>
      <c r="J1190" s="233"/>
      <c r="K1190" s="233"/>
      <c r="L1190" s="238"/>
      <c r="M1190" s="239"/>
      <c r="N1190" s="240"/>
      <c r="O1190" s="240"/>
      <c r="P1190" s="240"/>
      <c r="Q1190" s="240"/>
      <c r="R1190" s="240"/>
      <c r="S1190" s="240"/>
      <c r="T1190" s="241"/>
      <c r="AT1190" s="242" t="s">
        <v>206</v>
      </c>
      <c r="AU1190" s="242" t="s">
        <v>85</v>
      </c>
      <c r="AV1190" s="13" t="s">
        <v>205</v>
      </c>
      <c r="AW1190" s="13" t="s">
        <v>32</v>
      </c>
      <c r="AX1190" s="13" t="s">
        <v>83</v>
      </c>
      <c r="AY1190" s="242" t="s">
        <v>198</v>
      </c>
    </row>
    <row r="1191" spans="2:65" s="1" customFormat="1" ht="16.5" customHeight="1" x14ac:dyDescent="0.2">
      <c r="B1191" s="33"/>
      <c r="C1191" s="208" t="s">
        <v>1492</v>
      </c>
      <c r="D1191" s="208" t="s">
        <v>201</v>
      </c>
      <c r="E1191" s="209" t="s">
        <v>1493</v>
      </c>
      <c r="F1191" s="210" t="s">
        <v>1494</v>
      </c>
      <c r="G1191" s="211" t="s">
        <v>312</v>
      </c>
      <c r="H1191" s="212">
        <v>227.58</v>
      </c>
      <c r="I1191" s="213"/>
      <c r="J1191" s="212">
        <f>ROUND(I1191*H1191,2)</f>
        <v>0</v>
      </c>
      <c r="K1191" s="210" t="s">
        <v>1</v>
      </c>
      <c r="L1191" s="37"/>
      <c r="M1191" s="214" t="s">
        <v>1</v>
      </c>
      <c r="N1191" s="215" t="s">
        <v>41</v>
      </c>
      <c r="O1191" s="65"/>
      <c r="P1191" s="216">
        <f>O1191*H1191</f>
        <v>0</v>
      </c>
      <c r="Q1191" s="216">
        <v>0</v>
      </c>
      <c r="R1191" s="216">
        <f>Q1191*H1191</f>
        <v>0</v>
      </c>
      <c r="S1191" s="216">
        <v>0</v>
      </c>
      <c r="T1191" s="217">
        <f>S1191*H1191</f>
        <v>0</v>
      </c>
      <c r="AR1191" s="218" t="s">
        <v>243</v>
      </c>
      <c r="AT1191" s="218" t="s">
        <v>201</v>
      </c>
      <c r="AU1191" s="218" t="s">
        <v>85</v>
      </c>
      <c r="AY1191" s="16" t="s">
        <v>198</v>
      </c>
      <c r="BE1191" s="219">
        <f>IF(N1191="základní",J1191,0)</f>
        <v>0</v>
      </c>
      <c r="BF1191" s="219">
        <f>IF(N1191="snížená",J1191,0)</f>
        <v>0</v>
      </c>
      <c r="BG1191" s="219">
        <f>IF(N1191="zákl. přenesená",J1191,0)</f>
        <v>0</v>
      </c>
      <c r="BH1191" s="219">
        <f>IF(N1191="sníž. přenesená",J1191,0)</f>
        <v>0</v>
      </c>
      <c r="BI1191" s="219">
        <f>IF(N1191="nulová",J1191,0)</f>
        <v>0</v>
      </c>
      <c r="BJ1191" s="16" t="s">
        <v>83</v>
      </c>
      <c r="BK1191" s="219">
        <f>ROUND(I1191*H1191,2)</f>
        <v>0</v>
      </c>
      <c r="BL1191" s="16" t="s">
        <v>243</v>
      </c>
      <c r="BM1191" s="218" t="s">
        <v>1495</v>
      </c>
    </row>
    <row r="1192" spans="2:65" s="12" customFormat="1" ht="33.75" x14ac:dyDescent="0.2">
      <c r="B1192" s="220"/>
      <c r="C1192" s="221"/>
      <c r="D1192" s="222" t="s">
        <v>206</v>
      </c>
      <c r="E1192" s="223" t="s">
        <v>1</v>
      </c>
      <c r="F1192" s="224" t="s">
        <v>1496</v>
      </c>
      <c r="G1192" s="221"/>
      <c r="H1192" s="225">
        <v>122.05</v>
      </c>
      <c r="I1192" s="226"/>
      <c r="J1192" s="221"/>
      <c r="K1192" s="221"/>
      <c r="L1192" s="227"/>
      <c r="M1192" s="228"/>
      <c r="N1192" s="229"/>
      <c r="O1192" s="229"/>
      <c r="P1192" s="229"/>
      <c r="Q1192" s="229"/>
      <c r="R1192" s="229"/>
      <c r="S1192" s="229"/>
      <c r="T1192" s="230"/>
      <c r="AT1192" s="231" t="s">
        <v>206</v>
      </c>
      <c r="AU1192" s="231" t="s">
        <v>85</v>
      </c>
      <c r="AV1192" s="12" t="s">
        <v>85</v>
      </c>
      <c r="AW1192" s="12" t="s">
        <v>32</v>
      </c>
      <c r="AX1192" s="12" t="s">
        <v>76</v>
      </c>
      <c r="AY1192" s="231" t="s">
        <v>198</v>
      </c>
    </row>
    <row r="1193" spans="2:65" s="12" customFormat="1" ht="22.5" x14ac:dyDescent="0.2">
      <c r="B1193" s="220"/>
      <c r="C1193" s="221"/>
      <c r="D1193" s="222" t="s">
        <v>206</v>
      </c>
      <c r="E1193" s="223" t="s">
        <v>1</v>
      </c>
      <c r="F1193" s="224" t="s">
        <v>1497</v>
      </c>
      <c r="G1193" s="221"/>
      <c r="H1193" s="225">
        <v>92.33</v>
      </c>
      <c r="I1193" s="226"/>
      <c r="J1193" s="221"/>
      <c r="K1193" s="221"/>
      <c r="L1193" s="227"/>
      <c r="M1193" s="228"/>
      <c r="N1193" s="229"/>
      <c r="O1193" s="229"/>
      <c r="P1193" s="229"/>
      <c r="Q1193" s="229"/>
      <c r="R1193" s="229"/>
      <c r="S1193" s="229"/>
      <c r="T1193" s="230"/>
      <c r="AT1193" s="231" t="s">
        <v>206</v>
      </c>
      <c r="AU1193" s="231" t="s">
        <v>85</v>
      </c>
      <c r="AV1193" s="12" t="s">
        <v>85</v>
      </c>
      <c r="AW1193" s="12" t="s">
        <v>32</v>
      </c>
      <c r="AX1193" s="12" t="s">
        <v>76</v>
      </c>
      <c r="AY1193" s="231" t="s">
        <v>198</v>
      </c>
    </row>
    <row r="1194" spans="2:65" s="12" customFormat="1" x14ac:dyDescent="0.2">
      <c r="B1194" s="220"/>
      <c r="C1194" s="221"/>
      <c r="D1194" s="222" t="s">
        <v>206</v>
      </c>
      <c r="E1194" s="223" t="s">
        <v>1</v>
      </c>
      <c r="F1194" s="224" t="s">
        <v>1498</v>
      </c>
      <c r="G1194" s="221"/>
      <c r="H1194" s="225">
        <v>13.2</v>
      </c>
      <c r="I1194" s="226"/>
      <c r="J1194" s="221"/>
      <c r="K1194" s="221"/>
      <c r="L1194" s="227"/>
      <c r="M1194" s="228"/>
      <c r="N1194" s="229"/>
      <c r="O1194" s="229"/>
      <c r="P1194" s="229"/>
      <c r="Q1194" s="229"/>
      <c r="R1194" s="229"/>
      <c r="S1194" s="229"/>
      <c r="T1194" s="230"/>
      <c r="AT1194" s="231" t="s">
        <v>206</v>
      </c>
      <c r="AU1194" s="231" t="s">
        <v>85</v>
      </c>
      <c r="AV1194" s="12" t="s">
        <v>85</v>
      </c>
      <c r="AW1194" s="12" t="s">
        <v>32</v>
      </c>
      <c r="AX1194" s="12" t="s">
        <v>76</v>
      </c>
      <c r="AY1194" s="231" t="s">
        <v>198</v>
      </c>
    </row>
    <row r="1195" spans="2:65" s="13" customFormat="1" x14ac:dyDescent="0.2">
      <c r="B1195" s="232"/>
      <c r="C1195" s="233"/>
      <c r="D1195" s="222" t="s">
        <v>206</v>
      </c>
      <c r="E1195" s="234" t="s">
        <v>1</v>
      </c>
      <c r="F1195" s="235" t="s">
        <v>208</v>
      </c>
      <c r="G1195" s="233"/>
      <c r="H1195" s="236">
        <v>227.58</v>
      </c>
      <c r="I1195" s="237"/>
      <c r="J1195" s="233"/>
      <c r="K1195" s="233"/>
      <c r="L1195" s="238"/>
      <c r="M1195" s="239"/>
      <c r="N1195" s="240"/>
      <c r="O1195" s="240"/>
      <c r="P1195" s="240"/>
      <c r="Q1195" s="240"/>
      <c r="R1195" s="240"/>
      <c r="S1195" s="240"/>
      <c r="T1195" s="241"/>
      <c r="AT1195" s="242" t="s">
        <v>206</v>
      </c>
      <c r="AU1195" s="242" t="s">
        <v>85</v>
      </c>
      <c r="AV1195" s="13" t="s">
        <v>205</v>
      </c>
      <c r="AW1195" s="13" t="s">
        <v>32</v>
      </c>
      <c r="AX1195" s="13" t="s">
        <v>83</v>
      </c>
      <c r="AY1195" s="242" t="s">
        <v>198</v>
      </c>
    </row>
    <row r="1196" spans="2:65" s="1" customFormat="1" ht="16.5" customHeight="1" x14ac:dyDescent="0.2">
      <c r="B1196" s="33"/>
      <c r="C1196" s="208" t="s">
        <v>895</v>
      </c>
      <c r="D1196" s="208" t="s">
        <v>201</v>
      </c>
      <c r="E1196" s="209" t="s">
        <v>1499</v>
      </c>
      <c r="F1196" s="210" t="s">
        <v>1500</v>
      </c>
      <c r="G1196" s="211" t="s">
        <v>312</v>
      </c>
      <c r="H1196" s="212">
        <v>272.82</v>
      </c>
      <c r="I1196" s="213"/>
      <c r="J1196" s="212">
        <f>ROUND(I1196*H1196,2)</f>
        <v>0</v>
      </c>
      <c r="K1196" s="210" t="s">
        <v>1</v>
      </c>
      <c r="L1196" s="37"/>
      <c r="M1196" s="214" t="s">
        <v>1</v>
      </c>
      <c r="N1196" s="215" t="s">
        <v>41</v>
      </c>
      <c r="O1196" s="65"/>
      <c r="P1196" s="216">
        <f>O1196*H1196</f>
        <v>0</v>
      </c>
      <c r="Q1196" s="216">
        <v>0</v>
      </c>
      <c r="R1196" s="216">
        <f>Q1196*H1196</f>
        <v>0</v>
      </c>
      <c r="S1196" s="216">
        <v>0</v>
      </c>
      <c r="T1196" s="217">
        <f>S1196*H1196</f>
        <v>0</v>
      </c>
      <c r="AR1196" s="218" t="s">
        <v>243</v>
      </c>
      <c r="AT1196" s="218" t="s">
        <v>201</v>
      </c>
      <c r="AU1196" s="218" t="s">
        <v>85</v>
      </c>
      <c r="AY1196" s="16" t="s">
        <v>198</v>
      </c>
      <c r="BE1196" s="219">
        <f>IF(N1196="základní",J1196,0)</f>
        <v>0</v>
      </c>
      <c r="BF1196" s="219">
        <f>IF(N1196="snížená",J1196,0)</f>
        <v>0</v>
      </c>
      <c r="BG1196" s="219">
        <f>IF(N1196="zákl. přenesená",J1196,0)</f>
        <v>0</v>
      </c>
      <c r="BH1196" s="219">
        <f>IF(N1196="sníž. přenesená",J1196,0)</f>
        <v>0</v>
      </c>
      <c r="BI1196" s="219">
        <f>IF(N1196="nulová",J1196,0)</f>
        <v>0</v>
      </c>
      <c r="BJ1196" s="16" t="s">
        <v>83</v>
      </c>
      <c r="BK1196" s="219">
        <f>ROUND(I1196*H1196,2)</f>
        <v>0</v>
      </c>
      <c r="BL1196" s="16" t="s">
        <v>243</v>
      </c>
      <c r="BM1196" s="218" t="s">
        <v>1501</v>
      </c>
    </row>
    <row r="1197" spans="2:65" s="12" customFormat="1" x14ac:dyDescent="0.2">
      <c r="B1197" s="220"/>
      <c r="C1197" s="221"/>
      <c r="D1197" s="222" t="s">
        <v>206</v>
      </c>
      <c r="E1197" s="223" t="s">
        <v>1</v>
      </c>
      <c r="F1197" s="224" t="s">
        <v>1502</v>
      </c>
      <c r="G1197" s="221"/>
      <c r="H1197" s="225">
        <v>251.21</v>
      </c>
      <c r="I1197" s="226"/>
      <c r="J1197" s="221"/>
      <c r="K1197" s="221"/>
      <c r="L1197" s="227"/>
      <c r="M1197" s="228"/>
      <c r="N1197" s="229"/>
      <c r="O1197" s="229"/>
      <c r="P1197" s="229"/>
      <c r="Q1197" s="229"/>
      <c r="R1197" s="229"/>
      <c r="S1197" s="229"/>
      <c r="T1197" s="230"/>
      <c r="AT1197" s="231" t="s">
        <v>206</v>
      </c>
      <c r="AU1197" s="231" t="s">
        <v>85</v>
      </c>
      <c r="AV1197" s="12" t="s">
        <v>85</v>
      </c>
      <c r="AW1197" s="12" t="s">
        <v>32</v>
      </c>
      <c r="AX1197" s="12" t="s">
        <v>76</v>
      </c>
      <c r="AY1197" s="231" t="s">
        <v>198</v>
      </c>
    </row>
    <row r="1198" spans="2:65" s="12" customFormat="1" x14ac:dyDescent="0.2">
      <c r="B1198" s="220"/>
      <c r="C1198" s="221"/>
      <c r="D1198" s="222" t="s">
        <v>206</v>
      </c>
      <c r="E1198" s="223" t="s">
        <v>1</v>
      </c>
      <c r="F1198" s="224" t="s">
        <v>1503</v>
      </c>
      <c r="G1198" s="221"/>
      <c r="H1198" s="225">
        <v>21.61</v>
      </c>
      <c r="I1198" s="226"/>
      <c r="J1198" s="221"/>
      <c r="K1198" s="221"/>
      <c r="L1198" s="227"/>
      <c r="M1198" s="228"/>
      <c r="N1198" s="229"/>
      <c r="O1198" s="229"/>
      <c r="P1198" s="229"/>
      <c r="Q1198" s="229"/>
      <c r="R1198" s="229"/>
      <c r="S1198" s="229"/>
      <c r="T1198" s="230"/>
      <c r="AT1198" s="231" t="s">
        <v>206</v>
      </c>
      <c r="AU1198" s="231" t="s">
        <v>85</v>
      </c>
      <c r="AV1198" s="12" t="s">
        <v>85</v>
      </c>
      <c r="AW1198" s="12" t="s">
        <v>32</v>
      </c>
      <c r="AX1198" s="12" t="s">
        <v>76</v>
      </c>
      <c r="AY1198" s="231" t="s">
        <v>198</v>
      </c>
    </row>
    <row r="1199" spans="2:65" s="13" customFormat="1" x14ac:dyDescent="0.2">
      <c r="B1199" s="232"/>
      <c r="C1199" s="233"/>
      <c r="D1199" s="222" t="s">
        <v>206</v>
      </c>
      <c r="E1199" s="234" t="s">
        <v>1</v>
      </c>
      <c r="F1199" s="235" t="s">
        <v>208</v>
      </c>
      <c r="G1199" s="233"/>
      <c r="H1199" s="236">
        <v>272.82</v>
      </c>
      <c r="I1199" s="237"/>
      <c r="J1199" s="233"/>
      <c r="K1199" s="233"/>
      <c r="L1199" s="238"/>
      <c r="M1199" s="239"/>
      <c r="N1199" s="240"/>
      <c r="O1199" s="240"/>
      <c r="P1199" s="240"/>
      <c r="Q1199" s="240"/>
      <c r="R1199" s="240"/>
      <c r="S1199" s="240"/>
      <c r="T1199" s="241"/>
      <c r="AT1199" s="242" t="s">
        <v>206</v>
      </c>
      <c r="AU1199" s="242" t="s">
        <v>85</v>
      </c>
      <c r="AV1199" s="13" t="s">
        <v>205</v>
      </c>
      <c r="AW1199" s="13" t="s">
        <v>32</v>
      </c>
      <c r="AX1199" s="13" t="s">
        <v>83</v>
      </c>
      <c r="AY1199" s="242" t="s">
        <v>198</v>
      </c>
    </row>
    <row r="1200" spans="2:65" s="1" customFormat="1" ht="16.5" customHeight="1" x14ac:dyDescent="0.2">
      <c r="B1200" s="33"/>
      <c r="C1200" s="208" t="s">
        <v>1504</v>
      </c>
      <c r="D1200" s="208" t="s">
        <v>201</v>
      </c>
      <c r="E1200" s="209" t="s">
        <v>1505</v>
      </c>
      <c r="F1200" s="210" t="s">
        <v>1506</v>
      </c>
      <c r="G1200" s="211" t="s">
        <v>278</v>
      </c>
      <c r="H1200" s="212">
        <v>72</v>
      </c>
      <c r="I1200" s="213"/>
      <c r="J1200" s="212">
        <f>ROUND(I1200*H1200,2)</f>
        <v>0</v>
      </c>
      <c r="K1200" s="210" t="s">
        <v>1</v>
      </c>
      <c r="L1200" s="37"/>
      <c r="M1200" s="214" t="s">
        <v>1</v>
      </c>
      <c r="N1200" s="215" t="s">
        <v>41</v>
      </c>
      <c r="O1200" s="65"/>
      <c r="P1200" s="216">
        <f>O1200*H1200</f>
        <v>0</v>
      </c>
      <c r="Q1200" s="216">
        <v>0</v>
      </c>
      <c r="R1200" s="216">
        <f>Q1200*H1200</f>
        <v>0</v>
      </c>
      <c r="S1200" s="216">
        <v>0</v>
      </c>
      <c r="T1200" s="217">
        <f>S1200*H1200</f>
        <v>0</v>
      </c>
      <c r="AR1200" s="218" t="s">
        <v>243</v>
      </c>
      <c r="AT1200" s="218" t="s">
        <v>201</v>
      </c>
      <c r="AU1200" s="218" t="s">
        <v>85</v>
      </c>
      <c r="AY1200" s="16" t="s">
        <v>198</v>
      </c>
      <c r="BE1200" s="219">
        <f>IF(N1200="základní",J1200,0)</f>
        <v>0</v>
      </c>
      <c r="BF1200" s="219">
        <f>IF(N1200="snížená",J1200,0)</f>
        <v>0</v>
      </c>
      <c r="BG1200" s="219">
        <f>IF(N1200="zákl. přenesená",J1200,0)</f>
        <v>0</v>
      </c>
      <c r="BH1200" s="219">
        <f>IF(N1200="sníž. přenesená",J1200,0)</f>
        <v>0</v>
      </c>
      <c r="BI1200" s="219">
        <f>IF(N1200="nulová",J1200,0)</f>
        <v>0</v>
      </c>
      <c r="BJ1200" s="16" t="s">
        <v>83</v>
      </c>
      <c r="BK1200" s="219">
        <f>ROUND(I1200*H1200,2)</f>
        <v>0</v>
      </c>
      <c r="BL1200" s="16" t="s">
        <v>243</v>
      </c>
      <c r="BM1200" s="218" t="s">
        <v>1507</v>
      </c>
    </row>
    <row r="1201" spans="2:65" s="14" customFormat="1" x14ac:dyDescent="0.2">
      <c r="B1201" s="243"/>
      <c r="C1201" s="244"/>
      <c r="D1201" s="222" t="s">
        <v>206</v>
      </c>
      <c r="E1201" s="245" t="s">
        <v>1</v>
      </c>
      <c r="F1201" s="246" t="s">
        <v>1508</v>
      </c>
      <c r="G1201" s="244"/>
      <c r="H1201" s="245" t="s">
        <v>1</v>
      </c>
      <c r="I1201" s="247"/>
      <c r="J1201" s="244"/>
      <c r="K1201" s="244"/>
      <c r="L1201" s="248"/>
      <c r="M1201" s="249"/>
      <c r="N1201" s="250"/>
      <c r="O1201" s="250"/>
      <c r="P1201" s="250"/>
      <c r="Q1201" s="250"/>
      <c r="R1201" s="250"/>
      <c r="S1201" s="250"/>
      <c r="T1201" s="251"/>
      <c r="AT1201" s="252" t="s">
        <v>206</v>
      </c>
      <c r="AU1201" s="252" t="s">
        <v>85</v>
      </c>
      <c r="AV1201" s="14" t="s">
        <v>83</v>
      </c>
      <c r="AW1201" s="14" t="s">
        <v>32</v>
      </c>
      <c r="AX1201" s="14" t="s">
        <v>76</v>
      </c>
      <c r="AY1201" s="252" t="s">
        <v>198</v>
      </c>
    </row>
    <row r="1202" spans="2:65" s="12" customFormat="1" x14ac:dyDescent="0.2">
      <c r="B1202" s="220"/>
      <c r="C1202" s="221"/>
      <c r="D1202" s="222" t="s">
        <v>206</v>
      </c>
      <c r="E1202" s="223" t="s">
        <v>1</v>
      </c>
      <c r="F1202" s="224" t="s">
        <v>1509</v>
      </c>
      <c r="G1202" s="221"/>
      <c r="H1202" s="225">
        <v>72</v>
      </c>
      <c r="I1202" s="226"/>
      <c r="J1202" s="221"/>
      <c r="K1202" s="221"/>
      <c r="L1202" s="227"/>
      <c r="M1202" s="228"/>
      <c r="N1202" s="229"/>
      <c r="O1202" s="229"/>
      <c r="P1202" s="229"/>
      <c r="Q1202" s="229"/>
      <c r="R1202" s="229"/>
      <c r="S1202" s="229"/>
      <c r="T1202" s="230"/>
      <c r="AT1202" s="231" t="s">
        <v>206</v>
      </c>
      <c r="AU1202" s="231" t="s">
        <v>85</v>
      </c>
      <c r="AV1202" s="12" t="s">
        <v>85</v>
      </c>
      <c r="AW1202" s="12" t="s">
        <v>32</v>
      </c>
      <c r="AX1202" s="12" t="s">
        <v>76</v>
      </c>
      <c r="AY1202" s="231" t="s">
        <v>198</v>
      </c>
    </row>
    <row r="1203" spans="2:65" s="13" customFormat="1" x14ac:dyDescent="0.2">
      <c r="B1203" s="232"/>
      <c r="C1203" s="233"/>
      <c r="D1203" s="222" t="s">
        <v>206</v>
      </c>
      <c r="E1203" s="234" t="s">
        <v>1</v>
      </c>
      <c r="F1203" s="235" t="s">
        <v>208</v>
      </c>
      <c r="G1203" s="233"/>
      <c r="H1203" s="236">
        <v>72</v>
      </c>
      <c r="I1203" s="237"/>
      <c r="J1203" s="233"/>
      <c r="K1203" s="233"/>
      <c r="L1203" s="238"/>
      <c r="M1203" s="239"/>
      <c r="N1203" s="240"/>
      <c r="O1203" s="240"/>
      <c r="P1203" s="240"/>
      <c r="Q1203" s="240"/>
      <c r="R1203" s="240"/>
      <c r="S1203" s="240"/>
      <c r="T1203" s="241"/>
      <c r="AT1203" s="242" t="s">
        <v>206</v>
      </c>
      <c r="AU1203" s="242" t="s">
        <v>85</v>
      </c>
      <c r="AV1203" s="13" t="s">
        <v>205</v>
      </c>
      <c r="AW1203" s="13" t="s">
        <v>32</v>
      </c>
      <c r="AX1203" s="13" t="s">
        <v>83</v>
      </c>
      <c r="AY1203" s="242" t="s">
        <v>198</v>
      </c>
    </row>
    <row r="1204" spans="2:65" s="1" customFormat="1" ht="16.5" customHeight="1" x14ac:dyDescent="0.2">
      <c r="B1204" s="33"/>
      <c r="C1204" s="208" t="s">
        <v>906</v>
      </c>
      <c r="D1204" s="208" t="s">
        <v>201</v>
      </c>
      <c r="E1204" s="209" t="s">
        <v>1510</v>
      </c>
      <c r="F1204" s="210" t="s">
        <v>1511</v>
      </c>
      <c r="G1204" s="211" t="s">
        <v>278</v>
      </c>
      <c r="H1204" s="212">
        <v>48</v>
      </c>
      <c r="I1204" s="213"/>
      <c r="J1204" s="212">
        <f>ROUND(I1204*H1204,2)</f>
        <v>0</v>
      </c>
      <c r="K1204" s="210" t="s">
        <v>1</v>
      </c>
      <c r="L1204" s="37"/>
      <c r="M1204" s="214" t="s">
        <v>1</v>
      </c>
      <c r="N1204" s="215" t="s">
        <v>41</v>
      </c>
      <c r="O1204" s="65"/>
      <c r="P1204" s="216">
        <f>O1204*H1204</f>
        <v>0</v>
      </c>
      <c r="Q1204" s="216">
        <v>0</v>
      </c>
      <c r="R1204" s="216">
        <f>Q1204*H1204</f>
        <v>0</v>
      </c>
      <c r="S1204" s="216">
        <v>0</v>
      </c>
      <c r="T1204" s="217">
        <f>S1204*H1204</f>
        <v>0</v>
      </c>
      <c r="AR1204" s="218" t="s">
        <v>243</v>
      </c>
      <c r="AT1204" s="218" t="s">
        <v>201</v>
      </c>
      <c r="AU1204" s="218" t="s">
        <v>85</v>
      </c>
      <c r="AY1204" s="16" t="s">
        <v>198</v>
      </c>
      <c r="BE1204" s="219">
        <f>IF(N1204="základní",J1204,0)</f>
        <v>0</v>
      </c>
      <c r="BF1204" s="219">
        <f>IF(N1204="snížená",J1204,0)</f>
        <v>0</v>
      </c>
      <c r="BG1204" s="219">
        <f>IF(N1204="zákl. přenesená",J1204,0)</f>
        <v>0</v>
      </c>
      <c r="BH1204" s="219">
        <f>IF(N1204="sníž. přenesená",J1204,0)</f>
        <v>0</v>
      </c>
      <c r="BI1204" s="219">
        <f>IF(N1204="nulová",J1204,0)</f>
        <v>0</v>
      </c>
      <c r="BJ1204" s="16" t="s">
        <v>83</v>
      </c>
      <c r="BK1204" s="219">
        <f>ROUND(I1204*H1204,2)</f>
        <v>0</v>
      </c>
      <c r="BL1204" s="16" t="s">
        <v>243</v>
      </c>
      <c r="BM1204" s="218" t="s">
        <v>1512</v>
      </c>
    </row>
    <row r="1205" spans="2:65" s="12" customFormat="1" x14ac:dyDescent="0.2">
      <c r="B1205" s="220"/>
      <c r="C1205" s="221"/>
      <c r="D1205" s="222" t="s">
        <v>206</v>
      </c>
      <c r="E1205" s="223" t="s">
        <v>1</v>
      </c>
      <c r="F1205" s="224" t="s">
        <v>1513</v>
      </c>
      <c r="G1205" s="221"/>
      <c r="H1205" s="225">
        <v>48</v>
      </c>
      <c r="I1205" s="226"/>
      <c r="J1205" s="221"/>
      <c r="K1205" s="221"/>
      <c r="L1205" s="227"/>
      <c r="M1205" s="228"/>
      <c r="N1205" s="229"/>
      <c r="O1205" s="229"/>
      <c r="P1205" s="229"/>
      <c r="Q1205" s="229"/>
      <c r="R1205" s="229"/>
      <c r="S1205" s="229"/>
      <c r="T1205" s="230"/>
      <c r="AT1205" s="231" t="s">
        <v>206</v>
      </c>
      <c r="AU1205" s="231" t="s">
        <v>85</v>
      </c>
      <c r="AV1205" s="12" t="s">
        <v>85</v>
      </c>
      <c r="AW1205" s="12" t="s">
        <v>32</v>
      </c>
      <c r="AX1205" s="12" t="s">
        <v>76</v>
      </c>
      <c r="AY1205" s="231" t="s">
        <v>198</v>
      </c>
    </row>
    <row r="1206" spans="2:65" s="13" customFormat="1" x14ac:dyDescent="0.2">
      <c r="B1206" s="232"/>
      <c r="C1206" s="233"/>
      <c r="D1206" s="222" t="s">
        <v>206</v>
      </c>
      <c r="E1206" s="234" t="s">
        <v>1</v>
      </c>
      <c r="F1206" s="235" t="s">
        <v>208</v>
      </c>
      <c r="G1206" s="233"/>
      <c r="H1206" s="236">
        <v>48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AT1206" s="242" t="s">
        <v>206</v>
      </c>
      <c r="AU1206" s="242" t="s">
        <v>85</v>
      </c>
      <c r="AV1206" s="13" t="s">
        <v>205</v>
      </c>
      <c r="AW1206" s="13" t="s">
        <v>32</v>
      </c>
      <c r="AX1206" s="13" t="s">
        <v>83</v>
      </c>
      <c r="AY1206" s="242" t="s">
        <v>198</v>
      </c>
    </row>
    <row r="1207" spans="2:65" s="1" customFormat="1" ht="16.5" customHeight="1" x14ac:dyDescent="0.2">
      <c r="B1207" s="33"/>
      <c r="C1207" s="208" t="s">
        <v>1514</v>
      </c>
      <c r="D1207" s="208" t="s">
        <v>201</v>
      </c>
      <c r="E1207" s="209" t="s">
        <v>1515</v>
      </c>
      <c r="F1207" s="210" t="s">
        <v>1516</v>
      </c>
      <c r="G1207" s="211" t="s">
        <v>312</v>
      </c>
      <c r="H1207" s="212">
        <v>214.38</v>
      </c>
      <c r="I1207" s="213"/>
      <c r="J1207" s="212">
        <f>ROUND(I1207*H1207,2)</f>
        <v>0</v>
      </c>
      <c r="K1207" s="210" t="s">
        <v>1</v>
      </c>
      <c r="L1207" s="37"/>
      <c r="M1207" s="214" t="s">
        <v>1</v>
      </c>
      <c r="N1207" s="215" t="s">
        <v>41</v>
      </c>
      <c r="O1207" s="65"/>
      <c r="P1207" s="216">
        <f>O1207*H1207</f>
        <v>0</v>
      </c>
      <c r="Q1207" s="216">
        <v>0</v>
      </c>
      <c r="R1207" s="216">
        <f>Q1207*H1207</f>
        <v>0</v>
      </c>
      <c r="S1207" s="216">
        <v>0</v>
      </c>
      <c r="T1207" s="217">
        <f>S1207*H1207</f>
        <v>0</v>
      </c>
      <c r="AR1207" s="218" t="s">
        <v>243</v>
      </c>
      <c r="AT1207" s="218" t="s">
        <v>201</v>
      </c>
      <c r="AU1207" s="218" t="s">
        <v>85</v>
      </c>
      <c r="AY1207" s="16" t="s">
        <v>198</v>
      </c>
      <c r="BE1207" s="219">
        <f>IF(N1207="základní",J1207,0)</f>
        <v>0</v>
      </c>
      <c r="BF1207" s="219">
        <f>IF(N1207="snížená",J1207,0)</f>
        <v>0</v>
      </c>
      <c r="BG1207" s="219">
        <f>IF(N1207="zákl. přenesená",J1207,0)</f>
        <v>0</v>
      </c>
      <c r="BH1207" s="219">
        <f>IF(N1207="sníž. přenesená",J1207,0)</f>
        <v>0</v>
      </c>
      <c r="BI1207" s="219">
        <f>IF(N1207="nulová",J1207,0)</f>
        <v>0</v>
      </c>
      <c r="BJ1207" s="16" t="s">
        <v>83</v>
      </c>
      <c r="BK1207" s="219">
        <f>ROUND(I1207*H1207,2)</f>
        <v>0</v>
      </c>
      <c r="BL1207" s="16" t="s">
        <v>243</v>
      </c>
      <c r="BM1207" s="218" t="s">
        <v>1517</v>
      </c>
    </row>
    <row r="1208" spans="2:65" s="12" customFormat="1" x14ac:dyDescent="0.2">
      <c r="B1208" s="220"/>
      <c r="C1208" s="221"/>
      <c r="D1208" s="222" t="s">
        <v>206</v>
      </c>
      <c r="E1208" s="223" t="s">
        <v>1</v>
      </c>
      <c r="F1208" s="224" t="s">
        <v>1518</v>
      </c>
      <c r="G1208" s="221"/>
      <c r="H1208" s="225">
        <v>214.38</v>
      </c>
      <c r="I1208" s="226"/>
      <c r="J1208" s="221"/>
      <c r="K1208" s="221"/>
      <c r="L1208" s="227"/>
      <c r="M1208" s="228"/>
      <c r="N1208" s="229"/>
      <c r="O1208" s="229"/>
      <c r="P1208" s="229"/>
      <c r="Q1208" s="229"/>
      <c r="R1208" s="229"/>
      <c r="S1208" s="229"/>
      <c r="T1208" s="230"/>
      <c r="AT1208" s="231" t="s">
        <v>206</v>
      </c>
      <c r="AU1208" s="231" t="s">
        <v>85</v>
      </c>
      <c r="AV1208" s="12" t="s">
        <v>85</v>
      </c>
      <c r="AW1208" s="12" t="s">
        <v>32</v>
      </c>
      <c r="AX1208" s="12" t="s">
        <v>76</v>
      </c>
      <c r="AY1208" s="231" t="s">
        <v>198</v>
      </c>
    </row>
    <row r="1209" spans="2:65" s="13" customFormat="1" x14ac:dyDescent="0.2">
      <c r="B1209" s="232"/>
      <c r="C1209" s="233"/>
      <c r="D1209" s="222" t="s">
        <v>206</v>
      </c>
      <c r="E1209" s="234" t="s">
        <v>1</v>
      </c>
      <c r="F1209" s="235" t="s">
        <v>208</v>
      </c>
      <c r="G1209" s="233"/>
      <c r="H1209" s="236">
        <v>214.38</v>
      </c>
      <c r="I1209" s="237"/>
      <c r="J1209" s="233"/>
      <c r="K1209" s="233"/>
      <c r="L1209" s="238"/>
      <c r="M1209" s="239"/>
      <c r="N1209" s="240"/>
      <c r="O1209" s="240"/>
      <c r="P1209" s="240"/>
      <c r="Q1209" s="240"/>
      <c r="R1209" s="240"/>
      <c r="S1209" s="240"/>
      <c r="T1209" s="241"/>
      <c r="AT1209" s="242" t="s">
        <v>206</v>
      </c>
      <c r="AU1209" s="242" t="s">
        <v>85</v>
      </c>
      <c r="AV1209" s="13" t="s">
        <v>205</v>
      </c>
      <c r="AW1209" s="13" t="s">
        <v>32</v>
      </c>
      <c r="AX1209" s="13" t="s">
        <v>83</v>
      </c>
      <c r="AY1209" s="242" t="s">
        <v>198</v>
      </c>
    </row>
    <row r="1210" spans="2:65" s="1" customFormat="1" ht="16.5" customHeight="1" x14ac:dyDescent="0.2">
      <c r="B1210" s="33"/>
      <c r="C1210" s="208" t="s">
        <v>909</v>
      </c>
      <c r="D1210" s="208" t="s">
        <v>201</v>
      </c>
      <c r="E1210" s="209" t="s">
        <v>1519</v>
      </c>
      <c r="F1210" s="210" t="s">
        <v>1520</v>
      </c>
      <c r="G1210" s="211" t="s">
        <v>278</v>
      </c>
      <c r="H1210" s="212">
        <v>4.2</v>
      </c>
      <c r="I1210" s="213"/>
      <c r="J1210" s="212">
        <f>ROUND(I1210*H1210,2)</f>
        <v>0</v>
      </c>
      <c r="K1210" s="210" t="s">
        <v>1</v>
      </c>
      <c r="L1210" s="37"/>
      <c r="M1210" s="214" t="s">
        <v>1</v>
      </c>
      <c r="N1210" s="215" t="s">
        <v>41</v>
      </c>
      <c r="O1210" s="65"/>
      <c r="P1210" s="216">
        <f>O1210*H1210</f>
        <v>0</v>
      </c>
      <c r="Q1210" s="216">
        <v>0</v>
      </c>
      <c r="R1210" s="216">
        <f>Q1210*H1210</f>
        <v>0</v>
      </c>
      <c r="S1210" s="216">
        <v>0</v>
      </c>
      <c r="T1210" s="217">
        <f>S1210*H1210</f>
        <v>0</v>
      </c>
      <c r="AR1210" s="218" t="s">
        <v>243</v>
      </c>
      <c r="AT1210" s="218" t="s">
        <v>201</v>
      </c>
      <c r="AU1210" s="218" t="s">
        <v>85</v>
      </c>
      <c r="AY1210" s="16" t="s">
        <v>198</v>
      </c>
      <c r="BE1210" s="219">
        <f>IF(N1210="základní",J1210,0)</f>
        <v>0</v>
      </c>
      <c r="BF1210" s="219">
        <f>IF(N1210="snížená",J1210,0)</f>
        <v>0</v>
      </c>
      <c r="BG1210" s="219">
        <f>IF(N1210="zákl. přenesená",J1210,0)</f>
        <v>0</v>
      </c>
      <c r="BH1210" s="219">
        <f>IF(N1210="sníž. přenesená",J1210,0)</f>
        <v>0</v>
      </c>
      <c r="BI1210" s="219">
        <f>IF(N1210="nulová",J1210,0)</f>
        <v>0</v>
      </c>
      <c r="BJ1210" s="16" t="s">
        <v>83</v>
      </c>
      <c r="BK1210" s="219">
        <f>ROUND(I1210*H1210,2)</f>
        <v>0</v>
      </c>
      <c r="BL1210" s="16" t="s">
        <v>243</v>
      </c>
      <c r="BM1210" s="218" t="s">
        <v>1521</v>
      </c>
    </row>
    <row r="1211" spans="2:65" s="12" customFormat="1" x14ac:dyDescent="0.2">
      <c r="B1211" s="220"/>
      <c r="C1211" s="221"/>
      <c r="D1211" s="222" t="s">
        <v>206</v>
      </c>
      <c r="E1211" s="223" t="s">
        <v>1</v>
      </c>
      <c r="F1211" s="224" t="s">
        <v>1522</v>
      </c>
      <c r="G1211" s="221"/>
      <c r="H1211" s="225">
        <v>4.2</v>
      </c>
      <c r="I1211" s="226"/>
      <c r="J1211" s="221"/>
      <c r="K1211" s="221"/>
      <c r="L1211" s="227"/>
      <c r="M1211" s="228"/>
      <c r="N1211" s="229"/>
      <c r="O1211" s="229"/>
      <c r="P1211" s="229"/>
      <c r="Q1211" s="229"/>
      <c r="R1211" s="229"/>
      <c r="S1211" s="229"/>
      <c r="T1211" s="230"/>
      <c r="AT1211" s="231" t="s">
        <v>206</v>
      </c>
      <c r="AU1211" s="231" t="s">
        <v>85</v>
      </c>
      <c r="AV1211" s="12" t="s">
        <v>85</v>
      </c>
      <c r="AW1211" s="12" t="s">
        <v>32</v>
      </c>
      <c r="AX1211" s="12" t="s">
        <v>76</v>
      </c>
      <c r="AY1211" s="231" t="s">
        <v>198</v>
      </c>
    </row>
    <row r="1212" spans="2:65" s="13" customFormat="1" x14ac:dyDescent="0.2">
      <c r="B1212" s="232"/>
      <c r="C1212" s="233"/>
      <c r="D1212" s="222" t="s">
        <v>206</v>
      </c>
      <c r="E1212" s="234" t="s">
        <v>1</v>
      </c>
      <c r="F1212" s="235" t="s">
        <v>208</v>
      </c>
      <c r="G1212" s="233"/>
      <c r="H1212" s="236">
        <v>4.2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AT1212" s="242" t="s">
        <v>206</v>
      </c>
      <c r="AU1212" s="242" t="s">
        <v>85</v>
      </c>
      <c r="AV1212" s="13" t="s">
        <v>205</v>
      </c>
      <c r="AW1212" s="13" t="s">
        <v>32</v>
      </c>
      <c r="AX1212" s="13" t="s">
        <v>83</v>
      </c>
      <c r="AY1212" s="242" t="s">
        <v>198</v>
      </c>
    </row>
    <row r="1213" spans="2:65" s="1" customFormat="1" ht="24" customHeight="1" x14ac:dyDescent="0.2">
      <c r="B1213" s="33"/>
      <c r="C1213" s="208" t="s">
        <v>1523</v>
      </c>
      <c r="D1213" s="208" t="s">
        <v>201</v>
      </c>
      <c r="E1213" s="209" t="s">
        <v>1524</v>
      </c>
      <c r="F1213" s="210" t="s">
        <v>1525</v>
      </c>
      <c r="G1213" s="211" t="s">
        <v>278</v>
      </c>
      <c r="H1213" s="212">
        <v>12</v>
      </c>
      <c r="I1213" s="213"/>
      <c r="J1213" s="212">
        <f>ROUND(I1213*H1213,2)</f>
        <v>0</v>
      </c>
      <c r="K1213" s="210" t="s">
        <v>1</v>
      </c>
      <c r="L1213" s="37"/>
      <c r="M1213" s="214" t="s">
        <v>1</v>
      </c>
      <c r="N1213" s="215" t="s">
        <v>41</v>
      </c>
      <c r="O1213" s="65"/>
      <c r="P1213" s="216">
        <f>O1213*H1213</f>
        <v>0</v>
      </c>
      <c r="Q1213" s="216">
        <v>0</v>
      </c>
      <c r="R1213" s="216">
        <f>Q1213*H1213</f>
        <v>0</v>
      </c>
      <c r="S1213" s="216">
        <v>0</v>
      </c>
      <c r="T1213" s="217">
        <f>S1213*H1213</f>
        <v>0</v>
      </c>
      <c r="AR1213" s="218" t="s">
        <v>243</v>
      </c>
      <c r="AT1213" s="218" t="s">
        <v>201</v>
      </c>
      <c r="AU1213" s="218" t="s">
        <v>85</v>
      </c>
      <c r="AY1213" s="16" t="s">
        <v>198</v>
      </c>
      <c r="BE1213" s="219">
        <f>IF(N1213="základní",J1213,0)</f>
        <v>0</v>
      </c>
      <c r="BF1213" s="219">
        <f>IF(N1213="snížená",J1213,0)</f>
        <v>0</v>
      </c>
      <c r="BG1213" s="219">
        <f>IF(N1213="zákl. přenesená",J1213,0)</f>
        <v>0</v>
      </c>
      <c r="BH1213" s="219">
        <f>IF(N1213="sníž. přenesená",J1213,0)</f>
        <v>0</v>
      </c>
      <c r="BI1213" s="219">
        <f>IF(N1213="nulová",J1213,0)</f>
        <v>0</v>
      </c>
      <c r="BJ1213" s="16" t="s">
        <v>83</v>
      </c>
      <c r="BK1213" s="219">
        <f>ROUND(I1213*H1213,2)</f>
        <v>0</v>
      </c>
      <c r="BL1213" s="16" t="s">
        <v>243</v>
      </c>
      <c r="BM1213" s="218" t="s">
        <v>1526</v>
      </c>
    </row>
    <row r="1214" spans="2:65" s="12" customFormat="1" x14ac:dyDescent="0.2">
      <c r="B1214" s="220"/>
      <c r="C1214" s="221"/>
      <c r="D1214" s="222" t="s">
        <v>206</v>
      </c>
      <c r="E1214" s="223" t="s">
        <v>1</v>
      </c>
      <c r="F1214" s="224" t="s">
        <v>219</v>
      </c>
      <c r="G1214" s="221"/>
      <c r="H1214" s="225">
        <v>12</v>
      </c>
      <c r="I1214" s="226"/>
      <c r="J1214" s="221"/>
      <c r="K1214" s="221"/>
      <c r="L1214" s="227"/>
      <c r="M1214" s="228"/>
      <c r="N1214" s="229"/>
      <c r="O1214" s="229"/>
      <c r="P1214" s="229"/>
      <c r="Q1214" s="229"/>
      <c r="R1214" s="229"/>
      <c r="S1214" s="229"/>
      <c r="T1214" s="230"/>
      <c r="AT1214" s="231" t="s">
        <v>206</v>
      </c>
      <c r="AU1214" s="231" t="s">
        <v>85</v>
      </c>
      <c r="AV1214" s="12" t="s">
        <v>85</v>
      </c>
      <c r="AW1214" s="12" t="s">
        <v>32</v>
      </c>
      <c r="AX1214" s="12" t="s">
        <v>76</v>
      </c>
      <c r="AY1214" s="231" t="s">
        <v>198</v>
      </c>
    </row>
    <row r="1215" spans="2:65" s="13" customFormat="1" x14ac:dyDescent="0.2">
      <c r="B1215" s="232"/>
      <c r="C1215" s="233"/>
      <c r="D1215" s="222" t="s">
        <v>206</v>
      </c>
      <c r="E1215" s="234" t="s">
        <v>1</v>
      </c>
      <c r="F1215" s="235" t="s">
        <v>208</v>
      </c>
      <c r="G1215" s="233"/>
      <c r="H1215" s="236">
        <v>12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AT1215" s="242" t="s">
        <v>206</v>
      </c>
      <c r="AU1215" s="242" t="s">
        <v>85</v>
      </c>
      <c r="AV1215" s="13" t="s">
        <v>205</v>
      </c>
      <c r="AW1215" s="13" t="s">
        <v>32</v>
      </c>
      <c r="AX1215" s="13" t="s">
        <v>83</v>
      </c>
      <c r="AY1215" s="242" t="s">
        <v>198</v>
      </c>
    </row>
    <row r="1216" spans="2:65" s="1" customFormat="1" ht="16.5" customHeight="1" x14ac:dyDescent="0.2">
      <c r="B1216" s="33"/>
      <c r="C1216" s="208" t="s">
        <v>914</v>
      </c>
      <c r="D1216" s="208" t="s">
        <v>201</v>
      </c>
      <c r="E1216" s="209" t="s">
        <v>1527</v>
      </c>
      <c r="F1216" s="210" t="s">
        <v>1528</v>
      </c>
      <c r="G1216" s="211" t="s">
        <v>294</v>
      </c>
      <c r="H1216" s="212">
        <v>7.29</v>
      </c>
      <c r="I1216" s="213"/>
      <c r="J1216" s="212">
        <f>ROUND(I1216*H1216,2)</f>
        <v>0</v>
      </c>
      <c r="K1216" s="210" t="s">
        <v>1</v>
      </c>
      <c r="L1216" s="37"/>
      <c r="M1216" s="214" t="s">
        <v>1</v>
      </c>
      <c r="N1216" s="215" t="s">
        <v>41</v>
      </c>
      <c r="O1216" s="65"/>
      <c r="P1216" s="216">
        <f>O1216*H1216</f>
        <v>0</v>
      </c>
      <c r="Q1216" s="216">
        <v>0</v>
      </c>
      <c r="R1216" s="216">
        <f>Q1216*H1216</f>
        <v>0</v>
      </c>
      <c r="S1216" s="216">
        <v>0</v>
      </c>
      <c r="T1216" s="217">
        <f>S1216*H1216</f>
        <v>0</v>
      </c>
      <c r="AR1216" s="218" t="s">
        <v>243</v>
      </c>
      <c r="AT1216" s="218" t="s">
        <v>201</v>
      </c>
      <c r="AU1216" s="218" t="s">
        <v>85</v>
      </c>
      <c r="AY1216" s="16" t="s">
        <v>198</v>
      </c>
      <c r="BE1216" s="219">
        <f>IF(N1216="základní",J1216,0)</f>
        <v>0</v>
      </c>
      <c r="BF1216" s="219">
        <f>IF(N1216="snížená",J1216,0)</f>
        <v>0</v>
      </c>
      <c r="BG1216" s="219">
        <f>IF(N1216="zákl. přenesená",J1216,0)</f>
        <v>0</v>
      </c>
      <c r="BH1216" s="219">
        <f>IF(N1216="sníž. přenesená",J1216,0)</f>
        <v>0</v>
      </c>
      <c r="BI1216" s="219">
        <f>IF(N1216="nulová",J1216,0)</f>
        <v>0</v>
      </c>
      <c r="BJ1216" s="16" t="s">
        <v>83</v>
      </c>
      <c r="BK1216" s="219">
        <f>ROUND(I1216*H1216,2)</f>
        <v>0</v>
      </c>
      <c r="BL1216" s="16" t="s">
        <v>243</v>
      </c>
      <c r="BM1216" s="218" t="s">
        <v>1529</v>
      </c>
    </row>
    <row r="1217" spans="2:65" s="11" customFormat="1" ht="22.9" customHeight="1" x14ac:dyDescent="0.2">
      <c r="B1217" s="192"/>
      <c r="C1217" s="193"/>
      <c r="D1217" s="194" t="s">
        <v>75</v>
      </c>
      <c r="E1217" s="206" t="s">
        <v>1530</v>
      </c>
      <c r="F1217" s="206" t="s">
        <v>1531</v>
      </c>
      <c r="G1217" s="193"/>
      <c r="H1217" s="193"/>
      <c r="I1217" s="196"/>
      <c r="J1217" s="207">
        <f>BK1217</f>
        <v>0</v>
      </c>
      <c r="K1217" s="193"/>
      <c r="L1217" s="198"/>
      <c r="M1217" s="199"/>
      <c r="N1217" s="200"/>
      <c r="O1217" s="200"/>
      <c r="P1217" s="201">
        <f>SUM(P1218:P1238)</f>
        <v>0</v>
      </c>
      <c r="Q1217" s="200"/>
      <c r="R1217" s="201">
        <f>SUM(R1218:R1238)</f>
        <v>0</v>
      </c>
      <c r="S1217" s="200"/>
      <c r="T1217" s="202">
        <f>SUM(T1218:T1238)</f>
        <v>0</v>
      </c>
      <c r="AR1217" s="203" t="s">
        <v>85</v>
      </c>
      <c r="AT1217" s="204" t="s">
        <v>75</v>
      </c>
      <c r="AU1217" s="204" t="s">
        <v>83</v>
      </c>
      <c r="AY1217" s="203" t="s">
        <v>198</v>
      </c>
      <c r="BK1217" s="205">
        <f>SUM(BK1218:BK1238)</f>
        <v>0</v>
      </c>
    </row>
    <row r="1218" spans="2:65" s="1" customFormat="1" ht="16.5" customHeight="1" x14ac:dyDescent="0.2">
      <c r="B1218" s="33"/>
      <c r="C1218" s="208" t="s">
        <v>1532</v>
      </c>
      <c r="D1218" s="208" t="s">
        <v>201</v>
      </c>
      <c r="E1218" s="209" t="s">
        <v>1533</v>
      </c>
      <c r="F1218" s="210" t="s">
        <v>1534</v>
      </c>
      <c r="G1218" s="211" t="s">
        <v>278</v>
      </c>
      <c r="H1218" s="212">
        <v>224.4</v>
      </c>
      <c r="I1218" s="213"/>
      <c r="J1218" s="212">
        <f>ROUND(I1218*H1218,2)</f>
        <v>0</v>
      </c>
      <c r="K1218" s="210" t="s">
        <v>1</v>
      </c>
      <c r="L1218" s="37"/>
      <c r="M1218" s="214" t="s">
        <v>1</v>
      </c>
      <c r="N1218" s="215" t="s">
        <v>41</v>
      </c>
      <c r="O1218" s="65"/>
      <c r="P1218" s="216">
        <f>O1218*H1218</f>
        <v>0</v>
      </c>
      <c r="Q1218" s="216">
        <v>0</v>
      </c>
      <c r="R1218" s="216">
        <f>Q1218*H1218</f>
        <v>0</v>
      </c>
      <c r="S1218" s="216">
        <v>0</v>
      </c>
      <c r="T1218" s="217">
        <f>S1218*H1218</f>
        <v>0</v>
      </c>
      <c r="AR1218" s="218" t="s">
        <v>243</v>
      </c>
      <c r="AT1218" s="218" t="s">
        <v>201</v>
      </c>
      <c r="AU1218" s="218" t="s">
        <v>85</v>
      </c>
      <c r="AY1218" s="16" t="s">
        <v>198</v>
      </c>
      <c r="BE1218" s="219">
        <f>IF(N1218="základní",J1218,0)</f>
        <v>0</v>
      </c>
      <c r="BF1218" s="219">
        <f>IF(N1218="snížená",J1218,0)</f>
        <v>0</v>
      </c>
      <c r="BG1218" s="219">
        <f>IF(N1218="zákl. přenesená",J1218,0)</f>
        <v>0</v>
      </c>
      <c r="BH1218" s="219">
        <f>IF(N1218="sníž. přenesená",J1218,0)</f>
        <v>0</v>
      </c>
      <c r="BI1218" s="219">
        <f>IF(N1218="nulová",J1218,0)</f>
        <v>0</v>
      </c>
      <c r="BJ1218" s="16" t="s">
        <v>83</v>
      </c>
      <c r="BK1218" s="219">
        <f>ROUND(I1218*H1218,2)</f>
        <v>0</v>
      </c>
      <c r="BL1218" s="16" t="s">
        <v>243</v>
      </c>
      <c r="BM1218" s="218" t="s">
        <v>1535</v>
      </c>
    </row>
    <row r="1219" spans="2:65" s="12" customFormat="1" ht="22.5" x14ac:dyDescent="0.2">
      <c r="B1219" s="220"/>
      <c r="C1219" s="221"/>
      <c r="D1219" s="222" t="s">
        <v>206</v>
      </c>
      <c r="E1219" s="223" t="s">
        <v>1</v>
      </c>
      <c r="F1219" s="224" t="s">
        <v>1536</v>
      </c>
      <c r="G1219" s="221"/>
      <c r="H1219" s="225">
        <v>156.80000000000001</v>
      </c>
      <c r="I1219" s="226"/>
      <c r="J1219" s="221"/>
      <c r="K1219" s="221"/>
      <c r="L1219" s="227"/>
      <c r="M1219" s="228"/>
      <c r="N1219" s="229"/>
      <c r="O1219" s="229"/>
      <c r="P1219" s="229"/>
      <c r="Q1219" s="229"/>
      <c r="R1219" s="229"/>
      <c r="S1219" s="229"/>
      <c r="T1219" s="230"/>
      <c r="AT1219" s="231" t="s">
        <v>206</v>
      </c>
      <c r="AU1219" s="231" t="s">
        <v>85</v>
      </c>
      <c r="AV1219" s="12" t="s">
        <v>85</v>
      </c>
      <c r="AW1219" s="12" t="s">
        <v>32</v>
      </c>
      <c r="AX1219" s="12" t="s">
        <v>76</v>
      </c>
      <c r="AY1219" s="231" t="s">
        <v>198</v>
      </c>
    </row>
    <row r="1220" spans="2:65" s="12" customFormat="1" x14ac:dyDescent="0.2">
      <c r="B1220" s="220"/>
      <c r="C1220" s="221"/>
      <c r="D1220" s="222" t="s">
        <v>206</v>
      </c>
      <c r="E1220" s="223" t="s">
        <v>1</v>
      </c>
      <c r="F1220" s="224" t="s">
        <v>1537</v>
      </c>
      <c r="G1220" s="221"/>
      <c r="H1220" s="225">
        <v>67.599999999999994</v>
      </c>
      <c r="I1220" s="226"/>
      <c r="J1220" s="221"/>
      <c r="K1220" s="221"/>
      <c r="L1220" s="227"/>
      <c r="M1220" s="228"/>
      <c r="N1220" s="229"/>
      <c r="O1220" s="229"/>
      <c r="P1220" s="229"/>
      <c r="Q1220" s="229"/>
      <c r="R1220" s="229"/>
      <c r="S1220" s="229"/>
      <c r="T1220" s="230"/>
      <c r="AT1220" s="231" t="s">
        <v>206</v>
      </c>
      <c r="AU1220" s="231" t="s">
        <v>85</v>
      </c>
      <c r="AV1220" s="12" t="s">
        <v>85</v>
      </c>
      <c r="AW1220" s="12" t="s">
        <v>32</v>
      </c>
      <c r="AX1220" s="12" t="s">
        <v>76</v>
      </c>
      <c r="AY1220" s="231" t="s">
        <v>198</v>
      </c>
    </row>
    <row r="1221" spans="2:65" s="13" customFormat="1" x14ac:dyDescent="0.2">
      <c r="B1221" s="232"/>
      <c r="C1221" s="233"/>
      <c r="D1221" s="222" t="s">
        <v>206</v>
      </c>
      <c r="E1221" s="234" t="s">
        <v>1</v>
      </c>
      <c r="F1221" s="235" t="s">
        <v>208</v>
      </c>
      <c r="G1221" s="233"/>
      <c r="H1221" s="236">
        <v>224.4</v>
      </c>
      <c r="I1221" s="237"/>
      <c r="J1221" s="233"/>
      <c r="K1221" s="233"/>
      <c r="L1221" s="238"/>
      <c r="M1221" s="239"/>
      <c r="N1221" s="240"/>
      <c r="O1221" s="240"/>
      <c r="P1221" s="240"/>
      <c r="Q1221" s="240"/>
      <c r="R1221" s="240"/>
      <c r="S1221" s="240"/>
      <c r="T1221" s="241"/>
      <c r="AT1221" s="242" t="s">
        <v>206</v>
      </c>
      <c r="AU1221" s="242" t="s">
        <v>85</v>
      </c>
      <c r="AV1221" s="13" t="s">
        <v>205</v>
      </c>
      <c r="AW1221" s="13" t="s">
        <v>32</v>
      </c>
      <c r="AX1221" s="13" t="s">
        <v>83</v>
      </c>
      <c r="AY1221" s="242" t="s">
        <v>198</v>
      </c>
    </row>
    <row r="1222" spans="2:65" s="1" customFormat="1" ht="16.5" customHeight="1" x14ac:dyDescent="0.2">
      <c r="B1222" s="33"/>
      <c r="C1222" s="208" t="s">
        <v>918</v>
      </c>
      <c r="D1222" s="208" t="s">
        <v>201</v>
      </c>
      <c r="E1222" s="209" t="s">
        <v>1538</v>
      </c>
      <c r="F1222" s="210" t="s">
        <v>1539</v>
      </c>
      <c r="G1222" s="211" t="s">
        <v>278</v>
      </c>
      <c r="H1222" s="212">
        <v>242.35</v>
      </c>
      <c r="I1222" s="213"/>
      <c r="J1222" s="212">
        <f>ROUND(I1222*H1222,2)</f>
        <v>0</v>
      </c>
      <c r="K1222" s="210" t="s">
        <v>1</v>
      </c>
      <c r="L1222" s="37"/>
      <c r="M1222" s="214" t="s">
        <v>1</v>
      </c>
      <c r="N1222" s="215" t="s">
        <v>41</v>
      </c>
      <c r="O1222" s="65"/>
      <c r="P1222" s="216">
        <f>O1222*H1222</f>
        <v>0</v>
      </c>
      <c r="Q1222" s="216">
        <v>0</v>
      </c>
      <c r="R1222" s="216">
        <f>Q1222*H1222</f>
        <v>0</v>
      </c>
      <c r="S1222" s="216">
        <v>0</v>
      </c>
      <c r="T1222" s="217">
        <f>S1222*H1222</f>
        <v>0</v>
      </c>
      <c r="AR1222" s="218" t="s">
        <v>243</v>
      </c>
      <c r="AT1222" s="218" t="s">
        <v>201</v>
      </c>
      <c r="AU1222" s="218" t="s">
        <v>85</v>
      </c>
      <c r="AY1222" s="16" t="s">
        <v>198</v>
      </c>
      <c r="BE1222" s="219">
        <f>IF(N1222="základní",J1222,0)</f>
        <v>0</v>
      </c>
      <c r="BF1222" s="219">
        <f>IF(N1222="snížená",J1222,0)</f>
        <v>0</v>
      </c>
      <c r="BG1222" s="219">
        <f>IF(N1222="zákl. přenesená",J1222,0)</f>
        <v>0</v>
      </c>
      <c r="BH1222" s="219">
        <f>IF(N1222="sníž. přenesená",J1222,0)</f>
        <v>0</v>
      </c>
      <c r="BI1222" s="219">
        <f>IF(N1222="nulová",J1222,0)</f>
        <v>0</v>
      </c>
      <c r="BJ1222" s="16" t="s">
        <v>83</v>
      </c>
      <c r="BK1222" s="219">
        <f>ROUND(I1222*H1222,2)</f>
        <v>0</v>
      </c>
      <c r="BL1222" s="16" t="s">
        <v>243</v>
      </c>
      <c r="BM1222" s="218" t="s">
        <v>1540</v>
      </c>
    </row>
    <row r="1223" spans="2:65" s="12" customFormat="1" x14ac:dyDescent="0.2">
      <c r="B1223" s="220"/>
      <c r="C1223" s="221"/>
      <c r="D1223" s="222" t="s">
        <v>206</v>
      </c>
      <c r="E1223" s="223" t="s">
        <v>1</v>
      </c>
      <c r="F1223" s="224" t="s">
        <v>1541</v>
      </c>
      <c r="G1223" s="221"/>
      <c r="H1223" s="225">
        <v>224.4</v>
      </c>
      <c r="I1223" s="226"/>
      <c r="J1223" s="221"/>
      <c r="K1223" s="221"/>
      <c r="L1223" s="227"/>
      <c r="M1223" s="228"/>
      <c r="N1223" s="229"/>
      <c r="O1223" s="229"/>
      <c r="P1223" s="229"/>
      <c r="Q1223" s="229"/>
      <c r="R1223" s="229"/>
      <c r="S1223" s="229"/>
      <c r="T1223" s="230"/>
      <c r="AT1223" s="231" t="s">
        <v>206</v>
      </c>
      <c r="AU1223" s="231" t="s">
        <v>85</v>
      </c>
      <c r="AV1223" s="12" t="s">
        <v>85</v>
      </c>
      <c r="AW1223" s="12" t="s">
        <v>32</v>
      </c>
      <c r="AX1223" s="12" t="s">
        <v>76</v>
      </c>
      <c r="AY1223" s="231" t="s">
        <v>198</v>
      </c>
    </row>
    <row r="1224" spans="2:65" s="12" customFormat="1" x14ac:dyDescent="0.2">
      <c r="B1224" s="220"/>
      <c r="C1224" s="221"/>
      <c r="D1224" s="222" t="s">
        <v>206</v>
      </c>
      <c r="E1224" s="223" t="s">
        <v>1</v>
      </c>
      <c r="F1224" s="224" t="s">
        <v>1542</v>
      </c>
      <c r="G1224" s="221"/>
      <c r="H1224" s="225">
        <v>17.95</v>
      </c>
      <c r="I1224" s="226"/>
      <c r="J1224" s="221"/>
      <c r="K1224" s="221"/>
      <c r="L1224" s="227"/>
      <c r="M1224" s="228"/>
      <c r="N1224" s="229"/>
      <c r="O1224" s="229"/>
      <c r="P1224" s="229"/>
      <c r="Q1224" s="229"/>
      <c r="R1224" s="229"/>
      <c r="S1224" s="229"/>
      <c r="T1224" s="230"/>
      <c r="AT1224" s="231" t="s">
        <v>206</v>
      </c>
      <c r="AU1224" s="231" t="s">
        <v>85</v>
      </c>
      <c r="AV1224" s="12" t="s">
        <v>85</v>
      </c>
      <c r="AW1224" s="12" t="s">
        <v>32</v>
      </c>
      <c r="AX1224" s="12" t="s">
        <v>76</v>
      </c>
      <c r="AY1224" s="231" t="s">
        <v>198</v>
      </c>
    </row>
    <row r="1225" spans="2:65" s="13" customFormat="1" x14ac:dyDescent="0.2">
      <c r="B1225" s="232"/>
      <c r="C1225" s="233"/>
      <c r="D1225" s="222" t="s">
        <v>206</v>
      </c>
      <c r="E1225" s="234" t="s">
        <v>1</v>
      </c>
      <c r="F1225" s="235" t="s">
        <v>208</v>
      </c>
      <c r="G1225" s="233"/>
      <c r="H1225" s="236">
        <v>242.35</v>
      </c>
      <c r="I1225" s="237"/>
      <c r="J1225" s="233"/>
      <c r="K1225" s="233"/>
      <c r="L1225" s="238"/>
      <c r="M1225" s="239"/>
      <c r="N1225" s="240"/>
      <c r="O1225" s="240"/>
      <c r="P1225" s="240"/>
      <c r="Q1225" s="240"/>
      <c r="R1225" s="240"/>
      <c r="S1225" s="240"/>
      <c r="T1225" s="241"/>
      <c r="AT1225" s="242" t="s">
        <v>206</v>
      </c>
      <c r="AU1225" s="242" t="s">
        <v>85</v>
      </c>
      <c r="AV1225" s="13" t="s">
        <v>205</v>
      </c>
      <c r="AW1225" s="13" t="s">
        <v>32</v>
      </c>
      <c r="AX1225" s="13" t="s">
        <v>83</v>
      </c>
      <c r="AY1225" s="242" t="s">
        <v>198</v>
      </c>
    </row>
    <row r="1226" spans="2:65" s="1" customFormat="1" ht="16.5" customHeight="1" x14ac:dyDescent="0.2">
      <c r="B1226" s="33"/>
      <c r="C1226" s="208" t="s">
        <v>1543</v>
      </c>
      <c r="D1226" s="208" t="s">
        <v>201</v>
      </c>
      <c r="E1226" s="209" t="s">
        <v>1544</v>
      </c>
      <c r="F1226" s="210" t="s">
        <v>1545</v>
      </c>
      <c r="G1226" s="211" t="s">
        <v>312</v>
      </c>
      <c r="H1226" s="212">
        <v>251.37</v>
      </c>
      <c r="I1226" s="213"/>
      <c r="J1226" s="212">
        <f>ROUND(I1226*H1226,2)</f>
        <v>0</v>
      </c>
      <c r="K1226" s="210" t="s">
        <v>1</v>
      </c>
      <c r="L1226" s="37"/>
      <c r="M1226" s="214" t="s">
        <v>1</v>
      </c>
      <c r="N1226" s="215" t="s">
        <v>41</v>
      </c>
      <c r="O1226" s="65"/>
      <c r="P1226" s="216">
        <f>O1226*H1226</f>
        <v>0</v>
      </c>
      <c r="Q1226" s="216">
        <v>0</v>
      </c>
      <c r="R1226" s="216">
        <f>Q1226*H1226</f>
        <v>0</v>
      </c>
      <c r="S1226" s="216">
        <v>0</v>
      </c>
      <c r="T1226" s="217">
        <f>S1226*H1226</f>
        <v>0</v>
      </c>
      <c r="AR1226" s="218" t="s">
        <v>243</v>
      </c>
      <c r="AT1226" s="218" t="s">
        <v>201</v>
      </c>
      <c r="AU1226" s="218" t="s">
        <v>85</v>
      </c>
      <c r="AY1226" s="16" t="s">
        <v>198</v>
      </c>
      <c r="BE1226" s="219">
        <f>IF(N1226="základní",J1226,0)</f>
        <v>0</v>
      </c>
      <c r="BF1226" s="219">
        <f>IF(N1226="snížená",J1226,0)</f>
        <v>0</v>
      </c>
      <c r="BG1226" s="219">
        <f>IF(N1226="zákl. přenesená",J1226,0)</f>
        <v>0</v>
      </c>
      <c r="BH1226" s="219">
        <f>IF(N1226="sníž. přenesená",J1226,0)</f>
        <v>0</v>
      </c>
      <c r="BI1226" s="219">
        <f>IF(N1226="nulová",J1226,0)</f>
        <v>0</v>
      </c>
      <c r="BJ1226" s="16" t="s">
        <v>83</v>
      </c>
      <c r="BK1226" s="219">
        <f>ROUND(I1226*H1226,2)</f>
        <v>0</v>
      </c>
      <c r="BL1226" s="16" t="s">
        <v>243</v>
      </c>
      <c r="BM1226" s="218" t="s">
        <v>1546</v>
      </c>
    </row>
    <row r="1227" spans="2:65" s="12" customFormat="1" ht="22.5" x14ac:dyDescent="0.2">
      <c r="B1227" s="220"/>
      <c r="C1227" s="221"/>
      <c r="D1227" s="222" t="s">
        <v>206</v>
      </c>
      <c r="E1227" s="223" t="s">
        <v>1</v>
      </c>
      <c r="F1227" s="224" t="s">
        <v>1547</v>
      </c>
      <c r="G1227" s="221"/>
      <c r="H1227" s="225">
        <v>251.37</v>
      </c>
      <c r="I1227" s="226"/>
      <c r="J1227" s="221"/>
      <c r="K1227" s="221"/>
      <c r="L1227" s="227"/>
      <c r="M1227" s="228"/>
      <c r="N1227" s="229"/>
      <c r="O1227" s="229"/>
      <c r="P1227" s="229"/>
      <c r="Q1227" s="229"/>
      <c r="R1227" s="229"/>
      <c r="S1227" s="229"/>
      <c r="T1227" s="230"/>
      <c r="AT1227" s="231" t="s">
        <v>206</v>
      </c>
      <c r="AU1227" s="231" t="s">
        <v>85</v>
      </c>
      <c r="AV1227" s="12" t="s">
        <v>85</v>
      </c>
      <c r="AW1227" s="12" t="s">
        <v>32</v>
      </c>
      <c r="AX1227" s="12" t="s">
        <v>76</v>
      </c>
      <c r="AY1227" s="231" t="s">
        <v>198</v>
      </c>
    </row>
    <row r="1228" spans="2:65" s="13" customFormat="1" x14ac:dyDescent="0.2">
      <c r="B1228" s="232"/>
      <c r="C1228" s="233"/>
      <c r="D1228" s="222" t="s">
        <v>206</v>
      </c>
      <c r="E1228" s="234" t="s">
        <v>1</v>
      </c>
      <c r="F1228" s="235" t="s">
        <v>208</v>
      </c>
      <c r="G1228" s="233"/>
      <c r="H1228" s="236">
        <v>251.37</v>
      </c>
      <c r="I1228" s="237"/>
      <c r="J1228" s="233"/>
      <c r="K1228" s="233"/>
      <c r="L1228" s="238"/>
      <c r="M1228" s="239"/>
      <c r="N1228" s="240"/>
      <c r="O1228" s="240"/>
      <c r="P1228" s="240"/>
      <c r="Q1228" s="240"/>
      <c r="R1228" s="240"/>
      <c r="S1228" s="240"/>
      <c r="T1228" s="241"/>
      <c r="AT1228" s="242" t="s">
        <v>206</v>
      </c>
      <c r="AU1228" s="242" t="s">
        <v>85</v>
      </c>
      <c r="AV1228" s="13" t="s">
        <v>205</v>
      </c>
      <c r="AW1228" s="13" t="s">
        <v>32</v>
      </c>
      <c r="AX1228" s="13" t="s">
        <v>83</v>
      </c>
      <c r="AY1228" s="242" t="s">
        <v>198</v>
      </c>
    </row>
    <row r="1229" spans="2:65" s="1" customFormat="1" ht="16.5" customHeight="1" x14ac:dyDescent="0.2">
      <c r="B1229" s="33"/>
      <c r="C1229" s="208" t="s">
        <v>933</v>
      </c>
      <c r="D1229" s="208" t="s">
        <v>201</v>
      </c>
      <c r="E1229" s="209" t="s">
        <v>1548</v>
      </c>
      <c r="F1229" s="210" t="s">
        <v>1549</v>
      </c>
      <c r="G1229" s="211" t="s">
        <v>312</v>
      </c>
      <c r="H1229" s="212">
        <v>276.51</v>
      </c>
      <c r="I1229" s="213"/>
      <c r="J1229" s="212">
        <f>ROUND(I1229*H1229,2)</f>
        <v>0</v>
      </c>
      <c r="K1229" s="210" t="s">
        <v>1</v>
      </c>
      <c r="L1229" s="37"/>
      <c r="M1229" s="214" t="s">
        <v>1</v>
      </c>
      <c r="N1229" s="215" t="s">
        <v>41</v>
      </c>
      <c r="O1229" s="65"/>
      <c r="P1229" s="216">
        <f>O1229*H1229</f>
        <v>0</v>
      </c>
      <c r="Q1229" s="216">
        <v>0</v>
      </c>
      <c r="R1229" s="216">
        <f>Q1229*H1229</f>
        <v>0</v>
      </c>
      <c r="S1229" s="216">
        <v>0</v>
      </c>
      <c r="T1229" s="217">
        <f>S1229*H1229</f>
        <v>0</v>
      </c>
      <c r="AR1229" s="218" t="s">
        <v>243</v>
      </c>
      <c r="AT1229" s="218" t="s">
        <v>201</v>
      </c>
      <c r="AU1229" s="218" t="s">
        <v>85</v>
      </c>
      <c r="AY1229" s="16" t="s">
        <v>198</v>
      </c>
      <c r="BE1229" s="219">
        <f>IF(N1229="základní",J1229,0)</f>
        <v>0</v>
      </c>
      <c r="BF1229" s="219">
        <f>IF(N1229="snížená",J1229,0)</f>
        <v>0</v>
      </c>
      <c r="BG1229" s="219">
        <f>IF(N1229="zákl. přenesená",J1229,0)</f>
        <v>0</v>
      </c>
      <c r="BH1229" s="219">
        <f>IF(N1229="sníž. přenesená",J1229,0)</f>
        <v>0</v>
      </c>
      <c r="BI1229" s="219">
        <f>IF(N1229="nulová",J1229,0)</f>
        <v>0</v>
      </c>
      <c r="BJ1229" s="16" t="s">
        <v>83</v>
      </c>
      <c r="BK1229" s="219">
        <f>ROUND(I1229*H1229,2)</f>
        <v>0</v>
      </c>
      <c r="BL1229" s="16" t="s">
        <v>243</v>
      </c>
      <c r="BM1229" s="218" t="s">
        <v>1550</v>
      </c>
    </row>
    <row r="1230" spans="2:65" s="12" customFormat="1" x14ac:dyDescent="0.2">
      <c r="B1230" s="220"/>
      <c r="C1230" s="221"/>
      <c r="D1230" s="222" t="s">
        <v>206</v>
      </c>
      <c r="E1230" s="223" t="s">
        <v>1</v>
      </c>
      <c r="F1230" s="224" t="s">
        <v>1551</v>
      </c>
      <c r="G1230" s="221"/>
      <c r="H1230" s="225">
        <v>276.51</v>
      </c>
      <c r="I1230" s="226"/>
      <c r="J1230" s="221"/>
      <c r="K1230" s="221"/>
      <c r="L1230" s="227"/>
      <c r="M1230" s="228"/>
      <c r="N1230" s="229"/>
      <c r="O1230" s="229"/>
      <c r="P1230" s="229"/>
      <c r="Q1230" s="229"/>
      <c r="R1230" s="229"/>
      <c r="S1230" s="229"/>
      <c r="T1230" s="230"/>
      <c r="AT1230" s="231" t="s">
        <v>206</v>
      </c>
      <c r="AU1230" s="231" t="s">
        <v>85</v>
      </c>
      <c r="AV1230" s="12" t="s">
        <v>85</v>
      </c>
      <c r="AW1230" s="12" t="s">
        <v>32</v>
      </c>
      <c r="AX1230" s="12" t="s">
        <v>76</v>
      </c>
      <c r="AY1230" s="231" t="s">
        <v>198</v>
      </c>
    </row>
    <row r="1231" spans="2:65" s="13" customFormat="1" x14ac:dyDescent="0.2">
      <c r="B1231" s="232"/>
      <c r="C1231" s="233"/>
      <c r="D1231" s="222" t="s">
        <v>206</v>
      </c>
      <c r="E1231" s="234" t="s">
        <v>1</v>
      </c>
      <c r="F1231" s="235" t="s">
        <v>208</v>
      </c>
      <c r="G1231" s="233"/>
      <c r="H1231" s="236">
        <v>276.51</v>
      </c>
      <c r="I1231" s="237"/>
      <c r="J1231" s="233"/>
      <c r="K1231" s="233"/>
      <c r="L1231" s="238"/>
      <c r="M1231" s="239"/>
      <c r="N1231" s="240"/>
      <c r="O1231" s="240"/>
      <c r="P1231" s="240"/>
      <c r="Q1231" s="240"/>
      <c r="R1231" s="240"/>
      <c r="S1231" s="240"/>
      <c r="T1231" s="241"/>
      <c r="AT1231" s="242" t="s">
        <v>206</v>
      </c>
      <c r="AU1231" s="242" t="s">
        <v>85</v>
      </c>
      <c r="AV1231" s="13" t="s">
        <v>205</v>
      </c>
      <c r="AW1231" s="13" t="s">
        <v>32</v>
      </c>
      <c r="AX1231" s="13" t="s">
        <v>83</v>
      </c>
      <c r="AY1231" s="242" t="s">
        <v>198</v>
      </c>
    </row>
    <row r="1232" spans="2:65" s="1" customFormat="1" ht="16.5" customHeight="1" x14ac:dyDescent="0.2">
      <c r="B1232" s="33"/>
      <c r="C1232" s="208" t="s">
        <v>1552</v>
      </c>
      <c r="D1232" s="208" t="s">
        <v>201</v>
      </c>
      <c r="E1232" s="209" t="s">
        <v>1553</v>
      </c>
      <c r="F1232" s="210" t="s">
        <v>1554</v>
      </c>
      <c r="G1232" s="211" t="s">
        <v>312</v>
      </c>
      <c r="H1232" s="212">
        <v>251.37</v>
      </c>
      <c r="I1232" s="213"/>
      <c r="J1232" s="212">
        <f>ROUND(I1232*H1232,2)</f>
        <v>0</v>
      </c>
      <c r="K1232" s="210" t="s">
        <v>1</v>
      </c>
      <c r="L1232" s="37"/>
      <c r="M1232" s="214" t="s">
        <v>1</v>
      </c>
      <c r="N1232" s="215" t="s">
        <v>41</v>
      </c>
      <c r="O1232" s="65"/>
      <c r="P1232" s="216">
        <f>O1232*H1232</f>
        <v>0</v>
      </c>
      <c r="Q1232" s="216">
        <v>0</v>
      </c>
      <c r="R1232" s="216">
        <f>Q1232*H1232</f>
        <v>0</v>
      </c>
      <c r="S1232" s="216">
        <v>0</v>
      </c>
      <c r="T1232" s="217">
        <f>S1232*H1232</f>
        <v>0</v>
      </c>
      <c r="AR1232" s="218" t="s">
        <v>243</v>
      </c>
      <c r="AT1232" s="218" t="s">
        <v>201</v>
      </c>
      <c r="AU1232" s="218" t="s">
        <v>85</v>
      </c>
      <c r="AY1232" s="16" t="s">
        <v>198</v>
      </c>
      <c r="BE1232" s="219">
        <f>IF(N1232="základní",J1232,0)</f>
        <v>0</v>
      </c>
      <c r="BF1232" s="219">
        <f>IF(N1232="snížená",J1232,0)</f>
        <v>0</v>
      </c>
      <c r="BG1232" s="219">
        <f>IF(N1232="zákl. přenesená",J1232,0)</f>
        <v>0</v>
      </c>
      <c r="BH1232" s="219">
        <f>IF(N1232="sníž. přenesená",J1232,0)</f>
        <v>0</v>
      </c>
      <c r="BI1232" s="219">
        <f>IF(N1232="nulová",J1232,0)</f>
        <v>0</v>
      </c>
      <c r="BJ1232" s="16" t="s">
        <v>83</v>
      </c>
      <c r="BK1232" s="219">
        <f>ROUND(I1232*H1232,2)</f>
        <v>0</v>
      </c>
      <c r="BL1232" s="16" t="s">
        <v>243</v>
      </c>
      <c r="BM1232" s="218" t="s">
        <v>1555</v>
      </c>
    </row>
    <row r="1233" spans="2:65" s="12" customFormat="1" x14ac:dyDescent="0.2">
      <c r="B1233" s="220"/>
      <c r="C1233" s="221"/>
      <c r="D1233" s="222" t="s">
        <v>206</v>
      </c>
      <c r="E1233" s="223" t="s">
        <v>1</v>
      </c>
      <c r="F1233" s="224" t="s">
        <v>1556</v>
      </c>
      <c r="G1233" s="221"/>
      <c r="H1233" s="225">
        <v>251.37</v>
      </c>
      <c r="I1233" s="226"/>
      <c r="J1233" s="221"/>
      <c r="K1233" s="221"/>
      <c r="L1233" s="227"/>
      <c r="M1233" s="228"/>
      <c r="N1233" s="229"/>
      <c r="O1233" s="229"/>
      <c r="P1233" s="229"/>
      <c r="Q1233" s="229"/>
      <c r="R1233" s="229"/>
      <c r="S1233" s="229"/>
      <c r="T1233" s="230"/>
      <c r="AT1233" s="231" t="s">
        <v>206</v>
      </c>
      <c r="AU1233" s="231" t="s">
        <v>85</v>
      </c>
      <c r="AV1233" s="12" t="s">
        <v>85</v>
      </c>
      <c r="AW1233" s="12" t="s">
        <v>32</v>
      </c>
      <c r="AX1233" s="12" t="s">
        <v>76</v>
      </c>
      <c r="AY1233" s="231" t="s">
        <v>198</v>
      </c>
    </row>
    <row r="1234" spans="2:65" s="13" customFormat="1" x14ac:dyDescent="0.2">
      <c r="B1234" s="232"/>
      <c r="C1234" s="233"/>
      <c r="D1234" s="222" t="s">
        <v>206</v>
      </c>
      <c r="E1234" s="234" t="s">
        <v>1</v>
      </c>
      <c r="F1234" s="235" t="s">
        <v>208</v>
      </c>
      <c r="G1234" s="233"/>
      <c r="H1234" s="236">
        <v>251.37</v>
      </c>
      <c r="I1234" s="237"/>
      <c r="J1234" s="233"/>
      <c r="K1234" s="233"/>
      <c r="L1234" s="238"/>
      <c r="M1234" s="239"/>
      <c r="N1234" s="240"/>
      <c r="O1234" s="240"/>
      <c r="P1234" s="240"/>
      <c r="Q1234" s="240"/>
      <c r="R1234" s="240"/>
      <c r="S1234" s="240"/>
      <c r="T1234" s="241"/>
      <c r="AT1234" s="242" t="s">
        <v>206</v>
      </c>
      <c r="AU1234" s="242" t="s">
        <v>85</v>
      </c>
      <c r="AV1234" s="13" t="s">
        <v>205</v>
      </c>
      <c r="AW1234" s="13" t="s">
        <v>32</v>
      </c>
      <c r="AX1234" s="13" t="s">
        <v>83</v>
      </c>
      <c r="AY1234" s="242" t="s">
        <v>198</v>
      </c>
    </row>
    <row r="1235" spans="2:65" s="1" customFormat="1" ht="16.5" customHeight="1" x14ac:dyDescent="0.2">
      <c r="B1235" s="33"/>
      <c r="C1235" s="208" t="s">
        <v>938</v>
      </c>
      <c r="D1235" s="208" t="s">
        <v>201</v>
      </c>
      <c r="E1235" s="209" t="s">
        <v>1557</v>
      </c>
      <c r="F1235" s="210" t="s">
        <v>1558</v>
      </c>
      <c r="G1235" s="211" t="s">
        <v>278</v>
      </c>
      <c r="H1235" s="212">
        <v>9.6</v>
      </c>
      <c r="I1235" s="213"/>
      <c r="J1235" s="212">
        <f>ROUND(I1235*H1235,2)</f>
        <v>0</v>
      </c>
      <c r="K1235" s="210" t="s">
        <v>1</v>
      </c>
      <c r="L1235" s="37"/>
      <c r="M1235" s="214" t="s">
        <v>1</v>
      </c>
      <c r="N1235" s="215" t="s">
        <v>41</v>
      </c>
      <c r="O1235" s="65"/>
      <c r="P1235" s="216">
        <f>O1235*H1235</f>
        <v>0</v>
      </c>
      <c r="Q1235" s="216">
        <v>0</v>
      </c>
      <c r="R1235" s="216">
        <f>Q1235*H1235</f>
        <v>0</v>
      </c>
      <c r="S1235" s="216">
        <v>0</v>
      </c>
      <c r="T1235" s="217">
        <f>S1235*H1235</f>
        <v>0</v>
      </c>
      <c r="AR1235" s="218" t="s">
        <v>243</v>
      </c>
      <c r="AT1235" s="218" t="s">
        <v>201</v>
      </c>
      <c r="AU1235" s="218" t="s">
        <v>85</v>
      </c>
      <c r="AY1235" s="16" t="s">
        <v>198</v>
      </c>
      <c r="BE1235" s="219">
        <f>IF(N1235="základní",J1235,0)</f>
        <v>0</v>
      </c>
      <c r="BF1235" s="219">
        <f>IF(N1235="snížená",J1235,0)</f>
        <v>0</v>
      </c>
      <c r="BG1235" s="219">
        <f>IF(N1235="zákl. přenesená",J1235,0)</f>
        <v>0</v>
      </c>
      <c r="BH1235" s="219">
        <f>IF(N1235="sníž. přenesená",J1235,0)</f>
        <v>0</v>
      </c>
      <c r="BI1235" s="219">
        <f>IF(N1235="nulová",J1235,0)</f>
        <v>0</v>
      </c>
      <c r="BJ1235" s="16" t="s">
        <v>83</v>
      </c>
      <c r="BK1235" s="219">
        <f>ROUND(I1235*H1235,2)</f>
        <v>0</v>
      </c>
      <c r="BL1235" s="16" t="s">
        <v>243</v>
      </c>
      <c r="BM1235" s="218" t="s">
        <v>1559</v>
      </c>
    </row>
    <row r="1236" spans="2:65" s="12" customFormat="1" x14ac:dyDescent="0.2">
      <c r="B1236" s="220"/>
      <c r="C1236" s="221"/>
      <c r="D1236" s="222" t="s">
        <v>206</v>
      </c>
      <c r="E1236" s="223" t="s">
        <v>1</v>
      </c>
      <c r="F1236" s="224" t="s">
        <v>1560</v>
      </c>
      <c r="G1236" s="221"/>
      <c r="H1236" s="225">
        <v>9.6</v>
      </c>
      <c r="I1236" s="226"/>
      <c r="J1236" s="221"/>
      <c r="K1236" s="221"/>
      <c r="L1236" s="227"/>
      <c r="M1236" s="228"/>
      <c r="N1236" s="229"/>
      <c r="O1236" s="229"/>
      <c r="P1236" s="229"/>
      <c r="Q1236" s="229"/>
      <c r="R1236" s="229"/>
      <c r="S1236" s="229"/>
      <c r="T1236" s="230"/>
      <c r="AT1236" s="231" t="s">
        <v>206</v>
      </c>
      <c r="AU1236" s="231" t="s">
        <v>85</v>
      </c>
      <c r="AV1236" s="12" t="s">
        <v>85</v>
      </c>
      <c r="AW1236" s="12" t="s">
        <v>32</v>
      </c>
      <c r="AX1236" s="12" t="s">
        <v>76</v>
      </c>
      <c r="AY1236" s="231" t="s">
        <v>198</v>
      </c>
    </row>
    <row r="1237" spans="2:65" s="13" customFormat="1" x14ac:dyDescent="0.2">
      <c r="B1237" s="232"/>
      <c r="C1237" s="233"/>
      <c r="D1237" s="222" t="s">
        <v>206</v>
      </c>
      <c r="E1237" s="234" t="s">
        <v>1</v>
      </c>
      <c r="F1237" s="235" t="s">
        <v>208</v>
      </c>
      <c r="G1237" s="233"/>
      <c r="H1237" s="236">
        <v>9.6</v>
      </c>
      <c r="I1237" s="237"/>
      <c r="J1237" s="233"/>
      <c r="K1237" s="233"/>
      <c r="L1237" s="238"/>
      <c r="M1237" s="239"/>
      <c r="N1237" s="240"/>
      <c r="O1237" s="240"/>
      <c r="P1237" s="240"/>
      <c r="Q1237" s="240"/>
      <c r="R1237" s="240"/>
      <c r="S1237" s="240"/>
      <c r="T1237" s="241"/>
      <c r="AT1237" s="242" t="s">
        <v>206</v>
      </c>
      <c r="AU1237" s="242" t="s">
        <v>85</v>
      </c>
      <c r="AV1237" s="13" t="s">
        <v>205</v>
      </c>
      <c r="AW1237" s="13" t="s">
        <v>32</v>
      </c>
      <c r="AX1237" s="13" t="s">
        <v>83</v>
      </c>
      <c r="AY1237" s="242" t="s">
        <v>198</v>
      </c>
    </row>
    <row r="1238" spans="2:65" s="1" customFormat="1" ht="16.5" customHeight="1" x14ac:dyDescent="0.2">
      <c r="B1238" s="33"/>
      <c r="C1238" s="208" t="s">
        <v>1561</v>
      </c>
      <c r="D1238" s="208" t="s">
        <v>201</v>
      </c>
      <c r="E1238" s="209" t="s">
        <v>1562</v>
      </c>
      <c r="F1238" s="210" t="s">
        <v>1563</v>
      </c>
      <c r="G1238" s="211" t="s">
        <v>294</v>
      </c>
      <c r="H1238" s="212">
        <v>2.0499999999999998</v>
      </c>
      <c r="I1238" s="213"/>
      <c r="J1238" s="212">
        <f>ROUND(I1238*H1238,2)</f>
        <v>0</v>
      </c>
      <c r="K1238" s="210" t="s">
        <v>1</v>
      </c>
      <c r="L1238" s="37"/>
      <c r="M1238" s="214" t="s">
        <v>1</v>
      </c>
      <c r="N1238" s="215" t="s">
        <v>41</v>
      </c>
      <c r="O1238" s="65"/>
      <c r="P1238" s="216">
        <f>O1238*H1238</f>
        <v>0</v>
      </c>
      <c r="Q1238" s="216">
        <v>0</v>
      </c>
      <c r="R1238" s="216">
        <f>Q1238*H1238</f>
        <v>0</v>
      </c>
      <c r="S1238" s="216">
        <v>0</v>
      </c>
      <c r="T1238" s="217">
        <f>S1238*H1238</f>
        <v>0</v>
      </c>
      <c r="AR1238" s="218" t="s">
        <v>243</v>
      </c>
      <c r="AT1238" s="218" t="s">
        <v>201</v>
      </c>
      <c r="AU1238" s="218" t="s">
        <v>85</v>
      </c>
      <c r="AY1238" s="16" t="s">
        <v>198</v>
      </c>
      <c r="BE1238" s="219">
        <f>IF(N1238="základní",J1238,0)</f>
        <v>0</v>
      </c>
      <c r="BF1238" s="219">
        <f>IF(N1238="snížená",J1238,0)</f>
        <v>0</v>
      </c>
      <c r="BG1238" s="219">
        <f>IF(N1238="zákl. přenesená",J1238,0)</f>
        <v>0</v>
      </c>
      <c r="BH1238" s="219">
        <f>IF(N1238="sníž. přenesená",J1238,0)</f>
        <v>0</v>
      </c>
      <c r="BI1238" s="219">
        <f>IF(N1238="nulová",J1238,0)</f>
        <v>0</v>
      </c>
      <c r="BJ1238" s="16" t="s">
        <v>83</v>
      </c>
      <c r="BK1238" s="219">
        <f>ROUND(I1238*H1238,2)</f>
        <v>0</v>
      </c>
      <c r="BL1238" s="16" t="s">
        <v>243</v>
      </c>
      <c r="BM1238" s="218" t="s">
        <v>1564</v>
      </c>
    </row>
    <row r="1239" spans="2:65" s="11" customFormat="1" ht="22.9" customHeight="1" x14ac:dyDescent="0.2">
      <c r="B1239" s="192"/>
      <c r="C1239" s="193"/>
      <c r="D1239" s="194" t="s">
        <v>75</v>
      </c>
      <c r="E1239" s="206" t="s">
        <v>1565</v>
      </c>
      <c r="F1239" s="206" t="s">
        <v>1566</v>
      </c>
      <c r="G1239" s="193"/>
      <c r="H1239" s="193"/>
      <c r="I1239" s="196"/>
      <c r="J1239" s="207">
        <f>BK1239</f>
        <v>0</v>
      </c>
      <c r="K1239" s="193"/>
      <c r="L1239" s="198"/>
      <c r="M1239" s="199"/>
      <c r="N1239" s="200"/>
      <c r="O1239" s="200"/>
      <c r="P1239" s="201">
        <f>SUM(P1240:P1249)</f>
        <v>0</v>
      </c>
      <c r="Q1239" s="200"/>
      <c r="R1239" s="201">
        <f>SUM(R1240:R1249)</f>
        <v>0</v>
      </c>
      <c r="S1239" s="200"/>
      <c r="T1239" s="202">
        <f>SUM(T1240:T1249)</f>
        <v>0</v>
      </c>
      <c r="AR1239" s="203" t="s">
        <v>85</v>
      </c>
      <c r="AT1239" s="204" t="s">
        <v>75</v>
      </c>
      <c r="AU1239" s="204" t="s">
        <v>83</v>
      </c>
      <c r="AY1239" s="203" t="s">
        <v>198</v>
      </c>
      <c r="BK1239" s="205">
        <f>SUM(BK1240:BK1249)</f>
        <v>0</v>
      </c>
    </row>
    <row r="1240" spans="2:65" s="1" customFormat="1" ht="16.5" customHeight="1" x14ac:dyDescent="0.2">
      <c r="B1240" s="33"/>
      <c r="C1240" s="208" t="s">
        <v>943</v>
      </c>
      <c r="D1240" s="208" t="s">
        <v>201</v>
      </c>
      <c r="E1240" s="209" t="s">
        <v>1567</v>
      </c>
      <c r="F1240" s="210" t="s">
        <v>1568</v>
      </c>
      <c r="G1240" s="211" t="s">
        <v>312</v>
      </c>
      <c r="H1240" s="212">
        <v>2.5</v>
      </c>
      <c r="I1240" s="213"/>
      <c r="J1240" s="212">
        <f>ROUND(I1240*H1240,2)</f>
        <v>0</v>
      </c>
      <c r="K1240" s="210" t="s">
        <v>1</v>
      </c>
      <c r="L1240" s="37"/>
      <c r="M1240" s="214" t="s">
        <v>1</v>
      </c>
      <c r="N1240" s="215" t="s">
        <v>41</v>
      </c>
      <c r="O1240" s="65"/>
      <c r="P1240" s="216">
        <f>O1240*H1240</f>
        <v>0</v>
      </c>
      <c r="Q1240" s="216">
        <v>0</v>
      </c>
      <c r="R1240" s="216">
        <f>Q1240*H1240</f>
        <v>0</v>
      </c>
      <c r="S1240" s="216">
        <v>0</v>
      </c>
      <c r="T1240" s="217">
        <f>S1240*H1240</f>
        <v>0</v>
      </c>
      <c r="AR1240" s="218" t="s">
        <v>243</v>
      </c>
      <c r="AT1240" s="218" t="s">
        <v>201</v>
      </c>
      <c r="AU1240" s="218" t="s">
        <v>85</v>
      </c>
      <c r="AY1240" s="16" t="s">
        <v>198</v>
      </c>
      <c r="BE1240" s="219">
        <f>IF(N1240="základní",J1240,0)</f>
        <v>0</v>
      </c>
      <c r="BF1240" s="219">
        <f>IF(N1240="snížená",J1240,0)</f>
        <v>0</v>
      </c>
      <c r="BG1240" s="219">
        <f>IF(N1240="zákl. přenesená",J1240,0)</f>
        <v>0</v>
      </c>
      <c r="BH1240" s="219">
        <f>IF(N1240="sníž. přenesená",J1240,0)</f>
        <v>0</v>
      </c>
      <c r="BI1240" s="219">
        <f>IF(N1240="nulová",J1240,0)</f>
        <v>0</v>
      </c>
      <c r="BJ1240" s="16" t="s">
        <v>83</v>
      </c>
      <c r="BK1240" s="219">
        <f>ROUND(I1240*H1240,2)</f>
        <v>0</v>
      </c>
      <c r="BL1240" s="16" t="s">
        <v>243</v>
      </c>
      <c r="BM1240" s="218" t="s">
        <v>1569</v>
      </c>
    </row>
    <row r="1241" spans="2:65" s="12" customFormat="1" x14ac:dyDescent="0.2">
      <c r="B1241" s="220"/>
      <c r="C1241" s="221"/>
      <c r="D1241" s="222" t="s">
        <v>206</v>
      </c>
      <c r="E1241" s="223" t="s">
        <v>1</v>
      </c>
      <c r="F1241" s="224" t="s">
        <v>1570</v>
      </c>
      <c r="G1241" s="221"/>
      <c r="H1241" s="225">
        <v>2</v>
      </c>
      <c r="I1241" s="226"/>
      <c r="J1241" s="221"/>
      <c r="K1241" s="221"/>
      <c r="L1241" s="227"/>
      <c r="M1241" s="228"/>
      <c r="N1241" s="229"/>
      <c r="O1241" s="229"/>
      <c r="P1241" s="229"/>
      <c r="Q1241" s="229"/>
      <c r="R1241" s="229"/>
      <c r="S1241" s="229"/>
      <c r="T1241" s="230"/>
      <c r="AT1241" s="231" t="s">
        <v>206</v>
      </c>
      <c r="AU1241" s="231" t="s">
        <v>85</v>
      </c>
      <c r="AV1241" s="12" t="s">
        <v>85</v>
      </c>
      <c r="AW1241" s="12" t="s">
        <v>32</v>
      </c>
      <c r="AX1241" s="12" t="s">
        <v>76</v>
      </c>
      <c r="AY1241" s="231" t="s">
        <v>198</v>
      </c>
    </row>
    <row r="1242" spans="2:65" s="12" customFormat="1" x14ac:dyDescent="0.2">
      <c r="B1242" s="220"/>
      <c r="C1242" s="221"/>
      <c r="D1242" s="222" t="s">
        <v>206</v>
      </c>
      <c r="E1242" s="223" t="s">
        <v>1</v>
      </c>
      <c r="F1242" s="224" t="s">
        <v>1571</v>
      </c>
      <c r="G1242" s="221"/>
      <c r="H1242" s="225">
        <v>0.5</v>
      </c>
      <c r="I1242" s="226"/>
      <c r="J1242" s="221"/>
      <c r="K1242" s="221"/>
      <c r="L1242" s="227"/>
      <c r="M1242" s="228"/>
      <c r="N1242" s="229"/>
      <c r="O1242" s="229"/>
      <c r="P1242" s="229"/>
      <c r="Q1242" s="229"/>
      <c r="R1242" s="229"/>
      <c r="S1242" s="229"/>
      <c r="T1242" s="230"/>
      <c r="AT1242" s="231" t="s">
        <v>206</v>
      </c>
      <c r="AU1242" s="231" t="s">
        <v>85</v>
      </c>
      <c r="AV1242" s="12" t="s">
        <v>85</v>
      </c>
      <c r="AW1242" s="12" t="s">
        <v>32</v>
      </c>
      <c r="AX1242" s="12" t="s">
        <v>76</v>
      </c>
      <c r="AY1242" s="231" t="s">
        <v>198</v>
      </c>
    </row>
    <row r="1243" spans="2:65" s="13" customFormat="1" x14ac:dyDescent="0.2">
      <c r="B1243" s="232"/>
      <c r="C1243" s="233"/>
      <c r="D1243" s="222" t="s">
        <v>206</v>
      </c>
      <c r="E1243" s="234" t="s">
        <v>1</v>
      </c>
      <c r="F1243" s="235" t="s">
        <v>208</v>
      </c>
      <c r="G1243" s="233"/>
      <c r="H1243" s="236">
        <v>2.5</v>
      </c>
      <c r="I1243" s="237"/>
      <c r="J1243" s="233"/>
      <c r="K1243" s="233"/>
      <c r="L1243" s="238"/>
      <c r="M1243" s="239"/>
      <c r="N1243" s="240"/>
      <c r="O1243" s="240"/>
      <c r="P1243" s="240"/>
      <c r="Q1243" s="240"/>
      <c r="R1243" s="240"/>
      <c r="S1243" s="240"/>
      <c r="T1243" s="241"/>
      <c r="AT1243" s="242" t="s">
        <v>206</v>
      </c>
      <c r="AU1243" s="242" t="s">
        <v>85</v>
      </c>
      <c r="AV1243" s="13" t="s">
        <v>205</v>
      </c>
      <c r="AW1243" s="13" t="s">
        <v>32</v>
      </c>
      <c r="AX1243" s="13" t="s">
        <v>83</v>
      </c>
      <c r="AY1243" s="242" t="s">
        <v>198</v>
      </c>
    </row>
    <row r="1244" spans="2:65" s="1" customFormat="1" ht="16.5" customHeight="1" x14ac:dyDescent="0.2">
      <c r="B1244" s="33"/>
      <c r="C1244" s="208" t="s">
        <v>1572</v>
      </c>
      <c r="D1244" s="208" t="s">
        <v>201</v>
      </c>
      <c r="E1244" s="209" t="s">
        <v>1573</v>
      </c>
      <c r="F1244" s="210" t="s">
        <v>1574</v>
      </c>
      <c r="G1244" s="211" t="s">
        <v>312</v>
      </c>
      <c r="H1244" s="212">
        <v>2</v>
      </c>
      <c r="I1244" s="213"/>
      <c r="J1244" s="212">
        <f>ROUND(I1244*H1244,2)</f>
        <v>0</v>
      </c>
      <c r="K1244" s="210" t="s">
        <v>1</v>
      </c>
      <c r="L1244" s="37"/>
      <c r="M1244" s="214" t="s">
        <v>1</v>
      </c>
      <c r="N1244" s="215" t="s">
        <v>41</v>
      </c>
      <c r="O1244" s="65"/>
      <c r="P1244" s="216">
        <f>O1244*H1244</f>
        <v>0</v>
      </c>
      <c r="Q1244" s="216">
        <v>0</v>
      </c>
      <c r="R1244" s="216">
        <f>Q1244*H1244</f>
        <v>0</v>
      </c>
      <c r="S1244" s="216">
        <v>0</v>
      </c>
      <c r="T1244" s="217">
        <f>S1244*H1244</f>
        <v>0</v>
      </c>
      <c r="AR1244" s="218" t="s">
        <v>243</v>
      </c>
      <c r="AT1244" s="218" t="s">
        <v>201</v>
      </c>
      <c r="AU1244" s="218" t="s">
        <v>85</v>
      </c>
      <c r="AY1244" s="16" t="s">
        <v>198</v>
      </c>
      <c r="BE1244" s="219">
        <f>IF(N1244="základní",J1244,0)</f>
        <v>0</v>
      </c>
      <c r="BF1244" s="219">
        <f>IF(N1244="snížená",J1244,0)</f>
        <v>0</v>
      </c>
      <c r="BG1244" s="219">
        <f>IF(N1244="zákl. přenesená",J1244,0)</f>
        <v>0</v>
      </c>
      <c r="BH1244" s="219">
        <f>IF(N1244="sníž. přenesená",J1244,0)</f>
        <v>0</v>
      </c>
      <c r="BI1244" s="219">
        <f>IF(N1244="nulová",J1244,0)</f>
        <v>0</v>
      </c>
      <c r="BJ1244" s="16" t="s">
        <v>83</v>
      </c>
      <c r="BK1244" s="219">
        <f>ROUND(I1244*H1244,2)</f>
        <v>0</v>
      </c>
      <c r="BL1244" s="16" t="s">
        <v>243</v>
      </c>
      <c r="BM1244" s="218" t="s">
        <v>1575</v>
      </c>
    </row>
    <row r="1245" spans="2:65" s="12" customFormat="1" x14ac:dyDescent="0.2">
      <c r="B1245" s="220"/>
      <c r="C1245" s="221"/>
      <c r="D1245" s="222" t="s">
        <v>206</v>
      </c>
      <c r="E1245" s="223" t="s">
        <v>1</v>
      </c>
      <c r="F1245" s="224" t="s">
        <v>1576</v>
      </c>
      <c r="G1245" s="221"/>
      <c r="H1245" s="225">
        <v>2</v>
      </c>
      <c r="I1245" s="226"/>
      <c r="J1245" s="221"/>
      <c r="K1245" s="221"/>
      <c r="L1245" s="227"/>
      <c r="M1245" s="228"/>
      <c r="N1245" s="229"/>
      <c r="O1245" s="229"/>
      <c r="P1245" s="229"/>
      <c r="Q1245" s="229"/>
      <c r="R1245" s="229"/>
      <c r="S1245" s="229"/>
      <c r="T1245" s="230"/>
      <c r="AT1245" s="231" t="s">
        <v>206</v>
      </c>
      <c r="AU1245" s="231" t="s">
        <v>85</v>
      </c>
      <c r="AV1245" s="12" t="s">
        <v>85</v>
      </c>
      <c r="AW1245" s="12" t="s">
        <v>32</v>
      </c>
      <c r="AX1245" s="12" t="s">
        <v>76</v>
      </c>
      <c r="AY1245" s="231" t="s">
        <v>198</v>
      </c>
    </row>
    <row r="1246" spans="2:65" s="13" customFormat="1" x14ac:dyDescent="0.2">
      <c r="B1246" s="232"/>
      <c r="C1246" s="233"/>
      <c r="D1246" s="222" t="s">
        <v>206</v>
      </c>
      <c r="E1246" s="234" t="s">
        <v>1</v>
      </c>
      <c r="F1246" s="235" t="s">
        <v>208</v>
      </c>
      <c r="G1246" s="233"/>
      <c r="H1246" s="236">
        <v>2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AT1246" s="242" t="s">
        <v>206</v>
      </c>
      <c r="AU1246" s="242" t="s">
        <v>85</v>
      </c>
      <c r="AV1246" s="13" t="s">
        <v>205</v>
      </c>
      <c r="AW1246" s="13" t="s">
        <v>32</v>
      </c>
      <c r="AX1246" s="13" t="s">
        <v>83</v>
      </c>
      <c r="AY1246" s="242" t="s">
        <v>198</v>
      </c>
    </row>
    <row r="1247" spans="2:65" s="1" customFormat="1" ht="16.5" customHeight="1" x14ac:dyDescent="0.2">
      <c r="B1247" s="33"/>
      <c r="C1247" s="208" t="s">
        <v>947</v>
      </c>
      <c r="D1247" s="208" t="s">
        <v>201</v>
      </c>
      <c r="E1247" s="209" t="s">
        <v>1577</v>
      </c>
      <c r="F1247" s="210" t="s">
        <v>1578</v>
      </c>
      <c r="G1247" s="211" t="s">
        <v>278</v>
      </c>
      <c r="H1247" s="212">
        <v>13</v>
      </c>
      <c r="I1247" s="213"/>
      <c r="J1247" s="212">
        <f>ROUND(I1247*H1247,2)</f>
        <v>0</v>
      </c>
      <c r="K1247" s="210" t="s">
        <v>1</v>
      </c>
      <c r="L1247" s="37"/>
      <c r="M1247" s="214" t="s">
        <v>1</v>
      </c>
      <c r="N1247" s="215" t="s">
        <v>41</v>
      </c>
      <c r="O1247" s="65"/>
      <c r="P1247" s="216">
        <f>O1247*H1247</f>
        <v>0</v>
      </c>
      <c r="Q1247" s="216">
        <v>0</v>
      </c>
      <c r="R1247" s="216">
        <f>Q1247*H1247</f>
        <v>0</v>
      </c>
      <c r="S1247" s="216">
        <v>0</v>
      </c>
      <c r="T1247" s="217">
        <f>S1247*H1247</f>
        <v>0</v>
      </c>
      <c r="AR1247" s="218" t="s">
        <v>243</v>
      </c>
      <c r="AT1247" s="218" t="s">
        <v>201</v>
      </c>
      <c r="AU1247" s="218" t="s">
        <v>85</v>
      </c>
      <c r="AY1247" s="16" t="s">
        <v>198</v>
      </c>
      <c r="BE1247" s="219">
        <f>IF(N1247="základní",J1247,0)</f>
        <v>0</v>
      </c>
      <c r="BF1247" s="219">
        <f>IF(N1247="snížená",J1247,0)</f>
        <v>0</v>
      </c>
      <c r="BG1247" s="219">
        <f>IF(N1247="zákl. přenesená",J1247,0)</f>
        <v>0</v>
      </c>
      <c r="BH1247" s="219">
        <f>IF(N1247="sníž. přenesená",J1247,0)</f>
        <v>0</v>
      </c>
      <c r="BI1247" s="219">
        <f>IF(N1247="nulová",J1247,0)</f>
        <v>0</v>
      </c>
      <c r="BJ1247" s="16" t="s">
        <v>83</v>
      </c>
      <c r="BK1247" s="219">
        <f>ROUND(I1247*H1247,2)</f>
        <v>0</v>
      </c>
      <c r="BL1247" s="16" t="s">
        <v>243</v>
      </c>
      <c r="BM1247" s="218" t="s">
        <v>1579</v>
      </c>
    </row>
    <row r="1248" spans="2:65" s="12" customFormat="1" x14ac:dyDescent="0.2">
      <c r="B1248" s="220"/>
      <c r="C1248" s="221"/>
      <c r="D1248" s="222" t="s">
        <v>206</v>
      </c>
      <c r="E1248" s="223" t="s">
        <v>1</v>
      </c>
      <c r="F1248" s="224" t="s">
        <v>1580</v>
      </c>
      <c r="G1248" s="221"/>
      <c r="H1248" s="225">
        <v>13</v>
      </c>
      <c r="I1248" s="226"/>
      <c r="J1248" s="221"/>
      <c r="K1248" s="221"/>
      <c r="L1248" s="227"/>
      <c r="M1248" s="228"/>
      <c r="N1248" s="229"/>
      <c r="O1248" s="229"/>
      <c r="P1248" s="229"/>
      <c r="Q1248" s="229"/>
      <c r="R1248" s="229"/>
      <c r="S1248" s="229"/>
      <c r="T1248" s="230"/>
      <c r="AT1248" s="231" t="s">
        <v>206</v>
      </c>
      <c r="AU1248" s="231" t="s">
        <v>85</v>
      </c>
      <c r="AV1248" s="12" t="s">
        <v>85</v>
      </c>
      <c r="AW1248" s="12" t="s">
        <v>32</v>
      </c>
      <c r="AX1248" s="12" t="s">
        <v>76</v>
      </c>
      <c r="AY1248" s="231" t="s">
        <v>198</v>
      </c>
    </row>
    <row r="1249" spans="2:65" s="13" customFormat="1" x14ac:dyDescent="0.2">
      <c r="B1249" s="232"/>
      <c r="C1249" s="233"/>
      <c r="D1249" s="222" t="s">
        <v>206</v>
      </c>
      <c r="E1249" s="234" t="s">
        <v>1</v>
      </c>
      <c r="F1249" s="235" t="s">
        <v>208</v>
      </c>
      <c r="G1249" s="233"/>
      <c r="H1249" s="236">
        <v>13</v>
      </c>
      <c r="I1249" s="237"/>
      <c r="J1249" s="233"/>
      <c r="K1249" s="233"/>
      <c r="L1249" s="238"/>
      <c r="M1249" s="239"/>
      <c r="N1249" s="240"/>
      <c r="O1249" s="240"/>
      <c r="P1249" s="240"/>
      <c r="Q1249" s="240"/>
      <c r="R1249" s="240"/>
      <c r="S1249" s="240"/>
      <c r="T1249" s="241"/>
      <c r="AT1249" s="242" t="s">
        <v>206</v>
      </c>
      <c r="AU1249" s="242" t="s">
        <v>85</v>
      </c>
      <c r="AV1249" s="13" t="s">
        <v>205</v>
      </c>
      <c r="AW1249" s="13" t="s">
        <v>32</v>
      </c>
      <c r="AX1249" s="13" t="s">
        <v>83</v>
      </c>
      <c r="AY1249" s="242" t="s">
        <v>198</v>
      </c>
    </row>
    <row r="1250" spans="2:65" s="11" customFormat="1" ht="22.9" customHeight="1" x14ac:dyDescent="0.2">
      <c r="B1250" s="192"/>
      <c r="C1250" s="193"/>
      <c r="D1250" s="194" t="s">
        <v>75</v>
      </c>
      <c r="E1250" s="206" t="s">
        <v>1581</v>
      </c>
      <c r="F1250" s="206" t="s">
        <v>1582</v>
      </c>
      <c r="G1250" s="193"/>
      <c r="H1250" s="193"/>
      <c r="I1250" s="196"/>
      <c r="J1250" s="207">
        <f>BK1250</f>
        <v>0</v>
      </c>
      <c r="K1250" s="193"/>
      <c r="L1250" s="198"/>
      <c r="M1250" s="199"/>
      <c r="N1250" s="200"/>
      <c r="O1250" s="200"/>
      <c r="P1250" s="201">
        <f>SUM(P1251:P1270)</f>
        <v>0</v>
      </c>
      <c r="Q1250" s="200"/>
      <c r="R1250" s="201">
        <f>SUM(R1251:R1270)</f>
        <v>0</v>
      </c>
      <c r="S1250" s="200"/>
      <c r="T1250" s="202">
        <f>SUM(T1251:T1270)</f>
        <v>0</v>
      </c>
      <c r="AR1250" s="203" t="s">
        <v>85</v>
      </c>
      <c r="AT1250" s="204" t="s">
        <v>75</v>
      </c>
      <c r="AU1250" s="204" t="s">
        <v>83</v>
      </c>
      <c r="AY1250" s="203" t="s">
        <v>198</v>
      </c>
      <c r="BK1250" s="205">
        <f>SUM(BK1251:BK1270)</f>
        <v>0</v>
      </c>
    </row>
    <row r="1251" spans="2:65" s="1" customFormat="1" ht="16.5" customHeight="1" x14ac:dyDescent="0.2">
      <c r="B1251" s="33"/>
      <c r="C1251" s="208" t="s">
        <v>1583</v>
      </c>
      <c r="D1251" s="208" t="s">
        <v>201</v>
      </c>
      <c r="E1251" s="209" t="s">
        <v>1584</v>
      </c>
      <c r="F1251" s="210" t="s">
        <v>1585</v>
      </c>
      <c r="G1251" s="211" t="s">
        <v>312</v>
      </c>
      <c r="H1251" s="212">
        <v>164.07</v>
      </c>
      <c r="I1251" s="213"/>
      <c r="J1251" s="212">
        <f>ROUND(I1251*H1251,2)</f>
        <v>0</v>
      </c>
      <c r="K1251" s="210" t="s">
        <v>1</v>
      </c>
      <c r="L1251" s="37"/>
      <c r="M1251" s="214" t="s">
        <v>1</v>
      </c>
      <c r="N1251" s="215" t="s">
        <v>41</v>
      </c>
      <c r="O1251" s="65"/>
      <c r="P1251" s="216">
        <f>O1251*H1251</f>
        <v>0</v>
      </c>
      <c r="Q1251" s="216">
        <v>0</v>
      </c>
      <c r="R1251" s="216">
        <f>Q1251*H1251</f>
        <v>0</v>
      </c>
      <c r="S1251" s="216">
        <v>0</v>
      </c>
      <c r="T1251" s="217">
        <f>S1251*H1251</f>
        <v>0</v>
      </c>
      <c r="AR1251" s="218" t="s">
        <v>243</v>
      </c>
      <c r="AT1251" s="218" t="s">
        <v>201</v>
      </c>
      <c r="AU1251" s="218" t="s">
        <v>85</v>
      </c>
      <c r="AY1251" s="16" t="s">
        <v>198</v>
      </c>
      <c r="BE1251" s="219">
        <f>IF(N1251="základní",J1251,0)</f>
        <v>0</v>
      </c>
      <c r="BF1251" s="219">
        <f>IF(N1251="snížená",J1251,0)</f>
        <v>0</v>
      </c>
      <c r="BG1251" s="219">
        <f>IF(N1251="zákl. přenesená",J1251,0)</f>
        <v>0</v>
      </c>
      <c r="BH1251" s="219">
        <f>IF(N1251="sníž. přenesená",J1251,0)</f>
        <v>0</v>
      </c>
      <c r="BI1251" s="219">
        <f>IF(N1251="nulová",J1251,0)</f>
        <v>0</v>
      </c>
      <c r="BJ1251" s="16" t="s">
        <v>83</v>
      </c>
      <c r="BK1251" s="219">
        <f>ROUND(I1251*H1251,2)</f>
        <v>0</v>
      </c>
      <c r="BL1251" s="16" t="s">
        <v>243</v>
      </c>
      <c r="BM1251" s="218" t="s">
        <v>1586</v>
      </c>
    </row>
    <row r="1252" spans="2:65" s="12" customFormat="1" x14ac:dyDescent="0.2">
      <c r="B1252" s="220"/>
      <c r="C1252" s="221"/>
      <c r="D1252" s="222" t="s">
        <v>206</v>
      </c>
      <c r="E1252" s="223" t="s">
        <v>1</v>
      </c>
      <c r="F1252" s="224" t="s">
        <v>1587</v>
      </c>
      <c r="G1252" s="221"/>
      <c r="H1252" s="225">
        <v>164.07</v>
      </c>
      <c r="I1252" s="226"/>
      <c r="J1252" s="221"/>
      <c r="K1252" s="221"/>
      <c r="L1252" s="227"/>
      <c r="M1252" s="228"/>
      <c r="N1252" s="229"/>
      <c r="O1252" s="229"/>
      <c r="P1252" s="229"/>
      <c r="Q1252" s="229"/>
      <c r="R1252" s="229"/>
      <c r="S1252" s="229"/>
      <c r="T1252" s="230"/>
      <c r="AT1252" s="231" t="s">
        <v>206</v>
      </c>
      <c r="AU1252" s="231" t="s">
        <v>85</v>
      </c>
      <c r="AV1252" s="12" t="s">
        <v>85</v>
      </c>
      <c r="AW1252" s="12" t="s">
        <v>32</v>
      </c>
      <c r="AX1252" s="12" t="s">
        <v>76</v>
      </c>
      <c r="AY1252" s="231" t="s">
        <v>198</v>
      </c>
    </row>
    <row r="1253" spans="2:65" s="13" customFormat="1" x14ac:dyDescent="0.2">
      <c r="B1253" s="232"/>
      <c r="C1253" s="233"/>
      <c r="D1253" s="222" t="s">
        <v>206</v>
      </c>
      <c r="E1253" s="234" t="s">
        <v>1</v>
      </c>
      <c r="F1253" s="235" t="s">
        <v>208</v>
      </c>
      <c r="G1253" s="233"/>
      <c r="H1253" s="236">
        <v>164.07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AT1253" s="242" t="s">
        <v>206</v>
      </c>
      <c r="AU1253" s="242" t="s">
        <v>85</v>
      </c>
      <c r="AV1253" s="13" t="s">
        <v>205</v>
      </c>
      <c r="AW1253" s="13" t="s">
        <v>32</v>
      </c>
      <c r="AX1253" s="13" t="s">
        <v>83</v>
      </c>
      <c r="AY1253" s="242" t="s">
        <v>198</v>
      </c>
    </row>
    <row r="1254" spans="2:65" s="1" customFormat="1" ht="16.5" customHeight="1" x14ac:dyDescent="0.2">
      <c r="B1254" s="33"/>
      <c r="C1254" s="208" t="s">
        <v>960</v>
      </c>
      <c r="D1254" s="208" t="s">
        <v>201</v>
      </c>
      <c r="E1254" s="209" t="s">
        <v>1588</v>
      </c>
      <c r="F1254" s="210" t="s">
        <v>1589</v>
      </c>
      <c r="G1254" s="211" t="s">
        <v>312</v>
      </c>
      <c r="H1254" s="212">
        <v>164.07</v>
      </c>
      <c r="I1254" s="213"/>
      <c r="J1254" s="212">
        <f>ROUND(I1254*H1254,2)</f>
        <v>0</v>
      </c>
      <c r="K1254" s="210" t="s">
        <v>1</v>
      </c>
      <c r="L1254" s="37"/>
      <c r="M1254" s="214" t="s">
        <v>1</v>
      </c>
      <c r="N1254" s="215" t="s">
        <v>41</v>
      </c>
      <c r="O1254" s="65"/>
      <c r="P1254" s="216">
        <f>O1254*H1254</f>
        <v>0</v>
      </c>
      <c r="Q1254" s="216">
        <v>0</v>
      </c>
      <c r="R1254" s="216">
        <f>Q1254*H1254</f>
        <v>0</v>
      </c>
      <c r="S1254" s="216">
        <v>0</v>
      </c>
      <c r="T1254" s="217">
        <f>S1254*H1254</f>
        <v>0</v>
      </c>
      <c r="AR1254" s="218" t="s">
        <v>243</v>
      </c>
      <c r="AT1254" s="218" t="s">
        <v>201</v>
      </c>
      <c r="AU1254" s="218" t="s">
        <v>85</v>
      </c>
      <c r="AY1254" s="16" t="s">
        <v>198</v>
      </c>
      <c r="BE1254" s="219">
        <f>IF(N1254="základní",J1254,0)</f>
        <v>0</v>
      </c>
      <c r="BF1254" s="219">
        <f>IF(N1254="snížená",J1254,0)</f>
        <v>0</v>
      </c>
      <c r="BG1254" s="219">
        <f>IF(N1254="zákl. přenesená",J1254,0)</f>
        <v>0</v>
      </c>
      <c r="BH1254" s="219">
        <f>IF(N1254="sníž. přenesená",J1254,0)</f>
        <v>0</v>
      </c>
      <c r="BI1254" s="219">
        <f>IF(N1254="nulová",J1254,0)</f>
        <v>0</v>
      </c>
      <c r="BJ1254" s="16" t="s">
        <v>83</v>
      </c>
      <c r="BK1254" s="219">
        <f>ROUND(I1254*H1254,2)</f>
        <v>0</v>
      </c>
      <c r="BL1254" s="16" t="s">
        <v>243</v>
      </c>
      <c r="BM1254" s="218" t="s">
        <v>1590</v>
      </c>
    </row>
    <row r="1255" spans="2:65" s="12" customFormat="1" x14ac:dyDescent="0.2">
      <c r="B1255" s="220"/>
      <c r="C1255" s="221"/>
      <c r="D1255" s="222" t="s">
        <v>206</v>
      </c>
      <c r="E1255" s="223" t="s">
        <v>1</v>
      </c>
      <c r="F1255" s="224" t="s">
        <v>1587</v>
      </c>
      <c r="G1255" s="221"/>
      <c r="H1255" s="225">
        <v>164.07</v>
      </c>
      <c r="I1255" s="226"/>
      <c r="J1255" s="221"/>
      <c r="K1255" s="221"/>
      <c r="L1255" s="227"/>
      <c r="M1255" s="228"/>
      <c r="N1255" s="229"/>
      <c r="O1255" s="229"/>
      <c r="P1255" s="229"/>
      <c r="Q1255" s="229"/>
      <c r="R1255" s="229"/>
      <c r="S1255" s="229"/>
      <c r="T1255" s="230"/>
      <c r="AT1255" s="231" t="s">
        <v>206</v>
      </c>
      <c r="AU1255" s="231" t="s">
        <v>85</v>
      </c>
      <c r="AV1255" s="12" t="s">
        <v>85</v>
      </c>
      <c r="AW1255" s="12" t="s">
        <v>32</v>
      </c>
      <c r="AX1255" s="12" t="s">
        <v>76</v>
      </c>
      <c r="AY1255" s="231" t="s">
        <v>198</v>
      </c>
    </row>
    <row r="1256" spans="2:65" s="13" customFormat="1" x14ac:dyDescent="0.2">
      <c r="B1256" s="232"/>
      <c r="C1256" s="233"/>
      <c r="D1256" s="222" t="s">
        <v>206</v>
      </c>
      <c r="E1256" s="234" t="s">
        <v>1</v>
      </c>
      <c r="F1256" s="235" t="s">
        <v>208</v>
      </c>
      <c r="G1256" s="233"/>
      <c r="H1256" s="236">
        <v>164.07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AT1256" s="242" t="s">
        <v>206</v>
      </c>
      <c r="AU1256" s="242" t="s">
        <v>85</v>
      </c>
      <c r="AV1256" s="13" t="s">
        <v>205</v>
      </c>
      <c r="AW1256" s="13" t="s">
        <v>32</v>
      </c>
      <c r="AX1256" s="13" t="s">
        <v>83</v>
      </c>
      <c r="AY1256" s="242" t="s">
        <v>198</v>
      </c>
    </row>
    <row r="1257" spans="2:65" s="1" customFormat="1" ht="16.5" customHeight="1" x14ac:dyDescent="0.2">
      <c r="B1257" s="33"/>
      <c r="C1257" s="208" t="s">
        <v>1591</v>
      </c>
      <c r="D1257" s="208" t="s">
        <v>201</v>
      </c>
      <c r="E1257" s="209" t="s">
        <v>1592</v>
      </c>
      <c r="F1257" s="210" t="s">
        <v>1593</v>
      </c>
      <c r="G1257" s="211" t="s">
        <v>278</v>
      </c>
      <c r="H1257" s="212">
        <v>42.5</v>
      </c>
      <c r="I1257" s="213"/>
      <c r="J1257" s="212">
        <f>ROUND(I1257*H1257,2)</f>
        <v>0</v>
      </c>
      <c r="K1257" s="210" t="s">
        <v>1</v>
      </c>
      <c r="L1257" s="37"/>
      <c r="M1257" s="214" t="s">
        <v>1</v>
      </c>
      <c r="N1257" s="215" t="s">
        <v>41</v>
      </c>
      <c r="O1257" s="65"/>
      <c r="P1257" s="216">
        <f>O1257*H1257</f>
        <v>0</v>
      </c>
      <c r="Q1257" s="216">
        <v>0</v>
      </c>
      <c r="R1257" s="216">
        <f>Q1257*H1257</f>
        <v>0</v>
      </c>
      <c r="S1257" s="216">
        <v>0</v>
      </c>
      <c r="T1257" s="217">
        <f>S1257*H1257</f>
        <v>0</v>
      </c>
      <c r="AR1257" s="218" t="s">
        <v>243</v>
      </c>
      <c r="AT1257" s="218" t="s">
        <v>201</v>
      </c>
      <c r="AU1257" s="218" t="s">
        <v>85</v>
      </c>
      <c r="AY1257" s="16" t="s">
        <v>198</v>
      </c>
      <c r="BE1257" s="219">
        <f>IF(N1257="základní",J1257,0)</f>
        <v>0</v>
      </c>
      <c r="BF1257" s="219">
        <f>IF(N1257="snížená",J1257,0)</f>
        <v>0</v>
      </c>
      <c r="BG1257" s="219">
        <f>IF(N1257="zákl. přenesená",J1257,0)</f>
        <v>0</v>
      </c>
      <c r="BH1257" s="219">
        <f>IF(N1257="sníž. přenesená",J1257,0)</f>
        <v>0</v>
      </c>
      <c r="BI1257" s="219">
        <f>IF(N1257="nulová",J1257,0)</f>
        <v>0</v>
      </c>
      <c r="BJ1257" s="16" t="s">
        <v>83</v>
      </c>
      <c r="BK1257" s="219">
        <f>ROUND(I1257*H1257,2)</f>
        <v>0</v>
      </c>
      <c r="BL1257" s="16" t="s">
        <v>243</v>
      </c>
      <c r="BM1257" s="218" t="s">
        <v>1594</v>
      </c>
    </row>
    <row r="1258" spans="2:65" s="14" customFormat="1" x14ac:dyDescent="0.2">
      <c r="B1258" s="243"/>
      <c r="C1258" s="244"/>
      <c r="D1258" s="222" t="s">
        <v>206</v>
      </c>
      <c r="E1258" s="245" t="s">
        <v>1</v>
      </c>
      <c r="F1258" s="246" t="s">
        <v>1595</v>
      </c>
      <c r="G1258" s="244"/>
      <c r="H1258" s="245" t="s">
        <v>1</v>
      </c>
      <c r="I1258" s="247"/>
      <c r="J1258" s="244"/>
      <c r="K1258" s="244"/>
      <c r="L1258" s="248"/>
      <c r="M1258" s="249"/>
      <c r="N1258" s="250"/>
      <c r="O1258" s="250"/>
      <c r="P1258" s="250"/>
      <c r="Q1258" s="250"/>
      <c r="R1258" s="250"/>
      <c r="S1258" s="250"/>
      <c r="T1258" s="251"/>
      <c r="AT1258" s="252" t="s">
        <v>206</v>
      </c>
      <c r="AU1258" s="252" t="s">
        <v>85</v>
      </c>
      <c r="AV1258" s="14" t="s">
        <v>83</v>
      </c>
      <c r="AW1258" s="14" t="s">
        <v>32</v>
      </c>
      <c r="AX1258" s="14" t="s">
        <v>76</v>
      </c>
      <c r="AY1258" s="252" t="s">
        <v>198</v>
      </c>
    </row>
    <row r="1259" spans="2:65" s="12" customFormat="1" x14ac:dyDescent="0.2">
      <c r="B1259" s="220"/>
      <c r="C1259" s="221"/>
      <c r="D1259" s="222" t="s">
        <v>206</v>
      </c>
      <c r="E1259" s="223" t="s">
        <v>1</v>
      </c>
      <c r="F1259" s="224" t="s">
        <v>1596</v>
      </c>
      <c r="G1259" s="221"/>
      <c r="H1259" s="225">
        <v>42.5</v>
      </c>
      <c r="I1259" s="226"/>
      <c r="J1259" s="221"/>
      <c r="K1259" s="221"/>
      <c r="L1259" s="227"/>
      <c r="M1259" s="228"/>
      <c r="N1259" s="229"/>
      <c r="O1259" s="229"/>
      <c r="P1259" s="229"/>
      <c r="Q1259" s="229"/>
      <c r="R1259" s="229"/>
      <c r="S1259" s="229"/>
      <c r="T1259" s="230"/>
      <c r="AT1259" s="231" t="s">
        <v>206</v>
      </c>
      <c r="AU1259" s="231" t="s">
        <v>85</v>
      </c>
      <c r="AV1259" s="12" t="s">
        <v>85</v>
      </c>
      <c r="AW1259" s="12" t="s">
        <v>32</v>
      </c>
      <c r="AX1259" s="12" t="s">
        <v>76</v>
      </c>
      <c r="AY1259" s="231" t="s">
        <v>198</v>
      </c>
    </row>
    <row r="1260" spans="2:65" s="13" customFormat="1" x14ac:dyDescent="0.2">
      <c r="B1260" s="232"/>
      <c r="C1260" s="233"/>
      <c r="D1260" s="222" t="s">
        <v>206</v>
      </c>
      <c r="E1260" s="234" t="s">
        <v>1</v>
      </c>
      <c r="F1260" s="235" t="s">
        <v>208</v>
      </c>
      <c r="G1260" s="233"/>
      <c r="H1260" s="236">
        <v>42.5</v>
      </c>
      <c r="I1260" s="237"/>
      <c r="J1260" s="233"/>
      <c r="K1260" s="233"/>
      <c r="L1260" s="238"/>
      <c r="M1260" s="239"/>
      <c r="N1260" s="240"/>
      <c r="O1260" s="240"/>
      <c r="P1260" s="240"/>
      <c r="Q1260" s="240"/>
      <c r="R1260" s="240"/>
      <c r="S1260" s="240"/>
      <c r="T1260" s="241"/>
      <c r="AT1260" s="242" t="s">
        <v>206</v>
      </c>
      <c r="AU1260" s="242" t="s">
        <v>85</v>
      </c>
      <c r="AV1260" s="13" t="s">
        <v>205</v>
      </c>
      <c r="AW1260" s="13" t="s">
        <v>32</v>
      </c>
      <c r="AX1260" s="13" t="s">
        <v>83</v>
      </c>
      <c r="AY1260" s="242" t="s">
        <v>198</v>
      </c>
    </row>
    <row r="1261" spans="2:65" s="1" customFormat="1" ht="16.5" customHeight="1" x14ac:dyDescent="0.2">
      <c r="B1261" s="33"/>
      <c r="C1261" s="208" t="s">
        <v>966</v>
      </c>
      <c r="D1261" s="208" t="s">
        <v>201</v>
      </c>
      <c r="E1261" s="209" t="s">
        <v>1597</v>
      </c>
      <c r="F1261" s="210" t="s">
        <v>1598</v>
      </c>
      <c r="G1261" s="211" t="s">
        <v>312</v>
      </c>
      <c r="H1261" s="212">
        <v>164.07</v>
      </c>
      <c r="I1261" s="213"/>
      <c r="J1261" s="212">
        <f>ROUND(I1261*H1261,2)</f>
        <v>0</v>
      </c>
      <c r="K1261" s="210" t="s">
        <v>1</v>
      </c>
      <c r="L1261" s="37"/>
      <c r="M1261" s="214" t="s">
        <v>1</v>
      </c>
      <c r="N1261" s="215" t="s">
        <v>41</v>
      </c>
      <c r="O1261" s="65"/>
      <c r="P1261" s="216">
        <f>O1261*H1261</f>
        <v>0</v>
      </c>
      <c r="Q1261" s="216">
        <v>0</v>
      </c>
      <c r="R1261" s="216">
        <f>Q1261*H1261</f>
        <v>0</v>
      </c>
      <c r="S1261" s="216">
        <v>0</v>
      </c>
      <c r="T1261" s="217">
        <f>S1261*H1261</f>
        <v>0</v>
      </c>
      <c r="AR1261" s="218" t="s">
        <v>243</v>
      </c>
      <c r="AT1261" s="218" t="s">
        <v>201</v>
      </c>
      <c r="AU1261" s="218" t="s">
        <v>85</v>
      </c>
      <c r="AY1261" s="16" t="s">
        <v>198</v>
      </c>
      <c r="BE1261" s="219">
        <f>IF(N1261="základní",J1261,0)</f>
        <v>0</v>
      </c>
      <c r="BF1261" s="219">
        <f>IF(N1261="snížená",J1261,0)</f>
        <v>0</v>
      </c>
      <c r="BG1261" s="219">
        <f>IF(N1261="zákl. přenesená",J1261,0)</f>
        <v>0</v>
      </c>
      <c r="BH1261" s="219">
        <f>IF(N1261="sníž. přenesená",J1261,0)</f>
        <v>0</v>
      </c>
      <c r="BI1261" s="219">
        <f>IF(N1261="nulová",J1261,0)</f>
        <v>0</v>
      </c>
      <c r="BJ1261" s="16" t="s">
        <v>83</v>
      </c>
      <c r="BK1261" s="219">
        <f>ROUND(I1261*H1261,2)</f>
        <v>0</v>
      </c>
      <c r="BL1261" s="16" t="s">
        <v>243</v>
      </c>
      <c r="BM1261" s="218" t="s">
        <v>1599</v>
      </c>
    </row>
    <row r="1262" spans="2:65" s="12" customFormat="1" x14ac:dyDescent="0.2">
      <c r="B1262" s="220"/>
      <c r="C1262" s="221"/>
      <c r="D1262" s="222" t="s">
        <v>206</v>
      </c>
      <c r="E1262" s="223" t="s">
        <v>1</v>
      </c>
      <c r="F1262" s="224" t="s">
        <v>1600</v>
      </c>
      <c r="G1262" s="221"/>
      <c r="H1262" s="225">
        <v>11.55</v>
      </c>
      <c r="I1262" s="226"/>
      <c r="J1262" s="221"/>
      <c r="K1262" s="221"/>
      <c r="L1262" s="227"/>
      <c r="M1262" s="228"/>
      <c r="N1262" s="229"/>
      <c r="O1262" s="229"/>
      <c r="P1262" s="229"/>
      <c r="Q1262" s="229"/>
      <c r="R1262" s="229"/>
      <c r="S1262" s="229"/>
      <c r="T1262" s="230"/>
      <c r="AT1262" s="231" t="s">
        <v>206</v>
      </c>
      <c r="AU1262" s="231" t="s">
        <v>85</v>
      </c>
      <c r="AV1262" s="12" t="s">
        <v>85</v>
      </c>
      <c r="AW1262" s="12" t="s">
        <v>32</v>
      </c>
      <c r="AX1262" s="12" t="s">
        <v>76</v>
      </c>
      <c r="AY1262" s="231" t="s">
        <v>198</v>
      </c>
    </row>
    <row r="1263" spans="2:65" s="12" customFormat="1" ht="22.5" x14ac:dyDescent="0.2">
      <c r="B1263" s="220"/>
      <c r="C1263" s="221"/>
      <c r="D1263" s="222" t="s">
        <v>206</v>
      </c>
      <c r="E1263" s="223" t="s">
        <v>1</v>
      </c>
      <c r="F1263" s="224" t="s">
        <v>1601</v>
      </c>
      <c r="G1263" s="221"/>
      <c r="H1263" s="225">
        <v>132.9</v>
      </c>
      <c r="I1263" s="226"/>
      <c r="J1263" s="221"/>
      <c r="K1263" s="221"/>
      <c r="L1263" s="227"/>
      <c r="M1263" s="228"/>
      <c r="N1263" s="229"/>
      <c r="O1263" s="229"/>
      <c r="P1263" s="229"/>
      <c r="Q1263" s="229"/>
      <c r="R1263" s="229"/>
      <c r="S1263" s="229"/>
      <c r="T1263" s="230"/>
      <c r="AT1263" s="231" t="s">
        <v>206</v>
      </c>
      <c r="AU1263" s="231" t="s">
        <v>85</v>
      </c>
      <c r="AV1263" s="12" t="s">
        <v>85</v>
      </c>
      <c r="AW1263" s="12" t="s">
        <v>32</v>
      </c>
      <c r="AX1263" s="12" t="s">
        <v>76</v>
      </c>
      <c r="AY1263" s="231" t="s">
        <v>198</v>
      </c>
    </row>
    <row r="1264" spans="2:65" s="12" customFormat="1" x14ac:dyDescent="0.2">
      <c r="B1264" s="220"/>
      <c r="C1264" s="221"/>
      <c r="D1264" s="222" t="s">
        <v>206</v>
      </c>
      <c r="E1264" s="223" t="s">
        <v>1</v>
      </c>
      <c r="F1264" s="224" t="s">
        <v>1602</v>
      </c>
      <c r="G1264" s="221"/>
      <c r="H1264" s="225">
        <v>19.62</v>
      </c>
      <c r="I1264" s="226"/>
      <c r="J1264" s="221"/>
      <c r="K1264" s="221"/>
      <c r="L1264" s="227"/>
      <c r="M1264" s="228"/>
      <c r="N1264" s="229"/>
      <c r="O1264" s="229"/>
      <c r="P1264" s="229"/>
      <c r="Q1264" s="229"/>
      <c r="R1264" s="229"/>
      <c r="S1264" s="229"/>
      <c r="T1264" s="230"/>
      <c r="AT1264" s="231" t="s">
        <v>206</v>
      </c>
      <c r="AU1264" s="231" t="s">
        <v>85</v>
      </c>
      <c r="AV1264" s="12" t="s">
        <v>85</v>
      </c>
      <c r="AW1264" s="12" t="s">
        <v>32</v>
      </c>
      <c r="AX1264" s="12" t="s">
        <v>76</v>
      </c>
      <c r="AY1264" s="231" t="s">
        <v>198</v>
      </c>
    </row>
    <row r="1265" spans="2:65" s="13" customFormat="1" x14ac:dyDescent="0.2">
      <c r="B1265" s="232"/>
      <c r="C1265" s="233"/>
      <c r="D1265" s="222" t="s">
        <v>206</v>
      </c>
      <c r="E1265" s="234" t="s">
        <v>1</v>
      </c>
      <c r="F1265" s="235" t="s">
        <v>208</v>
      </c>
      <c r="G1265" s="233"/>
      <c r="H1265" s="236">
        <v>164.07</v>
      </c>
      <c r="I1265" s="237"/>
      <c r="J1265" s="233"/>
      <c r="K1265" s="233"/>
      <c r="L1265" s="238"/>
      <c r="M1265" s="239"/>
      <c r="N1265" s="240"/>
      <c r="O1265" s="240"/>
      <c r="P1265" s="240"/>
      <c r="Q1265" s="240"/>
      <c r="R1265" s="240"/>
      <c r="S1265" s="240"/>
      <c r="T1265" s="241"/>
      <c r="AT1265" s="242" t="s">
        <v>206</v>
      </c>
      <c r="AU1265" s="242" t="s">
        <v>85</v>
      </c>
      <c r="AV1265" s="13" t="s">
        <v>205</v>
      </c>
      <c r="AW1265" s="13" t="s">
        <v>32</v>
      </c>
      <c r="AX1265" s="13" t="s">
        <v>83</v>
      </c>
      <c r="AY1265" s="242" t="s">
        <v>198</v>
      </c>
    </row>
    <row r="1266" spans="2:65" s="1" customFormat="1" ht="16.5" customHeight="1" x14ac:dyDescent="0.2">
      <c r="B1266" s="33"/>
      <c r="C1266" s="208" t="s">
        <v>1603</v>
      </c>
      <c r="D1266" s="208" t="s">
        <v>201</v>
      </c>
      <c r="E1266" s="209" t="s">
        <v>1604</v>
      </c>
      <c r="F1266" s="210" t="s">
        <v>1605</v>
      </c>
      <c r="G1266" s="211" t="s">
        <v>312</v>
      </c>
      <c r="H1266" s="212">
        <v>177.2</v>
      </c>
      <c r="I1266" s="213"/>
      <c r="J1266" s="212">
        <f>ROUND(I1266*H1266,2)</f>
        <v>0</v>
      </c>
      <c r="K1266" s="210" t="s">
        <v>1</v>
      </c>
      <c r="L1266" s="37"/>
      <c r="M1266" s="214" t="s">
        <v>1</v>
      </c>
      <c r="N1266" s="215" t="s">
        <v>41</v>
      </c>
      <c r="O1266" s="65"/>
      <c r="P1266" s="216">
        <f>O1266*H1266</f>
        <v>0</v>
      </c>
      <c r="Q1266" s="216">
        <v>0</v>
      </c>
      <c r="R1266" s="216">
        <f>Q1266*H1266</f>
        <v>0</v>
      </c>
      <c r="S1266" s="216">
        <v>0</v>
      </c>
      <c r="T1266" s="217">
        <f>S1266*H1266</f>
        <v>0</v>
      </c>
      <c r="AR1266" s="218" t="s">
        <v>243</v>
      </c>
      <c r="AT1266" s="218" t="s">
        <v>201</v>
      </c>
      <c r="AU1266" s="218" t="s">
        <v>85</v>
      </c>
      <c r="AY1266" s="16" t="s">
        <v>198</v>
      </c>
      <c r="BE1266" s="219">
        <f>IF(N1266="základní",J1266,0)</f>
        <v>0</v>
      </c>
      <c r="BF1266" s="219">
        <f>IF(N1266="snížená",J1266,0)</f>
        <v>0</v>
      </c>
      <c r="BG1266" s="219">
        <f>IF(N1266="zákl. přenesená",J1266,0)</f>
        <v>0</v>
      </c>
      <c r="BH1266" s="219">
        <f>IF(N1266="sníž. přenesená",J1266,0)</f>
        <v>0</v>
      </c>
      <c r="BI1266" s="219">
        <f>IF(N1266="nulová",J1266,0)</f>
        <v>0</v>
      </c>
      <c r="BJ1266" s="16" t="s">
        <v>83</v>
      </c>
      <c r="BK1266" s="219">
        <f>ROUND(I1266*H1266,2)</f>
        <v>0</v>
      </c>
      <c r="BL1266" s="16" t="s">
        <v>243</v>
      </c>
      <c r="BM1266" s="218" t="s">
        <v>1606</v>
      </c>
    </row>
    <row r="1267" spans="2:65" s="12" customFormat="1" x14ac:dyDescent="0.2">
      <c r="B1267" s="220"/>
      <c r="C1267" s="221"/>
      <c r="D1267" s="222" t="s">
        <v>206</v>
      </c>
      <c r="E1267" s="223" t="s">
        <v>1</v>
      </c>
      <c r="F1267" s="224" t="s">
        <v>1587</v>
      </c>
      <c r="G1267" s="221"/>
      <c r="H1267" s="225">
        <v>164.07</v>
      </c>
      <c r="I1267" s="226"/>
      <c r="J1267" s="221"/>
      <c r="K1267" s="221"/>
      <c r="L1267" s="227"/>
      <c r="M1267" s="228"/>
      <c r="N1267" s="229"/>
      <c r="O1267" s="229"/>
      <c r="P1267" s="229"/>
      <c r="Q1267" s="229"/>
      <c r="R1267" s="229"/>
      <c r="S1267" s="229"/>
      <c r="T1267" s="230"/>
      <c r="AT1267" s="231" t="s">
        <v>206</v>
      </c>
      <c r="AU1267" s="231" t="s">
        <v>85</v>
      </c>
      <c r="AV1267" s="12" t="s">
        <v>85</v>
      </c>
      <c r="AW1267" s="12" t="s">
        <v>32</v>
      </c>
      <c r="AX1267" s="12" t="s">
        <v>76</v>
      </c>
      <c r="AY1267" s="231" t="s">
        <v>198</v>
      </c>
    </row>
    <row r="1268" spans="2:65" s="12" customFormat="1" x14ac:dyDescent="0.2">
      <c r="B1268" s="220"/>
      <c r="C1268" s="221"/>
      <c r="D1268" s="222" t="s">
        <v>206</v>
      </c>
      <c r="E1268" s="223" t="s">
        <v>1</v>
      </c>
      <c r="F1268" s="224" t="s">
        <v>1607</v>
      </c>
      <c r="G1268" s="221"/>
      <c r="H1268" s="225">
        <v>13.13</v>
      </c>
      <c r="I1268" s="226"/>
      <c r="J1268" s="221"/>
      <c r="K1268" s="221"/>
      <c r="L1268" s="227"/>
      <c r="M1268" s="228"/>
      <c r="N1268" s="229"/>
      <c r="O1268" s="229"/>
      <c r="P1268" s="229"/>
      <c r="Q1268" s="229"/>
      <c r="R1268" s="229"/>
      <c r="S1268" s="229"/>
      <c r="T1268" s="230"/>
      <c r="AT1268" s="231" t="s">
        <v>206</v>
      </c>
      <c r="AU1268" s="231" t="s">
        <v>85</v>
      </c>
      <c r="AV1268" s="12" t="s">
        <v>85</v>
      </c>
      <c r="AW1268" s="12" t="s">
        <v>32</v>
      </c>
      <c r="AX1268" s="12" t="s">
        <v>76</v>
      </c>
      <c r="AY1268" s="231" t="s">
        <v>198</v>
      </c>
    </row>
    <row r="1269" spans="2:65" s="13" customFormat="1" x14ac:dyDescent="0.2">
      <c r="B1269" s="232"/>
      <c r="C1269" s="233"/>
      <c r="D1269" s="222" t="s">
        <v>206</v>
      </c>
      <c r="E1269" s="234" t="s">
        <v>1</v>
      </c>
      <c r="F1269" s="235" t="s">
        <v>208</v>
      </c>
      <c r="G1269" s="233"/>
      <c r="H1269" s="236">
        <v>177.2</v>
      </c>
      <c r="I1269" s="237"/>
      <c r="J1269" s="233"/>
      <c r="K1269" s="233"/>
      <c r="L1269" s="238"/>
      <c r="M1269" s="239"/>
      <c r="N1269" s="240"/>
      <c r="O1269" s="240"/>
      <c r="P1269" s="240"/>
      <c r="Q1269" s="240"/>
      <c r="R1269" s="240"/>
      <c r="S1269" s="240"/>
      <c r="T1269" s="241"/>
      <c r="AT1269" s="242" t="s">
        <v>206</v>
      </c>
      <c r="AU1269" s="242" t="s">
        <v>85</v>
      </c>
      <c r="AV1269" s="13" t="s">
        <v>205</v>
      </c>
      <c r="AW1269" s="13" t="s">
        <v>32</v>
      </c>
      <c r="AX1269" s="13" t="s">
        <v>83</v>
      </c>
      <c r="AY1269" s="242" t="s">
        <v>198</v>
      </c>
    </row>
    <row r="1270" spans="2:65" s="1" customFormat="1" ht="16.5" customHeight="1" x14ac:dyDescent="0.2">
      <c r="B1270" s="33"/>
      <c r="C1270" s="208" t="s">
        <v>973</v>
      </c>
      <c r="D1270" s="208" t="s">
        <v>201</v>
      </c>
      <c r="E1270" s="209" t="s">
        <v>1608</v>
      </c>
      <c r="F1270" s="210" t="s">
        <v>1609</v>
      </c>
      <c r="G1270" s="211" t="s">
        <v>294</v>
      </c>
      <c r="H1270" s="212">
        <v>3.88</v>
      </c>
      <c r="I1270" s="213"/>
      <c r="J1270" s="212">
        <f>ROUND(I1270*H1270,2)</f>
        <v>0</v>
      </c>
      <c r="K1270" s="210" t="s">
        <v>1</v>
      </c>
      <c r="L1270" s="37"/>
      <c r="M1270" s="214" t="s">
        <v>1</v>
      </c>
      <c r="N1270" s="215" t="s">
        <v>41</v>
      </c>
      <c r="O1270" s="65"/>
      <c r="P1270" s="216">
        <f>O1270*H1270</f>
        <v>0</v>
      </c>
      <c r="Q1270" s="216">
        <v>0</v>
      </c>
      <c r="R1270" s="216">
        <f>Q1270*H1270</f>
        <v>0</v>
      </c>
      <c r="S1270" s="216">
        <v>0</v>
      </c>
      <c r="T1270" s="217">
        <f>S1270*H1270</f>
        <v>0</v>
      </c>
      <c r="AR1270" s="218" t="s">
        <v>243</v>
      </c>
      <c r="AT1270" s="218" t="s">
        <v>201</v>
      </c>
      <c r="AU1270" s="218" t="s">
        <v>85</v>
      </c>
      <c r="AY1270" s="16" t="s">
        <v>198</v>
      </c>
      <c r="BE1270" s="219">
        <f>IF(N1270="základní",J1270,0)</f>
        <v>0</v>
      </c>
      <c r="BF1270" s="219">
        <f>IF(N1270="snížená",J1270,0)</f>
        <v>0</v>
      </c>
      <c r="BG1270" s="219">
        <f>IF(N1270="zákl. přenesená",J1270,0)</f>
        <v>0</v>
      </c>
      <c r="BH1270" s="219">
        <f>IF(N1270="sníž. přenesená",J1270,0)</f>
        <v>0</v>
      </c>
      <c r="BI1270" s="219">
        <f>IF(N1270="nulová",J1270,0)</f>
        <v>0</v>
      </c>
      <c r="BJ1270" s="16" t="s">
        <v>83</v>
      </c>
      <c r="BK1270" s="219">
        <f>ROUND(I1270*H1270,2)</f>
        <v>0</v>
      </c>
      <c r="BL1270" s="16" t="s">
        <v>243</v>
      </c>
      <c r="BM1270" s="218" t="s">
        <v>1610</v>
      </c>
    </row>
    <row r="1271" spans="2:65" s="11" customFormat="1" ht="22.9" customHeight="1" x14ac:dyDescent="0.2">
      <c r="B1271" s="192"/>
      <c r="C1271" s="193"/>
      <c r="D1271" s="194" t="s">
        <v>75</v>
      </c>
      <c r="E1271" s="206" t="s">
        <v>1611</v>
      </c>
      <c r="F1271" s="206" t="s">
        <v>1612</v>
      </c>
      <c r="G1271" s="193"/>
      <c r="H1271" s="193"/>
      <c r="I1271" s="196"/>
      <c r="J1271" s="207">
        <f>BK1271</f>
        <v>0</v>
      </c>
      <c r="K1271" s="193"/>
      <c r="L1271" s="198"/>
      <c r="M1271" s="199"/>
      <c r="N1271" s="200"/>
      <c r="O1271" s="200"/>
      <c r="P1271" s="201">
        <f>SUM(P1272:P1285)</f>
        <v>0</v>
      </c>
      <c r="Q1271" s="200"/>
      <c r="R1271" s="201">
        <f>SUM(R1272:R1285)</f>
        <v>0</v>
      </c>
      <c r="S1271" s="200"/>
      <c r="T1271" s="202">
        <f>SUM(T1272:T1285)</f>
        <v>0</v>
      </c>
      <c r="AR1271" s="203" t="s">
        <v>85</v>
      </c>
      <c r="AT1271" s="204" t="s">
        <v>75</v>
      </c>
      <c r="AU1271" s="204" t="s">
        <v>83</v>
      </c>
      <c r="AY1271" s="203" t="s">
        <v>198</v>
      </c>
      <c r="BK1271" s="205">
        <f>SUM(BK1272:BK1285)</f>
        <v>0</v>
      </c>
    </row>
    <row r="1272" spans="2:65" s="1" customFormat="1" ht="16.5" customHeight="1" x14ac:dyDescent="0.2">
      <c r="B1272" s="33"/>
      <c r="C1272" s="208" t="s">
        <v>1613</v>
      </c>
      <c r="D1272" s="208" t="s">
        <v>201</v>
      </c>
      <c r="E1272" s="209" t="s">
        <v>1614</v>
      </c>
      <c r="F1272" s="210" t="s">
        <v>1615</v>
      </c>
      <c r="G1272" s="211" t="s">
        <v>312</v>
      </c>
      <c r="H1272" s="212">
        <v>25.01</v>
      </c>
      <c r="I1272" s="213"/>
      <c r="J1272" s="212">
        <f>ROUND(I1272*H1272,2)</f>
        <v>0</v>
      </c>
      <c r="K1272" s="210" t="s">
        <v>1</v>
      </c>
      <c r="L1272" s="37"/>
      <c r="M1272" s="214" t="s">
        <v>1</v>
      </c>
      <c r="N1272" s="215" t="s">
        <v>41</v>
      </c>
      <c r="O1272" s="65"/>
      <c r="P1272" s="216">
        <f>O1272*H1272</f>
        <v>0</v>
      </c>
      <c r="Q1272" s="216">
        <v>0</v>
      </c>
      <c r="R1272" s="216">
        <f>Q1272*H1272</f>
        <v>0</v>
      </c>
      <c r="S1272" s="216">
        <v>0</v>
      </c>
      <c r="T1272" s="217">
        <f>S1272*H1272</f>
        <v>0</v>
      </c>
      <c r="AR1272" s="218" t="s">
        <v>243</v>
      </c>
      <c r="AT1272" s="218" t="s">
        <v>201</v>
      </c>
      <c r="AU1272" s="218" t="s">
        <v>85</v>
      </c>
      <c r="AY1272" s="16" t="s">
        <v>198</v>
      </c>
      <c r="BE1272" s="219">
        <f>IF(N1272="základní",J1272,0)</f>
        <v>0</v>
      </c>
      <c r="BF1272" s="219">
        <f>IF(N1272="snížená",J1272,0)</f>
        <v>0</v>
      </c>
      <c r="BG1272" s="219">
        <f>IF(N1272="zákl. přenesená",J1272,0)</f>
        <v>0</v>
      </c>
      <c r="BH1272" s="219">
        <f>IF(N1272="sníž. přenesená",J1272,0)</f>
        <v>0</v>
      </c>
      <c r="BI1272" s="219">
        <f>IF(N1272="nulová",J1272,0)</f>
        <v>0</v>
      </c>
      <c r="BJ1272" s="16" t="s">
        <v>83</v>
      </c>
      <c r="BK1272" s="219">
        <f>ROUND(I1272*H1272,2)</f>
        <v>0</v>
      </c>
      <c r="BL1272" s="16" t="s">
        <v>243</v>
      </c>
      <c r="BM1272" s="218" t="s">
        <v>1616</v>
      </c>
    </row>
    <row r="1273" spans="2:65" s="12" customFormat="1" ht="22.5" x14ac:dyDescent="0.2">
      <c r="B1273" s="220"/>
      <c r="C1273" s="221"/>
      <c r="D1273" s="222" t="s">
        <v>206</v>
      </c>
      <c r="E1273" s="223" t="s">
        <v>1</v>
      </c>
      <c r="F1273" s="224" t="s">
        <v>1617</v>
      </c>
      <c r="G1273" s="221"/>
      <c r="H1273" s="225">
        <v>19.93</v>
      </c>
      <c r="I1273" s="226"/>
      <c r="J1273" s="221"/>
      <c r="K1273" s="221"/>
      <c r="L1273" s="227"/>
      <c r="M1273" s="228"/>
      <c r="N1273" s="229"/>
      <c r="O1273" s="229"/>
      <c r="P1273" s="229"/>
      <c r="Q1273" s="229"/>
      <c r="R1273" s="229"/>
      <c r="S1273" s="229"/>
      <c r="T1273" s="230"/>
      <c r="AT1273" s="231" t="s">
        <v>206</v>
      </c>
      <c r="AU1273" s="231" t="s">
        <v>85</v>
      </c>
      <c r="AV1273" s="12" t="s">
        <v>85</v>
      </c>
      <c r="AW1273" s="12" t="s">
        <v>32</v>
      </c>
      <c r="AX1273" s="12" t="s">
        <v>76</v>
      </c>
      <c r="AY1273" s="231" t="s">
        <v>198</v>
      </c>
    </row>
    <row r="1274" spans="2:65" s="12" customFormat="1" x14ac:dyDescent="0.2">
      <c r="B1274" s="220"/>
      <c r="C1274" s="221"/>
      <c r="D1274" s="222" t="s">
        <v>206</v>
      </c>
      <c r="E1274" s="223" t="s">
        <v>1</v>
      </c>
      <c r="F1274" s="224" t="s">
        <v>1618</v>
      </c>
      <c r="G1274" s="221"/>
      <c r="H1274" s="225">
        <v>0.18</v>
      </c>
      <c r="I1274" s="226"/>
      <c r="J1274" s="221"/>
      <c r="K1274" s="221"/>
      <c r="L1274" s="227"/>
      <c r="M1274" s="228"/>
      <c r="N1274" s="229"/>
      <c r="O1274" s="229"/>
      <c r="P1274" s="229"/>
      <c r="Q1274" s="229"/>
      <c r="R1274" s="229"/>
      <c r="S1274" s="229"/>
      <c r="T1274" s="230"/>
      <c r="AT1274" s="231" t="s">
        <v>206</v>
      </c>
      <c r="AU1274" s="231" t="s">
        <v>85</v>
      </c>
      <c r="AV1274" s="12" t="s">
        <v>85</v>
      </c>
      <c r="AW1274" s="12" t="s">
        <v>32</v>
      </c>
      <c r="AX1274" s="12" t="s">
        <v>76</v>
      </c>
      <c r="AY1274" s="231" t="s">
        <v>198</v>
      </c>
    </row>
    <row r="1275" spans="2:65" s="12" customFormat="1" x14ac:dyDescent="0.2">
      <c r="B1275" s="220"/>
      <c r="C1275" s="221"/>
      <c r="D1275" s="222" t="s">
        <v>206</v>
      </c>
      <c r="E1275" s="223" t="s">
        <v>1</v>
      </c>
      <c r="F1275" s="224" t="s">
        <v>1619</v>
      </c>
      <c r="G1275" s="221"/>
      <c r="H1275" s="225">
        <v>4.9000000000000004</v>
      </c>
      <c r="I1275" s="226"/>
      <c r="J1275" s="221"/>
      <c r="K1275" s="221"/>
      <c r="L1275" s="227"/>
      <c r="M1275" s="228"/>
      <c r="N1275" s="229"/>
      <c r="O1275" s="229"/>
      <c r="P1275" s="229"/>
      <c r="Q1275" s="229"/>
      <c r="R1275" s="229"/>
      <c r="S1275" s="229"/>
      <c r="T1275" s="230"/>
      <c r="AT1275" s="231" t="s">
        <v>206</v>
      </c>
      <c r="AU1275" s="231" t="s">
        <v>85</v>
      </c>
      <c r="AV1275" s="12" t="s">
        <v>85</v>
      </c>
      <c r="AW1275" s="12" t="s">
        <v>32</v>
      </c>
      <c r="AX1275" s="12" t="s">
        <v>76</v>
      </c>
      <c r="AY1275" s="231" t="s">
        <v>198</v>
      </c>
    </row>
    <row r="1276" spans="2:65" s="13" customFormat="1" x14ac:dyDescent="0.2">
      <c r="B1276" s="232"/>
      <c r="C1276" s="233"/>
      <c r="D1276" s="222" t="s">
        <v>206</v>
      </c>
      <c r="E1276" s="234" t="s">
        <v>1</v>
      </c>
      <c r="F1276" s="235" t="s">
        <v>208</v>
      </c>
      <c r="G1276" s="233"/>
      <c r="H1276" s="236">
        <v>25.01</v>
      </c>
      <c r="I1276" s="237"/>
      <c r="J1276" s="233"/>
      <c r="K1276" s="233"/>
      <c r="L1276" s="238"/>
      <c r="M1276" s="239"/>
      <c r="N1276" s="240"/>
      <c r="O1276" s="240"/>
      <c r="P1276" s="240"/>
      <c r="Q1276" s="240"/>
      <c r="R1276" s="240"/>
      <c r="S1276" s="240"/>
      <c r="T1276" s="241"/>
      <c r="AT1276" s="242" t="s">
        <v>206</v>
      </c>
      <c r="AU1276" s="242" t="s">
        <v>85</v>
      </c>
      <c r="AV1276" s="13" t="s">
        <v>205</v>
      </c>
      <c r="AW1276" s="13" t="s">
        <v>32</v>
      </c>
      <c r="AX1276" s="13" t="s">
        <v>83</v>
      </c>
      <c r="AY1276" s="242" t="s">
        <v>198</v>
      </c>
    </row>
    <row r="1277" spans="2:65" s="1" customFormat="1" ht="16.5" customHeight="1" x14ac:dyDescent="0.2">
      <c r="B1277" s="33"/>
      <c r="C1277" s="208" t="s">
        <v>978</v>
      </c>
      <c r="D1277" s="208" t="s">
        <v>201</v>
      </c>
      <c r="E1277" s="209" t="s">
        <v>1620</v>
      </c>
      <c r="F1277" s="210" t="s">
        <v>1621</v>
      </c>
      <c r="G1277" s="211" t="s">
        <v>312</v>
      </c>
      <c r="H1277" s="212">
        <v>25.01</v>
      </c>
      <c r="I1277" s="213"/>
      <c r="J1277" s="212">
        <f>ROUND(I1277*H1277,2)</f>
        <v>0</v>
      </c>
      <c r="K1277" s="210" t="s">
        <v>1</v>
      </c>
      <c r="L1277" s="37"/>
      <c r="M1277" s="214" t="s">
        <v>1</v>
      </c>
      <c r="N1277" s="215" t="s">
        <v>41</v>
      </c>
      <c r="O1277" s="65"/>
      <c r="P1277" s="216">
        <f>O1277*H1277</f>
        <v>0</v>
      </c>
      <c r="Q1277" s="216">
        <v>0</v>
      </c>
      <c r="R1277" s="216">
        <f>Q1277*H1277</f>
        <v>0</v>
      </c>
      <c r="S1277" s="216">
        <v>0</v>
      </c>
      <c r="T1277" s="217">
        <f>S1277*H1277</f>
        <v>0</v>
      </c>
      <c r="AR1277" s="218" t="s">
        <v>243</v>
      </c>
      <c r="AT1277" s="218" t="s">
        <v>201</v>
      </c>
      <c r="AU1277" s="218" t="s">
        <v>85</v>
      </c>
      <c r="AY1277" s="16" t="s">
        <v>198</v>
      </c>
      <c r="BE1277" s="219">
        <f>IF(N1277="základní",J1277,0)</f>
        <v>0</v>
      </c>
      <c r="BF1277" s="219">
        <f>IF(N1277="snížená",J1277,0)</f>
        <v>0</v>
      </c>
      <c r="BG1277" s="219">
        <f>IF(N1277="zákl. přenesená",J1277,0)</f>
        <v>0</v>
      </c>
      <c r="BH1277" s="219">
        <f>IF(N1277="sníž. přenesená",J1277,0)</f>
        <v>0</v>
      </c>
      <c r="BI1277" s="219">
        <f>IF(N1277="nulová",J1277,0)</f>
        <v>0</v>
      </c>
      <c r="BJ1277" s="16" t="s">
        <v>83</v>
      </c>
      <c r="BK1277" s="219">
        <f>ROUND(I1277*H1277,2)</f>
        <v>0</v>
      </c>
      <c r="BL1277" s="16" t="s">
        <v>243</v>
      </c>
      <c r="BM1277" s="218" t="s">
        <v>1622</v>
      </c>
    </row>
    <row r="1278" spans="2:65" s="12" customFormat="1" x14ac:dyDescent="0.2">
      <c r="B1278" s="220"/>
      <c r="C1278" s="221"/>
      <c r="D1278" s="222" t="s">
        <v>206</v>
      </c>
      <c r="E1278" s="223" t="s">
        <v>1</v>
      </c>
      <c r="F1278" s="224" t="s">
        <v>1623</v>
      </c>
      <c r="G1278" s="221"/>
      <c r="H1278" s="225">
        <v>25.01</v>
      </c>
      <c r="I1278" s="226"/>
      <c r="J1278" s="221"/>
      <c r="K1278" s="221"/>
      <c r="L1278" s="227"/>
      <c r="M1278" s="228"/>
      <c r="N1278" s="229"/>
      <c r="O1278" s="229"/>
      <c r="P1278" s="229"/>
      <c r="Q1278" s="229"/>
      <c r="R1278" s="229"/>
      <c r="S1278" s="229"/>
      <c r="T1278" s="230"/>
      <c r="AT1278" s="231" t="s">
        <v>206</v>
      </c>
      <c r="AU1278" s="231" t="s">
        <v>85</v>
      </c>
      <c r="AV1278" s="12" t="s">
        <v>85</v>
      </c>
      <c r="AW1278" s="12" t="s">
        <v>32</v>
      </c>
      <c r="AX1278" s="12" t="s">
        <v>76</v>
      </c>
      <c r="AY1278" s="231" t="s">
        <v>198</v>
      </c>
    </row>
    <row r="1279" spans="2:65" s="13" customFormat="1" x14ac:dyDescent="0.2">
      <c r="B1279" s="232"/>
      <c r="C1279" s="233"/>
      <c r="D1279" s="222" t="s">
        <v>206</v>
      </c>
      <c r="E1279" s="234" t="s">
        <v>1</v>
      </c>
      <c r="F1279" s="235" t="s">
        <v>208</v>
      </c>
      <c r="G1279" s="233"/>
      <c r="H1279" s="236">
        <v>25.01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AT1279" s="242" t="s">
        <v>206</v>
      </c>
      <c r="AU1279" s="242" t="s">
        <v>85</v>
      </c>
      <c r="AV1279" s="13" t="s">
        <v>205</v>
      </c>
      <c r="AW1279" s="13" t="s">
        <v>32</v>
      </c>
      <c r="AX1279" s="13" t="s">
        <v>83</v>
      </c>
      <c r="AY1279" s="242" t="s">
        <v>198</v>
      </c>
    </row>
    <row r="1280" spans="2:65" s="1" customFormat="1" ht="16.5" customHeight="1" x14ac:dyDescent="0.2">
      <c r="B1280" s="33"/>
      <c r="C1280" s="208" t="s">
        <v>1624</v>
      </c>
      <c r="D1280" s="208" t="s">
        <v>201</v>
      </c>
      <c r="E1280" s="209" t="s">
        <v>1625</v>
      </c>
      <c r="F1280" s="210" t="s">
        <v>1626</v>
      </c>
      <c r="G1280" s="211" t="s">
        <v>312</v>
      </c>
      <c r="H1280" s="212">
        <v>1.18</v>
      </c>
      <c r="I1280" s="213"/>
      <c r="J1280" s="212">
        <f>ROUND(I1280*H1280,2)</f>
        <v>0</v>
      </c>
      <c r="K1280" s="210" t="s">
        <v>1</v>
      </c>
      <c r="L1280" s="37"/>
      <c r="M1280" s="214" t="s">
        <v>1</v>
      </c>
      <c r="N1280" s="215" t="s">
        <v>41</v>
      </c>
      <c r="O1280" s="65"/>
      <c r="P1280" s="216">
        <f>O1280*H1280</f>
        <v>0</v>
      </c>
      <c r="Q1280" s="216">
        <v>0</v>
      </c>
      <c r="R1280" s="216">
        <f>Q1280*H1280</f>
        <v>0</v>
      </c>
      <c r="S1280" s="216">
        <v>0</v>
      </c>
      <c r="T1280" s="217">
        <f>S1280*H1280</f>
        <v>0</v>
      </c>
      <c r="AR1280" s="218" t="s">
        <v>243</v>
      </c>
      <c r="AT1280" s="218" t="s">
        <v>201</v>
      </c>
      <c r="AU1280" s="218" t="s">
        <v>85</v>
      </c>
      <c r="AY1280" s="16" t="s">
        <v>198</v>
      </c>
      <c r="BE1280" s="219">
        <f>IF(N1280="základní",J1280,0)</f>
        <v>0</v>
      </c>
      <c r="BF1280" s="219">
        <f>IF(N1280="snížená",J1280,0)</f>
        <v>0</v>
      </c>
      <c r="BG1280" s="219">
        <f>IF(N1280="zákl. přenesená",J1280,0)</f>
        <v>0</v>
      </c>
      <c r="BH1280" s="219">
        <f>IF(N1280="sníž. přenesená",J1280,0)</f>
        <v>0</v>
      </c>
      <c r="BI1280" s="219">
        <f>IF(N1280="nulová",J1280,0)</f>
        <v>0</v>
      </c>
      <c r="BJ1280" s="16" t="s">
        <v>83</v>
      </c>
      <c r="BK1280" s="219">
        <f>ROUND(I1280*H1280,2)</f>
        <v>0</v>
      </c>
      <c r="BL1280" s="16" t="s">
        <v>243</v>
      </c>
      <c r="BM1280" s="218" t="s">
        <v>1627</v>
      </c>
    </row>
    <row r="1281" spans="2:65" s="12" customFormat="1" x14ac:dyDescent="0.2">
      <c r="B1281" s="220"/>
      <c r="C1281" s="221"/>
      <c r="D1281" s="222" t="s">
        <v>206</v>
      </c>
      <c r="E1281" s="223" t="s">
        <v>1</v>
      </c>
      <c r="F1281" s="224" t="s">
        <v>1628</v>
      </c>
      <c r="G1281" s="221"/>
      <c r="H1281" s="225">
        <v>1.18</v>
      </c>
      <c r="I1281" s="226"/>
      <c r="J1281" s="221"/>
      <c r="K1281" s="221"/>
      <c r="L1281" s="227"/>
      <c r="M1281" s="228"/>
      <c r="N1281" s="229"/>
      <c r="O1281" s="229"/>
      <c r="P1281" s="229"/>
      <c r="Q1281" s="229"/>
      <c r="R1281" s="229"/>
      <c r="S1281" s="229"/>
      <c r="T1281" s="230"/>
      <c r="AT1281" s="231" t="s">
        <v>206</v>
      </c>
      <c r="AU1281" s="231" t="s">
        <v>85</v>
      </c>
      <c r="AV1281" s="12" t="s">
        <v>85</v>
      </c>
      <c r="AW1281" s="12" t="s">
        <v>32</v>
      </c>
      <c r="AX1281" s="12" t="s">
        <v>76</v>
      </c>
      <c r="AY1281" s="231" t="s">
        <v>198</v>
      </c>
    </row>
    <row r="1282" spans="2:65" s="13" customFormat="1" x14ac:dyDescent="0.2">
      <c r="B1282" s="232"/>
      <c r="C1282" s="233"/>
      <c r="D1282" s="222" t="s">
        <v>206</v>
      </c>
      <c r="E1282" s="234" t="s">
        <v>1</v>
      </c>
      <c r="F1282" s="235" t="s">
        <v>208</v>
      </c>
      <c r="G1282" s="233"/>
      <c r="H1282" s="236">
        <v>1.18</v>
      </c>
      <c r="I1282" s="237"/>
      <c r="J1282" s="233"/>
      <c r="K1282" s="233"/>
      <c r="L1282" s="238"/>
      <c r="M1282" s="239"/>
      <c r="N1282" s="240"/>
      <c r="O1282" s="240"/>
      <c r="P1282" s="240"/>
      <c r="Q1282" s="240"/>
      <c r="R1282" s="240"/>
      <c r="S1282" s="240"/>
      <c r="T1282" s="241"/>
      <c r="AT1282" s="242" t="s">
        <v>206</v>
      </c>
      <c r="AU1282" s="242" t="s">
        <v>85</v>
      </c>
      <c r="AV1282" s="13" t="s">
        <v>205</v>
      </c>
      <c r="AW1282" s="13" t="s">
        <v>32</v>
      </c>
      <c r="AX1282" s="13" t="s">
        <v>83</v>
      </c>
      <c r="AY1282" s="242" t="s">
        <v>198</v>
      </c>
    </row>
    <row r="1283" spans="2:65" s="1" customFormat="1" ht="16.5" customHeight="1" x14ac:dyDescent="0.2">
      <c r="B1283" s="33"/>
      <c r="C1283" s="208" t="s">
        <v>986</v>
      </c>
      <c r="D1283" s="208" t="s">
        <v>201</v>
      </c>
      <c r="E1283" s="209" t="s">
        <v>1629</v>
      </c>
      <c r="F1283" s="210" t="s">
        <v>1630</v>
      </c>
      <c r="G1283" s="211" t="s">
        <v>312</v>
      </c>
      <c r="H1283" s="212">
        <v>25.01</v>
      </c>
      <c r="I1283" s="213"/>
      <c r="J1283" s="212">
        <f>ROUND(I1283*H1283,2)</f>
        <v>0</v>
      </c>
      <c r="K1283" s="210" t="s">
        <v>1</v>
      </c>
      <c r="L1283" s="37"/>
      <c r="M1283" s="214" t="s">
        <v>1</v>
      </c>
      <c r="N1283" s="215" t="s">
        <v>41</v>
      </c>
      <c r="O1283" s="65"/>
      <c r="P1283" s="216">
        <f>O1283*H1283</f>
        <v>0</v>
      </c>
      <c r="Q1283" s="216">
        <v>0</v>
      </c>
      <c r="R1283" s="216">
        <f>Q1283*H1283</f>
        <v>0</v>
      </c>
      <c r="S1283" s="216">
        <v>0</v>
      </c>
      <c r="T1283" s="217">
        <f>S1283*H1283</f>
        <v>0</v>
      </c>
      <c r="AR1283" s="218" t="s">
        <v>243</v>
      </c>
      <c r="AT1283" s="218" t="s">
        <v>201</v>
      </c>
      <c r="AU1283" s="218" t="s">
        <v>85</v>
      </c>
      <c r="AY1283" s="16" t="s">
        <v>198</v>
      </c>
      <c r="BE1283" s="219">
        <f>IF(N1283="základní",J1283,0)</f>
        <v>0</v>
      </c>
      <c r="BF1283" s="219">
        <f>IF(N1283="snížená",J1283,0)</f>
        <v>0</v>
      </c>
      <c r="BG1283" s="219">
        <f>IF(N1283="zákl. přenesená",J1283,0)</f>
        <v>0</v>
      </c>
      <c r="BH1283" s="219">
        <f>IF(N1283="sníž. přenesená",J1283,0)</f>
        <v>0</v>
      </c>
      <c r="BI1283" s="219">
        <f>IF(N1283="nulová",J1283,0)</f>
        <v>0</v>
      </c>
      <c r="BJ1283" s="16" t="s">
        <v>83</v>
      </c>
      <c r="BK1283" s="219">
        <f>ROUND(I1283*H1283,2)</f>
        <v>0</v>
      </c>
      <c r="BL1283" s="16" t="s">
        <v>243</v>
      </c>
      <c r="BM1283" s="218" t="s">
        <v>1631</v>
      </c>
    </row>
    <row r="1284" spans="2:65" s="12" customFormat="1" x14ac:dyDescent="0.2">
      <c r="B1284" s="220"/>
      <c r="C1284" s="221"/>
      <c r="D1284" s="222" t="s">
        <v>206</v>
      </c>
      <c r="E1284" s="223" t="s">
        <v>1</v>
      </c>
      <c r="F1284" s="224" t="s">
        <v>1632</v>
      </c>
      <c r="G1284" s="221"/>
      <c r="H1284" s="225">
        <v>25.01</v>
      </c>
      <c r="I1284" s="226"/>
      <c r="J1284" s="221"/>
      <c r="K1284" s="221"/>
      <c r="L1284" s="227"/>
      <c r="M1284" s="228"/>
      <c r="N1284" s="229"/>
      <c r="O1284" s="229"/>
      <c r="P1284" s="229"/>
      <c r="Q1284" s="229"/>
      <c r="R1284" s="229"/>
      <c r="S1284" s="229"/>
      <c r="T1284" s="230"/>
      <c r="AT1284" s="231" t="s">
        <v>206</v>
      </c>
      <c r="AU1284" s="231" t="s">
        <v>85</v>
      </c>
      <c r="AV1284" s="12" t="s">
        <v>85</v>
      </c>
      <c r="AW1284" s="12" t="s">
        <v>32</v>
      </c>
      <c r="AX1284" s="12" t="s">
        <v>76</v>
      </c>
      <c r="AY1284" s="231" t="s">
        <v>198</v>
      </c>
    </row>
    <row r="1285" spans="2:65" s="13" customFormat="1" x14ac:dyDescent="0.2">
      <c r="B1285" s="232"/>
      <c r="C1285" s="233"/>
      <c r="D1285" s="222" t="s">
        <v>206</v>
      </c>
      <c r="E1285" s="234" t="s">
        <v>1</v>
      </c>
      <c r="F1285" s="235" t="s">
        <v>208</v>
      </c>
      <c r="G1285" s="233"/>
      <c r="H1285" s="236">
        <v>25.01</v>
      </c>
      <c r="I1285" s="237"/>
      <c r="J1285" s="233"/>
      <c r="K1285" s="233"/>
      <c r="L1285" s="238"/>
      <c r="M1285" s="239"/>
      <c r="N1285" s="240"/>
      <c r="O1285" s="240"/>
      <c r="P1285" s="240"/>
      <c r="Q1285" s="240"/>
      <c r="R1285" s="240"/>
      <c r="S1285" s="240"/>
      <c r="T1285" s="241"/>
      <c r="AT1285" s="242" t="s">
        <v>206</v>
      </c>
      <c r="AU1285" s="242" t="s">
        <v>85</v>
      </c>
      <c r="AV1285" s="13" t="s">
        <v>205</v>
      </c>
      <c r="AW1285" s="13" t="s">
        <v>32</v>
      </c>
      <c r="AX1285" s="13" t="s">
        <v>83</v>
      </c>
      <c r="AY1285" s="242" t="s">
        <v>198</v>
      </c>
    </row>
    <row r="1286" spans="2:65" s="11" customFormat="1" ht="22.9" customHeight="1" x14ac:dyDescent="0.2">
      <c r="B1286" s="192"/>
      <c r="C1286" s="193"/>
      <c r="D1286" s="194" t="s">
        <v>75</v>
      </c>
      <c r="E1286" s="206" t="s">
        <v>1633</v>
      </c>
      <c r="F1286" s="206" t="s">
        <v>1634</v>
      </c>
      <c r="G1286" s="193"/>
      <c r="H1286" s="193"/>
      <c r="I1286" s="196"/>
      <c r="J1286" s="207">
        <f>BK1286</f>
        <v>0</v>
      </c>
      <c r="K1286" s="193"/>
      <c r="L1286" s="198"/>
      <c r="M1286" s="199"/>
      <c r="N1286" s="200"/>
      <c r="O1286" s="200"/>
      <c r="P1286" s="201">
        <f>SUM(P1287:P1289)</f>
        <v>0</v>
      </c>
      <c r="Q1286" s="200"/>
      <c r="R1286" s="201">
        <f>SUM(R1287:R1289)</f>
        <v>0</v>
      </c>
      <c r="S1286" s="200"/>
      <c r="T1286" s="202">
        <f>SUM(T1287:T1289)</f>
        <v>0</v>
      </c>
      <c r="AR1286" s="203" t="s">
        <v>85</v>
      </c>
      <c r="AT1286" s="204" t="s">
        <v>75</v>
      </c>
      <c r="AU1286" s="204" t="s">
        <v>83</v>
      </c>
      <c r="AY1286" s="203" t="s">
        <v>198</v>
      </c>
      <c r="BK1286" s="205">
        <f>SUM(BK1287:BK1289)</f>
        <v>0</v>
      </c>
    </row>
    <row r="1287" spans="2:65" s="1" customFormat="1" ht="16.5" customHeight="1" x14ac:dyDescent="0.2">
      <c r="B1287" s="33"/>
      <c r="C1287" s="208" t="s">
        <v>1635</v>
      </c>
      <c r="D1287" s="208" t="s">
        <v>201</v>
      </c>
      <c r="E1287" s="209" t="s">
        <v>1636</v>
      </c>
      <c r="F1287" s="210" t="s">
        <v>1637</v>
      </c>
      <c r="G1287" s="211" t="s">
        <v>312</v>
      </c>
      <c r="H1287" s="212">
        <v>1836.32</v>
      </c>
      <c r="I1287" s="213"/>
      <c r="J1287" s="212">
        <f>ROUND(I1287*H1287,2)</f>
        <v>0</v>
      </c>
      <c r="K1287" s="210" t="s">
        <v>1</v>
      </c>
      <c r="L1287" s="37"/>
      <c r="M1287" s="214" t="s">
        <v>1</v>
      </c>
      <c r="N1287" s="215" t="s">
        <v>41</v>
      </c>
      <c r="O1287" s="65"/>
      <c r="P1287" s="216">
        <f>O1287*H1287</f>
        <v>0</v>
      </c>
      <c r="Q1287" s="216">
        <v>0</v>
      </c>
      <c r="R1287" s="216">
        <f>Q1287*H1287</f>
        <v>0</v>
      </c>
      <c r="S1287" s="216">
        <v>0</v>
      </c>
      <c r="T1287" s="217">
        <f>S1287*H1287</f>
        <v>0</v>
      </c>
      <c r="AR1287" s="218" t="s">
        <v>243</v>
      </c>
      <c r="AT1287" s="218" t="s">
        <v>201</v>
      </c>
      <c r="AU1287" s="218" t="s">
        <v>85</v>
      </c>
      <c r="AY1287" s="16" t="s">
        <v>198</v>
      </c>
      <c r="BE1287" s="219">
        <f>IF(N1287="základní",J1287,0)</f>
        <v>0</v>
      </c>
      <c r="BF1287" s="219">
        <f>IF(N1287="snížená",J1287,0)</f>
        <v>0</v>
      </c>
      <c r="BG1287" s="219">
        <f>IF(N1287="zákl. přenesená",J1287,0)</f>
        <v>0</v>
      </c>
      <c r="BH1287" s="219">
        <f>IF(N1287="sníž. přenesená",J1287,0)</f>
        <v>0</v>
      </c>
      <c r="BI1287" s="219">
        <f>IF(N1287="nulová",J1287,0)</f>
        <v>0</v>
      </c>
      <c r="BJ1287" s="16" t="s">
        <v>83</v>
      </c>
      <c r="BK1287" s="219">
        <f>ROUND(I1287*H1287,2)</f>
        <v>0</v>
      </c>
      <c r="BL1287" s="16" t="s">
        <v>243</v>
      </c>
      <c r="BM1287" s="218" t="s">
        <v>1638</v>
      </c>
    </row>
    <row r="1288" spans="2:65" s="12" customFormat="1" ht="22.5" x14ac:dyDescent="0.2">
      <c r="B1288" s="220"/>
      <c r="C1288" s="221"/>
      <c r="D1288" s="222" t="s">
        <v>206</v>
      </c>
      <c r="E1288" s="223" t="s">
        <v>1</v>
      </c>
      <c r="F1288" s="224" t="s">
        <v>1639</v>
      </c>
      <c r="G1288" s="221"/>
      <c r="H1288" s="225">
        <v>1836.32</v>
      </c>
      <c r="I1288" s="226"/>
      <c r="J1288" s="221"/>
      <c r="K1288" s="221"/>
      <c r="L1288" s="227"/>
      <c r="M1288" s="228"/>
      <c r="N1288" s="229"/>
      <c r="O1288" s="229"/>
      <c r="P1288" s="229"/>
      <c r="Q1288" s="229"/>
      <c r="R1288" s="229"/>
      <c r="S1288" s="229"/>
      <c r="T1288" s="230"/>
      <c r="AT1288" s="231" t="s">
        <v>206</v>
      </c>
      <c r="AU1288" s="231" t="s">
        <v>85</v>
      </c>
      <c r="AV1288" s="12" t="s">
        <v>85</v>
      </c>
      <c r="AW1288" s="12" t="s">
        <v>32</v>
      </c>
      <c r="AX1288" s="12" t="s">
        <v>76</v>
      </c>
      <c r="AY1288" s="231" t="s">
        <v>198</v>
      </c>
    </row>
    <row r="1289" spans="2:65" s="13" customFormat="1" x14ac:dyDescent="0.2">
      <c r="B1289" s="232"/>
      <c r="C1289" s="233"/>
      <c r="D1289" s="222" t="s">
        <v>206</v>
      </c>
      <c r="E1289" s="234" t="s">
        <v>1</v>
      </c>
      <c r="F1289" s="235" t="s">
        <v>208</v>
      </c>
      <c r="G1289" s="233"/>
      <c r="H1289" s="236">
        <v>1836.32</v>
      </c>
      <c r="I1289" s="237"/>
      <c r="J1289" s="233"/>
      <c r="K1289" s="233"/>
      <c r="L1289" s="238"/>
      <c r="M1289" s="239"/>
      <c r="N1289" s="240"/>
      <c r="O1289" s="240"/>
      <c r="P1289" s="240"/>
      <c r="Q1289" s="240"/>
      <c r="R1289" s="240"/>
      <c r="S1289" s="240"/>
      <c r="T1289" s="241"/>
      <c r="AT1289" s="242" t="s">
        <v>206</v>
      </c>
      <c r="AU1289" s="242" t="s">
        <v>85</v>
      </c>
      <c r="AV1289" s="13" t="s">
        <v>205</v>
      </c>
      <c r="AW1289" s="13" t="s">
        <v>32</v>
      </c>
      <c r="AX1289" s="13" t="s">
        <v>83</v>
      </c>
      <c r="AY1289" s="242" t="s">
        <v>198</v>
      </c>
    </row>
    <row r="1290" spans="2:65" s="11" customFormat="1" ht="22.9" customHeight="1" x14ac:dyDescent="0.2">
      <c r="B1290" s="192"/>
      <c r="C1290" s="193"/>
      <c r="D1290" s="194" t="s">
        <v>75</v>
      </c>
      <c r="E1290" s="206" t="s">
        <v>478</v>
      </c>
      <c r="F1290" s="206" t="s">
        <v>1640</v>
      </c>
      <c r="G1290" s="193"/>
      <c r="H1290" s="193"/>
      <c r="I1290" s="196"/>
      <c r="J1290" s="207">
        <f>BK1290</f>
        <v>0</v>
      </c>
      <c r="K1290" s="193"/>
      <c r="L1290" s="198"/>
      <c r="M1290" s="199"/>
      <c r="N1290" s="200"/>
      <c r="O1290" s="200"/>
      <c r="P1290" s="201">
        <f>SUM(P1291:P1313)</f>
        <v>0</v>
      </c>
      <c r="Q1290" s="200"/>
      <c r="R1290" s="201">
        <f>SUM(R1291:R1313)</f>
        <v>0</v>
      </c>
      <c r="S1290" s="200"/>
      <c r="T1290" s="202">
        <f>SUM(T1291:T1313)</f>
        <v>0</v>
      </c>
      <c r="AR1290" s="203" t="s">
        <v>83</v>
      </c>
      <c r="AT1290" s="204" t="s">
        <v>75</v>
      </c>
      <c r="AU1290" s="204" t="s">
        <v>83</v>
      </c>
      <c r="AY1290" s="203" t="s">
        <v>198</v>
      </c>
      <c r="BK1290" s="205">
        <f>SUM(BK1291:BK1313)</f>
        <v>0</v>
      </c>
    </row>
    <row r="1291" spans="2:65" s="1" customFormat="1" ht="16.5" customHeight="1" x14ac:dyDescent="0.2">
      <c r="B1291" s="33"/>
      <c r="C1291" s="208" t="s">
        <v>991</v>
      </c>
      <c r="D1291" s="208" t="s">
        <v>201</v>
      </c>
      <c r="E1291" s="209" t="s">
        <v>1641</v>
      </c>
      <c r="F1291" s="210" t="s">
        <v>1642</v>
      </c>
      <c r="G1291" s="211" t="s">
        <v>312</v>
      </c>
      <c r="H1291" s="212">
        <v>685.4</v>
      </c>
      <c r="I1291" s="213"/>
      <c r="J1291" s="212">
        <f>ROUND(I1291*H1291,2)</f>
        <v>0</v>
      </c>
      <c r="K1291" s="210" t="s">
        <v>1</v>
      </c>
      <c r="L1291" s="37"/>
      <c r="M1291" s="214" t="s">
        <v>1</v>
      </c>
      <c r="N1291" s="215" t="s">
        <v>41</v>
      </c>
      <c r="O1291" s="65"/>
      <c r="P1291" s="216">
        <f>O1291*H1291</f>
        <v>0</v>
      </c>
      <c r="Q1291" s="216">
        <v>0</v>
      </c>
      <c r="R1291" s="216">
        <f>Q1291*H1291</f>
        <v>0</v>
      </c>
      <c r="S1291" s="216">
        <v>0</v>
      </c>
      <c r="T1291" s="217">
        <f>S1291*H1291</f>
        <v>0</v>
      </c>
      <c r="AR1291" s="218" t="s">
        <v>205</v>
      </c>
      <c r="AT1291" s="218" t="s">
        <v>201</v>
      </c>
      <c r="AU1291" s="218" t="s">
        <v>85</v>
      </c>
      <c r="AY1291" s="16" t="s">
        <v>198</v>
      </c>
      <c r="BE1291" s="219">
        <f>IF(N1291="základní",J1291,0)</f>
        <v>0</v>
      </c>
      <c r="BF1291" s="219">
        <f>IF(N1291="snížená",J1291,0)</f>
        <v>0</v>
      </c>
      <c r="BG1291" s="219">
        <f>IF(N1291="zákl. přenesená",J1291,0)</f>
        <v>0</v>
      </c>
      <c r="BH1291" s="219">
        <f>IF(N1291="sníž. přenesená",J1291,0)</f>
        <v>0</v>
      </c>
      <c r="BI1291" s="219">
        <f>IF(N1291="nulová",J1291,0)</f>
        <v>0</v>
      </c>
      <c r="BJ1291" s="16" t="s">
        <v>83</v>
      </c>
      <c r="BK1291" s="219">
        <f>ROUND(I1291*H1291,2)</f>
        <v>0</v>
      </c>
      <c r="BL1291" s="16" t="s">
        <v>205</v>
      </c>
      <c r="BM1291" s="218" t="s">
        <v>1643</v>
      </c>
    </row>
    <row r="1292" spans="2:65" s="12" customFormat="1" ht="22.5" x14ac:dyDescent="0.2">
      <c r="B1292" s="220"/>
      <c r="C1292" s="221"/>
      <c r="D1292" s="222" t="s">
        <v>206</v>
      </c>
      <c r="E1292" s="223" t="s">
        <v>1</v>
      </c>
      <c r="F1292" s="224" t="s">
        <v>1644</v>
      </c>
      <c r="G1292" s="221"/>
      <c r="H1292" s="225">
        <v>685.4</v>
      </c>
      <c r="I1292" s="226"/>
      <c r="J1292" s="221"/>
      <c r="K1292" s="221"/>
      <c r="L1292" s="227"/>
      <c r="M1292" s="228"/>
      <c r="N1292" s="229"/>
      <c r="O1292" s="229"/>
      <c r="P1292" s="229"/>
      <c r="Q1292" s="229"/>
      <c r="R1292" s="229"/>
      <c r="S1292" s="229"/>
      <c r="T1292" s="230"/>
      <c r="AT1292" s="231" t="s">
        <v>206</v>
      </c>
      <c r="AU1292" s="231" t="s">
        <v>85</v>
      </c>
      <c r="AV1292" s="12" t="s">
        <v>85</v>
      </c>
      <c r="AW1292" s="12" t="s">
        <v>32</v>
      </c>
      <c r="AX1292" s="12" t="s">
        <v>76</v>
      </c>
      <c r="AY1292" s="231" t="s">
        <v>198</v>
      </c>
    </row>
    <row r="1293" spans="2:65" s="13" customFormat="1" x14ac:dyDescent="0.2">
      <c r="B1293" s="232"/>
      <c r="C1293" s="233"/>
      <c r="D1293" s="222" t="s">
        <v>206</v>
      </c>
      <c r="E1293" s="234" t="s">
        <v>1</v>
      </c>
      <c r="F1293" s="235" t="s">
        <v>208</v>
      </c>
      <c r="G1293" s="233"/>
      <c r="H1293" s="236">
        <v>685.4</v>
      </c>
      <c r="I1293" s="237"/>
      <c r="J1293" s="233"/>
      <c r="K1293" s="233"/>
      <c r="L1293" s="238"/>
      <c r="M1293" s="239"/>
      <c r="N1293" s="240"/>
      <c r="O1293" s="240"/>
      <c r="P1293" s="240"/>
      <c r="Q1293" s="240"/>
      <c r="R1293" s="240"/>
      <c r="S1293" s="240"/>
      <c r="T1293" s="241"/>
      <c r="AT1293" s="242" t="s">
        <v>206</v>
      </c>
      <c r="AU1293" s="242" t="s">
        <v>85</v>
      </c>
      <c r="AV1293" s="13" t="s">
        <v>205</v>
      </c>
      <c r="AW1293" s="13" t="s">
        <v>32</v>
      </c>
      <c r="AX1293" s="13" t="s">
        <v>83</v>
      </c>
      <c r="AY1293" s="242" t="s">
        <v>198</v>
      </c>
    </row>
    <row r="1294" spans="2:65" s="1" customFormat="1" ht="16.5" customHeight="1" x14ac:dyDescent="0.2">
      <c r="B1294" s="33"/>
      <c r="C1294" s="208" t="s">
        <v>1645</v>
      </c>
      <c r="D1294" s="208" t="s">
        <v>201</v>
      </c>
      <c r="E1294" s="209" t="s">
        <v>1646</v>
      </c>
      <c r="F1294" s="210" t="s">
        <v>1647</v>
      </c>
      <c r="G1294" s="211" t="s">
        <v>312</v>
      </c>
      <c r="H1294" s="212">
        <v>1713.5</v>
      </c>
      <c r="I1294" s="213"/>
      <c r="J1294" s="212">
        <f>ROUND(I1294*H1294,2)</f>
        <v>0</v>
      </c>
      <c r="K1294" s="210" t="s">
        <v>1</v>
      </c>
      <c r="L1294" s="37"/>
      <c r="M1294" s="214" t="s">
        <v>1</v>
      </c>
      <c r="N1294" s="215" t="s">
        <v>41</v>
      </c>
      <c r="O1294" s="65"/>
      <c r="P1294" s="216">
        <f>O1294*H1294</f>
        <v>0</v>
      </c>
      <c r="Q1294" s="216">
        <v>0</v>
      </c>
      <c r="R1294" s="216">
        <f>Q1294*H1294</f>
        <v>0</v>
      </c>
      <c r="S1294" s="216">
        <v>0</v>
      </c>
      <c r="T1294" s="217">
        <f>S1294*H1294</f>
        <v>0</v>
      </c>
      <c r="AR1294" s="218" t="s">
        <v>205</v>
      </c>
      <c r="AT1294" s="218" t="s">
        <v>201</v>
      </c>
      <c r="AU1294" s="218" t="s">
        <v>85</v>
      </c>
      <c r="AY1294" s="16" t="s">
        <v>198</v>
      </c>
      <c r="BE1294" s="219">
        <f>IF(N1294="základní",J1294,0)</f>
        <v>0</v>
      </c>
      <c r="BF1294" s="219">
        <f>IF(N1294="snížená",J1294,0)</f>
        <v>0</v>
      </c>
      <c r="BG1294" s="219">
        <f>IF(N1294="zákl. přenesená",J1294,0)</f>
        <v>0</v>
      </c>
      <c r="BH1294" s="219">
        <f>IF(N1294="sníž. přenesená",J1294,0)</f>
        <v>0</v>
      </c>
      <c r="BI1294" s="219">
        <f>IF(N1294="nulová",J1294,0)</f>
        <v>0</v>
      </c>
      <c r="BJ1294" s="16" t="s">
        <v>83</v>
      </c>
      <c r="BK1294" s="219">
        <f>ROUND(I1294*H1294,2)</f>
        <v>0</v>
      </c>
      <c r="BL1294" s="16" t="s">
        <v>205</v>
      </c>
      <c r="BM1294" s="218" t="s">
        <v>1648</v>
      </c>
    </row>
    <row r="1295" spans="2:65" s="12" customFormat="1" x14ac:dyDescent="0.2">
      <c r="B1295" s="220"/>
      <c r="C1295" s="221"/>
      <c r="D1295" s="222" t="s">
        <v>206</v>
      </c>
      <c r="E1295" s="223" t="s">
        <v>1</v>
      </c>
      <c r="F1295" s="224" t="s">
        <v>1649</v>
      </c>
      <c r="G1295" s="221"/>
      <c r="H1295" s="225">
        <v>1713.5</v>
      </c>
      <c r="I1295" s="226"/>
      <c r="J1295" s="221"/>
      <c r="K1295" s="221"/>
      <c r="L1295" s="227"/>
      <c r="M1295" s="228"/>
      <c r="N1295" s="229"/>
      <c r="O1295" s="229"/>
      <c r="P1295" s="229"/>
      <c r="Q1295" s="229"/>
      <c r="R1295" s="229"/>
      <c r="S1295" s="229"/>
      <c r="T1295" s="230"/>
      <c r="AT1295" s="231" t="s">
        <v>206</v>
      </c>
      <c r="AU1295" s="231" t="s">
        <v>85</v>
      </c>
      <c r="AV1295" s="12" t="s">
        <v>85</v>
      </c>
      <c r="AW1295" s="12" t="s">
        <v>32</v>
      </c>
      <c r="AX1295" s="12" t="s">
        <v>76</v>
      </c>
      <c r="AY1295" s="231" t="s">
        <v>198</v>
      </c>
    </row>
    <row r="1296" spans="2:65" s="13" customFormat="1" x14ac:dyDescent="0.2">
      <c r="B1296" s="232"/>
      <c r="C1296" s="233"/>
      <c r="D1296" s="222" t="s">
        <v>206</v>
      </c>
      <c r="E1296" s="234" t="s">
        <v>1</v>
      </c>
      <c r="F1296" s="235" t="s">
        <v>208</v>
      </c>
      <c r="G1296" s="233"/>
      <c r="H1296" s="236">
        <v>1713.5</v>
      </c>
      <c r="I1296" s="237"/>
      <c r="J1296" s="233"/>
      <c r="K1296" s="233"/>
      <c r="L1296" s="238"/>
      <c r="M1296" s="239"/>
      <c r="N1296" s="240"/>
      <c r="O1296" s="240"/>
      <c r="P1296" s="240"/>
      <c r="Q1296" s="240"/>
      <c r="R1296" s="240"/>
      <c r="S1296" s="240"/>
      <c r="T1296" s="241"/>
      <c r="AT1296" s="242" t="s">
        <v>206</v>
      </c>
      <c r="AU1296" s="242" t="s">
        <v>85</v>
      </c>
      <c r="AV1296" s="13" t="s">
        <v>205</v>
      </c>
      <c r="AW1296" s="13" t="s">
        <v>32</v>
      </c>
      <c r="AX1296" s="13" t="s">
        <v>83</v>
      </c>
      <c r="AY1296" s="242" t="s">
        <v>198</v>
      </c>
    </row>
    <row r="1297" spans="2:65" s="1" customFormat="1" ht="16.5" customHeight="1" x14ac:dyDescent="0.2">
      <c r="B1297" s="33"/>
      <c r="C1297" s="208" t="s">
        <v>996</v>
      </c>
      <c r="D1297" s="208" t="s">
        <v>201</v>
      </c>
      <c r="E1297" s="209" t="s">
        <v>1650</v>
      </c>
      <c r="F1297" s="210" t="s">
        <v>1651</v>
      </c>
      <c r="G1297" s="211" t="s">
        <v>312</v>
      </c>
      <c r="H1297" s="212">
        <v>685.4</v>
      </c>
      <c r="I1297" s="213"/>
      <c r="J1297" s="212">
        <f>ROUND(I1297*H1297,2)</f>
        <v>0</v>
      </c>
      <c r="K1297" s="210" t="s">
        <v>1</v>
      </c>
      <c r="L1297" s="37"/>
      <c r="M1297" s="214" t="s">
        <v>1</v>
      </c>
      <c r="N1297" s="215" t="s">
        <v>41</v>
      </c>
      <c r="O1297" s="65"/>
      <c r="P1297" s="216">
        <f>O1297*H1297</f>
        <v>0</v>
      </c>
      <c r="Q1297" s="216">
        <v>0</v>
      </c>
      <c r="R1297" s="216">
        <f>Q1297*H1297</f>
        <v>0</v>
      </c>
      <c r="S1297" s="216">
        <v>0</v>
      </c>
      <c r="T1297" s="217">
        <f>S1297*H1297</f>
        <v>0</v>
      </c>
      <c r="AR1297" s="218" t="s">
        <v>205</v>
      </c>
      <c r="AT1297" s="218" t="s">
        <v>201</v>
      </c>
      <c r="AU1297" s="218" t="s">
        <v>85</v>
      </c>
      <c r="AY1297" s="16" t="s">
        <v>198</v>
      </c>
      <c r="BE1297" s="219">
        <f>IF(N1297="základní",J1297,0)</f>
        <v>0</v>
      </c>
      <c r="BF1297" s="219">
        <f>IF(N1297="snížená",J1297,0)</f>
        <v>0</v>
      </c>
      <c r="BG1297" s="219">
        <f>IF(N1297="zákl. přenesená",J1297,0)</f>
        <v>0</v>
      </c>
      <c r="BH1297" s="219">
        <f>IF(N1297="sníž. přenesená",J1297,0)</f>
        <v>0</v>
      </c>
      <c r="BI1297" s="219">
        <f>IF(N1297="nulová",J1297,0)</f>
        <v>0</v>
      </c>
      <c r="BJ1297" s="16" t="s">
        <v>83</v>
      </c>
      <c r="BK1297" s="219">
        <f>ROUND(I1297*H1297,2)</f>
        <v>0</v>
      </c>
      <c r="BL1297" s="16" t="s">
        <v>205</v>
      </c>
      <c r="BM1297" s="218" t="s">
        <v>1652</v>
      </c>
    </row>
    <row r="1298" spans="2:65" s="12" customFormat="1" x14ac:dyDescent="0.2">
      <c r="B1298" s="220"/>
      <c r="C1298" s="221"/>
      <c r="D1298" s="222" t="s">
        <v>206</v>
      </c>
      <c r="E1298" s="223" t="s">
        <v>1</v>
      </c>
      <c r="F1298" s="224" t="s">
        <v>1653</v>
      </c>
      <c r="G1298" s="221"/>
      <c r="H1298" s="225">
        <v>685.4</v>
      </c>
      <c r="I1298" s="226"/>
      <c r="J1298" s="221"/>
      <c r="K1298" s="221"/>
      <c r="L1298" s="227"/>
      <c r="M1298" s="228"/>
      <c r="N1298" s="229"/>
      <c r="O1298" s="229"/>
      <c r="P1298" s="229"/>
      <c r="Q1298" s="229"/>
      <c r="R1298" s="229"/>
      <c r="S1298" s="229"/>
      <c r="T1298" s="230"/>
      <c r="AT1298" s="231" t="s">
        <v>206</v>
      </c>
      <c r="AU1298" s="231" t="s">
        <v>85</v>
      </c>
      <c r="AV1298" s="12" t="s">
        <v>85</v>
      </c>
      <c r="AW1298" s="12" t="s">
        <v>32</v>
      </c>
      <c r="AX1298" s="12" t="s">
        <v>76</v>
      </c>
      <c r="AY1298" s="231" t="s">
        <v>198</v>
      </c>
    </row>
    <row r="1299" spans="2:65" s="13" customFormat="1" x14ac:dyDescent="0.2">
      <c r="B1299" s="232"/>
      <c r="C1299" s="233"/>
      <c r="D1299" s="222" t="s">
        <v>206</v>
      </c>
      <c r="E1299" s="234" t="s">
        <v>1</v>
      </c>
      <c r="F1299" s="235" t="s">
        <v>208</v>
      </c>
      <c r="G1299" s="233"/>
      <c r="H1299" s="236">
        <v>685.4</v>
      </c>
      <c r="I1299" s="237"/>
      <c r="J1299" s="233"/>
      <c r="K1299" s="233"/>
      <c r="L1299" s="238"/>
      <c r="M1299" s="239"/>
      <c r="N1299" s="240"/>
      <c r="O1299" s="240"/>
      <c r="P1299" s="240"/>
      <c r="Q1299" s="240"/>
      <c r="R1299" s="240"/>
      <c r="S1299" s="240"/>
      <c r="T1299" s="241"/>
      <c r="AT1299" s="242" t="s">
        <v>206</v>
      </c>
      <c r="AU1299" s="242" t="s">
        <v>85</v>
      </c>
      <c r="AV1299" s="13" t="s">
        <v>205</v>
      </c>
      <c r="AW1299" s="13" t="s">
        <v>32</v>
      </c>
      <c r="AX1299" s="13" t="s">
        <v>83</v>
      </c>
      <c r="AY1299" s="242" t="s">
        <v>198</v>
      </c>
    </row>
    <row r="1300" spans="2:65" s="1" customFormat="1" ht="16.5" customHeight="1" x14ac:dyDescent="0.2">
      <c r="B1300" s="33"/>
      <c r="C1300" s="208" t="s">
        <v>1654</v>
      </c>
      <c r="D1300" s="208" t="s">
        <v>201</v>
      </c>
      <c r="E1300" s="209" t="s">
        <v>1655</v>
      </c>
      <c r="F1300" s="210" t="s">
        <v>1656</v>
      </c>
      <c r="G1300" s="211" t="s">
        <v>312</v>
      </c>
      <c r="H1300" s="212">
        <v>369.6</v>
      </c>
      <c r="I1300" s="213"/>
      <c r="J1300" s="212">
        <f>ROUND(I1300*H1300,2)</f>
        <v>0</v>
      </c>
      <c r="K1300" s="210" t="s">
        <v>1</v>
      </c>
      <c r="L1300" s="37"/>
      <c r="M1300" s="214" t="s">
        <v>1</v>
      </c>
      <c r="N1300" s="215" t="s">
        <v>41</v>
      </c>
      <c r="O1300" s="65"/>
      <c r="P1300" s="216">
        <f>O1300*H1300</f>
        <v>0</v>
      </c>
      <c r="Q1300" s="216">
        <v>0</v>
      </c>
      <c r="R1300" s="216">
        <f>Q1300*H1300</f>
        <v>0</v>
      </c>
      <c r="S1300" s="216">
        <v>0</v>
      </c>
      <c r="T1300" s="217">
        <f>S1300*H1300</f>
        <v>0</v>
      </c>
      <c r="AR1300" s="218" t="s">
        <v>205</v>
      </c>
      <c r="AT1300" s="218" t="s">
        <v>201</v>
      </c>
      <c r="AU1300" s="218" t="s">
        <v>85</v>
      </c>
      <c r="AY1300" s="16" t="s">
        <v>198</v>
      </c>
      <c r="BE1300" s="219">
        <f>IF(N1300="základní",J1300,0)</f>
        <v>0</v>
      </c>
      <c r="BF1300" s="219">
        <f>IF(N1300="snížená",J1300,0)</f>
        <v>0</v>
      </c>
      <c r="BG1300" s="219">
        <f>IF(N1300="zákl. přenesená",J1300,0)</f>
        <v>0</v>
      </c>
      <c r="BH1300" s="219">
        <f>IF(N1300="sníž. přenesená",J1300,0)</f>
        <v>0</v>
      </c>
      <c r="BI1300" s="219">
        <f>IF(N1300="nulová",J1300,0)</f>
        <v>0</v>
      </c>
      <c r="BJ1300" s="16" t="s">
        <v>83</v>
      </c>
      <c r="BK1300" s="219">
        <f>ROUND(I1300*H1300,2)</f>
        <v>0</v>
      </c>
      <c r="BL1300" s="16" t="s">
        <v>205</v>
      </c>
      <c r="BM1300" s="218" t="s">
        <v>1657</v>
      </c>
    </row>
    <row r="1301" spans="2:65" s="12" customFormat="1" x14ac:dyDescent="0.2">
      <c r="B1301" s="220"/>
      <c r="C1301" s="221"/>
      <c r="D1301" s="222" t="s">
        <v>206</v>
      </c>
      <c r="E1301" s="223" t="s">
        <v>1</v>
      </c>
      <c r="F1301" s="224" t="s">
        <v>1658</v>
      </c>
      <c r="G1301" s="221"/>
      <c r="H1301" s="225">
        <v>357.6</v>
      </c>
      <c r="I1301" s="226"/>
      <c r="J1301" s="221"/>
      <c r="K1301" s="221"/>
      <c r="L1301" s="227"/>
      <c r="M1301" s="228"/>
      <c r="N1301" s="229"/>
      <c r="O1301" s="229"/>
      <c r="P1301" s="229"/>
      <c r="Q1301" s="229"/>
      <c r="R1301" s="229"/>
      <c r="S1301" s="229"/>
      <c r="T1301" s="230"/>
      <c r="AT1301" s="231" t="s">
        <v>206</v>
      </c>
      <c r="AU1301" s="231" t="s">
        <v>85</v>
      </c>
      <c r="AV1301" s="12" t="s">
        <v>85</v>
      </c>
      <c r="AW1301" s="12" t="s">
        <v>32</v>
      </c>
      <c r="AX1301" s="12" t="s">
        <v>76</v>
      </c>
      <c r="AY1301" s="231" t="s">
        <v>198</v>
      </c>
    </row>
    <row r="1302" spans="2:65" s="12" customFormat="1" x14ac:dyDescent="0.2">
      <c r="B1302" s="220"/>
      <c r="C1302" s="221"/>
      <c r="D1302" s="222" t="s">
        <v>206</v>
      </c>
      <c r="E1302" s="223" t="s">
        <v>1</v>
      </c>
      <c r="F1302" s="224" t="s">
        <v>1659</v>
      </c>
      <c r="G1302" s="221"/>
      <c r="H1302" s="225">
        <v>12</v>
      </c>
      <c r="I1302" s="226"/>
      <c r="J1302" s="221"/>
      <c r="K1302" s="221"/>
      <c r="L1302" s="227"/>
      <c r="M1302" s="228"/>
      <c r="N1302" s="229"/>
      <c r="O1302" s="229"/>
      <c r="P1302" s="229"/>
      <c r="Q1302" s="229"/>
      <c r="R1302" s="229"/>
      <c r="S1302" s="229"/>
      <c r="T1302" s="230"/>
      <c r="AT1302" s="231" t="s">
        <v>206</v>
      </c>
      <c r="AU1302" s="231" t="s">
        <v>85</v>
      </c>
      <c r="AV1302" s="12" t="s">
        <v>85</v>
      </c>
      <c r="AW1302" s="12" t="s">
        <v>32</v>
      </c>
      <c r="AX1302" s="12" t="s">
        <v>76</v>
      </c>
      <c r="AY1302" s="231" t="s">
        <v>198</v>
      </c>
    </row>
    <row r="1303" spans="2:65" s="13" customFormat="1" x14ac:dyDescent="0.2">
      <c r="B1303" s="232"/>
      <c r="C1303" s="233"/>
      <c r="D1303" s="222" t="s">
        <v>206</v>
      </c>
      <c r="E1303" s="234" t="s">
        <v>1</v>
      </c>
      <c r="F1303" s="235" t="s">
        <v>208</v>
      </c>
      <c r="G1303" s="233"/>
      <c r="H1303" s="236">
        <v>369.6</v>
      </c>
      <c r="I1303" s="237"/>
      <c r="J1303" s="233"/>
      <c r="K1303" s="233"/>
      <c r="L1303" s="238"/>
      <c r="M1303" s="239"/>
      <c r="N1303" s="240"/>
      <c r="O1303" s="240"/>
      <c r="P1303" s="240"/>
      <c r="Q1303" s="240"/>
      <c r="R1303" s="240"/>
      <c r="S1303" s="240"/>
      <c r="T1303" s="241"/>
      <c r="AT1303" s="242" t="s">
        <v>206</v>
      </c>
      <c r="AU1303" s="242" t="s">
        <v>85</v>
      </c>
      <c r="AV1303" s="13" t="s">
        <v>205</v>
      </c>
      <c r="AW1303" s="13" t="s">
        <v>32</v>
      </c>
      <c r="AX1303" s="13" t="s">
        <v>83</v>
      </c>
      <c r="AY1303" s="242" t="s">
        <v>198</v>
      </c>
    </row>
    <row r="1304" spans="2:65" s="1" customFormat="1" ht="16.5" customHeight="1" x14ac:dyDescent="0.2">
      <c r="B1304" s="33"/>
      <c r="C1304" s="208" t="s">
        <v>1001</v>
      </c>
      <c r="D1304" s="208" t="s">
        <v>201</v>
      </c>
      <c r="E1304" s="209" t="s">
        <v>1660</v>
      </c>
      <c r="F1304" s="210" t="s">
        <v>1661</v>
      </c>
      <c r="G1304" s="211" t="s">
        <v>312</v>
      </c>
      <c r="H1304" s="212">
        <v>144.16</v>
      </c>
      <c r="I1304" s="213"/>
      <c r="J1304" s="212">
        <f>ROUND(I1304*H1304,2)</f>
        <v>0</v>
      </c>
      <c r="K1304" s="210" t="s">
        <v>1</v>
      </c>
      <c r="L1304" s="37"/>
      <c r="M1304" s="214" t="s">
        <v>1</v>
      </c>
      <c r="N1304" s="215" t="s">
        <v>41</v>
      </c>
      <c r="O1304" s="65"/>
      <c r="P1304" s="216">
        <f>O1304*H1304</f>
        <v>0</v>
      </c>
      <c r="Q1304" s="216">
        <v>0</v>
      </c>
      <c r="R1304" s="216">
        <f>Q1304*H1304</f>
        <v>0</v>
      </c>
      <c r="S1304" s="216">
        <v>0</v>
      </c>
      <c r="T1304" s="217">
        <f>S1304*H1304</f>
        <v>0</v>
      </c>
      <c r="AR1304" s="218" t="s">
        <v>205</v>
      </c>
      <c r="AT1304" s="218" t="s">
        <v>201</v>
      </c>
      <c r="AU1304" s="218" t="s">
        <v>85</v>
      </c>
      <c r="AY1304" s="16" t="s">
        <v>198</v>
      </c>
      <c r="BE1304" s="219">
        <f>IF(N1304="základní",J1304,0)</f>
        <v>0</v>
      </c>
      <c r="BF1304" s="219">
        <f>IF(N1304="snížená",J1304,0)</f>
        <v>0</v>
      </c>
      <c r="BG1304" s="219">
        <f>IF(N1304="zákl. přenesená",J1304,0)</f>
        <v>0</v>
      </c>
      <c r="BH1304" s="219">
        <f>IF(N1304="sníž. přenesená",J1304,0)</f>
        <v>0</v>
      </c>
      <c r="BI1304" s="219">
        <f>IF(N1304="nulová",J1304,0)</f>
        <v>0</v>
      </c>
      <c r="BJ1304" s="16" t="s">
        <v>83</v>
      </c>
      <c r="BK1304" s="219">
        <f>ROUND(I1304*H1304,2)</f>
        <v>0</v>
      </c>
      <c r="BL1304" s="16" t="s">
        <v>205</v>
      </c>
      <c r="BM1304" s="218" t="s">
        <v>1662</v>
      </c>
    </row>
    <row r="1305" spans="2:65" s="12" customFormat="1" ht="33.75" x14ac:dyDescent="0.2">
      <c r="B1305" s="220"/>
      <c r="C1305" s="221"/>
      <c r="D1305" s="222" t="s">
        <v>206</v>
      </c>
      <c r="E1305" s="223" t="s">
        <v>1</v>
      </c>
      <c r="F1305" s="224" t="s">
        <v>1663</v>
      </c>
      <c r="G1305" s="221"/>
      <c r="H1305" s="225">
        <v>113.29</v>
      </c>
      <c r="I1305" s="226"/>
      <c r="J1305" s="221"/>
      <c r="K1305" s="221"/>
      <c r="L1305" s="227"/>
      <c r="M1305" s="228"/>
      <c r="N1305" s="229"/>
      <c r="O1305" s="229"/>
      <c r="P1305" s="229"/>
      <c r="Q1305" s="229"/>
      <c r="R1305" s="229"/>
      <c r="S1305" s="229"/>
      <c r="T1305" s="230"/>
      <c r="AT1305" s="231" t="s">
        <v>206</v>
      </c>
      <c r="AU1305" s="231" t="s">
        <v>85</v>
      </c>
      <c r="AV1305" s="12" t="s">
        <v>85</v>
      </c>
      <c r="AW1305" s="12" t="s">
        <v>32</v>
      </c>
      <c r="AX1305" s="12" t="s">
        <v>76</v>
      </c>
      <c r="AY1305" s="231" t="s">
        <v>198</v>
      </c>
    </row>
    <row r="1306" spans="2:65" s="12" customFormat="1" x14ac:dyDescent="0.2">
      <c r="B1306" s="220"/>
      <c r="C1306" s="221"/>
      <c r="D1306" s="222" t="s">
        <v>206</v>
      </c>
      <c r="E1306" s="223" t="s">
        <v>1</v>
      </c>
      <c r="F1306" s="224" t="s">
        <v>1664</v>
      </c>
      <c r="G1306" s="221"/>
      <c r="H1306" s="225">
        <v>30.87</v>
      </c>
      <c r="I1306" s="226"/>
      <c r="J1306" s="221"/>
      <c r="K1306" s="221"/>
      <c r="L1306" s="227"/>
      <c r="M1306" s="228"/>
      <c r="N1306" s="229"/>
      <c r="O1306" s="229"/>
      <c r="P1306" s="229"/>
      <c r="Q1306" s="229"/>
      <c r="R1306" s="229"/>
      <c r="S1306" s="229"/>
      <c r="T1306" s="230"/>
      <c r="AT1306" s="231" t="s">
        <v>206</v>
      </c>
      <c r="AU1306" s="231" t="s">
        <v>85</v>
      </c>
      <c r="AV1306" s="12" t="s">
        <v>85</v>
      </c>
      <c r="AW1306" s="12" t="s">
        <v>32</v>
      </c>
      <c r="AX1306" s="12" t="s">
        <v>76</v>
      </c>
      <c r="AY1306" s="231" t="s">
        <v>198</v>
      </c>
    </row>
    <row r="1307" spans="2:65" s="13" customFormat="1" x14ac:dyDescent="0.2">
      <c r="B1307" s="232"/>
      <c r="C1307" s="233"/>
      <c r="D1307" s="222" t="s">
        <v>206</v>
      </c>
      <c r="E1307" s="234" t="s">
        <v>1</v>
      </c>
      <c r="F1307" s="235" t="s">
        <v>208</v>
      </c>
      <c r="G1307" s="233"/>
      <c r="H1307" s="236">
        <v>144.16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AT1307" s="242" t="s">
        <v>206</v>
      </c>
      <c r="AU1307" s="242" t="s">
        <v>85</v>
      </c>
      <c r="AV1307" s="13" t="s">
        <v>205</v>
      </c>
      <c r="AW1307" s="13" t="s">
        <v>32</v>
      </c>
      <c r="AX1307" s="13" t="s">
        <v>83</v>
      </c>
      <c r="AY1307" s="242" t="s">
        <v>198</v>
      </c>
    </row>
    <row r="1308" spans="2:65" s="1" customFormat="1" ht="16.5" customHeight="1" x14ac:dyDescent="0.2">
      <c r="B1308" s="33"/>
      <c r="C1308" s="208" t="s">
        <v>1665</v>
      </c>
      <c r="D1308" s="208" t="s">
        <v>201</v>
      </c>
      <c r="E1308" s="209" t="s">
        <v>1666</v>
      </c>
      <c r="F1308" s="210" t="s">
        <v>1667</v>
      </c>
      <c r="G1308" s="211" t="s">
        <v>278</v>
      </c>
      <c r="H1308" s="212">
        <v>14</v>
      </c>
      <c r="I1308" s="213"/>
      <c r="J1308" s="212">
        <f>ROUND(I1308*H1308,2)</f>
        <v>0</v>
      </c>
      <c r="K1308" s="210" t="s">
        <v>1</v>
      </c>
      <c r="L1308" s="37"/>
      <c r="M1308" s="214" t="s">
        <v>1</v>
      </c>
      <c r="N1308" s="215" t="s">
        <v>41</v>
      </c>
      <c r="O1308" s="65"/>
      <c r="P1308" s="216">
        <f>O1308*H1308</f>
        <v>0</v>
      </c>
      <c r="Q1308" s="216">
        <v>0</v>
      </c>
      <c r="R1308" s="216">
        <f>Q1308*H1308</f>
        <v>0</v>
      </c>
      <c r="S1308" s="216">
        <v>0</v>
      </c>
      <c r="T1308" s="217">
        <f>S1308*H1308</f>
        <v>0</v>
      </c>
      <c r="AR1308" s="218" t="s">
        <v>205</v>
      </c>
      <c r="AT1308" s="218" t="s">
        <v>201</v>
      </c>
      <c r="AU1308" s="218" t="s">
        <v>85</v>
      </c>
      <c r="AY1308" s="16" t="s">
        <v>198</v>
      </c>
      <c r="BE1308" s="219">
        <f>IF(N1308="základní",J1308,0)</f>
        <v>0</v>
      </c>
      <c r="BF1308" s="219">
        <f>IF(N1308="snížená",J1308,0)</f>
        <v>0</v>
      </c>
      <c r="BG1308" s="219">
        <f>IF(N1308="zákl. přenesená",J1308,0)</f>
        <v>0</v>
      </c>
      <c r="BH1308" s="219">
        <f>IF(N1308="sníž. přenesená",J1308,0)</f>
        <v>0</v>
      </c>
      <c r="BI1308" s="219">
        <f>IF(N1308="nulová",J1308,0)</f>
        <v>0</v>
      </c>
      <c r="BJ1308" s="16" t="s">
        <v>83</v>
      </c>
      <c r="BK1308" s="219">
        <f>ROUND(I1308*H1308,2)</f>
        <v>0</v>
      </c>
      <c r="BL1308" s="16" t="s">
        <v>205</v>
      </c>
      <c r="BM1308" s="218" t="s">
        <v>1668</v>
      </c>
    </row>
    <row r="1309" spans="2:65" s="12" customFormat="1" x14ac:dyDescent="0.2">
      <c r="B1309" s="220"/>
      <c r="C1309" s="221"/>
      <c r="D1309" s="222" t="s">
        <v>206</v>
      </c>
      <c r="E1309" s="223" t="s">
        <v>1</v>
      </c>
      <c r="F1309" s="224" t="s">
        <v>241</v>
      </c>
      <c r="G1309" s="221"/>
      <c r="H1309" s="225">
        <v>14</v>
      </c>
      <c r="I1309" s="226"/>
      <c r="J1309" s="221"/>
      <c r="K1309" s="221"/>
      <c r="L1309" s="227"/>
      <c r="M1309" s="228"/>
      <c r="N1309" s="229"/>
      <c r="O1309" s="229"/>
      <c r="P1309" s="229"/>
      <c r="Q1309" s="229"/>
      <c r="R1309" s="229"/>
      <c r="S1309" s="229"/>
      <c r="T1309" s="230"/>
      <c r="AT1309" s="231" t="s">
        <v>206</v>
      </c>
      <c r="AU1309" s="231" t="s">
        <v>85</v>
      </c>
      <c r="AV1309" s="12" t="s">
        <v>85</v>
      </c>
      <c r="AW1309" s="12" t="s">
        <v>32</v>
      </c>
      <c r="AX1309" s="12" t="s">
        <v>76</v>
      </c>
      <c r="AY1309" s="231" t="s">
        <v>198</v>
      </c>
    </row>
    <row r="1310" spans="2:65" s="13" customFormat="1" x14ac:dyDescent="0.2">
      <c r="B1310" s="232"/>
      <c r="C1310" s="233"/>
      <c r="D1310" s="222" t="s">
        <v>206</v>
      </c>
      <c r="E1310" s="234" t="s">
        <v>1</v>
      </c>
      <c r="F1310" s="235" t="s">
        <v>208</v>
      </c>
      <c r="G1310" s="233"/>
      <c r="H1310" s="236">
        <v>14</v>
      </c>
      <c r="I1310" s="237"/>
      <c r="J1310" s="233"/>
      <c r="K1310" s="233"/>
      <c r="L1310" s="238"/>
      <c r="M1310" s="239"/>
      <c r="N1310" s="240"/>
      <c r="O1310" s="240"/>
      <c r="P1310" s="240"/>
      <c r="Q1310" s="240"/>
      <c r="R1310" s="240"/>
      <c r="S1310" s="240"/>
      <c r="T1310" s="241"/>
      <c r="AT1310" s="242" t="s">
        <v>206</v>
      </c>
      <c r="AU1310" s="242" t="s">
        <v>85</v>
      </c>
      <c r="AV1310" s="13" t="s">
        <v>205</v>
      </c>
      <c r="AW1310" s="13" t="s">
        <v>32</v>
      </c>
      <c r="AX1310" s="13" t="s">
        <v>83</v>
      </c>
      <c r="AY1310" s="242" t="s">
        <v>198</v>
      </c>
    </row>
    <row r="1311" spans="2:65" s="1" customFormat="1" ht="16.5" customHeight="1" x14ac:dyDescent="0.2">
      <c r="B1311" s="33"/>
      <c r="C1311" s="208" t="s">
        <v>1006</v>
      </c>
      <c r="D1311" s="208" t="s">
        <v>201</v>
      </c>
      <c r="E1311" s="209" t="s">
        <v>1669</v>
      </c>
      <c r="F1311" s="210" t="s">
        <v>1670</v>
      </c>
      <c r="G1311" s="211" t="s">
        <v>1671</v>
      </c>
      <c r="H1311" s="212">
        <v>365</v>
      </c>
      <c r="I1311" s="213"/>
      <c r="J1311" s="212">
        <f>ROUND(I1311*H1311,2)</f>
        <v>0</v>
      </c>
      <c r="K1311" s="210" t="s">
        <v>1</v>
      </c>
      <c r="L1311" s="37"/>
      <c r="M1311" s="214" t="s">
        <v>1</v>
      </c>
      <c r="N1311" s="215" t="s">
        <v>41</v>
      </c>
      <c r="O1311" s="65"/>
      <c r="P1311" s="216">
        <f>O1311*H1311</f>
        <v>0</v>
      </c>
      <c r="Q1311" s="216">
        <v>0</v>
      </c>
      <c r="R1311" s="216">
        <f>Q1311*H1311</f>
        <v>0</v>
      </c>
      <c r="S1311" s="216">
        <v>0</v>
      </c>
      <c r="T1311" s="217">
        <f>S1311*H1311</f>
        <v>0</v>
      </c>
      <c r="AR1311" s="218" t="s">
        <v>205</v>
      </c>
      <c r="AT1311" s="218" t="s">
        <v>201</v>
      </c>
      <c r="AU1311" s="218" t="s">
        <v>85</v>
      </c>
      <c r="AY1311" s="16" t="s">
        <v>198</v>
      </c>
      <c r="BE1311" s="219">
        <f>IF(N1311="základní",J1311,0)</f>
        <v>0</v>
      </c>
      <c r="BF1311" s="219">
        <f>IF(N1311="snížená",J1311,0)</f>
        <v>0</v>
      </c>
      <c r="BG1311" s="219">
        <f>IF(N1311="zákl. přenesená",J1311,0)</f>
        <v>0</v>
      </c>
      <c r="BH1311" s="219">
        <f>IF(N1311="sníž. přenesená",J1311,0)</f>
        <v>0</v>
      </c>
      <c r="BI1311" s="219">
        <f>IF(N1311="nulová",J1311,0)</f>
        <v>0</v>
      </c>
      <c r="BJ1311" s="16" t="s">
        <v>83</v>
      </c>
      <c r="BK1311" s="219">
        <f>ROUND(I1311*H1311,2)</f>
        <v>0</v>
      </c>
      <c r="BL1311" s="16" t="s">
        <v>205</v>
      </c>
      <c r="BM1311" s="218" t="s">
        <v>1672</v>
      </c>
    </row>
    <row r="1312" spans="2:65" s="12" customFormat="1" x14ac:dyDescent="0.2">
      <c r="B1312" s="220"/>
      <c r="C1312" s="221"/>
      <c r="D1312" s="222" t="s">
        <v>206</v>
      </c>
      <c r="E1312" s="223" t="s">
        <v>1</v>
      </c>
      <c r="F1312" s="224" t="s">
        <v>1673</v>
      </c>
      <c r="G1312" s="221"/>
      <c r="H1312" s="225">
        <v>365</v>
      </c>
      <c r="I1312" s="226"/>
      <c r="J1312" s="221"/>
      <c r="K1312" s="221"/>
      <c r="L1312" s="227"/>
      <c r="M1312" s="228"/>
      <c r="N1312" s="229"/>
      <c r="O1312" s="229"/>
      <c r="P1312" s="229"/>
      <c r="Q1312" s="229"/>
      <c r="R1312" s="229"/>
      <c r="S1312" s="229"/>
      <c r="T1312" s="230"/>
      <c r="AT1312" s="231" t="s">
        <v>206</v>
      </c>
      <c r="AU1312" s="231" t="s">
        <v>85</v>
      </c>
      <c r="AV1312" s="12" t="s">
        <v>85</v>
      </c>
      <c r="AW1312" s="12" t="s">
        <v>32</v>
      </c>
      <c r="AX1312" s="12" t="s">
        <v>76</v>
      </c>
      <c r="AY1312" s="231" t="s">
        <v>198</v>
      </c>
    </row>
    <row r="1313" spans="2:65" s="13" customFormat="1" x14ac:dyDescent="0.2">
      <c r="B1313" s="232"/>
      <c r="C1313" s="233"/>
      <c r="D1313" s="222" t="s">
        <v>206</v>
      </c>
      <c r="E1313" s="234" t="s">
        <v>1</v>
      </c>
      <c r="F1313" s="235" t="s">
        <v>208</v>
      </c>
      <c r="G1313" s="233"/>
      <c r="H1313" s="236">
        <v>365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AT1313" s="242" t="s">
        <v>206</v>
      </c>
      <c r="AU1313" s="242" t="s">
        <v>85</v>
      </c>
      <c r="AV1313" s="13" t="s">
        <v>205</v>
      </c>
      <c r="AW1313" s="13" t="s">
        <v>32</v>
      </c>
      <c r="AX1313" s="13" t="s">
        <v>83</v>
      </c>
      <c r="AY1313" s="242" t="s">
        <v>198</v>
      </c>
    </row>
    <row r="1314" spans="2:65" s="11" customFormat="1" ht="22.9" customHeight="1" x14ac:dyDescent="0.2">
      <c r="B1314" s="192"/>
      <c r="C1314" s="193"/>
      <c r="D1314" s="194" t="s">
        <v>75</v>
      </c>
      <c r="E1314" s="206" t="s">
        <v>745</v>
      </c>
      <c r="F1314" s="206" t="s">
        <v>1674</v>
      </c>
      <c r="G1314" s="193"/>
      <c r="H1314" s="193"/>
      <c r="I1314" s="196"/>
      <c r="J1314" s="207">
        <f>BK1314</f>
        <v>0</v>
      </c>
      <c r="K1314" s="193"/>
      <c r="L1314" s="198"/>
      <c r="M1314" s="199"/>
      <c r="N1314" s="200"/>
      <c r="O1314" s="200"/>
      <c r="P1314" s="201">
        <f>SUM(P1315:P1349)</f>
        <v>0</v>
      </c>
      <c r="Q1314" s="200"/>
      <c r="R1314" s="201">
        <f>SUM(R1315:R1349)</f>
        <v>0</v>
      </c>
      <c r="S1314" s="200"/>
      <c r="T1314" s="202">
        <f>SUM(T1315:T1349)</f>
        <v>0</v>
      </c>
      <c r="AR1314" s="203" t="s">
        <v>83</v>
      </c>
      <c r="AT1314" s="204" t="s">
        <v>75</v>
      </c>
      <c r="AU1314" s="204" t="s">
        <v>83</v>
      </c>
      <c r="AY1314" s="203" t="s">
        <v>198</v>
      </c>
      <c r="BK1314" s="205">
        <f>SUM(BK1315:BK1349)</f>
        <v>0</v>
      </c>
    </row>
    <row r="1315" spans="2:65" s="1" customFormat="1" ht="16.5" customHeight="1" x14ac:dyDescent="0.2">
      <c r="B1315" s="33"/>
      <c r="C1315" s="208" t="s">
        <v>1675</v>
      </c>
      <c r="D1315" s="208" t="s">
        <v>201</v>
      </c>
      <c r="E1315" s="209" t="s">
        <v>1676</v>
      </c>
      <c r="F1315" s="210" t="s">
        <v>1677</v>
      </c>
      <c r="G1315" s="211" t="s">
        <v>204</v>
      </c>
      <c r="H1315" s="212">
        <v>28</v>
      </c>
      <c r="I1315" s="213"/>
      <c r="J1315" s="212">
        <f>ROUND(I1315*H1315,2)</f>
        <v>0</v>
      </c>
      <c r="K1315" s="210" t="s">
        <v>1</v>
      </c>
      <c r="L1315" s="37"/>
      <c r="M1315" s="214" t="s">
        <v>1</v>
      </c>
      <c r="N1315" s="215" t="s">
        <v>41</v>
      </c>
      <c r="O1315" s="65"/>
      <c r="P1315" s="216">
        <f>O1315*H1315</f>
        <v>0</v>
      </c>
      <c r="Q1315" s="216">
        <v>0</v>
      </c>
      <c r="R1315" s="216">
        <f>Q1315*H1315</f>
        <v>0</v>
      </c>
      <c r="S1315" s="216">
        <v>0</v>
      </c>
      <c r="T1315" s="217">
        <f>S1315*H1315</f>
        <v>0</v>
      </c>
      <c r="AR1315" s="218" t="s">
        <v>205</v>
      </c>
      <c r="AT1315" s="218" t="s">
        <v>201</v>
      </c>
      <c r="AU1315" s="218" t="s">
        <v>85</v>
      </c>
      <c r="AY1315" s="16" t="s">
        <v>198</v>
      </c>
      <c r="BE1315" s="219">
        <f>IF(N1315="základní",J1315,0)</f>
        <v>0</v>
      </c>
      <c r="BF1315" s="219">
        <f>IF(N1315="snížená",J1315,0)</f>
        <v>0</v>
      </c>
      <c r="BG1315" s="219">
        <f>IF(N1315="zákl. přenesená",J1315,0)</f>
        <v>0</v>
      </c>
      <c r="BH1315" s="219">
        <f>IF(N1315="sníž. přenesená",J1315,0)</f>
        <v>0</v>
      </c>
      <c r="BI1315" s="219">
        <f>IF(N1315="nulová",J1315,0)</f>
        <v>0</v>
      </c>
      <c r="BJ1315" s="16" t="s">
        <v>83</v>
      </c>
      <c r="BK1315" s="219">
        <f>ROUND(I1315*H1315,2)</f>
        <v>0</v>
      </c>
      <c r="BL1315" s="16" t="s">
        <v>205</v>
      </c>
      <c r="BM1315" s="218" t="s">
        <v>1678</v>
      </c>
    </row>
    <row r="1316" spans="2:65" s="12" customFormat="1" x14ac:dyDescent="0.2">
      <c r="B1316" s="220"/>
      <c r="C1316" s="221"/>
      <c r="D1316" s="222" t="s">
        <v>206</v>
      </c>
      <c r="E1316" s="223" t="s">
        <v>1</v>
      </c>
      <c r="F1316" s="224" t="s">
        <v>1679</v>
      </c>
      <c r="G1316" s="221"/>
      <c r="H1316" s="225">
        <v>28</v>
      </c>
      <c r="I1316" s="226"/>
      <c r="J1316" s="221"/>
      <c r="K1316" s="221"/>
      <c r="L1316" s="227"/>
      <c r="M1316" s="228"/>
      <c r="N1316" s="229"/>
      <c r="O1316" s="229"/>
      <c r="P1316" s="229"/>
      <c r="Q1316" s="229"/>
      <c r="R1316" s="229"/>
      <c r="S1316" s="229"/>
      <c r="T1316" s="230"/>
      <c r="AT1316" s="231" t="s">
        <v>206</v>
      </c>
      <c r="AU1316" s="231" t="s">
        <v>85</v>
      </c>
      <c r="AV1316" s="12" t="s">
        <v>85</v>
      </c>
      <c r="AW1316" s="12" t="s">
        <v>32</v>
      </c>
      <c r="AX1316" s="12" t="s">
        <v>76</v>
      </c>
      <c r="AY1316" s="231" t="s">
        <v>198</v>
      </c>
    </row>
    <row r="1317" spans="2:65" s="13" customFormat="1" x14ac:dyDescent="0.2">
      <c r="B1317" s="232"/>
      <c r="C1317" s="233"/>
      <c r="D1317" s="222" t="s">
        <v>206</v>
      </c>
      <c r="E1317" s="234" t="s">
        <v>1</v>
      </c>
      <c r="F1317" s="235" t="s">
        <v>208</v>
      </c>
      <c r="G1317" s="233"/>
      <c r="H1317" s="236">
        <v>28</v>
      </c>
      <c r="I1317" s="237"/>
      <c r="J1317" s="233"/>
      <c r="K1317" s="233"/>
      <c r="L1317" s="238"/>
      <c r="M1317" s="239"/>
      <c r="N1317" s="240"/>
      <c r="O1317" s="240"/>
      <c r="P1317" s="240"/>
      <c r="Q1317" s="240"/>
      <c r="R1317" s="240"/>
      <c r="S1317" s="240"/>
      <c r="T1317" s="241"/>
      <c r="AT1317" s="242" t="s">
        <v>206</v>
      </c>
      <c r="AU1317" s="242" t="s">
        <v>85</v>
      </c>
      <c r="AV1317" s="13" t="s">
        <v>205</v>
      </c>
      <c r="AW1317" s="13" t="s">
        <v>32</v>
      </c>
      <c r="AX1317" s="13" t="s">
        <v>83</v>
      </c>
      <c r="AY1317" s="242" t="s">
        <v>198</v>
      </c>
    </row>
    <row r="1318" spans="2:65" s="1" customFormat="1" ht="16.5" customHeight="1" x14ac:dyDescent="0.2">
      <c r="B1318" s="33"/>
      <c r="C1318" s="208" t="s">
        <v>1010</v>
      </c>
      <c r="D1318" s="208" t="s">
        <v>201</v>
      </c>
      <c r="E1318" s="209" t="s">
        <v>1680</v>
      </c>
      <c r="F1318" s="210" t="s">
        <v>1681</v>
      </c>
      <c r="G1318" s="211" t="s">
        <v>204</v>
      </c>
      <c r="H1318" s="212">
        <v>28</v>
      </c>
      <c r="I1318" s="213"/>
      <c r="J1318" s="212">
        <f>ROUND(I1318*H1318,2)</f>
        <v>0</v>
      </c>
      <c r="K1318" s="210" t="s">
        <v>1</v>
      </c>
      <c r="L1318" s="37"/>
      <c r="M1318" s="214" t="s">
        <v>1</v>
      </c>
      <c r="N1318" s="215" t="s">
        <v>41</v>
      </c>
      <c r="O1318" s="65"/>
      <c r="P1318" s="216">
        <f>O1318*H1318</f>
        <v>0</v>
      </c>
      <c r="Q1318" s="216">
        <v>0</v>
      </c>
      <c r="R1318" s="216">
        <f>Q1318*H1318</f>
        <v>0</v>
      </c>
      <c r="S1318" s="216">
        <v>0</v>
      </c>
      <c r="T1318" s="217">
        <f>S1318*H1318</f>
        <v>0</v>
      </c>
      <c r="AR1318" s="218" t="s">
        <v>205</v>
      </c>
      <c r="AT1318" s="218" t="s">
        <v>201</v>
      </c>
      <c r="AU1318" s="218" t="s">
        <v>85</v>
      </c>
      <c r="AY1318" s="16" t="s">
        <v>198</v>
      </c>
      <c r="BE1318" s="219">
        <f>IF(N1318="základní",J1318,0)</f>
        <v>0</v>
      </c>
      <c r="BF1318" s="219">
        <f>IF(N1318="snížená",J1318,0)</f>
        <v>0</v>
      </c>
      <c r="BG1318" s="219">
        <f>IF(N1318="zákl. přenesená",J1318,0)</f>
        <v>0</v>
      </c>
      <c r="BH1318" s="219">
        <f>IF(N1318="sníž. přenesená",J1318,0)</f>
        <v>0</v>
      </c>
      <c r="BI1318" s="219">
        <f>IF(N1318="nulová",J1318,0)</f>
        <v>0</v>
      </c>
      <c r="BJ1318" s="16" t="s">
        <v>83</v>
      </c>
      <c r="BK1318" s="219">
        <f>ROUND(I1318*H1318,2)</f>
        <v>0</v>
      </c>
      <c r="BL1318" s="16" t="s">
        <v>205</v>
      </c>
      <c r="BM1318" s="218" t="s">
        <v>1682</v>
      </c>
    </row>
    <row r="1319" spans="2:65" s="12" customFormat="1" x14ac:dyDescent="0.2">
      <c r="B1319" s="220"/>
      <c r="C1319" s="221"/>
      <c r="D1319" s="222" t="s">
        <v>206</v>
      </c>
      <c r="E1319" s="223" t="s">
        <v>1</v>
      </c>
      <c r="F1319" s="224" t="s">
        <v>283</v>
      </c>
      <c r="G1319" s="221"/>
      <c r="H1319" s="225">
        <v>28</v>
      </c>
      <c r="I1319" s="226"/>
      <c r="J1319" s="221"/>
      <c r="K1319" s="221"/>
      <c r="L1319" s="227"/>
      <c r="M1319" s="228"/>
      <c r="N1319" s="229"/>
      <c r="O1319" s="229"/>
      <c r="P1319" s="229"/>
      <c r="Q1319" s="229"/>
      <c r="R1319" s="229"/>
      <c r="S1319" s="229"/>
      <c r="T1319" s="230"/>
      <c r="AT1319" s="231" t="s">
        <v>206</v>
      </c>
      <c r="AU1319" s="231" t="s">
        <v>85</v>
      </c>
      <c r="AV1319" s="12" t="s">
        <v>85</v>
      </c>
      <c r="AW1319" s="12" t="s">
        <v>32</v>
      </c>
      <c r="AX1319" s="12" t="s">
        <v>76</v>
      </c>
      <c r="AY1319" s="231" t="s">
        <v>198</v>
      </c>
    </row>
    <row r="1320" spans="2:65" s="13" customFormat="1" x14ac:dyDescent="0.2">
      <c r="B1320" s="232"/>
      <c r="C1320" s="233"/>
      <c r="D1320" s="222" t="s">
        <v>206</v>
      </c>
      <c r="E1320" s="234" t="s">
        <v>1</v>
      </c>
      <c r="F1320" s="235" t="s">
        <v>208</v>
      </c>
      <c r="G1320" s="233"/>
      <c r="H1320" s="236">
        <v>28</v>
      </c>
      <c r="I1320" s="237"/>
      <c r="J1320" s="233"/>
      <c r="K1320" s="233"/>
      <c r="L1320" s="238"/>
      <c r="M1320" s="239"/>
      <c r="N1320" s="240"/>
      <c r="O1320" s="240"/>
      <c r="P1320" s="240"/>
      <c r="Q1320" s="240"/>
      <c r="R1320" s="240"/>
      <c r="S1320" s="240"/>
      <c r="T1320" s="241"/>
      <c r="AT1320" s="242" t="s">
        <v>206</v>
      </c>
      <c r="AU1320" s="242" t="s">
        <v>85</v>
      </c>
      <c r="AV1320" s="13" t="s">
        <v>205</v>
      </c>
      <c r="AW1320" s="13" t="s">
        <v>32</v>
      </c>
      <c r="AX1320" s="13" t="s">
        <v>83</v>
      </c>
      <c r="AY1320" s="242" t="s">
        <v>198</v>
      </c>
    </row>
    <row r="1321" spans="2:65" s="1" customFormat="1" ht="16.5" customHeight="1" x14ac:dyDescent="0.2">
      <c r="B1321" s="33"/>
      <c r="C1321" s="208" t="s">
        <v>1683</v>
      </c>
      <c r="D1321" s="208" t="s">
        <v>201</v>
      </c>
      <c r="E1321" s="209" t="s">
        <v>1684</v>
      </c>
      <c r="F1321" s="210" t="s">
        <v>1685</v>
      </c>
      <c r="G1321" s="211" t="s">
        <v>278</v>
      </c>
      <c r="H1321" s="212">
        <v>0.5</v>
      </c>
      <c r="I1321" s="213"/>
      <c r="J1321" s="212">
        <f>ROUND(I1321*H1321,2)</f>
        <v>0</v>
      </c>
      <c r="K1321" s="210" t="s">
        <v>1</v>
      </c>
      <c r="L1321" s="37"/>
      <c r="M1321" s="214" t="s">
        <v>1</v>
      </c>
      <c r="N1321" s="215" t="s">
        <v>41</v>
      </c>
      <c r="O1321" s="65"/>
      <c r="P1321" s="216">
        <f>O1321*H1321</f>
        <v>0</v>
      </c>
      <c r="Q1321" s="216">
        <v>0</v>
      </c>
      <c r="R1321" s="216">
        <f>Q1321*H1321</f>
        <v>0</v>
      </c>
      <c r="S1321" s="216">
        <v>0</v>
      </c>
      <c r="T1321" s="217">
        <f>S1321*H1321</f>
        <v>0</v>
      </c>
      <c r="AR1321" s="218" t="s">
        <v>205</v>
      </c>
      <c r="AT1321" s="218" t="s">
        <v>201</v>
      </c>
      <c r="AU1321" s="218" t="s">
        <v>85</v>
      </c>
      <c r="AY1321" s="16" t="s">
        <v>198</v>
      </c>
      <c r="BE1321" s="219">
        <f>IF(N1321="základní",J1321,0)</f>
        <v>0</v>
      </c>
      <c r="BF1321" s="219">
        <f>IF(N1321="snížená",J1321,0)</f>
        <v>0</v>
      </c>
      <c r="BG1321" s="219">
        <f>IF(N1321="zákl. přenesená",J1321,0)</f>
        <v>0</v>
      </c>
      <c r="BH1321" s="219">
        <f>IF(N1321="sníž. přenesená",J1321,0)</f>
        <v>0</v>
      </c>
      <c r="BI1321" s="219">
        <f>IF(N1321="nulová",J1321,0)</f>
        <v>0</v>
      </c>
      <c r="BJ1321" s="16" t="s">
        <v>83</v>
      </c>
      <c r="BK1321" s="219">
        <f>ROUND(I1321*H1321,2)</f>
        <v>0</v>
      </c>
      <c r="BL1321" s="16" t="s">
        <v>205</v>
      </c>
      <c r="BM1321" s="218" t="s">
        <v>1686</v>
      </c>
    </row>
    <row r="1322" spans="2:65" s="12" customFormat="1" x14ac:dyDescent="0.2">
      <c r="B1322" s="220"/>
      <c r="C1322" s="221"/>
      <c r="D1322" s="222" t="s">
        <v>206</v>
      </c>
      <c r="E1322" s="223" t="s">
        <v>1</v>
      </c>
      <c r="F1322" s="224" t="s">
        <v>1687</v>
      </c>
      <c r="G1322" s="221"/>
      <c r="H1322" s="225">
        <v>0.5</v>
      </c>
      <c r="I1322" s="226"/>
      <c r="J1322" s="221"/>
      <c r="K1322" s="221"/>
      <c r="L1322" s="227"/>
      <c r="M1322" s="228"/>
      <c r="N1322" s="229"/>
      <c r="O1322" s="229"/>
      <c r="P1322" s="229"/>
      <c r="Q1322" s="229"/>
      <c r="R1322" s="229"/>
      <c r="S1322" s="229"/>
      <c r="T1322" s="230"/>
      <c r="AT1322" s="231" t="s">
        <v>206</v>
      </c>
      <c r="AU1322" s="231" t="s">
        <v>85</v>
      </c>
      <c r="AV1322" s="12" t="s">
        <v>85</v>
      </c>
      <c r="AW1322" s="12" t="s">
        <v>32</v>
      </c>
      <c r="AX1322" s="12" t="s">
        <v>76</v>
      </c>
      <c r="AY1322" s="231" t="s">
        <v>198</v>
      </c>
    </row>
    <row r="1323" spans="2:65" s="13" customFormat="1" x14ac:dyDescent="0.2">
      <c r="B1323" s="232"/>
      <c r="C1323" s="233"/>
      <c r="D1323" s="222" t="s">
        <v>206</v>
      </c>
      <c r="E1323" s="234" t="s">
        <v>1</v>
      </c>
      <c r="F1323" s="235" t="s">
        <v>208</v>
      </c>
      <c r="G1323" s="233"/>
      <c r="H1323" s="236">
        <v>0.5</v>
      </c>
      <c r="I1323" s="237"/>
      <c r="J1323" s="233"/>
      <c r="K1323" s="233"/>
      <c r="L1323" s="238"/>
      <c r="M1323" s="239"/>
      <c r="N1323" s="240"/>
      <c r="O1323" s="240"/>
      <c r="P1323" s="240"/>
      <c r="Q1323" s="240"/>
      <c r="R1323" s="240"/>
      <c r="S1323" s="240"/>
      <c r="T1323" s="241"/>
      <c r="AT1323" s="242" t="s">
        <v>206</v>
      </c>
      <c r="AU1323" s="242" t="s">
        <v>85</v>
      </c>
      <c r="AV1323" s="13" t="s">
        <v>205</v>
      </c>
      <c r="AW1323" s="13" t="s">
        <v>32</v>
      </c>
      <c r="AX1323" s="13" t="s">
        <v>83</v>
      </c>
      <c r="AY1323" s="242" t="s">
        <v>198</v>
      </c>
    </row>
    <row r="1324" spans="2:65" s="1" customFormat="1" ht="16.5" customHeight="1" x14ac:dyDescent="0.2">
      <c r="B1324" s="33"/>
      <c r="C1324" s="208" t="s">
        <v>1017</v>
      </c>
      <c r="D1324" s="208" t="s">
        <v>201</v>
      </c>
      <c r="E1324" s="209" t="s">
        <v>1688</v>
      </c>
      <c r="F1324" s="210" t="s">
        <v>1689</v>
      </c>
      <c r="G1324" s="211" t="s">
        <v>278</v>
      </c>
      <c r="H1324" s="212">
        <v>3</v>
      </c>
      <c r="I1324" s="213"/>
      <c r="J1324" s="212">
        <f>ROUND(I1324*H1324,2)</f>
        <v>0</v>
      </c>
      <c r="K1324" s="210" t="s">
        <v>1</v>
      </c>
      <c r="L1324" s="37"/>
      <c r="M1324" s="214" t="s">
        <v>1</v>
      </c>
      <c r="N1324" s="215" t="s">
        <v>41</v>
      </c>
      <c r="O1324" s="65"/>
      <c r="P1324" s="216">
        <f>O1324*H1324</f>
        <v>0</v>
      </c>
      <c r="Q1324" s="216">
        <v>0</v>
      </c>
      <c r="R1324" s="216">
        <f>Q1324*H1324</f>
        <v>0</v>
      </c>
      <c r="S1324" s="216">
        <v>0</v>
      </c>
      <c r="T1324" s="217">
        <f>S1324*H1324</f>
        <v>0</v>
      </c>
      <c r="AR1324" s="218" t="s">
        <v>205</v>
      </c>
      <c r="AT1324" s="218" t="s">
        <v>201</v>
      </c>
      <c r="AU1324" s="218" t="s">
        <v>85</v>
      </c>
      <c r="AY1324" s="16" t="s">
        <v>198</v>
      </c>
      <c r="BE1324" s="219">
        <f>IF(N1324="základní",J1324,0)</f>
        <v>0</v>
      </c>
      <c r="BF1324" s="219">
        <f>IF(N1324="snížená",J1324,0)</f>
        <v>0</v>
      </c>
      <c r="BG1324" s="219">
        <f>IF(N1324="zákl. přenesená",J1324,0)</f>
        <v>0</v>
      </c>
      <c r="BH1324" s="219">
        <f>IF(N1324="sníž. přenesená",J1324,0)</f>
        <v>0</v>
      </c>
      <c r="BI1324" s="219">
        <f>IF(N1324="nulová",J1324,0)</f>
        <v>0</v>
      </c>
      <c r="BJ1324" s="16" t="s">
        <v>83</v>
      </c>
      <c r="BK1324" s="219">
        <f>ROUND(I1324*H1324,2)</f>
        <v>0</v>
      </c>
      <c r="BL1324" s="16" t="s">
        <v>205</v>
      </c>
      <c r="BM1324" s="218" t="s">
        <v>1690</v>
      </c>
    </row>
    <row r="1325" spans="2:65" s="12" customFormat="1" x14ac:dyDescent="0.2">
      <c r="B1325" s="220"/>
      <c r="C1325" s="221"/>
      <c r="D1325" s="222" t="s">
        <v>206</v>
      </c>
      <c r="E1325" s="223" t="s">
        <v>1</v>
      </c>
      <c r="F1325" s="224" t="s">
        <v>211</v>
      </c>
      <c r="G1325" s="221"/>
      <c r="H1325" s="225">
        <v>3</v>
      </c>
      <c r="I1325" s="226"/>
      <c r="J1325" s="221"/>
      <c r="K1325" s="221"/>
      <c r="L1325" s="227"/>
      <c r="M1325" s="228"/>
      <c r="N1325" s="229"/>
      <c r="O1325" s="229"/>
      <c r="P1325" s="229"/>
      <c r="Q1325" s="229"/>
      <c r="R1325" s="229"/>
      <c r="S1325" s="229"/>
      <c r="T1325" s="230"/>
      <c r="AT1325" s="231" t="s">
        <v>206</v>
      </c>
      <c r="AU1325" s="231" t="s">
        <v>85</v>
      </c>
      <c r="AV1325" s="12" t="s">
        <v>85</v>
      </c>
      <c r="AW1325" s="12" t="s">
        <v>32</v>
      </c>
      <c r="AX1325" s="12" t="s">
        <v>76</v>
      </c>
      <c r="AY1325" s="231" t="s">
        <v>198</v>
      </c>
    </row>
    <row r="1326" spans="2:65" s="13" customFormat="1" x14ac:dyDescent="0.2">
      <c r="B1326" s="232"/>
      <c r="C1326" s="233"/>
      <c r="D1326" s="222" t="s">
        <v>206</v>
      </c>
      <c r="E1326" s="234" t="s">
        <v>1</v>
      </c>
      <c r="F1326" s="235" t="s">
        <v>208</v>
      </c>
      <c r="G1326" s="233"/>
      <c r="H1326" s="236">
        <v>3</v>
      </c>
      <c r="I1326" s="237"/>
      <c r="J1326" s="233"/>
      <c r="K1326" s="233"/>
      <c r="L1326" s="238"/>
      <c r="M1326" s="239"/>
      <c r="N1326" s="240"/>
      <c r="O1326" s="240"/>
      <c r="P1326" s="240"/>
      <c r="Q1326" s="240"/>
      <c r="R1326" s="240"/>
      <c r="S1326" s="240"/>
      <c r="T1326" s="241"/>
      <c r="AT1326" s="242" t="s">
        <v>206</v>
      </c>
      <c r="AU1326" s="242" t="s">
        <v>85</v>
      </c>
      <c r="AV1326" s="13" t="s">
        <v>205</v>
      </c>
      <c r="AW1326" s="13" t="s">
        <v>32</v>
      </c>
      <c r="AX1326" s="13" t="s">
        <v>83</v>
      </c>
      <c r="AY1326" s="242" t="s">
        <v>198</v>
      </c>
    </row>
    <row r="1327" spans="2:65" s="1" customFormat="1" ht="16.5" customHeight="1" x14ac:dyDescent="0.2">
      <c r="B1327" s="33"/>
      <c r="C1327" s="208" t="s">
        <v>1691</v>
      </c>
      <c r="D1327" s="208" t="s">
        <v>201</v>
      </c>
      <c r="E1327" s="209" t="s">
        <v>1692</v>
      </c>
      <c r="F1327" s="210" t="s">
        <v>3691</v>
      </c>
      <c r="G1327" s="211" t="s">
        <v>204</v>
      </c>
      <c r="H1327" s="212">
        <v>18</v>
      </c>
      <c r="I1327" s="213"/>
      <c r="J1327" s="212">
        <f>ROUND(I1327*H1327,2)</f>
        <v>0</v>
      </c>
      <c r="K1327" s="210" t="s">
        <v>1</v>
      </c>
      <c r="L1327" s="37"/>
      <c r="M1327" s="214" t="s">
        <v>1</v>
      </c>
      <c r="N1327" s="215" t="s">
        <v>41</v>
      </c>
      <c r="O1327" s="65"/>
      <c r="P1327" s="216">
        <f>O1327*H1327</f>
        <v>0</v>
      </c>
      <c r="Q1327" s="216">
        <v>0</v>
      </c>
      <c r="R1327" s="216">
        <f>Q1327*H1327</f>
        <v>0</v>
      </c>
      <c r="S1327" s="216">
        <v>0</v>
      </c>
      <c r="T1327" s="217">
        <f>S1327*H1327</f>
        <v>0</v>
      </c>
      <c r="AR1327" s="218" t="s">
        <v>205</v>
      </c>
      <c r="AT1327" s="218" t="s">
        <v>201</v>
      </c>
      <c r="AU1327" s="218" t="s">
        <v>85</v>
      </c>
      <c r="AY1327" s="16" t="s">
        <v>198</v>
      </c>
      <c r="BE1327" s="219">
        <f>IF(N1327="základní",J1327,0)</f>
        <v>0</v>
      </c>
      <c r="BF1327" s="219">
        <f>IF(N1327="snížená",J1327,0)</f>
        <v>0</v>
      </c>
      <c r="BG1327" s="219">
        <f>IF(N1327="zákl. přenesená",J1327,0)</f>
        <v>0</v>
      </c>
      <c r="BH1327" s="219">
        <f>IF(N1327="sníž. přenesená",J1327,0)</f>
        <v>0</v>
      </c>
      <c r="BI1327" s="219">
        <f>IF(N1327="nulová",J1327,0)</f>
        <v>0</v>
      </c>
      <c r="BJ1327" s="16" t="s">
        <v>83</v>
      </c>
      <c r="BK1327" s="219">
        <f>ROUND(I1327*H1327,2)</f>
        <v>0</v>
      </c>
      <c r="BL1327" s="16" t="s">
        <v>205</v>
      </c>
      <c r="BM1327" s="218" t="s">
        <v>1693</v>
      </c>
    </row>
    <row r="1328" spans="2:65" s="12" customFormat="1" x14ac:dyDescent="0.2">
      <c r="B1328" s="220"/>
      <c r="C1328" s="221"/>
      <c r="D1328" s="222" t="s">
        <v>206</v>
      </c>
      <c r="E1328" s="223" t="s">
        <v>1</v>
      </c>
      <c r="F1328" s="224" t="s">
        <v>1694</v>
      </c>
      <c r="G1328" s="221"/>
      <c r="H1328" s="225">
        <v>18</v>
      </c>
      <c r="I1328" s="226"/>
      <c r="J1328" s="221"/>
      <c r="K1328" s="221"/>
      <c r="L1328" s="227"/>
      <c r="M1328" s="228"/>
      <c r="N1328" s="229"/>
      <c r="O1328" s="229"/>
      <c r="P1328" s="229"/>
      <c r="Q1328" s="229"/>
      <c r="R1328" s="229"/>
      <c r="S1328" s="229"/>
      <c r="T1328" s="230"/>
      <c r="AT1328" s="231" t="s">
        <v>206</v>
      </c>
      <c r="AU1328" s="231" t="s">
        <v>85</v>
      </c>
      <c r="AV1328" s="12" t="s">
        <v>85</v>
      </c>
      <c r="AW1328" s="12" t="s">
        <v>32</v>
      </c>
      <c r="AX1328" s="12" t="s">
        <v>76</v>
      </c>
      <c r="AY1328" s="231" t="s">
        <v>198</v>
      </c>
    </row>
    <row r="1329" spans="2:65" s="13" customFormat="1" x14ac:dyDescent="0.2">
      <c r="B1329" s="232"/>
      <c r="C1329" s="233"/>
      <c r="D1329" s="222" t="s">
        <v>206</v>
      </c>
      <c r="E1329" s="234" t="s">
        <v>1</v>
      </c>
      <c r="F1329" s="235" t="s">
        <v>208</v>
      </c>
      <c r="G1329" s="233"/>
      <c r="H1329" s="236">
        <v>18</v>
      </c>
      <c r="I1329" s="237"/>
      <c r="J1329" s="233"/>
      <c r="K1329" s="233"/>
      <c r="L1329" s="238"/>
      <c r="M1329" s="239"/>
      <c r="N1329" s="240"/>
      <c r="O1329" s="240"/>
      <c r="P1329" s="240"/>
      <c r="Q1329" s="240"/>
      <c r="R1329" s="240"/>
      <c r="S1329" s="240"/>
      <c r="T1329" s="241"/>
      <c r="AT1329" s="242" t="s">
        <v>206</v>
      </c>
      <c r="AU1329" s="242" t="s">
        <v>85</v>
      </c>
      <c r="AV1329" s="13" t="s">
        <v>205</v>
      </c>
      <c r="AW1329" s="13" t="s">
        <v>32</v>
      </c>
      <c r="AX1329" s="13" t="s">
        <v>83</v>
      </c>
      <c r="AY1329" s="242" t="s">
        <v>198</v>
      </c>
    </row>
    <row r="1330" spans="2:65" s="1" customFormat="1" ht="16.5" customHeight="1" x14ac:dyDescent="0.2">
      <c r="B1330" s="33"/>
      <c r="C1330" s="208" t="s">
        <v>1022</v>
      </c>
      <c r="D1330" s="208" t="s">
        <v>201</v>
      </c>
      <c r="E1330" s="209" t="s">
        <v>1695</v>
      </c>
      <c r="F1330" s="210" t="s">
        <v>3692</v>
      </c>
      <c r="G1330" s="211" t="s">
        <v>204</v>
      </c>
      <c r="H1330" s="212">
        <v>120</v>
      </c>
      <c r="I1330" s="213"/>
      <c r="J1330" s="212">
        <f>ROUND(I1330*H1330,2)</f>
        <v>0</v>
      </c>
      <c r="K1330" s="210" t="s">
        <v>1</v>
      </c>
      <c r="L1330" s="37"/>
      <c r="M1330" s="214" t="s">
        <v>1</v>
      </c>
      <c r="N1330" s="215" t="s">
        <v>41</v>
      </c>
      <c r="O1330" s="65"/>
      <c r="P1330" s="216">
        <f>O1330*H1330</f>
        <v>0</v>
      </c>
      <c r="Q1330" s="216">
        <v>0</v>
      </c>
      <c r="R1330" s="216">
        <f>Q1330*H1330</f>
        <v>0</v>
      </c>
      <c r="S1330" s="216">
        <v>0</v>
      </c>
      <c r="T1330" s="217">
        <f>S1330*H1330</f>
        <v>0</v>
      </c>
      <c r="AR1330" s="218" t="s">
        <v>205</v>
      </c>
      <c r="AT1330" s="218" t="s">
        <v>201</v>
      </c>
      <c r="AU1330" s="218" t="s">
        <v>85</v>
      </c>
      <c r="AY1330" s="16" t="s">
        <v>198</v>
      </c>
      <c r="BE1330" s="219">
        <f>IF(N1330="základní",J1330,0)</f>
        <v>0</v>
      </c>
      <c r="BF1330" s="219">
        <f>IF(N1330="snížená",J1330,0)</f>
        <v>0</v>
      </c>
      <c r="BG1330" s="219">
        <f>IF(N1330="zákl. přenesená",J1330,0)</f>
        <v>0</v>
      </c>
      <c r="BH1330" s="219">
        <f>IF(N1330="sníž. přenesená",J1330,0)</f>
        <v>0</v>
      </c>
      <c r="BI1330" s="219">
        <f>IF(N1330="nulová",J1330,0)</f>
        <v>0</v>
      </c>
      <c r="BJ1330" s="16" t="s">
        <v>83</v>
      </c>
      <c r="BK1330" s="219">
        <f>ROUND(I1330*H1330,2)</f>
        <v>0</v>
      </c>
      <c r="BL1330" s="16" t="s">
        <v>205</v>
      </c>
      <c r="BM1330" s="218" t="s">
        <v>1696</v>
      </c>
    </row>
    <row r="1331" spans="2:65" s="14" customFormat="1" ht="33.75" x14ac:dyDescent="0.2">
      <c r="B1331" s="243"/>
      <c r="C1331" s="244"/>
      <c r="D1331" s="222" t="s">
        <v>206</v>
      </c>
      <c r="E1331" s="245"/>
      <c r="F1331" s="246" t="s">
        <v>3693</v>
      </c>
      <c r="G1331" s="244"/>
      <c r="H1331" s="245" t="s">
        <v>1</v>
      </c>
      <c r="I1331" s="247"/>
      <c r="J1331" s="244"/>
      <c r="K1331" s="244"/>
      <c r="L1331" s="248"/>
      <c r="M1331" s="249"/>
      <c r="N1331" s="250"/>
      <c r="O1331" s="250"/>
      <c r="P1331" s="250"/>
      <c r="Q1331" s="250"/>
      <c r="R1331" s="250"/>
      <c r="S1331" s="250"/>
      <c r="T1331" s="251"/>
      <c r="AT1331" s="252" t="s">
        <v>206</v>
      </c>
      <c r="AU1331" s="252" t="s">
        <v>85</v>
      </c>
      <c r="AV1331" s="14" t="s">
        <v>83</v>
      </c>
      <c r="AW1331" s="14" t="s">
        <v>32</v>
      </c>
      <c r="AX1331" s="14" t="s">
        <v>76</v>
      </c>
      <c r="AY1331" s="252" t="s">
        <v>198</v>
      </c>
    </row>
    <row r="1332" spans="2:65" s="12" customFormat="1" x14ac:dyDescent="0.2">
      <c r="B1332" s="220"/>
      <c r="C1332" s="221"/>
      <c r="D1332" s="222" t="s">
        <v>206</v>
      </c>
      <c r="E1332" s="223" t="s">
        <v>1</v>
      </c>
      <c r="F1332" s="224" t="s">
        <v>1697</v>
      </c>
      <c r="G1332" s="221"/>
      <c r="H1332" s="225">
        <v>120</v>
      </c>
      <c r="I1332" s="226"/>
      <c r="J1332" s="221"/>
      <c r="K1332" s="221"/>
      <c r="L1332" s="227"/>
      <c r="M1332" s="228"/>
      <c r="N1332" s="229"/>
      <c r="O1332" s="229"/>
      <c r="P1332" s="229"/>
      <c r="Q1332" s="229"/>
      <c r="R1332" s="229"/>
      <c r="S1332" s="229"/>
      <c r="T1332" s="230"/>
      <c r="AT1332" s="231" t="s">
        <v>206</v>
      </c>
      <c r="AU1332" s="231" t="s">
        <v>85</v>
      </c>
      <c r="AV1332" s="12" t="s">
        <v>85</v>
      </c>
      <c r="AW1332" s="12" t="s">
        <v>32</v>
      </c>
      <c r="AX1332" s="12" t="s">
        <v>76</v>
      </c>
      <c r="AY1332" s="231" t="s">
        <v>198</v>
      </c>
    </row>
    <row r="1333" spans="2:65" s="13" customFormat="1" x14ac:dyDescent="0.2">
      <c r="B1333" s="232"/>
      <c r="C1333" s="233"/>
      <c r="D1333" s="222" t="s">
        <v>206</v>
      </c>
      <c r="E1333" s="234" t="s">
        <v>1</v>
      </c>
      <c r="F1333" s="235" t="s">
        <v>208</v>
      </c>
      <c r="G1333" s="233"/>
      <c r="H1333" s="236">
        <v>120</v>
      </c>
      <c r="I1333" s="237"/>
      <c r="J1333" s="233"/>
      <c r="K1333" s="233"/>
      <c r="L1333" s="238"/>
      <c r="M1333" s="239"/>
      <c r="N1333" s="240"/>
      <c r="O1333" s="240"/>
      <c r="P1333" s="240"/>
      <c r="Q1333" s="240"/>
      <c r="R1333" s="240"/>
      <c r="S1333" s="240"/>
      <c r="T1333" s="241"/>
      <c r="AT1333" s="242" t="s">
        <v>206</v>
      </c>
      <c r="AU1333" s="242" t="s">
        <v>85</v>
      </c>
      <c r="AV1333" s="13" t="s">
        <v>205</v>
      </c>
      <c r="AW1333" s="13" t="s">
        <v>32</v>
      </c>
      <c r="AX1333" s="13" t="s">
        <v>83</v>
      </c>
      <c r="AY1333" s="242" t="s">
        <v>198</v>
      </c>
    </row>
    <row r="1334" spans="2:65" s="1" customFormat="1" ht="16.5" customHeight="1" x14ac:dyDescent="0.2">
      <c r="B1334" s="33"/>
      <c r="C1334" s="208" t="s">
        <v>1698</v>
      </c>
      <c r="D1334" s="208" t="s">
        <v>201</v>
      </c>
      <c r="E1334" s="209" t="s">
        <v>1699</v>
      </c>
      <c r="F1334" s="210" t="s">
        <v>1700</v>
      </c>
      <c r="G1334" s="211" t="s">
        <v>590</v>
      </c>
      <c r="H1334" s="212">
        <v>4</v>
      </c>
      <c r="I1334" s="213"/>
      <c r="J1334" s="212">
        <f>ROUND(I1334*H1334,2)</f>
        <v>0</v>
      </c>
      <c r="K1334" s="210" t="s">
        <v>1</v>
      </c>
      <c r="L1334" s="37"/>
      <c r="M1334" s="214" t="s">
        <v>1</v>
      </c>
      <c r="N1334" s="215" t="s">
        <v>41</v>
      </c>
      <c r="O1334" s="65"/>
      <c r="P1334" s="216">
        <f>O1334*H1334</f>
        <v>0</v>
      </c>
      <c r="Q1334" s="216">
        <v>0</v>
      </c>
      <c r="R1334" s="216">
        <f>Q1334*H1334</f>
        <v>0</v>
      </c>
      <c r="S1334" s="216">
        <v>0</v>
      </c>
      <c r="T1334" s="217">
        <f>S1334*H1334</f>
        <v>0</v>
      </c>
      <c r="AR1334" s="218" t="s">
        <v>205</v>
      </c>
      <c r="AT1334" s="218" t="s">
        <v>201</v>
      </c>
      <c r="AU1334" s="218" t="s">
        <v>85</v>
      </c>
      <c r="AY1334" s="16" t="s">
        <v>198</v>
      </c>
      <c r="BE1334" s="219">
        <f>IF(N1334="základní",J1334,0)</f>
        <v>0</v>
      </c>
      <c r="BF1334" s="219">
        <f>IF(N1334="snížená",J1334,0)</f>
        <v>0</v>
      </c>
      <c r="BG1334" s="219">
        <f>IF(N1334="zákl. přenesená",J1334,0)</f>
        <v>0</v>
      </c>
      <c r="BH1334" s="219">
        <f>IF(N1334="sníž. přenesená",J1334,0)</f>
        <v>0</v>
      </c>
      <c r="BI1334" s="219">
        <f>IF(N1334="nulová",J1334,0)</f>
        <v>0</v>
      </c>
      <c r="BJ1334" s="16" t="s">
        <v>83</v>
      </c>
      <c r="BK1334" s="219">
        <f>ROUND(I1334*H1334,2)</f>
        <v>0</v>
      </c>
      <c r="BL1334" s="16" t="s">
        <v>205</v>
      </c>
      <c r="BM1334" s="218" t="s">
        <v>1701</v>
      </c>
    </row>
    <row r="1335" spans="2:65" s="12" customFormat="1" x14ac:dyDescent="0.2">
      <c r="B1335" s="220"/>
      <c r="C1335" s="221"/>
      <c r="D1335" s="222" t="s">
        <v>206</v>
      </c>
      <c r="E1335" s="223" t="s">
        <v>1</v>
      </c>
      <c r="F1335" s="224" t="s">
        <v>205</v>
      </c>
      <c r="G1335" s="221"/>
      <c r="H1335" s="225">
        <v>4</v>
      </c>
      <c r="I1335" s="226"/>
      <c r="J1335" s="221"/>
      <c r="K1335" s="221"/>
      <c r="L1335" s="227"/>
      <c r="M1335" s="228"/>
      <c r="N1335" s="229"/>
      <c r="O1335" s="229"/>
      <c r="P1335" s="229"/>
      <c r="Q1335" s="229"/>
      <c r="R1335" s="229"/>
      <c r="S1335" s="229"/>
      <c r="T1335" s="230"/>
      <c r="AT1335" s="231" t="s">
        <v>206</v>
      </c>
      <c r="AU1335" s="231" t="s">
        <v>85</v>
      </c>
      <c r="AV1335" s="12" t="s">
        <v>85</v>
      </c>
      <c r="AW1335" s="12" t="s">
        <v>32</v>
      </c>
      <c r="AX1335" s="12" t="s">
        <v>76</v>
      </c>
      <c r="AY1335" s="231" t="s">
        <v>198</v>
      </c>
    </row>
    <row r="1336" spans="2:65" s="13" customFormat="1" x14ac:dyDescent="0.2">
      <c r="B1336" s="232"/>
      <c r="C1336" s="233"/>
      <c r="D1336" s="222" t="s">
        <v>206</v>
      </c>
      <c r="E1336" s="234" t="s">
        <v>1</v>
      </c>
      <c r="F1336" s="235" t="s">
        <v>208</v>
      </c>
      <c r="G1336" s="233"/>
      <c r="H1336" s="236">
        <v>4</v>
      </c>
      <c r="I1336" s="237"/>
      <c r="J1336" s="233"/>
      <c r="K1336" s="233"/>
      <c r="L1336" s="238"/>
      <c r="M1336" s="239"/>
      <c r="N1336" s="240"/>
      <c r="O1336" s="240"/>
      <c r="P1336" s="240"/>
      <c r="Q1336" s="240"/>
      <c r="R1336" s="240"/>
      <c r="S1336" s="240"/>
      <c r="T1336" s="241"/>
      <c r="AT1336" s="242" t="s">
        <v>206</v>
      </c>
      <c r="AU1336" s="242" t="s">
        <v>85</v>
      </c>
      <c r="AV1336" s="13" t="s">
        <v>205</v>
      </c>
      <c r="AW1336" s="13" t="s">
        <v>32</v>
      </c>
      <c r="AX1336" s="13" t="s">
        <v>83</v>
      </c>
      <c r="AY1336" s="242" t="s">
        <v>198</v>
      </c>
    </row>
    <row r="1337" spans="2:65" s="1" customFormat="1" ht="16.5" customHeight="1" x14ac:dyDescent="0.2">
      <c r="B1337" s="33"/>
      <c r="C1337" s="208" t="s">
        <v>1030</v>
      </c>
      <c r="D1337" s="208" t="s">
        <v>201</v>
      </c>
      <c r="E1337" s="209" t="s">
        <v>1702</v>
      </c>
      <c r="F1337" s="210" t="s">
        <v>1703</v>
      </c>
      <c r="G1337" s="211" t="s">
        <v>204</v>
      </c>
      <c r="H1337" s="212">
        <v>4</v>
      </c>
      <c r="I1337" s="213"/>
      <c r="J1337" s="212">
        <f>ROUND(I1337*H1337,2)</f>
        <v>0</v>
      </c>
      <c r="K1337" s="210" t="s">
        <v>1</v>
      </c>
      <c r="L1337" s="37"/>
      <c r="M1337" s="214" t="s">
        <v>1</v>
      </c>
      <c r="N1337" s="215" t="s">
        <v>41</v>
      </c>
      <c r="O1337" s="65"/>
      <c r="P1337" s="216">
        <f>O1337*H1337</f>
        <v>0</v>
      </c>
      <c r="Q1337" s="216">
        <v>0</v>
      </c>
      <c r="R1337" s="216">
        <f>Q1337*H1337</f>
        <v>0</v>
      </c>
      <c r="S1337" s="216">
        <v>0</v>
      </c>
      <c r="T1337" s="217">
        <f>S1337*H1337</f>
        <v>0</v>
      </c>
      <c r="AR1337" s="218" t="s">
        <v>205</v>
      </c>
      <c r="AT1337" s="218" t="s">
        <v>201</v>
      </c>
      <c r="AU1337" s="218" t="s">
        <v>85</v>
      </c>
      <c r="AY1337" s="16" t="s">
        <v>198</v>
      </c>
      <c r="BE1337" s="219">
        <f>IF(N1337="základní",J1337,0)</f>
        <v>0</v>
      </c>
      <c r="BF1337" s="219">
        <f>IF(N1337="snížená",J1337,0)</f>
        <v>0</v>
      </c>
      <c r="BG1337" s="219">
        <f>IF(N1337="zákl. přenesená",J1337,0)</f>
        <v>0</v>
      </c>
      <c r="BH1337" s="219">
        <f>IF(N1337="sníž. přenesená",J1337,0)</f>
        <v>0</v>
      </c>
      <c r="BI1337" s="219">
        <f>IF(N1337="nulová",J1337,0)</f>
        <v>0</v>
      </c>
      <c r="BJ1337" s="16" t="s">
        <v>83</v>
      </c>
      <c r="BK1337" s="219">
        <f>ROUND(I1337*H1337,2)</f>
        <v>0</v>
      </c>
      <c r="BL1337" s="16" t="s">
        <v>205</v>
      </c>
      <c r="BM1337" s="218" t="s">
        <v>1704</v>
      </c>
    </row>
    <row r="1338" spans="2:65" s="12" customFormat="1" x14ac:dyDescent="0.2">
      <c r="B1338" s="220"/>
      <c r="C1338" s="221"/>
      <c r="D1338" s="222" t="s">
        <v>206</v>
      </c>
      <c r="E1338" s="223" t="s">
        <v>1</v>
      </c>
      <c r="F1338" s="224" t="s">
        <v>205</v>
      </c>
      <c r="G1338" s="221"/>
      <c r="H1338" s="225">
        <v>4</v>
      </c>
      <c r="I1338" s="226"/>
      <c r="J1338" s="221"/>
      <c r="K1338" s="221"/>
      <c r="L1338" s="227"/>
      <c r="M1338" s="228"/>
      <c r="N1338" s="229"/>
      <c r="O1338" s="229"/>
      <c r="P1338" s="229"/>
      <c r="Q1338" s="229"/>
      <c r="R1338" s="229"/>
      <c r="S1338" s="229"/>
      <c r="T1338" s="230"/>
      <c r="AT1338" s="231" t="s">
        <v>206</v>
      </c>
      <c r="AU1338" s="231" t="s">
        <v>85</v>
      </c>
      <c r="AV1338" s="12" t="s">
        <v>85</v>
      </c>
      <c r="AW1338" s="12" t="s">
        <v>32</v>
      </c>
      <c r="AX1338" s="12" t="s">
        <v>76</v>
      </c>
      <c r="AY1338" s="231" t="s">
        <v>198</v>
      </c>
    </row>
    <row r="1339" spans="2:65" s="13" customFormat="1" x14ac:dyDescent="0.2">
      <c r="B1339" s="232"/>
      <c r="C1339" s="233"/>
      <c r="D1339" s="222" t="s">
        <v>206</v>
      </c>
      <c r="E1339" s="234" t="s">
        <v>1</v>
      </c>
      <c r="F1339" s="235" t="s">
        <v>208</v>
      </c>
      <c r="G1339" s="233"/>
      <c r="H1339" s="236">
        <v>4</v>
      </c>
      <c r="I1339" s="237"/>
      <c r="J1339" s="233"/>
      <c r="K1339" s="233"/>
      <c r="L1339" s="238"/>
      <c r="M1339" s="239"/>
      <c r="N1339" s="240"/>
      <c r="O1339" s="240"/>
      <c r="P1339" s="240"/>
      <c r="Q1339" s="240"/>
      <c r="R1339" s="240"/>
      <c r="S1339" s="240"/>
      <c r="T1339" s="241"/>
      <c r="AT1339" s="242" t="s">
        <v>206</v>
      </c>
      <c r="AU1339" s="242" t="s">
        <v>85</v>
      </c>
      <c r="AV1339" s="13" t="s">
        <v>205</v>
      </c>
      <c r="AW1339" s="13" t="s">
        <v>32</v>
      </c>
      <c r="AX1339" s="13" t="s">
        <v>83</v>
      </c>
      <c r="AY1339" s="242" t="s">
        <v>198</v>
      </c>
    </row>
    <row r="1340" spans="2:65" s="1" customFormat="1" ht="24" customHeight="1" x14ac:dyDescent="0.2">
      <c r="B1340" s="33"/>
      <c r="C1340" s="208" t="s">
        <v>1705</v>
      </c>
      <c r="D1340" s="208" t="s">
        <v>201</v>
      </c>
      <c r="E1340" s="209" t="s">
        <v>1706</v>
      </c>
      <c r="F1340" s="210" t="s">
        <v>1707</v>
      </c>
      <c r="G1340" s="211" t="s">
        <v>590</v>
      </c>
      <c r="H1340" s="212">
        <v>40</v>
      </c>
      <c r="I1340" s="213"/>
      <c r="J1340" s="212">
        <f>ROUND(I1340*H1340,2)</f>
        <v>0</v>
      </c>
      <c r="K1340" s="210" t="s">
        <v>1</v>
      </c>
      <c r="L1340" s="37"/>
      <c r="M1340" s="214" t="s">
        <v>1</v>
      </c>
      <c r="N1340" s="215" t="s">
        <v>41</v>
      </c>
      <c r="O1340" s="65"/>
      <c r="P1340" s="216">
        <f>O1340*H1340</f>
        <v>0</v>
      </c>
      <c r="Q1340" s="216">
        <v>0</v>
      </c>
      <c r="R1340" s="216">
        <f>Q1340*H1340</f>
        <v>0</v>
      </c>
      <c r="S1340" s="216">
        <v>0</v>
      </c>
      <c r="T1340" s="217">
        <f>S1340*H1340</f>
        <v>0</v>
      </c>
      <c r="AR1340" s="218" t="s">
        <v>205</v>
      </c>
      <c r="AT1340" s="218" t="s">
        <v>201</v>
      </c>
      <c r="AU1340" s="218" t="s">
        <v>85</v>
      </c>
      <c r="AY1340" s="16" t="s">
        <v>198</v>
      </c>
      <c r="BE1340" s="219">
        <f>IF(N1340="základní",J1340,0)</f>
        <v>0</v>
      </c>
      <c r="BF1340" s="219">
        <f>IF(N1340="snížená",J1340,0)</f>
        <v>0</v>
      </c>
      <c r="BG1340" s="219">
        <f>IF(N1340="zákl. přenesená",J1340,0)</f>
        <v>0</v>
      </c>
      <c r="BH1340" s="219">
        <f>IF(N1340="sníž. přenesená",J1340,0)</f>
        <v>0</v>
      </c>
      <c r="BI1340" s="219">
        <f>IF(N1340="nulová",J1340,0)</f>
        <v>0</v>
      </c>
      <c r="BJ1340" s="16" t="s">
        <v>83</v>
      </c>
      <c r="BK1340" s="219">
        <f>ROUND(I1340*H1340,2)</f>
        <v>0</v>
      </c>
      <c r="BL1340" s="16" t="s">
        <v>205</v>
      </c>
      <c r="BM1340" s="218" t="s">
        <v>1708</v>
      </c>
    </row>
    <row r="1341" spans="2:65" s="14" customFormat="1" x14ac:dyDescent="0.2">
      <c r="B1341" s="243"/>
      <c r="C1341" s="244"/>
      <c r="D1341" s="222" t="s">
        <v>206</v>
      </c>
      <c r="E1341" s="245" t="s">
        <v>1</v>
      </c>
      <c r="F1341" s="246" t="s">
        <v>1709</v>
      </c>
      <c r="G1341" s="244"/>
      <c r="H1341" s="245" t="s">
        <v>1</v>
      </c>
      <c r="I1341" s="247"/>
      <c r="J1341" s="244"/>
      <c r="K1341" s="244"/>
      <c r="L1341" s="248"/>
      <c r="M1341" s="249"/>
      <c r="N1341" s="250"/>
      <c r="O1341" s="250"/>
      <c r="P1341" s="250"/>
      <c r="Q1341" s="250"/>
      <c r="R1341" s="250"/>
      <c r="S1341" s="250"/>
      <c r="T1341" s="251"/>
      <c r="AT1341" s="252" t="s">
        <v>206</v>
      </c>
      <c r="AU1341" s="252" t="s">
        <v>85</v>
      </c>
      <c r="AV1341" s="14" t="s">
        <v>83</v>
      </c>
      <c r="AW1341" s="14" t="s">
        <v>32</v>
      </c>
      <c r="AX1341" s="14" t="s">
        <v>76</v>
      </c>
      <c r="AY1341" s="252" t="s">
        <v>198</v>
      </c>
    </row>
    <row r="1342" spans="2:65" s="12" customFormat="1" x14ac:dyDescent="0.2">
      <c r="B1342" s="220"/>
      <c r="C1342" s="221"/>
      <c r="D1342" s="222" t="s">
        <v>206</v>
      </c>
      <c r="E1342" s="223" t="s">
        <v>1</v>
      </c>
      <c r="F1342" s="224" t="s">
        <v>1710</v>
      </c>
      <c r="G1342" s="221"/>
      <c r="H1342" s="225">
        <v>40</v>
      </c>
      <c r="I1342" s="226"/>
      <c r="J1342" s="221"/>
      <c r="K1342" s="221"/>
      <c r="L1342" s="227"/>
      <c r="M1342" s="228"/>
      <c r="N1342" s="229"/>
      <c r="O1342" s="229"/>
      <c r="P1342" s="229"/>
      <c r="Q1342" s="229"/>
      <c r="R1342" s="229"/>
      <c r="S1342" s="229"/>
      <c r="T1342" s="230"/>
      <c r="AT1342" s="231" t="s">
        <v>206</v>
      </c>
      <c r="AU1342" s="231" t="s">
        <v>85</v>
      </c>
      <c r="AV1342" s="12" t="s">
        <v>85</v>
      </c>
      <c r="AW1342" s="12" t="s">
        <v>32</v>
      </c>
      <c r="AX1342" s="12" t="s">
        <v>76</v>
      </c>
      <c r="AY1342" s="231" t="s">
        <v>198</v>
      </c>
    </row>
    <row r="1343" spans="2:65" s="13" customFormat="1" x14ac:dyDescent="0.2">
      <c r="B1343" s="232"/>
      <c r="C1343" s="233"/>
      <c r="D1343" s="222" t="s">
        <v>206</v>
      </c>
      <c r="E1343" s="234" t="s">
        <v>1</v>
      </c>
      <c r="F1343" s="235" t="s">
        <v>208</v>
      </c>
      <c r="G1343" s="233"/>
      <c r="H1343" s="236">
        <v>40</v>
      </c>
      <c r="I1343" s="237"/>
      <c r="J1343" s="233"/>
      <c r="K1343" s="233"/>
      <c r="L1343" s="238"/>
      <c r="M1343" s="239"/>
      <c r="N1343" s="240"/>
      <c r="O1343" s="240"/>
      <c r="P1343" s="240"/>
      <c r="Q1343" s="240"/>
      <c r="R1343" s="240"/>
      <c r="S1343" s="240"/>
      <c r="T1343" s="241"/>
      <c r="AT1343" s="242" t="s">
        <v>206</v>
      </c>
      <c r="AU1343" s="242" t="s">
        <v>85</v>
      </c>
      <c r="AV1343" s="13" t="s">
        <v>205</v>
      </c>
      <c r="AW1343" s="13" t="s">
        <v>32</v>
      </c>
      <c r="AX1343" s="13" t="s">
        <v>83</v>
      </c>
      <c r="AY1343" s="242" t="s">
        <v>198</v>
      </c>
    </row>
    <row r="1344" spans="2:65" s="1" customFormat="1" ht="16.5" customHeight="1" x14ac:dyDescent="0.2">
      <c r="B1344" s="33"/>
      <c r="C1344" s="208" t="s">
        <v>1036</v>
      </c>
      <c r="D1344" s="208" t="s">
        <v>201</v>
      </c>
      <c r="E1344" s="209" t="s">
        <v>1711</v>
      </c>
      <c r="F1344" s="210" t="s">
        <v>1712</v>
      </c>
      <c r="G1344" s="211" t="s">
        <v>312</v>
      </c>
      <c r="H1344" s="212">
        <v>524.44000000000005</v>
      </c>
      <c r="I1344" s="213"/>
      <c r="J1344" s="212">
        <f>ROUND(I1344*H1344,2)</f>
        <v>0</v>
      </c>
      <c r="K1344" s="210" t="s">
        <v>1</v>
      </c>
      <c r="L1344" s="37"/>
      <c r="M1344" s="214" t="s">
        <v>1</v>
      </c>
      <c r="N1344" s="215" t="s">
        <v>41</v>
      </c>
      <c r="O1344" s="65"/>
      <c r="P1344" s="216">
        <f>O1344*H1344</f>
        <v>0</v>
      </c>
      <c r="Q1344" s="216">
        <v>0</v>
      </c>
      <c r="R1344" s="216">
        <f>Q1344*H1344</f>
        <v>0</v>
      </c>
      <c r="S1344" s="216">
        <v>0</v>
      </c>
      <c r="T1344" s="217">
        <f>S1344*H1344</f>
        <v>0</v>
      </c>
      <c r="AR1344" s="218" t="s">
        <v>205</v>
      </c>
      <c r="AT1344" s="218" t="s">
        <v>201</v>
      </c>
      <c r="AU1344" s="218" t="s">
        <v>85</v>
      </c>
      <c r="AY1344" s="16" t="s">
        <v>198</v>
      </c>
      <c r="BE1344" s="219">
        <f>IF(N1344="základní",J1344,0)</f>
        <v>0</v>
      </c>
      <c r="BF1344" s="219">
        <f>IF(N1344="snížená",J1344,0)</f>
        <v>0</v>
      </c>
      <c r="BG1344" s="219">
        <f>IF(N1344="zákl. přenesená",J1344,0)</f>
        <v>0</v>
      </c>
      <c r="BH1344" s="219">
        <f>IF(N1344="sníž. přenesená",J1344,0)</f>
        <v>0</v>
      </c>
      <c r="BI1344" s="219">
        <f>IF(N1344="nulová",J1344,0)</f>
        <v>0</v>
      </c>
      <c r="BJ1344" s="16" t="s">
        <v>83</v>
      </c>
      <c r="BK1344" s="219">
        <f>ROUND(I1344*H1344,2)</f>
        <v>0</v>
      </c>
      <c r="BL1344" s="16" t="s">
        <v>205</v>
      </c>
      <c r="BM1344" s="218" t="s">
        <v>1713</v>
      </c>
    </row>
    <row r="1345" spans="2:65" s="14" customFormat="1" ht="33.75" x14ac:dyDescent="0.2">
      <c r="B1345" s="243"/>
      <c r="C1345" s="244"/>
      <c r="D1345" s="222" t="s">
        <v>206</v>
      </c>
      <c r="E1345" s="245" t="s">
        <v>1</v>
      </c>
      <c r="F1345" s="246" t="s">
        <v>1714</v>
      </c>
      <c r="G1345" s="244"/>
      <c r="H1345" s="245" t="s">
        <v>1</v>
      </c>
      <c r="I1345" s="247"/>
      <c r="J1345" s="244"/>
      <c r="K1345" s="244"/>
      <c r="L1345" s="248"/>
      <c r="M1345" s="249"/>
      <c r="N1345" s="250"/>
      <c r="O1345" s="250"/>
      <c r="P1345" s="250"/>
      <c r="Q1345" s="250"/>
      <c r="R1345" s="250"/>
      <c r="S1345" s="250"/>
      <c r="T1345" s="251"/>
      <c r="AT1345" s="252" t="s">
        <v>206</v>
      </c>
      <c r="AU1345" s="252" t="s">
        <v>85</v>
      </c>
      <c r="AV1345" s="14" t="s">
        <v>83</v>
      </c>
      <c r="AW1345" s="14" t="s">
        <v>32</v>
      </c>
      <c r="AX1345" s="14" t="s">
        <v>76</v>
      </c>
      <c r="AY1345" s="252" t="s">
        <v>198</v>
      </c>
    </row>
    <row r="1346" spans="2:65" s="12" customFormat="1" ht="33.75" x14ac:dyDescent="0.2">
      <c r="B1346" s="220"/>
      <c r="C1346" s="221"/>
      <c r="D1346" s="222" t="s">
        <v>206</v>
      </c>
      <c r="E1346" s="223" t="s">
        <v>1</v>
      </c>
      <c r="F1346" s="224" t="s">
        <v>1715</v>
      </c>
      <c r="G1346" s="221"/>
      <c r="H1346" s="225">
        <v>127.13</v>
      </c>
      <c r="I1346" s="226"/>
      <c r="J1346" s="221"/>
      <c r="K1346" s="221"/>
      <c r="L1346" s="227"/>
      <c r="M1346" s="228"/>
      <c r="N1346" s="229"/>
      <c r="O1346" s="229"/>
      <c r="P1346" s="229"/>
      <c r="Q1346" s="229"/>
      <c r="R1346" s="229"/>
      <c r="S1346" s="229"/>
      <c r="T1346" s="230"/>
      <c r="AT1346" s="231" t="s">
        <v>206</v>
      </c>
      <c r="AU1346" s="231" t="s">
        <v>85</v>
      </c>
      <c r="AV1346" s="12" t="s">
        <v>85</v>
      </c>
      <c r="AW1346" s="12" t="s">
        <v>32</v>
      </c>
      <c r="AX1346" s="12" t="s">
        <v>76</v>
      </c>
      <c r="AY1346" s="231" t="s">
        <v>198</v>
      </c>
    </row>
    <row r="1347" spans="2:65" s="12" customFormat="1" ht="22.5" x14ac:dyDescent="0.2">
      <c r="B1347" s="220"/>
      <c r="C1347" s="221"/>
      <c r="D1347" s="222" t="s">
        <v>206</v>
      </c>
      <c r="E1347" s="223" t="s">
        <v>1</v>
      </c>
      <c r="F1347" s="224" t="s">
        <v>1716</v>
      </c>
      <c r="G1347" s="221"/>
      <c r="H1347" s="225">
        <v>346.41</v>
      </c>
      <c r="I1347" s="226"/>
      <c r="J1347" s="221"/>
      <c r="K1347" s="221"/>
      <c r="L1347" s="227"/>
      <c r="M1347" s="228"/>
      <c r="N1347" s="229"/>
      <c r="O1347" s="229"/>
      <c r="P1347" s="229"/>
      <c r="Q1347" s="229"/>
      <c r="R1347" s="229"/>
      <c r="S1347" s="229"/>
      <c r="T1347" s="230"/>
      <c r="AT1347" s="231" t="s">
        <v>206</v>
      </c>
      <c r="AU1347" s="231" t="s">
        <v>85</v>
      </c>
      <c r="AV1347" s="12" t="s">
        <v>85</v>
      </c>
      <c r="AW1347" s="12" t="s">
        <v>32</v>
      </c>
      <c r="AX1347" s="12" t="s">
        <v>76</v>
      </c>
      <c r="AY1347" s="231" t="s">
        <v>198</v>
      </c>
    </row>
    <row r="1348" spans="2:65" s="12" customFormat="1" x14ac:dyDescent="0.2">
      <c r="B1348" s="220"/>
      <c r="C1348" s="221"/>
      <c r="D1348" s="222" t="s">
        <v>206</v>
      </c>
      <c r="E1348" s="223" t="s">
        <v>1</v>
      </c>
      <c r="F1348" s="224" t="s">
        <v>1717</v>
      </c>
      <c r="G1348" s="221"/>
      <c r="H1348" s="225">
        <v>50.9</v>
      </c>
      <c r="I1348" s="226"/>
      <c r="J1348" s="221"/>
      <c r="K1348" s="221"/>
      <c r="L1348" s="227"/>
      <c r="M1348" s="228"/>
      <c r="N1348" s="229"/>
      <c r="O1348" s="229"/>
      <c r="P1348" s="229"/>
      <c r="Q1348" s="229"/>
      <c r="R1348" s="229"/>
      <c r="S1348" s="229"/>
      <c r="T1348" s="230"/>
      <c r="AT1348" s="231" t="s">
        <v>206</v>
      </c>
      <c r="AU1348" s="231" t="s">
        <v>85</v>
      </c>
      <c r="AV1348" s="12" t="s">
        <v>85</v>
      </c>
      <c r="AW1348" s="12" t="s">
        <v>32</v>
      </c>
      <c r="AX1348" s="12" t="s">
        <v>76</v>
      </c>
      <c r="AY1348" s="231" t="s">
        <v>198</v>
      </c>
    </row>
    <row r="1349" spans="2:65" s="13" customFormat="1" x14ac:dyDescent="0.2">
      <c r="B1349" s="232"/>
      <c r="C1349" s="233"/>
      <c r="D1349" s="222" t="s">
        <v>206</v>
      </c>
      <c r="E1349" s="234" t="s">
        <v>1</v>
      </c>
      <c r="F1349" s="235" t="s">
        <v>208</v>
      </c>
      <c r="G1349" s="233"/>
      <c r="H1349" s="236">
        <v>524.44000000000005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AT1349" s="242" t="s">
        <v>206</v>
      </c>
      <c r="AU1349" s="242" t="s">
        <v>85</v>
      </c>
      <c r="AV1349" s="13" t="s">
        <v>205</v>
      </c>
      <c r="AW1349" s="13" t="s">
        <v>32</v>
      </c>
      <c r="AX1349" s="13" t="s">
        <v>83</v>
      </c>
      <c r="AY1349" s="242" t="s">
        <v>198</v>
      </c>
    </row>
    <row r="1350" spans="2:65" s="11" customFormat="1" ht="22.9" customHeight="1" x14ac:dyDescent="0.2">
      <c r="B1350" s="192"/>
      <c r="C1350" s="193"/>
      <c r="D1350" s="194" t="s">
        <v>75</v>
      </c>
      <c r="E1350" s="206" t="s">
        <v>482</v>
      </c>
      <c r="F1350" s="206" t="s">
        <v>1718</v>
      </c>
      <c r="G1350" s="193"/>
      <c r="H1350" s="193"/>
      <c r="I1350" s="196"/>
      <c r="J1350" s="207">
        <f>BK1350</f>
        <v>0</v>
      </c>
      <c r="K1350" s="193"/>
      <c r="L1350" s="198"/>
      <c r="M1350" s="199"/>
      <c r="N1350" s="200"/>
      <c r="O1350" s="200"/>
      <c r="P1350" s="201">
        <f>SUM(P1351:P1356)</f>
        <v>0</v>
      </c>
      <c r="Q1350" s="200"/>
      <c r="R1350" s="201">
        <f>SUM(R1351:R1356)</f>
        <v>0</v>
      </c>
      <c r="S1350" s="200"/>
      <c r="T1350" s="202">
        <f>SUM(T1351:T1356)</f>
        <v>0</v>
      </c>
      <c r="AR1350" s="203" t="s">
        <v>83</v>
      </c>
      <c r="AT1350" s="204" t="s">
        <v>75</v>
      </c>
      <c r="AU1350" s="204" t="s">
        <v>83</v>
      </c>
      <c r="AY1350" s="203" t="s">
        <v>198</v>
      </c>
      <c r="BK1350" s="205">
        <f>SUM(BK1351:BK1356)</f>
        <v>0</v>
      </c>
    </row>
    <row r="1351" spans="2:65" s="1" customFormat="1" ht="16.5" customHeight="1" x14ac:dyDescent="0.2">
      <c r="B1351" s="33"/>
      <c r="C1351" s="208" t="s">
        <v>1719</v>
      </c>
      <c r="D1351" s="208" t="s">
        <v>201</v>
      </c>
      <c r="E1351" s="209" t="s">
        <v>1720</v>
      </c>
      <c r="F1351" s="210" t="s">
        <v>1721</v>
      </c>
      <c r="G1351" s="211" t="s">
        <v>224</v>
      </c>
      <c r="H1351" s="212">
        <v>38.61</v>
      </c>
      <c r="I1351" s="213"/>
      <c r="J1351" s="212">
        <f>ROUND(I1351*H1351,2)</f>
        <v>0</v>
      </c>
      <c r="K1351" s="210" t="s">
        <v>1</v>
      </c>
      <c r="L1351" s="37"/>
      <c r="M1351" s="214" t="s">
        <v>1</v>
      </c>
      <c r="N1351" s="215" t="s">
        <v>41</v>
      </c>
      <c r="O1351" s="65"/>
      <c r="P1351" s="216">
        <f>O1351*H1351</f>
        <v>0</v>
      </c>
      <c r="Q1351" s="216">
        <v>0</v>
      </c>
      <c r="R1351" s="216">
        <f>Q1351*H1351</f>
        <v>0</v>
      </c>
      <c r="S1351" s="216">
        <v>0</v>
      </c>
      <c r="T1351" s="217">
        <f>S1351*H1351</f>
        <v>0</v>
      </c>
      <c r="AR1351" s="218" t="s">
        <v>205</v>
      </c>
      <c r="AT1351" s="218" t="s">
        <v>201</v>
      </c>
      <c r="AU1351" s="218" t="s">
        <v>85</v>
      </c>
      <c r="AY1351" s="16" t="s">
        <v>198</v>
      </c>
      <c r="BE1351" s="219">
        <f>IF(N1351="základní",J1351,0)</f>
        <v>0</v>
      </c>
      <c r="BF1351" s="219">
        <f>IF(N1351="snížená",J1351,0)</f>
        <v>0</v>
      </c>
      <c r="BG1351" s="219">
        <f>IF(N1351="zákl. přenesená",J1351,0)</f>
        <v>0</v>
      </c>
      <c r="BH1351" s="219">
        <f>IF(N1351="sníž. přenesená",J1351,0)</f>
        <v>0</v>
      </c>
      <c r="BI1351" s="219">
        <f>IF(N1351="nulová",J1351,0)</f>
        <v>0</v>
      </c>
      <c r="BJ1351" s="16" t="s">
        <v>83</v>
      </c>
      <c r="BK1351" s="219">
        <f>ROUND(I1351*H1351,2)</f>
        <v>0</v>
      </c>
      <c r="BL1351" s="16" t="s">
        <v>205</v>
      </c>
      <c r="BM1351" s="218" t="s">
        <v>1722</v>
      </c>
    </row>
    <row r="1352" spans="2:65" s="12" customFormat="1" ht="22.5" x14ac:dyDescent="0.2">
      <c r="B1352" s="220"/>
      <c r="C1352" s="221"/>
      <c r="D1352" s="222" t="s">
        <v>206</v>
      </c>
      <c r="E1352" s="223" t="s">
        <v>1</v>
      </c>
      <c r="F1352" s="224" t="s">
        <v>1723</v>
      </c>
      <c r="G1352" s="221"/>
      <c r="H1352" s="225">
        <v>38.61</v>
      </c>
      <c r="I1352" s="226"/>
      <c r="J1352" s="221"/>
      <c r="K1352" s="221"/>
      <c r="L1352" s="227"/>
      <c r="M1352" s="228"/>
      <c r="N1352" s="229"/>
      <c r="O1352" s="229"/>
      <c r="P1352" s="229"/>
      <c r="Q1352" s="229"/>
      <c r="R1352" s="229"/>
      <c r="S1352" s="229"/>
      <c r="T1352" s="230"/>
      <c r="AT1352" s="231" t="s">
        <v>206</v>
      </c>
      <c r="AU1352" s="231" t="s">
        <v>85</v>
      </c>
      <c r="AV1352" s="12" t="s">
        <v>85</v>
      </c>
      <c r="AW1352" s="12" t="s">
        <v>32</v>
      </c>
      <c r="AX1352" s="12" t="s">
        <v>76</v>
      </c>
      <c r="AY1352" s="231" t="s">
        <v>198</v>
      </c>
    </row>
    <row r="1353" spans="2:65" s="13" customFormat="1" x14ac:dyDescent="0.2">
      <c r="B1353" s="232"/>
      <c r="C1353" s="233"/>
      <c r="D1353" s="222" t="s">
        <v>206</v>
      </c>
      <c r="E1353" s="234" t="s">
        <v>1</v>
      </c>
      <c r="F1353" s="235" t="s">
        <v>208</v>
      </c>
      <c r="G1353" s="233"/>
      <c r="H1353" s="236">
        <v>38.61</v>
      </c>
      <c r="I1353" s="237"/>
      <c r="J1353" s="233"/>
      <c r="K1353" s="233"/>
      <c r="L1353" s="238"/>
      <c r="M1353" s="239"/>
      <c r="N1353" s="240"/>
      <c r="O1353" s="240"/>
      <c r="P1353" s="240"/>
      <c r="Q1353" s="240"/>
      <c r="R1353" s="240"/>
      <c r="S1353" s="240"/>
      <c r="T1353" s="241"/>
      <c r="AT1353" s="242" t="s">
        <v>206</v>
      </c>
      <c r="AU1353" s="242" t="s">
        <v>85</v>
      </c>
      <c r="AV1353" s="13" t="s">
        <v>205</v>
      </c>
      <c r="AW1353" s="13" t="s">
        <v>32</v>
      </c>
      <c r="AX1353" s="13" t="s">
        <v>83</v>
      </c>
      <c r="AY1353" s="242" t="s">
        <v>198</v>
      </c>
    </row>
    <row r="1354" spans="2:65" s="1" customFormat="1" ht="16.5" customHeight="1" x14ac:dyDescent="0.2">
      <c r="B1354" s="33"/>
      <c r="C1354" s="208" t="s">
        <v>1043</v>
      </c>
      <c r="D1354" s="208" t="s">
        <v>201</v>
      </c>
      <c r="E1354" s="209" t="s">
        <v>1724</v>
      </c>
      <c r="F1354" s="210" t="s">
        <v>1725</v>
      </c>
      <c r="G1354" s="211" t="s">
        <v>224</v>
      </c>
      <c r="H1354" s="212">
        <v>13.72</v>
      </c>
      <c r="I1354" s="213"/>
      <c r="J1354" s="212">
        <f>ROUND(I1354*H1354,2)</f>
        <v>0</v>
      </c>
      <c r="K1354" s="210" t="s">
        <v>1</v>
      </c>
      <c r="L1354" s="37"/>
      <c r="M1354" s="214" t="s">
        <v>1</v>
      </c>
      <c r="N1354" s="215" t="s">
        <v>41</v>
      </c>
      <c r="O1354" s="65"/>
      <c r="P1354" s="216">
        <f>O1354*H1354</f>
        <v>0</v>
      </c>
      <c r="Q1354" s="216">
        <v>0</v>
      </c>
      <c r="R1354" s="216">
        <f>Q1354*H1354</f>
        <v>0</v>
      </c>
      <c r="S1354" s="216">
        <v>0</v>
      </c>
      <c r="T1354" s="217">
        <f>S1354*H1354</f>
        <v>0</v>
      </c>
      <c r="AR1354" s="218" t="s">
        <v>205</v>
      </c>
      <c r="AT1354" s="218" t="s">
        <v>201</v>
      </c>
      <c r="AU1354" s="218" t="s">
        <v>85</v>
      </c>
      <c r="AY1354" s="16" t="s">
        <v>198</v>
      </c>
      <c r="BE1354" s="219">
        <f>IF(N1354="základní",J1354,0)</f>
        <v>0</v>
      </c>
      <c r="BF1354" s="219">
        <f>IF(N1354="snížená",J1354,0)</f>
        <v>0</v>
      </c>
      <c r="BG1354" s="219">
        <f>IF(N1354="zákl. přenesená",J1354,0)</f>
        <v>0</v>
      </c>
      <c r="BH1354" s="219">
        <f>IF(N1354="sníž. přenesená",J1354,0)</f>
        <v>0</v>
      </c>
      <c r="BI1354" s="219">
        <f>IF(N1354="nulová",J1354,0)</f>
        <v>0</v>
      </c>
      <c r="BJ1354" s="16" t="s">
        <v>83</v>
      </c>
      <c r="BK1354" s="219">
        <f>ROUND(I1354*H1354,2)</f>
        <v>0</v>
      </c>
      <c r="BL1354" s="16" t="s">
        <v>205</v>
      </c>
      <c r="BM1354" s="218" t="s">
        <v>1726</v>
      </c>
    </row>
    <row r="1355" spans="2:65" s="12" customFormat="1" x14ac:dyDescent="0.2">
      <c r="B1355" s="220"/>
      <c r="C1355" s="221"/>
      <c r="D1355" s="222" t="s">
        <v>206</v>
      </c>
      <c r="E1355" s="223" t="s">
        <v>1</v>
      </c>
      <c r="F1355" s="224" t="s">
        <v>1727</v>
      </c>
      <c r="G1355" s="221"/>
      <c r="H1355" s="225">
        <v>13.72</v>
      </c>
      <c r="I1355" s="226"/>
      <c r="J1355" s="221"/>
      <c r="K1355" s="221"/>
      <c r="L1355" s="227"/>
      <c r="M1355" s="228"/>
      <c r="N1355" s="229"/>
      <c r="O1355" s="229"/>
      <c r="P1355" s="229"/>
      <c r="Q1355" s="229"/>
      <c r="R1355" s="229"/>
      <c r="S1355" s="229"/>
      <c r="T1355" s="230"/>
      <c r="AT1355" s="231" t="s">
        <v>206</v>
      </c>
      <c r="AU1355" s="231" t="s">
        <v>85</v>
      </c>
      <c r="AV1355" s="12" t="s">
        <v>85</v>
      </c>
      <c r="AW1355" s="12" t="s">
        <v>32</v>
      </c>
      <c r="AX1355" s="12" t="s">
        <v>76</v>
      </c>
      <c r="AY1355" s="231" t="s">
        <v>198</v>
      </c>
    </row>
    <row r="1356" spans="2:65" s="13" customFormat="1" x14ac:dyDescent="0.2">
      <c r="B1356" s="232"/>
      <c r="C1356" s="233"/>
      <c r="D1356" s="222" t="s">
        <v>206</v>
      </c>
      <c r="E1356" s="234" t="s">
        <v>1</v>
      </c>
      <c r="F1356" s="235" t="s">
        <v>208</v>
      </c>
      <c r="G1356" s="233"/>
      <c r="H1356" s="236">
        <v>13.72</v>
      </c>
      <c r="I1356" s="237"/>
      <c r="J1356" s="233"/>
      <c r="K1356" s="233"/>
      <c r="L1356" s="238"/>
      <c r="M1356" s="239"/>
      <c r="N1356" s="240"/>
      <c r="O1356" s="240"/>
      <c r="P1356" s="240"/>
      <c r="Q1356" s="240"/>
      <c r="R1356" s="240"/>
      <c r="S1356" s="240"/>
      <c r="T1356" s="241"/>
      <c r="AT1356" s="242" t="s">
        <v>206</v>
      </c>
      <c r="AU1356" s="242" t="s">
        <v>85</v>
      </c>
      <c r="AV1356" s="13" t="s">
        <v>205</v>
      </c>
      <c r="AW1356" s="13" t="s">
        <v>32</v>
      </c>
      <c r="AX1356" s="13" t="s">
        <v>83</v>
      </c>
      <c r="AY1356" s="242" t="s">
        <v>198</v>
      </c>
    </row>
    <row r="1357" spans="2:65" s="11" customFormat="1" ht="22.9" customHeight="1" x14ac:dyDescent="0.2">
      <c r="B1357" s="192"/>
      <c r="C1357" s="193"/>
      <c r="D1357" s="194" t="s">
        <v>75</v>
      </c>
      <c r="E1357" s="206" t="s">
        <v>1728</v>
      </c>
      <c r="F1357" s="206" t="s">
        <v>1729</v>
      </c>
      <c r="G1357" s="193"/>
      <c r="H1357" s="193"/>
      <c r="I1357" s="196"/>
      <c r="J1357" s="207">
        <f>BK1357</f>
        <v>0</v>
      </c>
      <c r="K1357" s="193"/>
      <c r="L1357" s="198"/>
      <c r="M1357" s="199"/>
      <c r="N1357" s="200"/>
      <c r="O1357" s="200"/>
      <c r="P1357" s="201">
        <f>SUM(P1358:P1360)</f>
        <v>0</v>
      </c>
      <c r="Q1357" s="200"/>
      <c r="R1357" s="201">
        <f>SUM(R1358:R1360)</f>
        <v>0</v>
      </c>
      <c r="S1357" s="200"/>
      <c r="T1357" s="202">
        <f>SUM(T1358:T1360)</f>
        <v>0</v>
      </c>
      <c r="AR1357" s="203" t="s">
        <v>83</v>
      </c>
      <c r="AT1357" s="204" t="s">
        <v>75</v>
      </c>
      <c r="AU1357" s="204" t="s">
        <v>83</v>
      </c>
      <c r="AY1357" s="203" t="s">
        <v>198</v>
      </c>
      <c r="BK1357" s="205">
        <f>SUM(BK1358:BK1360)</f>
        <v>0</v>
      </c>
    </row>
    <row r="1358" spans="2:65" s="1" customFormat="1" ht="16.5" customHeight="1" x14ac:dyDescent="0.2">
      <c r="B1358" s="33"/>
      <c r="C1358" s="208" t="s">
        <v>1730</v>
      </c>
      <c r="D1358" s="208" t="s">
        <v>201</v>
      </c>
      <c r="E1358" s="209" t="s">
        <v>1731</v>
      </c>
      <c r="F1358" s="210" t="s">
        <v>1732</v>
      </c>
      <c r="G1358" s="211" t="s">
        <v>294</v>
      </c>
      <c r="H1358" s="212">
        <v>989.33</v>
      </c>
      <c r="I1358" s="213"/>
      <c r="J1358" s="212">
        <f>ROUND(I1358*H1358,2)</f>
        <v>0</v>
      </c>
      <c r="K1358" s="210" t="s">
        <v>1</v>
      </c>
      <c r="L1358" s="37"/>
      <c r="M1358" s="214" t="s">
        <v>1</v>
      </c>
      <c r="N1358" s="215" t="s">
        <v>41</v>
      </c>
      <c r="O1358" s="65"/>
      <c r="P1358" s="216">
        <f>O1358*H1358</f>
        <v>0</v>
      </c>
      <c r="Q1358" s="216">
        <v>0</v>
      </c>
      <c r="R1358" s="216">
        <f>Q1358*H1358</f>
        <v>0</v>
      </c>
      <c r="S1358" s="216">
        <v>0</v>
      </c>
      <c r="T1358" s="217">
        <f>S1358*H1358</f>
        <v>0</v>
      </c>
      <c r="AR1358" s="218" t="s">
        <v>205</v>
      </c>
      <c r="AT1358" s="218" t="s">
        <v>201</v>
      </c>
      <c r="AU1358" s="218" t="s">
        <v>85</v>
      </c>
      <c r="AY1358" s="16" t="s">
        <v>198</v>
      </c>
      <c r="BE1358" s="219">
        <f>IF(N1358="základní",J1358,0)</f>
        <v>0</v>
      </c>
      <c r="BF1358" s="219">
        <f>IF(N1358="snížená",J1358,0)</f>
        <v>0</v>
      </c>
      <c r="BG1358" s="219">
        <f>IF(N1358="zákl. přenesená",J1358,0)</f>
        <v>0</v>
      </c>
      <c r="BH1358" s="219">
        <f>IF(N1358="sníž. přenesená",J1358,0)</f>
        <v>0</v>
      </c>
      <c r="BI1358" s="219">
        <f>IF(N1358="nulová",J1358,0)</f>
        <v>0</v>
      </c>
      <c r="BJ1358" s="16" t="s">
        <v>83</v>
      </c>
      <c r="BK1358" s="219">
        <f>ROUND(I1358*H1358,2)</f>
        <v>0</v>
      </c>
      <c r="BL1358" s="16" t="s">
        <v>205</v>
      </c>
      <c r="BM1358" s="218" t="s">
        <v>1733</v>
      </c>
    </row>
    <row r="1359" spans="2:65" s="12" customFormat="1" x14ac:dyDescent="0.2">
      <c r="B1359" s="220"/>
      <c r="C1359" s="221"/>
      <c r="D1359" s="222" t="s">
        <v>206</v>
      </c>
      <c r="E1359" s="223" t="s">
        <v>1</v>
      </c>
      <c r="F1359" s="224" t="s">
        <v>1734</v>
      </c>
      <c r="G1359" s="221"/>
      <c r="H1359" s="225">
        <v>989.33</v>
      </c>
      <c r="I1359" s="226"/>
      <c r="J1359" s="221"/>
      <c r="K1359" s="221"/>
      <c r="L1359" s="227"/>
      <c r="M1359" s="228"/>
      <c r="N1359" s="229"/>
      <c r="O1359" s="229"/>
      <c r="P1359" s="229"/>
      <c r="Q1359" s="229"/>
      <c r="R1359" s="229"/>
      <c r="S1359" s="229"/>
      <c r="T1359" s="230"/>
      <c r="AT1359" s="231" t="s">
        <v>206</v>
      </c>
      <c r="AU1359" s="231" t="s">
        <v>85</v>
      </c>
      <c r="AV1359" s="12" t="s">
        <v>85</v>
      </c>
      <c r="AW1359" s="12" t="s">
        <v>32</v>
      </c>
      <c r="AX1359" s="12" t="s">
        <v>76</v>
      </c>
      <c r="AY1359" s="231" t="s">
        <v>198</v>
      </c>
    </row>
    <row r="1360" spans="2:65" s="13" customFormat="1" x14ac:dyDescent="0.2">
      <c r="B1360" s="232"/>
      <c r="C1360" s="233"/>
      <c r="D1360" s="222" t="s">
        <v>206</v>
      </c>
      <c r="E1360" s="234" t="s">
        <v>1</v>
      </c>
      <c r="F1360" s="235" t="s">
        <v>208</v>
      </c>
      <c r="G1360" s="233"/>
      <c r="H1360" s="236">
        <v>989.33</v>
      </c>
      <c r="I1360" s="237"/>
      <c r="J1360" s="233"/>
      <c r="K1360" s="233"/>
      <c r="L1360" s="238"/>
      <c r="M1360" s="239"/>
      <c r="N1360" s="240"/>
      <c r="O1360" s="240"/>
      <c r="P1360" s="240"/>
      <c r="Q1360" s="240"/>
      <c r="R1360" s="240"/>
      <c r="S1360" s="240"/>
      <c r="T1360" s="241"/>
      <c r="AT1360" s="242" t="s">
        <v>206</v>
      </c>
      <c r="AU1360" s="242" t="s">
        <v>85</v>
      </c>
      <c r="AV1360" s="13" t="s">
        <v>205</v>
      </c>
      <c r="AW1360" s="13" t="s">
        <v>32</v>
      </c>
      <c r="AX1360" s="13" t="s">
        <v>83</v>
      </c>
      <c r="AY1360" s="242" t="s">
        <v>198</v>
      </c>
    </row>
    <row r="1361" spans="2:65" s="11" customFormat="1" ht="22.9" customHeight="1" x14ac:dyDescent="0.2">
      <c r="B1361" s="192"/>
      <c r="C1361" s="193"/>
      <c r="D1361" s="194" t="s">
        <v>75</v>
      </c>
      <c r="E1361" s="206" t="s">
        <v>1735</v>
      </c>
      <c r="F1361" s="206" t="s">
        <v>1736</v>
      </c>
      <c r="G1361" s="193"/>
      <c r="H1361" s="193"/>
      <c r="I1361" s="196"/>
      <c r="J1361" s="207">
        <f>BK1361</f>
        <v>0</v>
      </c>
      <c r="K1361" s="193"/>
      <c r="L1361" s="198"/>
      <c r="M1361" s="199"/>
      <c r="N1361" s="200"/>
      <c r="O1361" s="200"/>
      <c r="P1361" s="201">
        <f>SUM(P1362:P1370)</f>
        <v>0</v>
      </c>
      <c r="Q1361" s="200"/>
      <c r="R1361" s="201">
        <f>SUM(R1362:R1370)</f>
        <v>0</v>
      </c>
      <c r="S1361" s="200"/>
      <c r="T1361" s="202">
        <f>SUM(T1362:T1370)</f>
        <v>0</v>
      </c>
      <c r="AR1361" s="203" t="s">
        <v>83</v>
      </c>
      <c r="AT1361" s="204" t="s">
        <v>75</v>
      </c>
      <c r="AU1361" s="204" t="s">
        <v>83</v>
      </c>
      <c r="AY1361" s="203" t="s">
        <v>198</v>
      </c>
      <c r="BK1361" s="205">
        <f>SUM(BK1362:BK1370)</f>
        <v>0</v>
      </c>
    </row>
    <row r="1362" spans="2:65" s="1" customFormat="1" ht="16.5" customHeight="1" x14ac:dyDescent="0.2">
      <c r="B1362" s="33"/>
      <c r="C1362" s="208" t="s">
        <v>1048</v>
      </c>
      <c r="D1362" s="208" t="s">
        <v>201</v>
      </c>
      <c r="E1362" s="209" t="s">
        <v>1737</v>
      </c>
      <c r="F1362" s="210" t="s">
        <v>1738</v>
      </c>
      <c r="G1362" s="211" t="s">
        <v>294</v>
      </c>
      <c r="H1362" s="212">
        <v>130.83000000000001</v>
      </c>
      <c r="I1362" s="213"/>
      <c r="J1362" s="212">
        <f>ROUND(I1362*H1362,2)</f>
        <v>0</v>
      </c>
      <c r="K1362" s="210" t="s">
        <v>1</v>
      </c>
      <c r="L1362" s="37"/>
      <c r="M1362" s="214" t="s">
        <v>1</v>
      </c>
      <c r="N1362" s="215" t="s">
        <v>41</v>
      </c>
      <c r="O1362" s="65"/>
      <c r="P1362" s="216">
        <f>O1362*H1362</f>
        <v>0</v>
      </c>
      <c r="Q1362" s="216">
        <v>0</v>
      </c>
      <c r="R1362" s="216">
        <f>Q1362*H1362</f>
        <v>0</v>
      </c>
      <c r="S1362" s="216">
        <v>0</v>
      </c>
      <c r="T1362" s="217">
        <f>S1362*H1362</f>
        <v>0</v>
      </c>
      <c r="AR1362" s="218" t="s">
        <v>205</v>
      </c>
      <c r="AT1362" s="218" t="s">
        <v>201</v>
      </c>
      <c r="AU1362" s="218" t="s">
        <v>85</v>
      </c>
      <c r="AY1362" s="16" t="s">
        <v>198</v>
      </c>
      <c r="BE1362" s="219">
        <f>IF(N1362="základní",J1362,0)</f>
        <v>0</v>
      </c>
      <c r="BF1362" s="219">
        <f>IF(N1362="snížená",J1362,0)</f>
        <v>0</v>
      </c>
      <c r="BG1362" s="219">
        <f>IF(N1362="zákl. přenesená",J1362,0)</f>
        <v>0</v>
      </c>
      <c r="BH1362" s="219">
        <f>IF(N1362="sníž. přenesená",J1362,0)</f>
        <v>0</v>
      </c>
      <c r="BI1362" s="219">
        <f>IF(N1362="nulová",J1362,0)</f>
        <v>0</v>
      </c>
      <c r="BJ1362" s="16" t="s">
        <v>83</v>
      </c>
      <c r="BK1362" s="219">
        <f>ROUND(I1362*H1362,2)</f>
        <v>0</v>
      </c>
      <c r="BL1362" s="16" t="s">
        <v>205</v>
      </c>
      <c r="BM1362" s="218" t="s">
        <v>1739</v>
      </c>
    </row>
    <row r="1363" spans="2:65" s="12" customFormat="1" x14ac:dyDescent="0.2">
      <c r="B1363" s="220"/>
      <c r="C1363" s="221"/>
      <c r="D1363" s="222" t="s">
        <v>206</v>
      </c>
      <c r="E1363" s="223" t="s">
        <v>1</v>
      </c>
      <c r="F1363" s="224" t="s">
        <v>1740</v>
      </c>
      <c r="G1363" s="221"/>
      <c r="H1363" s="225">
        <v>130.83000000000001</v>
      </c>
      <c r="I1363" s="226"/>
      <c r="J1363" s="221"/>
      <c r="K1363" s="221"/>
      <c r="L1363" s="227"/>
      <c r="M1363" s="228"/>
      <c r="N1363" s="229"/>
      <c r="O1363" s="229"/>
      <c r="P1363" s="229"/>
      <c r="Q1363" s="229"/>
      <c r="R1363" s="229"/>
      <c r="S1363" s="229"/>
      <c r="T1363" s="230"/>
      <c r="AT1363" s="231" t="s">
        <v>206</v>
      </c>
      <c r="AU1363" s="231" t="s">
        <v>85</v>
      </c>
      <c r="AV1363" s="12" t="s">
        <v>85</v>
      </c>
      <c r="AW1363" s="12" t="s">
        <v>32</v>
      </c>
      <c r="AX1363" s="12" t="s">
        <v>76</v>
      </c>
      <c r="AY1363" s="231" t="s">
        <v>198</v>
      </c>
    </row>
    <row r="1364" spans="2:65" s="13" customFormat="1" x14ac:dyDescent="0.2">
      <c r="B1364" s="232"/>
      <c r="C1364" s="233"/>
      <c r="D1364" s="222" t="s">
        <v>206</v>
      </c>
      <c r="E1364" s="234" t="s">
        <v>1</v>
      </c>
      <c r="F1364" s="235" t="s">
        <v>208</v>
      </c>
      <c r="G1364" s="233"/>
      <c r="H1364" s="236">
        <v>130.83000000000001</v>
      </c>
      <c r="I1364" s="237"/>
      <c r="J1364" s="233"/>
      <c r="K1364" s="233"/>
      <c r="L1364" s="238"/>
      <c r="M1364" s="239"/>
      <c r="N1364" s="240"/>
      <c r="O1364" s="240"/>
      <c r="P1364" s="240"/>
      <c r="Q1364" s="240"/>
      <c r="R1364" s="240"/>
      <c r="S1364" s="240"/>
      <c r="T1364" s="241"/>
      <c r="AT1364" s="242" t="s">
        <v>206</v>
      </c>
      <c r="AU1364" s="242" t="s">
        <v>85</v>
      </c>
      <c r="AV1364" s="13" t="s">
        <v>205</v>
      </c>
      <c r="AW1364" s="13" t="s">
        <v>32</v>
      </c>
      <c r="AX1364" s="13" t="s">
        <v>83</v>
      </c>
      <c r="AY1364" s="242" t="s">
        <v>198</v>
      </c>
    </row>
    <row r="1365" spans="2:65" s="1" customFormat="1" ht="16.5" customHeight="1" x14ac:dyDescent="0.2">
      <c r="B1365" s="33"/>
      <c r="C1365" s="208" t="s">
        <v>1741</v>
      </c>
      <c r="D1365" s="208" t="s">
        <v>201</v>
      </c>
      <c r="E1365" s="209" t="s">
        <v>1742</v>
      </c>
      <c r="F1365" s="210" t="s">
        <v>1743</v>
      </c>
      <c r="G1365" s="211" t="s">
        <v>294</v>
      </c>
      <c r="H1365" s="212">
        <v>130.83000000000001</v>
      </c>
      <c r="I1365" s="213"/>
      <c r="J1365" s="212">
        <f>ROUND(I1365*H1365,2)</f>
        <v>0</v>
      </c>
      <c r="K1365" s="210" t="s">
        <v>1</v>
      </c>
      <c r="L1365" s="37"/>
      <c r="M1365" s="214" t="s">
        <v>1</v>
      </c>
      <c r="N1365" s="215" t="s">
        <v>41</v>
      </c>
      <c r="O1365" s="65"/>
      <c r="P1365" s="216">
        <f>O1365*H1365</f>
        <v>0</v>
      </c>
      <c r="Q1365" s="216">
        <v>0</v>
      </c>
      <c r="R1365" s="216">
        <f>Q1365*H1365</f>
        <v>0</v>
      </c>
      <c r="S1365" s="216">
        <v>0</v>
      </c>
      <c r="T1365" s="217">
        <f>S1365*H1365</f>
        <v>0</v>
      </c>
      <c r="AR1365" s="218" t="s">
        <v>205</v>
      </c>
      <c r="AT1365" s="218" t="s">
        <v>201</v>
      </c>
      <c r="AU1365" s="218" t="s">
        <v>85</v>
      </c>
      <c r="AY1365" s="16" t="s">
        <v>198</v>
      </c>
      <c r="BE1365" s="219">
        <f>IF(N1365="základní",J1365,0)</f>
        <v>0</v>
      </c>
      <c r="BF1365" s="219">
        <f>IF(N1365="snížená",J1365,0)</f>
        <v>0</v>
      </c>
      <c r="BG1365" s="219">
        <f>IF(N1365="zákl. přenesená",J1365,0)</f>
        <v>0</v>
      </c>
      <c r="BH1365" s="219">
        <f>IF(N1365="sníž. přenesená",J1365,0)</f>
        <v>0</v>
      </c>
      <c r="BI1365" s="219">
        <f>IF(N1365="nulová",J1365,0)</f>
        <v>0</v>
      </c>
      <c r="BJ1365" s="16" t="s">
        <v>83</v>
      </c>
      <c r="BK1365" s="219">
        <f>ROUND(I1365*H1365,2)</f>
        <v>0</v>
      </c>
      <c r="BL1365" s="16" t="s">
        <v>205</v>
      </c>
      <c r="BM1365" s="218" t="s">
        <v>1744</v>
      </c>
    </row>
    <row r="1366" spans="2:65" s="12" customFormat="1" x14ac:dyDescent="0.2">
      <c r="B1366" s="220"/>
      <c r="C1366" s="221"/>
      <c r="D1366" s="222" t="s">
        <v>206</v>
      </c>
      <c r="E1366" s="223" t="s">
        <v>1</v>
      </c>
      <c r="F1366" s="224" t="s">
        <v>1740</v>
      </c>
      <c r="G1366" s="221"/>
      <c r="H1366" s="225">
        <v>130.83000000000001</v>
      </c>
      <c r="I1366" s="226"/>
      <c r="J1366" s="221"/>
      <c r="K1366" s="221"/>
      <c r="L1366" s="227"/>
      <c r="M1366" s="228"/>
      <c r="N1366" s="229"/>
      <c r="O1366" s="229"/>
      <c r="P1366" s="229"/>
      <c r="Q1366" s="229"/>
      <c r="R1366" s="229"/>
      <c r="S1366" s="229"/>
      <c r="T1366" s="230"/>
      <c r="AT1366" s="231" t="s">
        <v>206</v>
      </c>
      <c r="AU1366" s="231" t="s">
        <v>85</v>
      </c>
      <c r="AV1366" s="12" t="s">
        <v>85</v>
      </c>
      <c r="AW1366" s="12" t="s">
        <v>32</v>
      </c>
      <c r="AX1366" s="12" t="s">
        <v>76</v>
      </c>
      <c r="AY1366" s="231" t="s">
        <v>198</v>
      </c>
    </row>
    <row r="1367" spans="2:65" s="13" customFormat="1" x14ac:dyDescent="0.2">
      <c r="B1367" s="232"/>
      <c r="C1367" s="233"/>
      <c r="D1367" s="222" t="s">
        <v>206</v>
      </c>
      <c r="E1367" s="234" t="s">
        <v>1</v>
      </c>
      <c r="F1367" s="235" t="s">
        <v>208</v>
      </c>
      <c r="G1367" s="233"/>
      <c r="H1367" s="236">
        <v>130.83000000000001</v>
      </c>
      <c r="I1367" s="237"/>
      <c r="J1367" s="233"/>
      <c r="K1367" s="233"/>
      <c r="L1367" s="238"/>
      <c r="M1367" s="239"/>
      <c r="N1367" s="240"/>
      <c r="O1367" s="240"/>
      <c r="P1367" s="240"/>
      <c r="Q1367" s="240"/>
      <c r="R1367" s="240"/>
      <c r="S1367" s="240"/>
      <c r="T1367" s="241"/>
      <c r="AT1367" s="242" t="s">
        <v>206</v>
      </c>
      <c r="AU1367" s="242" t="s">
        <v>85</v>
      </c>
      <c r="AV1367" s="13" t="s">
        <v>205</v>
      </c>
      <c r="AW1367" s="13" t="s">
        <v>32</v>
      </c>
      <c r="AX1367" s="13" t="s">
        <v>83</v>
      </c>
      <c r="AY1367" s="242" t="s">
        <v>198</v>
      </c>
    </row>
    <row r="1368" spans="2:65" s="1" customFormat="1" ht="16.5" customHeight="1" x14ac:dyDescent="0.2">
      <c r="B1368" s="33"/>
      <c r="C1368" s="208" t="s">
        <v>1054</v>
      </c>
      <c r="D1368" s="208" t="s">
        <v>201</v>
      </c>
      <c r="E1368" s="209" t="s">
        <v>1745</v>
      </c>
      <c r="F1368" s="210" t="s">
        <v>1746</v>
      </c>
      <c r="G1368" s="211" t="s">
        <v>294</v>
      </c>
      <c r="H1368" s="212">
        <v>130.83000000000001</v>
      </c>
      <c r="I1368" s="213"/>
      <c r="J1368" s="212">
        <f>ROUND(I1368*H1368,2)</f>
        <v>0</v>
      </c>
      <c r="K1368" s="210" t="s">
        <v>1</v>
      </c>
      <c r="L1368" s="37"/>
      <c r="M1368" s="214" t="s">
        <v>1</v>
      </c>
      <c r="N1368" s="215" t="s">
        <v>41</v>
      </c>
      <c r="O1368" s="65"/>
      <c r="P1368" s="216">
        <f>O1368*H1368</f>
        <v>0</v>
      </c>
      <c r="Q1368" s="216">
        <v>0</v>
      </c>
      <c r="R1368" s="216">
        <f>Q1368*H1368</f>
        <v>0</v>
      </c>
      <c r="S1368" s="216">
        <v>0</v>
      </c>
      <c r="T1368" s="217">
        <f>S1368*H1368</f>
        <v>0</v>
      </c>
      <c r="AR1368" s="218" t="s">
        <v>205</v>
      </c>
      <c r="AT1368" s="218" t="s">
        <v>201</v>
      </c>
      <c r="AU1368" s="218" t="s">
        <v>85</v>
      </c>
      <c r="AY1368" s="16" t="s">
        <v>198</v>
      </c>
      <c r="BE1368" s="219">
        <f>IF(N1368="základní",J1368,0)</f>
        <v>0</v>
      </c>
      <c r="BF1368" s="219">
        <f>IF(N1368="snížená",J1368,0)</f>
        <v>0</v>
      </c>
      <c r="BG1368" s="219">
        <f>IF(N1368="zákl. přenesená",J1368,0)</f>
        <v>0</v>
      </c>
      <c r="BH1368" s="219">
        <f>IF(N1368="sníž. přenesená",J1368,0)</f>
        <v>0</v>
      </c>
      <c r="BI1368" s="219">
        <f>IF(N1368="nulová",J1368,0)</f>
        <v>0</v>
      </c>
      <c r="BJ1368" s="16" t="s">
        <v>83</v>
      </c>
      <c r="BK1368" s="219">
        <f>ROUND(I1368*H1368,2)</f>
        <v>0</v>
      </c>
      <c r="BL1368" s="16" t="s">
        <v>205</v>
      </c>
      <c r="BM1368" s="218" t="s">
        <v>1747</v>
      </c>
    </row>
    <row r="1369" spans="2:65" s="12" customFormat="1" x14ac:dyDescent="0.2">
      <c r="B1369" s="220"/>
      <c r="C1369" s="221"/>
      <c r="D1369" s="222" t="s">
        <v>206</v>
      </c>
      <c r="E1369" s="223" t="s">
        <v>1</v>
      </c>
      <c r="F1369" s="224" t="s">
        <v>1740</v>
      </c>
      <c r="G1369" s="221"/>
      <c r="H1369" s="225">
        <v>130.83000000000001</v>
      </c>
      <c r="I1369" s="226"/>
      <c r="J1369" s="221"/>
      <c r="K1369" s="221"/>
      <c r="L1369" s="227"/>
      <c r="M1369" s="228"/>
      <c r="N1369" s="229"/>
      <c r="O1369" s="229"/>
      <c r="P1369" s="229"/>
      <c r="Q1369" s="229"/>
      <c r="R1369" s="229"/>
      <c r="S1369" s="229"/>
      <c r="T1369" s="230"/>
      <c r="AT1369" s="231" t="s">
        <v>206</v>
      </c>
      <c r="AU1369" s="231" t="s">
        <v>85</v>
      </c>
      <c r="AV1369" s="12" t="s">
        <v>85</v>
      </c>
      <c r="AW1369" s="12" t="s">
        <v>32</v>
      </c>
      <c r="AX1369" s="12" t="s">
        <v>76</v>
      </c>
      <c r="AY1369" s="231" t="s">
        <v>198</v>
      </c>
    </row>
    <row r="1370" spans="2:65" s="13" customFormat="1" x14ac:dyDescent="0.2">
      <c r="B1370" s="232"/>
      <c r="C1370" s="233"/>
      <c r="D1370" s="222" t="s">
        <v>206</v>
      </c>
      <c r="E1370" s="234" t="s">
        <v>1</v>
      </c>
      <c r="F1370" s="235" t="s">
        <v>208</v>
      </c>
      <c r="G1370" s="233"/>
      <c r="H1370" s="236">
        <v>130.83000000000001</v>
      </c>
      <c r="I1370" s="237"/>
      <c r="J1370" s="233"/>
      <c r="K1370" s="233"/>
      <c r="L1370" s="238"/>
      <c r="M1370" s="253"/>
      <c r="N1370" s="254"/>
      <c r="O1370" s="254"/>
      <c r="P1370" s="254"/>
      <c r="Q1370" s="254"/>
      <c r="R1370" s="254"/>
      <c r="S1370" s="254"/>
      <c r="T1370" s="255"/>
      <c r="AT1370" s="242" t="s">
        <v>206</v>
      </c>
      <c r="AU1370" s="242" t="s">
        <v>85</v>
      </c>
      <c r="AV1370" s="13" t="s">
        <v>205</v>
      </c>
      <c r="AW1370" s="13" t="s">
        <v>32</v>
      </c>
      <c r="AX1370" s="13" t="s">
        <v>83</v>
      </c>
      <c r="AY1370" s="242" t="s">
        <v>198</v>
      </c>
    </row>
    <row r="1371" spans="2:65" s="1" customFormat="1" ht="6.95" customHeight="1" x14ac:dyDescent="0.2">
      <c r="B1371" s="48"/>
      <c r="C1371" s="49"/>
      <c r="D1371" s="49"/>
      <c r="E1371" s="49"/>
      <c r="F1371" s="49"/>
      <c r="G1371" s="49"/>
      <c r="H1371" s="49"/>
      <c r="I1371" s="149"/>
      <c r="J1371" s="49"/>
      <c r="K1371" s="49"/>
      <c r="L1371" s="37"/>
    </row>
  </sheetData>
  <sheetProtection algorithmName="SHA-512" hashValue="61zkW+aezmms4sglO2Yl6UbK8j5jtD5ve4AdHi3T5yfF9SLXpU9Cob0mwMCR7T3EezU8NcZvtzFlmiG/zXoUhg==" saltValue="sM60cSxduZTexQ27Mt6phA==" spinCount="100000" sheet="1" formatColumns="0" formatRows="0" autoFilter="0"/>
  <autoFilter ref="C166:K1370" xr:uid="{00000000-0009-0000-0000-000001000000}"/>
  <mergeCells count="17">
    <mergeCell ref="E29:H29"/>
    <mergeCell ref="L2:V2"/>
    <mergeCell ref="E7:H7"/>
    <mergeCell ref="E9:H9"/>
    <mergeCell ref="E11:H11"/>
    <mergeCell ref="E20:H20"/>
    <mergeCell ref="E159:H159"/>
    <mergeCell ref="E85:H85"/>
    <mergeCell ref="E87:H87"/>
    <mergeCell ref="E89:H89"/>
    <mergeCell ref="D139:F139"/>
    <mergeCell ref="D140:F140"/>
    <mergeCell ref="D141:F141"/>
    <mergeCell ref="D142:F142"/>
    <mergeCell ref="D143:F143"/>
    <mergeCell ref="E155:H155"/>
    <mergeCell ref="E157:H15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93"/>
  <sheetViews>
    <sheetView showGridLines="0" topLeftCell="A171" workbookViewId="0">
      <selection activeCell="D182" sqref="D18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93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1748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J200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ROUND((SUM(BE200:BE207) + SUM(BE229:BE492)),  2)</f>
        <v>0</v>
      </c>
      <c r="I37" s="130">
        <v>0.21</v>
      </c>
      <c r="J37" s="129">
        <f>ROUND(((SUM(BE200:BE207) + SUM(BE229:BE492))*I37),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ROUND((SUM(BF200:BF207) + SUM(BF229:BF492)),  2)</f>
        <v>0</v>
      </c>
      <c r="I38" s="130">
        <v>0.15</v>
      </c>
      <c r="J38" s="129">
        <f>ROUND(((SUM(BF200:BF207) + SUM(BF229:BF492))*I38),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ROUND((SUM(BG200:BG207) + SUM(BG229:BG492)),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ROUND((SUM(BH200:BH207) + SUM(BH229:BH492)),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ROUND((SUM(BI200:BI207) + SUM(BI229:BI492)),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1D.1.4 - ELEKTROINSTALACE - SILNOPROUDÉ ROZVODY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47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J229</f>
        <v>0</v>
      </c>
      <c r="K98" s="34"/>
      <c r="L98" s="37"/>
      <c r="AU98" s="16" t="s">
        <v>135</v>
      </c>
    </row>
    <row r="99" spans="2:47" s="8" customFormat="1" ht="24.95" customHeight="1" x14ac:dyDescent="0.2">
      <c r="B99" s="158"/>
      <c r="C99" s="159"/>
      <c r="D99" s="160" t="s">
        <v>1749</v>
      </c>
      <c r="E99" s="161"/>
      <c r="F99" s="161"/>
      <c r="G99" s="161"/>
      <c r="H99" s="161"/>
      <c r="I99" s="162"/>
      <c r="J99" s="163">
        <f>J230</f>
        <v>0</v>
      </c>
      <c r="K99" s="159"/>
      <c r="L99" s="164"/>
    </row>
    <row r="100" spans="2:47" s="9" customFormat="1" ht="19.899999999999999" customHeight="1" x14ac:dyDescent="0.2">
      <c r="B100" s="165"/>
      <c r="C100" s="98"/>
      <c r="D100" s="166" t="s">
        <v>1750</v>
      </c>
      <c r="E100" s="167"/>
      <c r="F100" s="167"/>
      <c r="G100" s="167"/>
      <c r="H100" s="167"/>
      <c r="I100" s="168"/>
      <c r="J100" s="169">
        <f>J231</f>
        <v>0</v>
      </c>
      <c r="K100" s="98"/>
      <c r="L100" s="170"/>
    </row>
    <row r="101" spans="2:47" s="9" customFormat="1" ht="19.899999999999999" customHeight="1" x14ac:dyDescent="0.2">
      <c r="B101" s="165"/>
      <c r="C101" s="98"/>
      <c r="D101" s="166" t="s">
        <v>1751</v>
      </c>
      <c r="E101" s="167"/>
      <c r="F101" s="167"/>
      <c r="G101" s="167"/>
      <c r="H101" s="167"/>
      <c r="I101" s="168"/>
      <c r="J101" s="169">
        <f>J233</f>
        <v>0</v>
      </c>
      <c r="K101" s="98"/>
      <c r="L101" s="170"/>
    </row>
    <row r="102" spans="2:47" s="9" customFormat="1" ht="19.899999999999999" customHeight="1" x14ac:dyDescent="0.2">
      <c r="B102" s="165"/>
      <c r="C102" s="98"/>
      <c r="D102" s="166" t="s">
        <v>1752</v>
      </c>
      <c r="E102" s="167"/>
      <c r="F102" s="167"/>
      <c r="G102" s="167"/>
      <c r="H102" s="167"/>
      <c r="I102" s="168"/>
      <c r="J102" s="169">
        <f>J237</f>
        <v>0</v>
      </c>
      <c r="K102" s="98"/>
      <c r="L102" s="170"/>
    </row>
    <row r="103" spans="2:47" s="9" customFormat="1" ht="19.899999999999999" customHeight="1" x14ac:dyDescent="0.2">
      <c r="B103" s="165"/>
      <c r="C103" s="98"/>
      <c r="D103" s="166" t="s">
        <v>1753</v>
      </c>
      <c r="E103" s="167"/>
      <c r="F103" s="167"/>
      <c r="G103" s="167"/>
      <c r="H103" s="167"/>
      <c r="I103" s="168"/>
      <c r="J103" s="169">
        <f>J240</f>
        <v>0</v>
      </c>
      <c r="K103" s="98"/>
      <c r="L103" s="170"/>
    </row>
    <row r="104" spans="2:47" s="9" customFormat="1" ht="19.899999999999999" customHeight="1" x14ac:dyDescent="0.2">
      <c r="B104" s="165"/>
      <c r="C104" s="98"/>
      <c r="D104" s="166" t="s">
        <v>1754</v>
      </c>
      <c r="E104" s="167"/>
      <c r="F104" s="167"/>
      <c r="G104" s="167"/>
      <c r="H104" s="167"/>
      <c r="I104" s="168"/>
      <c r="J104" s="169">
        <f>J243</f>
        <v>0</v>
      </c>
      <c r="K104" s="98"/>
      <c r="L104" s="170"/>
    </row>
    <row r="105" spans="2:47" s="9" customFormat="1" ht="19.899999999999999" customHeight="1" x14ac:dyDescent="0.2">
      <c r="B105" s="165"/>
      <c r="C105" s="98"/>
      <c r="D105" s="166" t="s">
        <v>1755</v>
      </c>
      <c r="E105" s="167"/>
      <c r="F105" s="167"/>
      <c r="G105" s="167"/>
      <c r="H105" s="167"/>
      <c r="I105" s="168"/>
      <c r="J105" s="169">
        <f>J245</f>
        <v>0</v>
      </c>
      <c r="K105" s="98"/>
      <c r="L105" s="170"/>
    </row>
    <row r="106" spans="2:47" s="9" customFormat="1" ht="19.899999999999999" customHeight="1" x14ac:dyDescent="0.2">
      <c r="B106" s="165"/>
      <c r="C106" s="98"/>
      <c r="D106" s="166" t="s">
        <v>1756</v>
      </c>
      <c r="E106" s="167"/>
      <c r="F106" s="167"/>
      <c r="G106" s="167"/>
      <c r="H106" s="167"/>
      <c r="I106" s="168"/>
      <c r="J106" s="169">
        <f>J249</f>
        <v>0</v>
      </c>
      <c r="K106" s="98"/>
      <c r="L106" s="170"/>
    </row>
    <row r="107" spans="2:47" s="9" customFormat="1" ht="19.899999999999999" customHeight="1" x14ac:dyDescent="0.2">
      <c r="B107" s="165"/>
      <c r="C107" s="98"/>
      <c r="D107" s="166" t="s">
        <v>1757</v>
      </c>
      <c r="E107" s="167"/>
      <c r="F107" s="167"/>
      <c r="G107" s="167"/>
      <c r="H107" s="167"/>
      <c r="I107" s="168"/>
      <c r="J107" s="169">
        <f>J252</f>
        <v>0</v>
      </c>
      <c r="K107" s="98"/>
      <c r="L107" s="170"/>
    </row>
    <row r="108" spans="2:47" s="8" customFormat="1" ht="24.95" customHeight="1" x14ac:dyDescent="0.2">
      <c r="B108" s="158"/>
      <c r="C108" s="159"/>
      <c r="D108" s="160" t="s">
        <v>1758</v>
      </c>
      <c r="E108" s="161"/>
      <c r="F108" s="161"/>
      <c r="G108" s="161"/>
      <c r="H108" s="161"/>
      <c r="I108" s="162"/>
      <c r="J108" s="163">
        <f>J255</f>
        <v>0</v>
      </c>
      <c r="K108" s="159"/>
      <c r="L108" s="164"/>
    </row>
    <row r="109" spans="2:47" s="9" customFormat="1" ht="19.899999999999999" customHeight="1" x14ac:dyDescent="0.2">
      <c r="B109" s="165"/>
      <c r="C109" s="98"/>
      <c r="D109" s="166" t="s">
        <v>1759</v>
      </c>
      <c r="E109" s="167"/>
      <c r="F109" s="167"/>
      <c r="G109" s="167"/>
      <c r="H109" s="167"/>
      <c r="I109" s="168"/>
      <c r="J109" s="169">
        <f>J256</f>
        <v>0</v>
      </c>
      <c r="K109" s="98"/>
      <c r="L109" s="170"/>
    </row>
    <row r="110" spans="2:47" s="9" customFormat="1" ht="19.899999999999999" customHeight="1" x14ac:dyDescent="0.2">
      <c r="B110" s="165"/>
      <c r="C110" s="98"/>
      <c r="D110" s="166" t="s">
        <v>1760</v>
      </c>
      <c r="E110" s="167"/>
      <c r="F110" s="167"/>
      <c r="G110" s="167"/>
      <c r="H110" s="167"/>
      <c r="I110" s="168"/>
      <c r="J110" s="169">
        <f>J258</f>
        <v>0</v>
      </c>
      <c r="K110" s="98"/>
      <c r="L110" s="170"/>
    </row>
    <row r="111" spans="2:47" s="9" customFormat="1" ht="19.899999999999999" customHeight="1" x14ac:dyDescent="0.2">
      <c r="B111" s="165"/>
      <c r="C111" s="98"/>
      <c r="D111" s="166" t="s">
        <v>1761</v>
      </c>
      <c r="E111" s="167"/>
      <c r="F111" s="167"/>
      <c r="G111" s="167"/>
      <c r="H111" s="167"/>
      <c r="I111" s="168"/>
      <c r="J111" s="169">
        <f>J260</f>
        <v>0</v>
      </c>
      <c r="K111" s="98"/>
      <c r="L111" s="170"/>
    </row>
    <row r="112" spans="2:47" s="9" customFormat="1" ht="19.899999999999999" customHeight="1" x14ac:dyDescent="0.2">
      <c r="B112" s="165"/>
      <c r="C112" s="98"/>
      <c r="D112" s="166" t="s">
        <v>1762</v>
      </c>
      <c r="E112" s="167"/>
      <c r="F112" s="167"/>
      <c r="G112" s="167"/>
      <c r="H112" s="167"/>
      <c r="I112" s="168"/>
      <c r="J112" s="169">
        <f>J264</f>
        <v>0</v>
      </c>
      <c r="K112" s="98"/>
      <c r="L112" s="170"/>
    </row>
    <row r="113" spans="2:12" s="9" customFormat="1" ht="19.899999999999999" customHeight="1" x14ac:dyDescent="0.2">
      <c r="B113" s="165"/>
      <c r="C113" s="98"/>
      <c r="D113" s="166" t="s">
        <v>1763</v>
      </c>
      <c r="E113" s="167"/>
      <c r="F113" s="167"/>
      <c r="G113" s="167"/>
      <c r="H113" s="167"/>
      <c r="I113" s="168"/>
      <c r="J113" s="169">
        <f>J266</f>
        <v>0</v>
      </c>
      <c r="K113" s="98"/>
      <c r="L113" s="170"/>
    </row>
    <row r="114" spans="2:12" s="8" customFormat="1" ht="24.95" customHeight="1" x14ac:dyDescent="0.2">
      <c r="B114" s="158"/>
      <c r="C114" s="159"/>
      <c r="D114" s="160" t="s">
        <v>1764</v>
      </c>
      <c r="E114" s="161"/>
      <c r="F114" s="161"/>
      <c r="G114" s="161"/>
      <c r="H114" s="161"/>
      <c r="I114" s="162"/>
      <c r="J114" s="163">
        <f>J268</f>
        <v>0</v>
      </c>
      <c r="K114" s="159"/>
      <c r="L114" s="164"/>
    </row>
    <row r="115" spans="2:12" s="9" customFormat="1" ht="19.899999999999999" customHeight="1" x14ac:dyDescent="0.2">
      <c r="B115" s="165"/>
      <c r="C115" s="98"/>
      <c r="D115" s="166" t="s">
        <v>1765</v>
      </c>
      <c r="E115" s="167"/>
      <c r="F115" s="167"/>
      <c r="G115" s="167"/>
      <c r="H115" s="167"/>
      <c r="I115" s="168"/>
      <c r="J115" s="169">
        <f>J269</f>
        <v>0</v>
      </c>
      <c r="K115" s="98"/>
      <c r="L115" s="170"/>
    </row>
    <row r="116" spans="2:12" s="9" customFormat="1" ht="19.899999999999999" customHeight="1" x14ac:dyDescent="0.2">
      <c r="B116" s="165"/>
      <c r="C116" s="98"/>
      <c r="D116" s="166" t="s">
        <v>1766</v>
      </c>
      <c r="E116" s="167"/>
      <c r="F116" s="167"/>
      <c r="G116" s="167"/>
      <c r="H116" s="167"/>
      <c r="I116" s="168"/>
      <c r="J116" s="169">
        <f>J271</f>
        <v>0</v>
      </c>
      <c r="K116" s="98"/>
      <c r="L116" s="170"/>
    </row>
    <row r="117" spans="2:12" s="9" customFormat="1" ht="19.899999999999999" customHeight="1" x14ac:dyDescent="0.2">
      <c r="B117" s="165"/>
      <c r="C117" s="98"/>
      <c r="D117" s="166" t="s">
        <v>1767</v>
      </c>
      <c r="E117" s="167"/>
      <c r="F117" s="167"/>
      <c r="G117" s="167"/>
      <c r="H117" s="167"/>
      <c r="I117" s="168"/>
      <c r="J117" s="169">
        <f>J275</f>
        <v>0</v>
      </c>
      <c r="K117" s="98"/>
      <c r="L117" s="170"/>
    </row>
    <row r="118" spans="2:12" s="9" customFormat="1" ht="19.899999999999999" customHeight="1" x14ac:dyDescent="0.2">
      <c r="B118" s="165"/>
      <c r="C118" s="98"/>
      <c r="D118" s="166" t="s">
        <v>1768</v>
      </c>
      <c r="E118" s="167"/>
      <c r="F118" s="167"/>
      <c r="G118" s="167"/>
      <c r="H118" s="167"/>
      <c r="I118" s="168"/>
      <c r="J118" s="169">
        <f>J278</f>
        <v>0</v>
      </c>
      <c r="K118" s="98"/>
      <c r="L118" s="170"/>
    </row>
    <row r="119" spans="2:12" s="9" customFormat="1" ht="19.899999999999999" customHeight="1" x14ac:dyDescent="0.2">
      <c r="B119" s="165"/>
      <c r="C119" s="98"/>
      <c r="D119" s="166" t="s">
        <v>3725</v>
      </c>
      <c r="E119" s="167"/>
      <c r="F119" s="167"/>
      <c r="G119" s="167"/>
      <c r="H119" s="167"/>
      <c r="I119" s="168"/>
      <c r="J119" s="169">
        <f>J280</f>
        <v>0</v>
      </c>
      <c r="K119" s="98"/>
      <c r="L119" s="170"/>
    </row>
    <row r="120" spans="2:12" s="9" customFormat="1" ht="19.899999999999999" customHeight="1" x14ac:dyDescent="0.2">
      <c r="B120" s="165"/>
      <c r="C120" s="98"/>
      <c r="D120" s="166" t="s">
        <v>1769</v>
      </c>
      <c r="E120" s="167"/>
      <c r="F120" s="167"/>
      <c r="G120" s="167"/>
      <c r="H120" s="167"/>
      <c r="I120" s="168"/>
      <c r="J120" s="169">
        <f>J282</f>
        <v>0</v>
      </c>
      <c r="K120" s="98"/>
      <c r="L120" s="170"/>
    </row>
    <row r="121" spans="2:12" s="9" customFormat="1" ht="19.899999999999999" customHeight="1" x14ac:dyDescent="0.2">
      <c r="B121" s="165"/>
      <c r="C121" s="98"/>
      <c r="D121" s="166" t="s">
        <v>1770</v>
      </c>
      <c r="E121" s="167"/>
      <c r="F121" s="167"/>
      <c r="G121" s="167"/>
      <c r="H121" s="167"/>
      <c r="I121" s="168"/>
      <c r="J121" s="169">
        <f>J284</f>
        <v>0</v>
      </c>
      <c r="K121" s="98"/>
      <c r="L121" s="170"/>
    </row>
    <row r="122" spans="2:12" s="9" customFormat="1" ht="19.899999999999999" customHeight="1" x14ac:dyDescent="0.2">
      <c r="B122" s="165"/>
      <c r="C122" s="98"/>
      <c r="D122" s="166" t="s">
        <v>1771</v>
      </c>
      <c r="E122" s="167"/>
      <c r="F122" s="167"/>
      <c r="G122" s="167"/>
      <c r="H122" s="167"/>
      <c r="I122" s="168"/>
      <c r="J122" s="169">
        <f>J289</f>
        <v>0</v>
      </c>
      <c r="K122" s="98"/>
      <c r="L122" s="170"/>
    </row>
    <row r="123" spans="2:12" s="9" customFormat="1" ht="19.899999999999999" customHeight="1" x14ac:dyDescent="0.2">
      <c r="B123" s="165"/>
      <c r="C123" s="98"/>
      <c r="D123" s="166" t="s">
        <v>1772</v>
      </c>
      <c r="E123" s="167"/>
      <c r="F123" s="167"/>
      <c r="G123" s="167"/>
      <c r="H123" s="167"/>
      <c r="I123" s="168"/>
      <c r="J123" s="169">
        <f>J291</f>
        <v>0</v>
      </c>
      <c r="K123" s="98"/>
      <c r="L123" s="170"/>
    </row>
    <row r="124" spans="2:12" s="9" customFormat="1" ht="19.899999999999999" customHeight="1" x14ac:dyDescent="0.2">
      <c r="B124" s="165"/>
      <c r="C124" s="98"/>
      <c r="D124" s="166" t="s">
        <v>1773</v>
      </c>
      <c r="E124" s="167"/>
      <c r="F124" s="167"/>
      <c r="G124" s="167"/>
      <c r="H124" s="167"/>
      <c r="I124" s="168"/>
      <c r="J124" s="169">
        <f>J293</f>
        <v>0</v>
      </c>
      <c r="K124" s="98"/>
      <c r="L124" s="170"/>
    </row>
    <row r="125" spans="2:12" s="9" customFormat="1" ht="19.899999999999999" customHeight="1" x14ac:dyDescent="0.2">
      <c r="B125" s="165"/>
      <c r="C125" s="98"/>
      <c r="D125" s="166" t="s">
        <v>1774</v>
      </c>
      <c r="E125" s="167"/>
      <c r="F125" s="167"/>
      <c r="G125" s="167"/>
      <c r="H125" s="167"/>
      <c r="I125" s="168"/>
      <c r="J125" s="169">
        <f>J295</f>
        <v>0</v>
      </c>
      <c r="K125" s="98"/>
      <c r="L125" s="170"/>
    </row>
    <row r="126" spans="2:12" s="9" customFormat="1" ht="19.899999999999999" customHeight="1" x14ac:dyDescent="0.2">
      <c r="B126" s="165"/>
      <c r="C126" s="98"/>
      <c r="D126" s="166" t="s">
        <v>1775</v>
      </c>
      <c r="E126" s="167"/>
      <c r="F126" s="167"/>
      <c r="G126" s="167"/>
      <c r="H126" s="167"/>
      <c r="I126" s="168"/>
      <c r="J126" s="169">
        <f>J299</f>
        <v>0</v>
      </c>
      <c r="K126" s="98"/>
      <c r="L126" s="170"/>
    </row>
    <row r="127" spans="2:12" s="9" customFormat="1" ht="19.899999999999999" customHeight="1" x14ac:dyDescent="0.2">
      <c r="B127" s="165"/>
      <c r="C127" s="98"/>
      <c r="D127" s="166" t="s">
        <v>1776</v>
      </c>
      <c r="E127" s="167"/>
      <c r="F127" s="167"/>
      <c r="G127" s="167"/>
      <c r="H127" s="167"/>
      <c r="I127" s="168"/>
      <c r="J127" s="169">
        <f>J302</f>
        <v>0</v>
      </c>
      <c r="K127" s="98"/>
      <c r="L127" s="170"/>
    </row>
    <row r="128" spans="2:12" s="8" customFormat="1" ht="24.95" customHeight="1" x14ac:dyDescent="0.2">
      <c r="B128" s="158"/>
      <c r="C128" s="159"/>
      <c r="D128" s="160" t="s">
        <v>1777</v>
      </c>
      <c r="E128" s="161"/>
      <c r="F128" s="161"/>
      <c r="G128" s="161"/>
      <c r="H128" s="161"/>
      <c r="I128" s="162"/>
      <c r="J128" s="163">
        <f>J304</f>
        <v>0</v>
      </c>
      <c r="K128" s="159"/>
      <c r="L128" s="164"/>
    </row>
    <row r="129" spans="2:12" s="9" customFormat="1" ht="19.899999999999999" customHeight="1" x14ac:dyDescent="0.2">
      <c r="B129" s="165"/>
      <c r="C129" s="98"/>
      <c r="D129" s="166" t="s">
        <v>1778</v>
      </c>
      <c r="E129" s="167"/>
      <c r="F129" s="167"/>
      <c r="G129" s="167"/>
      <c r="H129" s="167"/>
      <c r="I129" s="168"/>
      <c r="J129" s="169">
        <f>J305</f>
        <v>0</v>
      </c>
      <c r="K129" s="98"/>
      <c r="L129" s="170"/>
    </row>
    <row r="130" spans="2:12" s="9" customFormat="1" ht="19.899999999999999" customHeight="1" x14ac:dyDescent="0.2">
      <c r="B130" s="165"/>
      <c r="C130" s="98"/>
      <c r="D130" s="166" t="s">
        <v>1779</v>
      </c>
      <c r="E130" s="167"/>
      <c r="F130" s="167"/>
      <c r="G130" s="167"/>
      <c r="H130" s="167"/>
      <c r="I130" s="168"/>
      <c r="J130" s="169">
        <f>J307</f>
        <v>0</v>
      </c>
      <c r="K130" s="98"/>
      <c r="L130" s="170"/>
    </row>
    <row r="131" spans="2:12" s="9" customFormat="1" ht="19.899999999999999" customHeight="1" x14ac:dyDescent="0.2">
      <c r="B131" s="165"/>
      <c r="C131" s="98"/>
      <c r="D131" s="166" t="s">
        <v>1780</v>
      </c>
      <c r="E131" s="167"/>
      <c r="F131" s="167"/>
      <c r="G131" s="167"/>
      <c r="H131" s="167"/>
      <c r="I131" s="168"/>
      <c r="J131" s="169">
        <f>J309</f>
        <v>0</v>
      </c>
      <c r="K131" s="98"/>
      <c r="L131" s="170"/>
    </row>
    <row r="132" spans="2:12" s="9" customFormat="1" ht="19.899999999999999" customHeight="1" x14ac:dyDescent="0.2">
      <c r="B132" s="165"/>
      <c r="C132" s="98"/>
      <c r="D132" s="166" t="s">
        <v>1781</v>
      </c>
      <c r="E132" s="167"/>
      <c r="F132" s="167"/>
      <c r="G132" s="167"/>
      <c r="H132" s="167"/>
      <c r="I132" s="168"/>
      <c r="J132" s="169">
        <f>J313</f>
        <v>0</v>
      </c>
      <c r="K132" s="98"/>
      <c r="L132" s="170"/>
    </row>
    <row r="133" spans="2:12" s="8" customFormat="1" ht="24.95" customHeight="1" x14ac:dyDescent="0.2">
      <c r="B133" s="158"/>
      <c r="C133" s="159"/>
      <c r="D133" s="160" t="s">
        <v>1782</v>
      </c>
      <c r="E133" s="161"/>
      <c r="F133" s="161"/>
      <c r="G133" s="161"/>
      <c r="H133" s="161"/>
      <c r="I133" s="162"/>
      <c r="J133" s="163">
        <f>J315</f>
        <v>0</v>
      </c>
      <c r="K133" s="159"/>
      <c r="L133" s="164"/>
    </row>
    <row r="134" spans="2:12" s="9" customFormat="1" ht="19.899999999999999" customHeight="1" x14ac:dyDescent="0.2">
      <c r="B134" s="165"/>
      <c r="C134" s="98"/>
      <c r="D134" s="166" t="s">
        <v>1783</v>
      </c>
      <c r="E134" s="167"/>
      <c r="F134" s="167"/>
      <c r="G134" s="167"/>
      <c r="H134" s="167"/>
      <c r="I134" s="168"/>
      <c r="J134" s="169">
        <f>J316</f>
        <v>0</v>
      </c>
      <c r="K134" s="98"/>
      <c r="L134" s="170"/>
    </row>
    <row r="135" spans="2:12" s="8" customFormat="1" ht="24.95" customHeight="1" x14ac:dyDescent="0.2">
      <c r="B135" s="158"/>
      <c r="C135" s="159"/>
      <c r="D135" s="160" t="s">
        <v>1784</v>
      </c>
      <c r="E135" s="161"/>
      <c r="F135" s="161"/>
      <c r="G135" s="161"/>
      <c r="H135" s="161"/>
      <c r="I135" s="162"/>
      <c r="J135" s="163">
        <f>J323</f>
        <v>0</v>
      </c>
      <c r="K135" s="159"/>
      <c r="L135" s="164"/>
    </row>
    <row r="136" spans="2:12" s="9" customFormat="1" ht="19.899999999999999" customHeight="1" x14ac:dyDescent="0.2">
      <c r="B136" s="165"/>
      <c r="C136" s="98"/>
      <c r="D136" s="166" t="s">
        <v>1785</v>
      </c>
      <c r="E136" s="167"/>
      <c r="F136" s="167"/>
      <c r="G136" s="167"/>
      <c r="H136" s="167"/>
      <c r="I136" s="168"/>
      <c r="J136" s="169">
        <f>J324</f>
        <v>0</v>
      </c>
      <c r="K136" s="98"/>
      <c r="L136" s="170"/>
    </row>
    <row r="137" spans="2:12" s="9" customFormat="1" ht="14.85" customHeight="1" x14ac:dyDescent="0.2">
      <c r="B137" s="165"/>
      <c r="C137" s="98"/>
      <c r="D137" s="166" t="s">
        <v>3724</v>
      </c>
      <c r="E137" s="167"/>
      <c r="F137" s="167"/>
      <c r="G137" s="167"/>
      <c r="H137" s="167"/>
      <c r="I137" s="168"/>
      <c r="J137" s="169">
        <f>J325</f>
        <v>0</v>
      </c>
      <c r="K137" s="98"/>
      <c r="L137" s="170"/>
    </row>
    <row r="138" spans="2:12" s="9" customFormat="1" ht="14.85" customHeight="1" x14ac:dyDescent="0.2">
      <c r="B138" s="165"/>
      <c r="C138" s="98"/>
      <c r="D138" s="166" t="s">
        <v>1786</v>
      </c>
      <c r="E138" s="167"/>
      <c r="F138" s="167"/>
      <c r="G138" s="167"/>
      <c r="H138" s="167"/>
      <c r="I138" s="168"/>
      <c r="J138" s="169">
        <f>J327</f>
        <v>0</v>
      </c>
      <c r="K138" s="98"/>
      <c r="L138" s="170"/>
    </row>
    <row r="139" spans="2:12" s="9" customFormat="1" ht="14.85" customHeight="1" x14ac:dyDescent="0.2">
      <c r="B139" s="165"/>
      <c r="C139" s="98"/>
      <c r="D139" s="166" t="s">
        <v>1787</v>
      </c>
      <c r="E139" s="167"/>
      <c r="F139" s="167"/>
      <c r="G139" s="167"/>
      <c r="H139" s="167"/>
      <c r="I139" s="168"/>
      <c r="J139" s="169">
        <f>J329</f>
        <v>0</v>
      </c>
      <c r="K139" s="98"/>
      <c r="L139" s="170"/>
    </row>
    <row r="140" spans="2:12" s="9" customFormat="1" ht="14.85" customHeight="1" x14ac:dyDescent="0.2">
      <c r="B140" s="165"/>
      <c r="C140" s="98"/>
      <c r="D140" s="166" t="s">
        <v>3702</v>
      </c>
      <c r="E140" s="167"/>
      <c r="F140" s="167"/>
      <c r="G140" s="167"/>
      <c r="H140" s="167"/>
      <c r="I140" s="168"/>
      <c r="J140" s="169">
        <f>J332</f>
        <v>0</v>
      </c>
      <c r="K140" s="98"/>
      <c r="L140" s="170"/>
    </row>
    <row r="141" spans="2:12" s="9" customFormat="1" ht="14.85" customHeight="1" x14ac:dyDescent="0.2">
      <c r="B141" s="165"/>
      <c r="C141" s="98"/>
      <c r="D141" s="166" t="s">
        <v>1788</v>
      </c>
      <c r="E141" s="167"/>
      <c r="F141" s="167"/>
      <c r="G141" s="167"/>
      <c r="H141" s="167"/>
      <c r="I141" s="168"/>
      <c r="J141" s="169">
        <f>J334</f>
        <v>0</v>
      </c>
      <c r="K141" s="98"/>
      <c r="L141" s="170"/>
    </row>
    <row r="142" spans="2:12" s="9" customFormat="1" ht="14.85" customHeight="1" x14ac:dyDescent="0.2">
      <c r="B142" s="165"/>
      <c r="C142" s="98"/>
      <c r="D142" s="166" t="s">
        <v>1789</v>
      </c>
      <c r="E142" s="167"/>
      <c r="F142" s="167"/>
      <c r="G142" s="167"/>
      <c r="H142" s="167"/>
      <c r="I142" s="168"/>
      <c r="J142" s="169">
        <f>J336</f>
        <v>0</v>
      </c>
      <c r="K142" s="98"/>
      <c r="L142" s="170"/>
    </row>
    <row r="143" spans="2:12" s="9" customFormat="1" ht="14.85" customHeight="1" x14ac:dyDescent="0.2">
      <c r="B143" s="165"/>
      <c r="C143" s="98"/>
      <c r="D143" s="166" t="s">
        <v>1790</v>
      </c>
      <c r="E143" s="167"/>
      <c r="F143" s="167"/>
      <c r="G143" s="167"/>
      <c r="H143" s="167"/>
      <c r="I143" s="168"/>
      <c r="J143" s="169">
        <f>J339</f>
        <v>0</v>
      </c>
      <c r="K143" s="98"/>
      <c r="L143" s="170"/>
    </row>
    <row r="144" spans="2:12" s="9" customFormat="1" ht="14.85" customHeight="1" x14ac:dyDescent="0.2">
      <c r="B144" s="165"/>
      <c r="C144" s="98"/>
      <c r="D144" s="166" t="s">
        <v>1791</v>
      </c>
      <c r="E144" s="167"/>
      <c r="F144" s="167"/>
      <c r="G144" s="167"/>
      <c r="H144" s="167"/>
      <c r="I144" s="168"/>
      <c r="J144" s="169">
        <f>J345</f>
        <v>0</v>
      </c>
      <c r="K144" s="98"/>
      <c r="L144" s="170"/>
    </row>
    <row r="145" spans="2:12" s="9" customFormat="1" ht="14.85" customHeight="1" x14ac:dyDescent="0.2">
      <c r="B145" s="165"/>
      <c r="C145" s="98"/>
      <c r="D145" s="166" t="s">
        <v>1792</v>
      </c>
      <c r="E145" s="167"/>
      <c r="F145" s="167"/>
      <c r="G145" s="167"/>
      <c r="H145" s="167"/>
      <c r="I145" s="168"/>
      <c r="J145" s="169">
        <f>J348</f>
        <v>0</v>
      </c>
      <c r="K145" s="98"/>
      <c r="L145" s="170"/>
    </row>
    <row r="146" spans="2:12" s="9" customFormat="1" ht="14.85" customHeight="1" x14ac:dyDescent="0.2">
      <c r="B146" s="165"/>
      <c r="C146" s="98"/>
      <c r="D146" s="166" t="s">
        <v>3703</v>
      </c>
      <c r="E146" s="167"/>
      <c r="F146" s="167"/>
      <c r="G146" s="167"/>
      <c r="H146" s="167"/>
      <c r="I146" s="168"/>
      <c r="J146" s="169">
        <f>J350</f>
        <v>0</v>
      </c>
      <c r="K146" s="98"/>
      <c r="L146" s="170"/>
    </row>
    <row r="147" spans="2:12" s="9" customFormat="1" ht="14.85" customHeight="1" x14ac:dyDescent="0.2">
      <c r="B147" s="165"/>
      <c r="C147" s="98"/>
      <c r="D147" s="166" t="s">
        <v>3704</v>
      </c>
      <c r="E147" s="167"/>
      <c r="F147" s="167"/>
      <c r="G147" s="167"/>
      <c r="H147" s="167"/>
      <c r="I147" s="168"/>
      <c r="J147" s="169">
        <f>J356</f>
        <v>0</v>
      </c>
      <c r="K147" s="98"/>
      <c r="L147" s="170"/>
    </row>
    <row r="148" spans="2:12" s="9" customFormat="1" ht="14.85" customHeight="1" x14ac:dyDescent="0.2">
      <c r="B148" s="165"/>
      <c r="C148" s="98"/>
      <c r="D148" s="166" t="s">
        <v>3705</v>
      </c>
      <c r="E148" s="167"/>
      <c r="F148" s="167"/>
      <c r="G148" s="167"/>
      <c r="H148" s="167"/>
      <c r="I148" s="168"/>
      <c r="J148" s="169">
        <f>J359</f>
        <v>0</v>
      </c>
      <c r="K148" s="98"/>
      <c r="L148" s="170"/>
    </row>
    <row r="149" spans="2:12" s="9" customFormat="1" ht="14.85" customHeight="1" x14ac:dyDescent="0.2">
      <c r="B149" s="165"/>
      <c r="C149" s="98"/>
      <c r="D149" s="166" t="s">
        <v>1793</v>
      </c>
      <c r="E149" s="167"/>
      <c r="F149" s="167"/>
      <c r="G149" s="167"/>
      <c r="H149" s="167"/>
      <c r="I149" s="168"/>
      <c r="J149" s="169">
        <f>J361</f>
        <v>0</v>
      </c>
      <c r="K149" s="98"/>
      <c r="L149" s="170"/>
    </row>
    <row r="150" spans="2:12" s="9" customFormat="1" ht="14.85" customHeight="1" x14ac:dyDescent="0.2">
      <c r="B150" s="165"/>
      <c r="C150" s="98"/>
      <c r="D150" s="166" t="s">
        <v>3706</v>
      </c>
      <c r="E150" s="167"/>
      <c r="F150" s="167"/>
      <c r="G150" s="167"/>
      <c r="H150" s="167"/>
      <c r="I150" s="168"/>
      <c r="J150" s="169">
        <f>J363</f>
        <v>0</v>
      </c>
      <c r="K150" s="98"/>
      <c r="L150" s="170"/>
    </row>
    <row r="151" spans="2:12" s="9" customFormat="1" ht="14.85" customHeight="1" x14ac:dyDescent="0.2">
      <c r="B151" s="165"/>
      <c r="C151" s="98"/>
      <c r="D151" s="166" t="s">
        <v>1794</v>
      </c>
      <c r="E151" s="167"/>
      <c r="F151" s="167"/>
      <c r="G151" s="167"/>
      <c r="H151" s="167"/>
      <c r="I151" s="168"/>
      <c r="J151" s="169">
        <f>J365</f>
        <v>0</v>
      </c>
      <c r="K151" s="98"/>
      <c r="L151" s="170"/>
    </row>
    <row r="152" spans="2:12" s="9" customFormat="1" ht="14.85" customHeight="1" x14ac:dyDescent="0.2">
      <c r="B152" s="165"/>
      <c r="C152" s="98"/>
      <c r="D152" s="166" t="s">
        <v>1795</v>
      </c>
      <c r="E152" s="167"/>
      <c r="F152" s="167"/>
      <c r="G152" s="167"/>
      <c r="H152" s="167"/>
      <c r="I152" s="168"/>
      <c r="J152" s="169">
        <f>J367</f>
        <v>0</v>
      </c>
      <c r="K152" s="98"/>
      <c r="L152" s="170"/>
    </row>
    <row r="153" spans="2:12" s="9" customFormat="1" ht="14.85" customHeight="1" x14ac:dyDescent="0.2">
      <c r="B153" s="165"/>
      <c r="C153" s="98"/>
      <c r="D153" s="166" t="s">
        <v>1796</v>
      </c>
      <c r="E153" s="167"/>
      <c r="F153" s="167"/>
      <c r="G153" s="167"/>
      <c r="H153" s="167"/>
      <c r="I153" s="168"/>
      <c r="J153" s="169">
        <f>J371</f>
        <v>0</v>
      </c>
      <c r="K153" s="98"/>
      <c r="L153" s="170"/>
    </row>
    <row r="154" spans="2:12" s="9" customFormat="1" ht="14.85" customHeight="1" x14ac:dyDescent="0.2">
      <c r="B154" s="165"/>
      <c r="C154" s="98"/>
      <c r="D154" s="166" t="s">
        <v>1797</v>
      </c>
      <c r="E154" s="167"/>
      <c r="F154" s="167"/>
      <c r="G154" s="167"/>
      <c r="H154" s="167"/>
      <c r="I154" s="168"/>
      <c r="J154" s="169">
        <f>J374</f>
        <v>0</v>
      </c>
      <c r="K154" s="98"/>
      <c r="L154" s="170"/>
    </row>
    <row r="155" spans="2:12" s="9" customFormat="1" ht="14.85" customHeight="1" x14ac:dyDescent="0.2">
      <c r="B155" s="165"/>
      <c r="C155" s="98"/>
      <c r="D155" s="166" t="s">
        <v>1798</v>
      </c>
      <c r="E155" s="167"/>
      <c r="F155" s="167"/>
      <c r="G155" s="167"/>
      <c r="H155" s="167"/>
      <c r="I155" s="168"/>
      <c r="J155" s="169">
        <f>J377</f>
        <v>0</v>
      </c>
      <c r="K155" s="98"/>
      <c r="L155" s="170"/>
    </row>
    <row r="156" spans="2:12" s="9" customFormat="1" ht="14.85" customHeight="1" x14ac:dyDescent="0.2">
      <c r="B156" s="165"/>
      <c r="C156" s="98"/>
      <c r="D156" s="166" t="s">
        <v>1799</v>
      </c>
      <c r="E156" s="167"/>
      <c r="F156" s="167"/>
      <c r="G156" s="167"/>
      <c r="H156" s="167"/>
      <c r="I156" s="168"/>
      <c r="J156" s="169">
        <f>J381</f>
        <v>0</v>
      </c>
      <c r="K156" s="98"/>
      <c r="L156" s="170"/>
    </row>
    <row r="157" spans="2:12" s="9" customFormat="1" ht="19.899999999999999" customHeight="1" x14ac:dyDescent="0.2">
      <c r="B157" s="165"/>
      <c r="C157" s="98"/>
      <c r="D157" s="166" t="s">
        <v>1800</v>
      </c>
      <c r="E157" s="167"/>
      <c r="F157" s="167"/>
      <c r="G157" s="167"/>
      <c r="H157" s="167"/>
      <c r="I157" s="168"/>
      <c r="J157" s="169">
        <f>J383</f>
        <v>0</v>
      </c>
      <c r="K157" s="98"/>
      <c r="L157" s="170"/>
    </row>
    <row r="158" spans="2:12" s="9" customFormat="1" ht="14.85" customHeight="1" x14ac:dyDescent="0.2">
      <c r="B158" s="165"/>
      <c r="C158" s="98"/>
      <c r="D158" s="166" t="s">
        <v>1801</v>
      </c>
      <c r="E158" s="167"/>
      <c r="F158" s="167"/>
      <c r="G158" s="167"/>
      <c r="H158" s="167"/>
      <c r="I158" s="168"/>
      <c r="J158" s="169">
        <f>J384</f>
        <v>0</v>
      </c>
      <c r="K158" s="98"/>
      <c r="L158" s="170"/>
    </row>
    <row r="159" spans="2:12" s="9" customFormat="1" ht="14.85" customHeight="1" x14ac:dyDescent="0.2">
      <c r="B159" s="165"/>
      <c r="C159" s="98"/>
      <c r="D159" s="166" t="s">
        <v>1802</v>
      </c>
      <c r="E159" s="167"/>
      <c r="F159" s="167"/>
      <c r="G159" s="167"/>
      <c r="H159" s="167"/>
      <c r="I159" s="168"/>
      <c r="J159" s="169">
        <f>J386</f>
        <v>0</v>
      </c>
      <c r="K159" s="98"/>
      <c r="L159" s="170"/>
    </row>
    <row r="160" spans="2:12" s="9" customFormat="1" ht="14.85" customHeight="1" x14ac:dyDescent="0.2">
      <c r="B160" s="165"/>
      <c r="C160" s="98"/>
      <c r="D160" s="166" t="s">
        <v>1803</v>
      </c>
      <c r="E160" s="167"/>
      <c r="F160" s="167"/>
      <c r="G160" s="167"/>
      <c r="H160" s="167"/>
      <c r="I160" s="168"/>
      <c r="J160" s="169">
        <f>J388</f>
        <v>0</v>
      </c>
      <c r="K160" s="98"/>
      <c r="L160" s="170"/>
    </row>
    <row r="161" spans="2:12" s="9" customFormat="1" ht="14.85" customHeight="1" x14ac:dyDescent="0.2">
      <c r="B161" s="165"/>
      <c r="C161" s="98"/>
      <c r="D161" s="166" t="s">
        <v>3707</v>
      </c>
      <c r="E161" s="167"/>
      <c r="F161" s="167"/>
      <c r="G161" s="167"/>
      <c r="H161" s="167"/>
      <c r="I161" s="168"/>
      <c r="J161" s="169">
        <f>J391</f>
        <v>0</v>
      </c>
      <c r="K161" s="98"/>
      <c r="L161" s="170"/>
    </row>
    <row r="162" spans="2:12" s="9" customFormat="1" ht="14.85" customHeight="1" x14ac:dyDescent="0.2">
      <c r="B162" s="165"/>
      <c r="C162" s="98"/>
      <c r="D162" s="166" t="s">
        <v>1804</v>
      </c>
      <c r="E162" s="167"/>
      <c r="F162" s="167"/>
      <c r="G162" s="167"/>
      <c r="H162" s="167"/>
      <c r="I162" s="168"/>
      <c r="J162" s="169">
        <f>J393</f>
        <v>0</v>
      </c>
      <c r="K162" s="98"/>
      <c r="L162" s="170"/>
    </row>
    <row r="163" spans="2:12" s="9" customFormat="1" ht="14.85" customHeight="1" x14ac:dyDescent="0.2">
      <c r="B163" s="165"/>
      <c r="C163" s="98"/>
      <c r="D163" s="166" t="s">
        <v>1805</v>
      </c>
      <c r="E163" s="167"/>
      <c r="F163" s="167"/>
      <c r="G163" s="167"/>
      <c r="H163" s="167"/>
      <c r="I163" s="168"/>
      <c r="J163" s="169">
        <f>J395</f>
        <v>0</v>
      </c>
      <c r="K163" s="98"/>
      <c r="L163" s="170"/>
    </row>
    <row r="164" spans="2:12" s="9" customFormat="1" ht="14.85" customHeight="1" x14ac:dyDescent="0.2">
      <c r="B164" s="165"/>
      <c r="C164" s="98"/>
      <c r="D164" s="166" t="s">
        <v>1806</v>
      </c>
      <c r="E164" s="167"/>
      <c r="F164" s="167"/>
      <c r="G164" s="167"/>
      <c r="H164" s="167"/>
      <c r="I164" s="168"/>
      <c r="J164" s="169">
        <f>J397</f>
        <v>0</v>
      </c>
      <c r="K164" s="98"/>
      <c r="L164" s="170"/>
    </row>
    <row r="165" spans="2:12" s="9" customFormat="1" ht="14.85" customHeight="1" x14ac:dyDescent="0.2">
      <c r="B165" s="165"/>
      <c r="C165" s="98"/>
      <c r="D165" s="166" t="s">
        <v>1807</v>
      </c>
      <c r="E165" s="167"/>
      <c r="F165" s="167"/>
      <c r="G165" s="167"/>
      <c r="H165" s="167"/>
      <c r="I165" s="168"/>
      <c r="J165" s="169">
        <f>J400</f>
        <v>0</v>
      </c>
      <c r="K165" s="98"/>
      <c r="L165" s="170"/>
    </row>
    <row r="166" spans="2:12" s="9" customFormat="1" ht="14.85" customHeight="1" x14ac:dyDescent="0.2">
      <c r="B166" s="165"/>
      <c r="C166" s="98"/>
      <c r="D166" s="166" t="s">
        <v>1808</v>
      </c>
      <c r="E166" s="167"/>
      <c r="F166" s="167"/>
      <c r="G166" s="167"/>
      <c r="H166" s="167"/>
      <c r="I166" s="168"/>
      <c r="J166" s="169">
        <f>J405</f>
        <v>0</v>
      </c>
      <c r="K166" s="98"/>
      <c r="L166" s="170"/>
    </row>
    <row r="167" spans="2:12" s="9" customFormat="1" ht="14.85" customHeight="1" x14ac:dyDescent="0.2">
      <c r="B167" s="165"/>
      <c r="C167" s="98"/>
      <c r="D167" s="166" t="s">
        <v>1809</v>
      </c>
      <c r="E167" s="167"/>
      <c r="F167" s="167"/>
      <c r="G167" s="167"/>
      <c r="H167" s="167"/>
      <c r="I167" s="168"/>
      <c r="J167" s="169">
        <f>J408</f>
        <v>0</v>
      </c>
      <c r="K167" s="98"/>
      <c r="L167" s="170"/>
    </row>
    <row r="168" spans="2:12" s="9" customFormat="1" ht="14.85" customHeight="1" x14ac:dyDescent="0.2">
      <c r="B168" s="165"/>
      <c r="C168" s="98"/>
      <c r="D168" s="166" t="s">
        <v>1810</v>
      </c>
      <c r="E168" s="167"/>
      <c r="F168" s="167"/>
      <c r="G168" s="167"/>
      <c r="H168" s="167"/>
      <c r="I168" s="168"/>
      <c r="J168" s="169">
        <f>J410</f>
        <v>0</v>
      </c>
      <c r="K168" s="98"/>
      <c r="L168" s="170"/>
    </row>
    <row r="169" spans="2:12" s="9" customFormat="1" ht="14.85" customHeight="1" x14ac:dyDescent="0.2">
      <c r="B169" s="165"/>
      <c r="C169" s="98"/>
      <c r="D169" s="166" t="s">
        <v>1811</v>
      </c>
      <c r="E169" s="167"/>
      <c r="F169" s="167"/>
      <c r="G169" s="167"/>
      <c r="H169" s="167"/>
      <c r="I169" s="168"/>
      <c r="J169" s="169">
        <f>J414</f>
        <v>0</v>
      </c>
      <c r="K169" s="98"/>
      <c r="L169" s="170"/>
    </row>
    <row r="170" spans="2:12" s="9" customFormat="1" ht="14.85" customHeight="1" x14ac:dyDescent="0.2">
      <c r="B170" s="165"/>
      <c r="C170" s="98"/>
      <c r="D170" s="166" t="s">
        <v>3708</v>
      </c>
      <c r="E170" s="167"/>
      <c r="F170" s="167"/>
      <c r="G170" s="167"/>
      <c r="H170" s="167"/>
      <c r="I170" s="168"/>
      <c r="J170" s="169">
        <f>J416</f>
        <v>0</v>
      </c>
      <c r="K170" s="98"/>
      <c r="L170" s="170"/>
    </row>
    <row r="171" spans="2:12" s="9" customFormat="1" ht="14.85" customHeight="1" x14ac:dyDescent="0.2">
      <c r="B171" s="165"/>
      <c r="C171" s="98"/>
      <c r="D171" s="166" t="s">
        <v>3709</v>
      </c>
      <c r="E171" s="167"/>
      <c r="F171" s="167"/>
      <c r="G171" s="167"/>
      <c r="H171" s="167"/>
      <c r="I171" s="168"/>
      <c r="J171" s="169">
        <f>J421</f>
        <v>0</v>
      </c>
      <c r="K171" s="98"/>
      <c r="L171" s="170"/>
    </row>
    <row r="172" spans="2:12" s="9" customFormat="1" ht="14.85" customHeight="1" x14ac:dyDescent="0.2">
      <c r="B172" s="165"/>
      <c r="C172" s="98"/>
      <c r="D172" s="166" t="s">
        <v>3710</v>
      </c>
      <c r="E172" s="167"/>
      <c r="F172" s="167"/>
      <c r="G172" s="167"/>
      <c r="H172" s="167"/>
      <c r="I172" s="168"/>
      <c r="J172" s="169">
        <f>J424</f>
        <v>0</v>
      </c>
      <c r="K172" s="98"/>
      <c r="L172" s="170"/>
    </row>
    <row r="173" spans="2:12" s="9" customFormat="1" ht="14.85" customHeight="1" x14ac:dyDescent="0.2">
      <c r="B173" s="165"/>
      <c r="C173" s="98"/>
      <c r="D173" s="166" t="s">
        <v>3711</v>
      </c>
      <c r="E173" s="167"/>
      <c r="F173" s="167"/>
      <c r="G173" s="167"/>
      <c r="H173" s="167"/>
      <c r="I173" s="168"/>
      <c r="J173" s="169">
        <f>J426</f>
        <v>0</v>
      </c>
      <c r="K173" s="98"/>
      <c r="L173" s="170"/>
    </row>
    <row r="174" spans="2:12" s="9" customFormat="1" ht="14.85" customHeight="1" x14ac:dyDescent="0.2">
      <c r="B174" s="165"/>
      <c r="C174" s="98"/>
      <c r="D174" s="166" t="s">
        <v>3712</v>
      </c>
      <c r="E174" s="167"/>
      <c r="F174" s="167"/>
      <c r="G174" s="167"/>
      <c r="H174" s="167"/>
      <c r="I174" s="168"/>
      <c r="J174" s="169">
        <f>J428</f>
        <v>0</v>
      </c>
      <c r="K174" s="98"/>
      <c r="L174" s="170"/>
    </row>
    <row r="175" spans="2:12" s="9" customFormat="1" ht="14.85" customHeight="1" x14ac:dyDescent="0.2">
      <c r="B175" s="165"/>
      <c r="C175" s="98"/>
      <c r="D175" s="166" t="s">
        <v>3713</v>
      </c>
      <c r="E175" s="167"/>
      <c r="F175" s="167"/>
      <c r="G175" s="167"/>
      <c r="H175" s="167"/>
      <c r="I175" s="168"/>
      <c r="J175" s="169">
        <f>J430</f>
        <v>0</v>
      </c>
      <c r="K175" s="98"/>
      <c r="L175" s="170"/>
    </row>
    <row r="176" spans="2:12" s="9" customFormat="1" ht="14.85" customHeight="1" x14ac:dyDescent="0.2">
      <c r="B176" s="165"/>
      <c r="C176" s="98"/>
      <c r="D176" s="166" t="s">
        <v>1812</v>
      </c>
      <c r="E176" s="167"/>
      <c r="F176" s="167"/>
      <c r="G176" s="167"/>
      <c r="H176" s="167"/>
      <c r="I176" s="168"/>
      <c r="J176" s="169">
        <f>J432</f>
        <v>0</v>
      </c>
      <c r="K176" s="98"/>
      <c r="L176" s="170"/>
    </row>
    <row r="177" spans="2:12" s="9" customFormat="1" ht="14.85" customHeight="1" x14ac:dyDescent="0.2">
      <c r="B177" s="165"/>
      <c r="C177" s="98"/>
      <c r="D177" s="166" t="s">
        <v>1813</v>
      </c>
      <c r="E177" s="167"/>
      <c r="F177" s="167"/>
      <c r="G177" s="167"/>
      <c r="H177" s="167"/>
      <c r="I177" s="168"/>
      <c r="J177" s="169">
        <f>J434</f>
        <v>0</v>
      </c>
      <c r="K177" s="98"/>
      <c r="L177" s="170"/>
    </row>
    <row r="178" spans="2:12" s="9" customFormat="1" ht="14.85" customHeight="1" x14ac:dyDescent="0.2">
      <c r="B178" s="165"/>
      <c r="C178" s="98"/>
      <c r="D178" s="166" t="s">
        <v>1814</v>
      </c>
      <c r="E178" s="167"/>
      <c r="F178" s="167"/>
      <c r="G178" s="167"/>
      <c r="H178" s="167"/>
      <c r="I178" s="168"/>
      <c r="J178" s="169">
        <f>J437</f>
        <v>0</v>
      </c>
      <c r="K178" s="98"/>
      <c r="L178" s="170"/>
    </row>
    <row r="179" spans="2:12" s="9" customFormat="1" ht="14.85" customHeight="1" x14ac:dyDescent="0.2">
      <c r="B179" s="165"/>
      <c r="C179" s="98"/>
      <c r="D179" s="166" t="s">
        <v>1815</v>
      </c>
      <c r="E179" s="167"/>
      <c r="F179" s="167"/>
      <c r="G179" s="167"/>
      <c r="H179" s="167"/>
      <c r="I179" s="168"/>
      <c r="J179" s="169">
        <f>J443</f>
        <v>0</v>
      </c>
      <c r="K179" s="98"/>
      <c r="L179" s="170"/>
    </row>
    <row r="180" spans="2:12" s="9" customFormat="1" ht="14.85" customHeight="1" x14ac:dyDescent="0.2">
      <c r="B180" s="165"/>
      <c r="C180" s="98"/>
      <c r="D180" s="166" t="s">
        <v>1816</v>
      </c>
      <c r="E180" s="167"/>
      <c r="F180" s="167"/>
      <c r="G180" s="167"/>
      <c r="H180" s="167"/>
      <c r="I180" s="168"/>
      <c r="J180" s="169">
        <f>J448</f>
        <v>0</v>
      </c>
      <c r="K180" s="98"/>
      <c r="L180" s="170"/>
    </row>
    <row r="181" spans="2:12" s="9" customFormat="1" ht="14.85" customHeight="1" x14ac:dyDescent="0.2">
      <c r="B181" s="165"/>
      <c r="C181" s="98"/>
      <c r="D181" s="166" t="s">
        <v>1817</v>
      </c>
      <c r="E181" s="167"/>
      <c r="F181" s="167"/>
      <c r="G181" s="167"/>
      <c r="H181" s="167"/>
      <c r="I181" s="168"/>
      <c r="J181" s="169">
        <f>J451</f>
        <v>0</v>
      </c>
      <c r="K181" s="98"/>
      <c r="L181" s="170"/>
    </row>
    <row r="182" spans="2:12" s="9" customFormat="1" ht="14.85" customHeight="1" x14ac:dyDescent="0.2">
      <c r="B182" s="165"/>
      <c r="C182" s="98"/>
      <c r="D182" s="166" t="s">
        <v>1818</v>
      </c>
      <c r="E182" s="167"/>
      <c r="F182" s="167"/>
      <c r="G182" s="167"/>
      <c r="H182" s="167"/>
      <c r="I182" s="168"/>
      <c r="J182" s="169">
        <f>J454</f>
        <v>0</v>
      </c>
      <c r="K182" s="98"/>
      <c r="L182" s="170"/>
    </row>
    <row r="183" spans="2:12" s="9" customFormat="1" ht="19.899999999999999" customHeight="1" x14ac:dyDescent="0.2">
      <c r="B183" s="165"/>
      <c r="C183" s="98"/>
      <c r="D183" s="166" t="s">
        <v>1819</v>
      </c>
      <c r="E183" s="167"/>
      <c r="F183" s="167"/>
      <c r="G183" s="167"/>
      <c r="H183" s="167"/>
      <c r="I183" s="168"/>
      <c r="J183" s="169">
        <f>J456</f>
        <v>0</v>
      </c>
      <c r="K183" s="98"/>
      <c r="L183" s="170"/>
    </row>
    <row r="184" spans="2:12" s="9" customFormat="1" ht="14.85" customHeight="1" x14ac:dyDescent="0.2">
      <c r="B184" s="165"/>
      <c r="C184" s="98"/>
      <c r="D184" s="166" t="s">
        <v>1820</v>
      </c>
      <c r="E184" s="167"/>
      <c r="F184" s="167"/>
      <c r="G184" s="167"/>
      <c r="H184" s="167"/>
      <c r="I184" s="168"/>
      <c r="J184" s="169">
        <f>J457</f>
        <v>0</v>
      </c>
      <c r="K184" s="98"/>
      <c r="L184" s="170"/>
    </row>
    <row r="185" spans="2:12" s="9" customFormat="1" ht="14.85" customHeight="1" x14ac:dyDescent="0.2">
      <c r="B185" s="165"/>
      <c r="C185" s="98"/>
      <c r="D185" s="166" t="s">
        <v>1821</v>
      </c>
      <c r="E185" s="167"/>
      <c r="F185" s="167"/>
      <c r="G185" s="167"/>
      <c r="H185" s="167"/>
      <c r="I185" s="168"/>
      <c r="J185" s="169">
        <f>J460</f>
        <v>0</v>
      </c>
      <c r="K185" s="98"/>
      <c r="L185" s="170"/>
    </row>
    <row r="186" spans="2:12" s="9" customFormat="1" ht="19.899999999999999" customHeight="1" x14ac:dyDescent="0.2">
      <c r="B186" s="165"/>
      <c r="C186" s="98"/>
      <c r="D186" s="166" t="s">
        <v>1822</v>
      </c>
      <c r="E186" s="167"/>
      <c r="F186" s="167"/>
      <c r="G186" s="167"/>
      <c r="H186" s="167"/>
      <c r="I186" s="168"/>
      <c r="J186" s="169">
        <f>J462</f>
        <v>0</v>
      </c>
      <c r="K186" s="98"/>
      <c r="L186" s="170"/>
    </row>
    <row r="187" spans="2:12" s="9" customFormat="1" ht="14.85" customHeight="1" x14ac:dyDescent="0.2">
      <c r="B187" s="165"/>
      <c r="C187" s="98"/>
      <c r="D187" s="166" t="s">
        <v>1823</v>
      </c>
      <c r="E187" s="167"/>
      <c r="F187" s="167"/>
      <c r="G187" s="167"/>
      <c r="H187" s="167"/>
      <c r="I187" s="168"/>
      <c r="J187" s="169">
        <f>J463</f>
        <v>0</v>
      </c>
      <c r="K187" s="98"/>
      <c r="L187" s="170"/>
    </row>
    <row r="188" spans="2:12" s="9" customFormat="1" ht="14.85" customHeight="1" x14ac:dyDescent="0.2">
      <c r="B188" s="165"/>
      <c r="C188" s="98"/>
      <c r="D188" s="166" t="s">
        <v>1824</v>
      </c>
      <c r="E188" s="167"/>
      <c r="F188" s="167"/>
      <c r="G188" s="167"/>
      <c r="H188" s="167"/>
      <c r="I188" s="168"/>
      <c r="J188" s="169">
        <f>J465</f>
        <v>0</v>
      </c>
      <c r="K188" s="98"/>
      <c r="L188" s="170"/>
    </row>
    <row r="189" spans="2:12" s="9" customFormat="1" ht="14.85" customHeight="1" x14ac:dyDescent="0.2">
      <c r="B189" s="165"/>
      <c r="C189" s="98"/>
      <c r="D189" s="166" t="s">
        <v>1825</v>
      </c>
      <c r="E189" s="167"/>
      <c r="F189" s="167"/>
      <c r="G189" s="167"/>
      <c r="H189" s="167"/>
      <c r="I189" s="168"/>
      <c r="J189" s="169">
        <f>J467</f>
        <v>0</v>
      </c>
      <c r="K189" s="98"/>
      <c r="L189" s="170"/>
    </row>
    <row r="190" spans="2:12" s="9" customFormat="1" ht="14.85" customHeight="1" x14ac:dyDescent="0.2">
      <c r="B190" s="165"/>
      <c r="C190" s="98"/>
      <c r="D190" s="166" t="s">
        <v>1826</v>
      </c>
      <c r="E190" s="167"/>
      <c r="F190" s="167"/>
      <c r="G190" s="167"/>
      <c r="H190" s="167"/>
      <c r="I190" s="168"/>
      <c r="J190" s="169">
        <f>J474</f>
        <v>0</v>
      </c>
      <c r="K190" s="98"/>
      <c r="L190" s="170"/>
    </row>
    <row r="191" spans="2:12" s="9" customFormat="1" ht="14.85" customHeight="1" x14ac:dyDescent="0.2">
      <c r="B191" s="165"/>
      <c r="C191" s="98"/>
      <c r="D191" s="166" t="s">
        <v>1827</v>
      </c>
      <c r="E191" s="167"/>
      <c r="F191" s="167"/>
      <c r="G191" s="167"/>
      <c r="H191" s="167"/>
      <c r="I191" s="168"/>
      <c r="J191" s="169">
        <f>J477</f>
        <v>0</v>
      </c>
      <c r="K191" s="98"/>
      <c r="L191" s="170"/>
    </row>
    <row r="192" spans="2:12" s="9" customFormat="1" ht="14.85" customHeight="1" x14ac:dyDescent="0.2">
      <c r="B192" s="165"/>
      <c r="C192" s="98"/>
      <c r="D192" s="166" t="s">
        <v>1828</v>
      </c>
      <c r="E192" s="167"/>
      <c r="F192" s="167"/>
      <c r="G192" s="167"/>
      <c r="H192" s="167"/>
      <c r="I192" s="168"/>
      <c r="J192" s="169">
        <f>J480</f>
        <v>0</v>
      </c>
      <c r="K192" s="98"/>
      <c r="L192" s="170"/>
    </row>
    <row r="193" spans="2:65" s="9" customFormat="1" ht="14.85" customHeight="1" x14ac:dyDescent="0.2">
      <c r="B193" s="165"/>
      <c r="C193" s="98"/>
      <c r="D193" s="166" t="s">
        <v>1829</v>
      </c>
      <c r="E193" s="167"/>
      <c r="F193" s="167"/>
      <c r="G193" s="167"/>
      <c r="H193" s="167"/>
      <c r="I193" s="168"/>
      <c r="J193" s="169">
        <f>J482</f>
        <v>0</v>
      </c>
      <c r="K193" s="98"/>
      <c r="L193" s="170"/>
    </row>
    <row r="194" spans="2:65" s="9" customFormat="1" ht="14.85" customHeight="1" x14ac:dyDescent="0.2">
      <c r="B194" s="165"/>
      <c r="C194" s="98"/>
      <c r="D194" s="166" t="s">
        <v>1830</v>
      </c>
      <c r="E194" s="167"/>
      <c r="F194" s="167"/>
      <c r="G194" s="167"/>
      <c r="H194" s="167"/>
      <c r="I194" s="168"/>
      <c r="J194" s="169">
        <f>J485</f>
        <v>0</v>
      </c>
      <c r="K194" s="98"/>
      <c r="L194" s="170"/>
    </row>
    <row r="195" spans="2:65" s="9" customFormat="1" ht="14.85" customHeight="1" x14ac:dyDescent="0.2">
      <c r="B195" s="165"/>
      <c r="C195" s="98"/>
      <c r="D195" s="166" t="s">
        <v>1831</v>
      </c>
      <c r="E195" s="167"/>
      <c r="F195" s="167"/>
      <c r="G195" s="167"/>
      <c r="H195" s="167"/>
      <c r="I195" s="168"/>
      <c r="J195" s="169">
        <f>J488</f>
        <v>0</v>
      </c>
      <c r="K195" s="98"/>
      <c r="L195" s="170"/>
    </row>
    <row r="196" spans="2:65" s="9" customFormat="1" ht="14.85" customHeight="1" x14ac:dyDescent="0.2">
      <c r="B196" s="165"/>
      <c r="C196" s="98"/>
      <c r="D196" s="166" t="s">
        <v>1832</v>
      </c>
      <c r="E196" s="167"/>
      <c r="F196" s="167"/>
      <c r="G196" s="167"/>
      <c r="H196" s="167"/>
      <c r="I196" s="168"/>
      <c r="J196" s="169">
        <f>J490</f>
        <v>0</v>
      </c>
      <c r="K196" s="98"/>
      <c r="L196" s="170"/>
    </row>
    <row r="197" spans="2:65" s="8" customFormat="1" ht="24.95" customHeight="1" x14ac:dyDescent="0.2">
      <c r="B197" s="158"/>
      <c r="C197" s="159"/>
      <c r="D197" s="160" t="s">
        <v>1833</v>
      </c>
      <c r="E197" s="161"/>
      <c r="F197" s="161"/>
      <c r="G197" s="161"/>
      <c r="H197" s="161"/>
      <c r="I197" s="162"/>
      <c r="J197" s="163">
        <f>J492</f>
        <v>0</v>
      </c>
      <c r="K197" s="159"/>
      <c r="L197" s="164"/>
    </row>
    <row r="198" spans="2:65" s="1" customFormat="1" ht="21.75" customHeight="1" x14ac:dyDescent="0.2">
      <c r="B198" s="33"/>
      <c r="C198" s="34"/>
      <c r="D198" s="34"/>
      <c r="E198" s="34"/>
      <c r="F198" s="34"/>
      <c r="G198" s="34"/>
      <c r="H198" s="34"/>
      <c r="I198" s="116"/>
      <c r="J198" s="34"/>
      <c r="K198" s="34"/>
      <c r="L198" s="37"/>
    </row>
    <row r="199" spans="2:65" s="1" customFormat="1" ht="6.95" customHeight="1" x14ac:dyDescent="0.2">
      <c r="B199" s="33"/>
      <c r="C199" s="34"/>
      <c r="D199" s="34"/>
      <c r="E199" s="34"/>
      <c r="F199" s="34"/>
      <c r="G199" s="34"/>
      <c r="H199" s="34"/>
      <c r="I199" s="116"/>
      <c r="J199" s="34"/>
      <c r="K199" s="34"/>
      <c r="L199" s="37"/>
    </row>
    <row r="200" spans="2:65" s="1" customFormat="1" ht="29.25" customHeight="1" x14ac:dyDescent="0.2">
      <c r="B200" s="33"/>
      <c r="C200" s="157" t="s">
        <v>173</v>
      </c>
      <c r="D200" s="34"/>
      <c r="E200" s="34"/>
      <c r="F200" s="34"/>
      <c r="G200" s="34"/>
      <c r="H200" s="34"/>
      <c r="I200" s="116"/>
      <c r="J200" s="171">
        <f>ROUND(J201 + J202 + J203 + J204 + J205 + J206,2)</f>
        <v>0</v>
      </c>
      <c r="K200" s="34"/>
      <c r="L200" s="37"/>
      <c r="N200" s="172" t="s">
        <v>40</v>
      </c>
    </row>
    <row r="201" spans="2:65" s="1" customFormat="1" ht="18" customHeight="1" x14ac:dyDescent="0.2">
      <c r="B201" s="33"/>
      <c r="C201" s="34"/>
      <c r="D201" s="324" t="s">
        <v>174</v>
      </c>
      <c r="E201" s="325"/>
      <c r="F201" s="325"/>
      <c r="G201" s="34"/>
      <c r="H201" s="34"/>
      <c r="I201" s="116"/>
      <c r="J201" s="174">
        <v>0</v>
      </c>
      <c r="K201" s="34"/>
      <c r="L201" s="175"/>
      <c r="M201" s="116"/>
      <c r="N201" s="176" t="s">
        <v>41</v>
      </c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77" t="s">
        <v>175</v>
      </c>
      <c r="AZ201" s="116"/>
      <c r="BA201" s="116"/>
      <c r="BB201" s="116"/>
      <c r="BC201" s="116"/>
      <c r="BD201" s="116"/>
      <c r="BE201" s="178">
        <f t="shared" ref="BE201:BE206" si="0">IF(N201="základní",J201,0)</f>
        <v>0</v>
      </c>
      <c r="BF201" s="178">
        <f t="shared" ref="BF201:BF206" si="1">IF(N201="snížená",J201,0)</f>
        <v>0</v>
      </c>
      <c r="BG201" s="178">
        <f t="shared" ref="BG201:BG206" si="2">IF(N201="zákl. přenesená",J201,0)</f>
        <v>0</v>
      </c>
      <c r="BH201" s="178">
        <f t="shared" ref="BH201:BH206" si="3">IF(N201="sníž. přenesená",J201,0)</f>
        <v>0</v>
      </c>
      <c r="BI201" s="178">
        <f t="shared" ref="BI201:BI206" si="4">IF(N201="nulová",J201,0)</f>
        <v>0</v>
      </c>
      <c r="BJ201" s="177" t="s">
        <v>83</v>
      </c>
      <c r="BK201" s="116"/>
      <c r="BL201" s="116"/>
      <c r="BM201" s="116"/>
    </row>
    <row r="202" spans="2:65" s="1" customFormat="1" ht="18" customHeight="1" x14ac:dyDescent="0.2">
      <c r="B202" s="33"/>
      <c r="C202" s="34"/>
      <c r="D202" s="324" t="s">
        <v>176</v>
      </c>
      <c r="E202" s="325"/>
      <c r="F202" s="325"/>
      <c r="G202" s="34"/>
      <c r="H202" s="34"/>
      <c r="I202" s="116"/>
      <c r="J202" s="174">
        <v>0</v>
      </c>
      <c r="K202" s="34"/>
      <c r="L202" s="175"/>
      <c r="M202" s="116"/>
      <c r="N202" s="176" t="s">
        <v>41</v>
      </c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77" t="s">
        <v>175</v>
      </c>
      <c r="AZ202" s="116"/>
      <c r="BA202" s="116"/>
      <c r="BB202" s="116"/>
      <c r="BC202" s="116"/>
      <c r="BD202" s="116"/>
      <c r="BE202" s="178">
        <f t="shared" si="0"/>
        <v>0</v>
      </c>
      <c r="BF202" s="178">
        <f t="shared" si="1"/>
        <v>0</v>
      </c>
      <c r="BG202" s="178">
        <f t="shared" si="2"/>
        <v>0</v>
      </c>
      <c r="BH202" s="178">
        <f t="shared" si="3"/>
        <v>0</v>
      </c>
      <c r="BI202" s="178">
        <f t="shared" si="4"/>
        <v>0</v>
      </c>
      <c r="BJ202" s="177" t="s">
        <v>83</v>
      </c>
      <c r="BK202" s="116"/>
      <c r="BL202" s="116"/>
      <c r="BM202" s="116"/>
    </row>
    <row r="203" spans="2:65" s="1" customFormat="1" ht="18" customHeight="1" x14ac:dyDescent="0.2">
      <c r="B203" s="33"/>
      <c r="C203" s="34"/>
      <c r="D203" s="324" t="s">
        <v>177</v>
      </c>
      <c r="E203" s="325"/>
      <c r="F203" s="325"/>
      <c r="G203" s="34"/>
      <c r="H203" s="34"/>
      <c r="I203" s="116"/>
      <c r="J203" s="174">
        <v>0</v>
      </c>
      <c r="K203" s="34"/>
      <c r="L203" s="175"/>
      <c r="M203" s="116"/>
      <c r="N203" s="176" t="s">
        <v>41</v>
      </c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77" t="s">
        <v>175</v>
      </c>
      <c r="AZ203" s="116"/>
      <c r="BA203" s="116"/>
      <c r="BB203" s="116"/>
      <c r="BC203" s="116"/>
      <c r="BD203" s="116"/>
      <c r="BE203" s="178">
        <f t="shared" si="0"/>
        <v>0</v>
      </c>
      <c r="BF203" s="178">
        <f t="shared" si="1"/>
        <v>0</v>
      </c>
      <c r="BG203" s="178">
        <f t="shared" si="2"/>
        <v>0</v>
      </c>
      <c r="BH203" s="178">
        <f t="shared" si="3"/>
        <v>0</v>
      </c>
      <c r="BI203" s="178">
        <f t="shared" si="4"/>
        <v>0</v>
      </c>
      <c r="BJ203" s="177" t="s">
        <v>83</v>
      </c>
      <c r="BK203" s="116"/>
      <c r="BL203" s="116"/>
      <c r="BM203" s="116"/>
    </row>
    <row r="204" spans="2:65" s="1" customFormat="1" ht="18" customHeight="1" x14ac:dyDescent="0.2">
      <c r="B204" s="33"/>
      <c r="C204" s="34"/>
      <c r="D204" s="324" t="s">
        <v>178</v>
      </c>
      <c r="E204" s="325"/>
      <c r="F204" s="325"/>
      <c r="G204" s="34"/>
      <c r="H204" s="34"/>
      <c r="I204" s="116"/>
      <c r="J204" s="174">
        <v>0</v>
      </c>
      <c r="K204" s="34"/>
      <c r="L204" s="175"/>
      <c r="M204" s="116"/>
      <c r="N204" s="176" t="s">
        <v>41</v>
      </c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77" t="s">
        <v>175</v>
      </c>
      <c r="AZ204" s="116"/>
      <c r="BA204" s="116"/>
      <c r="BB204" s="116"/>
      <c r="BC204" s="116"/>
      <c r="BD204" s="116"/>
      <c r="BE204" s="178">
        <f t="shared" si="0"/>
        <v>0</v>
      </c>
      <c r="BF204" s="178">
        <f t="shared" si="1"/>
        <v>0</v>
      </c>
      <c r="BG204" s="178">
        <f t="shared" si="2"/>
        <v>0</v>
      </c>
      <c r="BH204" s="178">
        <f t="shared" si="3"/>
        <v>0</v>
      </c>
      <c r="BI204" s="178">
        <f t="shared" si="4"/>
        <v>0</v>
      </c>
      <c r="BJ204" s="177" t="s">
        <v>83</v>
      </c>
      <c r="BK204" s="116"/>
      <c r="BL204" s="116"/>
      <c r="BM204" s="116"/>
    </row>
    <row r="205" spans="2:65" s="1" customFormat="1" ht="18" customHeight="1" x14ac:dyDescent="0.2">
      <c r="B205" s="33"/>
      <c r="C205" s="34"/>
      <c r="D205" s="324" t="s">
        <v>179</v>
      </c>
      <c r="E205" s="325"/>
      <c r="F205" s="325"/>
      <c r="G205" s="34"/>
      <c r="H205" s="34"/>
      <c r="I205" s="116"/>
      <c r="J205" s="174">
        <v>0</v>
      </c>
      <c r="K205" s="34"/>
      <c r="L205" s="175"/>
      <c r="M205" s="116"/>
      <c r="N205" s="176" t="s">
        <v>41</v>
      </c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77" t="s">
        <v>175</v>
      </c>
      <c r="AZ205" s="116"/>
      <c r="BA205" s="116"/>
      <c r="BB205" s="116"/>
      <c r="BC205" s="116"/>
      <c r="BD205" s="116"/>
      <c r="BE205" s="178">
        <f t="shared" si="0"/>
        <v>0</v>
      </c>
      <c r="BF205" s="178">
        <f t="shared" si="1"/>
        <v>0</v>
      </c>
      <c r="BG205" s="178">
        <f t="shared" si="2"/>
        <v>0</v>
      </c>
      <c r="BH205" s="178">
        <f t="shared" si="3"/>
        <v>0</v>
      </c>
      <c r="BI205" s="178">
        <f t="shared" si="4"/>
        <v>0</v>
      </c>
      <c r="BJ205" s="177" t="s">
        <v>83</v>
      </c>
      <c r="BK205" s="116"/>
      <c r="BL205" s="116"/>
      <c r="BM205" s="116"/>
    </row>
    <row r="206" spans="2:65" s="1" customFormat="1" ht="18" customHeight="1" x14ac:dyDescent="0.2">
      <c r="B206" s="33"/>
      <c r="C206" s="34"/>
      <c r="D206" s="173" t="s">
        <v>180</v>
      </c>
      <c r="E206" s="34"/>
      <c r="F206" s="34"/>
      <c r="G206" s="34"/>
      <c r="H206" s="34"/>
      <c r="I206" s="116"/>
      <c r="J206" s="174">
        <f>ROUND(J32*T206,2)</f>
        <v>0</v>
      </c>
      <c r="K206" s="34"/>
      <c r="L206" s="175"/>
      <c r="M206" s="116"/>
      <c r="N206" s="176" t="s">
        <v>41</v>
      </c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77" t="s">
        <v>181</v>
      </c>
      <c r="AZ206" s="116"/>
      <c r="BA206" s="116"/>
      <c r="BB206" s="116"/>
      <c r="BC206" s="116"/>
      <c r="BD206" s="116"/>
      <c r="BE206" s="178">
        <f t="shared" si="0"/>
        <v>0</v>
      </c>
      <c r="BF206" s="178">
        <f t="shared" si="1"/>
        <v>0</v>
      </c>
      <c r="BG206" s="178">
        <f t="shared" si="2"/>
        <v>0</v>
      </c>
      <c r="BH206" s="178">
        <f t="shared" si="3"/>
        <v>0</v>
      </c>
      <c r="BI206" s="178">
        <f t="shared" si="4"/>
        <v>0</v>
      </c>
      <c r="BJ206" s="177" t="s">
        <v>83</v>
      </c>
      <c r="BK206" s="116"/>
      <c r="BL206" s="116"/>
      <c r="BM206" s="116"/>
    </row>
    <row r="207" spans="2:65" s="1" customFormat="1" x14ac:dyDescent="0.2">
      <c r="B207" s="33"/>
      <c r="C207" s="34"/>
      <c r="D207" s="34"/>
      <c r="E207" s="34"/>
      <c r="F207" s="34"/>
      <c r="G207" s="34"/>
      <c r="H207" s="34"/>
      <c r="I207" s="116"/>
      <c r="J207" s="34"/>
      <c r="K207" s="34"/>
      <c r="L207" s="37"/>
    </row>
    <row r="208" spans="2:65" s="1" customFormat="1" ht="29.25" customHeight="1" x14ac:dyDescent="0.2">
      <c r="B208" s="33"/>
      <c r="C208" s="179" t="s">
        <v>182</v>
      </c>
      <c r="D208" s="154"/>
      <c r="E208" s="154"/>
      <c r="F208" s="154"/>
      <c r="G208" s="154"/>
      <c r="H208" s="154"/>
      <c r="I208" s="155"/>
      <c r="J208" s="180">
        <f>ROUND(J98+J200,2)</f>
        <v>0</v>
      </c>
      <c r="K208" s="154"/>
      <c r="L208" s="37"/>
    </row>
    <row r="209" spans="2:12" s="1" customFormat="1" ht="6.95" customHeight="1" x14ac:dyDescent="0.2">
      <c r="B209" s="48"/>
      <c r="C209" s="49"/>
      <c r="D209" s="49"/>
      <c r="E209" s="49"/>
      <c r="F209" s="49"/>
      <c r="G209" s="49"/>
      <c r="H209" s="49"/>
      <c r="I209" s="149"/>
      <c r="J209" s="49"/>
      <c r="K209" s="49"/>
      <c r="L209" s="37"/>
    </row>
    <row r="213" spans="2:12" s="1" customFormat="1" ht="6.95" customHeight="1" x14ac:dyDescent="0.2">
      <c r="B213" s="50"/>
      <c r="C213" s="51"/>
      <c r="D213" s="51"/>
      <c r="E213" s="51"/>
      <c r="F213" s="51"/>
      <c r="G213" s="51"/>
      <c r="H213" s="51"/>
      <c r="I213" s="152"/>
      <c r="J213" s="51"/>
      <c r="K213" s="51"/>
      <c r="L213" s="37"/>
    </row>
    <row r="214" spans="2:12" s="1" customFormat="1" ht="24.95" customHeight="1" x14ac:dyDescent="0.2">
      <c r="B214" s="33"/>
      <c r="C214" s="22" t="s">
        <v>183</v>
      </c>
      <c r="D214" s="34"/>
      <c r="E214" s="34"/>
      <c r="F214" s="34"/>
      <c r="G214" s="34"/>
      <c r="H214" s="34"/>
      <c r="I214" s="116"/>
      <c r="J214" s="34"/>
      <c r="K214" s="34"/>
      <c r="L214" s="37"/>
    </row>
    <row r="215" spans="2:12" s="1" customFormat="1" ht="6.95" customHeight="1" x14ac:dyDescent="0.2">
      <c r="B215" s="33"/>
      <c r="C215" s="34"/>
      <c r="D215" s="34"/>
      <c r="E215" s="34"/>
      <c r="F215" s="34"/>
      <c r="G215" s="34"/>
      <c r="H215" s="34"/>
      <c r="I215" s="116"/>
      <c r="J215" s="34"/>
      <c r="K215" s="34"/>
      <c r="L215" s="37"/>
    </row>
    <row r="216" spans="2:12" s="1" customFormat="1" ht="12" customHeight="1" x14ac:dyDescent="0.2">
      <c r="B216" s="33"/>
      <c r="C216" s="28" t="s">
        <v>14</v>
      </c>
      <c r="D216" s="34"/>
      <c r="E216" s="34"/>
      <c r="F216" s="34"/>
      <c r="G216" s="34"/>
      <c r="H216" s="34"/>
      <c r="I216" s="116"/>
      <c r="J216" s="34"/>
      <c r="K216" s="34"/>
      <c r="L216" s="37"/>
    </row>
    <row r="217" spans="2:12" s="1" customFormat="1" ht="16.5" customHeight="1" x14ac:dyDescent="0.2">
      <c r="B217" s="33"/>
      <c r="C217" s="34"/>
      <c r="D217" s="34"/>
      <c r="E217" s="322" t="str">
        <f>E7</f>
        <v>Bytový dům Zahájská</v>
      </c>
      <c r="F217" s="323"/>
      <c r="G217" s="323"/>
      <c r="H217" s="323"/>
      <c r="I217" s="116"/>
      <c r="J217" s="34"/>
      <c r="K217" s="34"/>
      <c r="L217" s="37"/>
    </row>
    <row r="218" spans="2:12" ht="12" customHeight="1" x14ac:dyDescent="0.2">
      <c r="B218" s="20"/>
      <c r="C218" s="28" t="s">
        <v>125</v>
      </c>
      <c r="D218" s="21"/>
      <c r="E218" s="21"/>
      <c r="F218" s="21"/>
      <c r="G218" s="21"/>
      <c r="H218" s="21"/>
      <c r="J218" s="21"/>
      <c r="K218" s="21"/>
      <c r="L218" s="19"/>
    </row>
    <row r="219" spans="2:12" s="1" customFormat="1" ht="16.5" customHeight="1" x14ac:dyDescent="0.2">
      <c r="B219" s="33"/>
      <c r="C219" s="34"/>
      <c r="D219" s="34"/>
      <c r="E219" s="322" t="s">
        <v>126</v>
      </c>
      <c r="F219" s="321"/>
      <c r="G219" s="321"/>
      <c r="H219" s="321"/>
      <c r="I219" s="116"/>
      <c r="J219" s="34"/>
      <c r="K219" s="34"/>
      <c r="L219" s="37"/>
    </row>
    <row r="220" spans="2:12" s="1" customFormat="1" ht="12" customHeight="1" x14ac:dyDescent="0.2">
      <c r="B220" s="33"/>
      <c r="C220" s="28" t="s">
        <v>127</v>
      </c>
      <c r="D220" s="34"/>
      <c r="E220" s="34"/>
      <c r="F220" s="34"/>
      <c r="G220" s="34"/>
      <c r="H220" s="34"/>
      <c r="I220" s="116"/>
      <c r="J220" s="34"/>
      <c r="K220" s="34"/>
      <c r="L220" s="37"/>
    </row>
    <row r="221" spans="2:12" s="1" customFormat="1" ht="16.5" customHeight="1" x14ac:dyDescent="0.2">
      <c r="B221" s="33"/>
      <c r="C221" s="34"/>
      <c r="D221" s="34"/>
      <c r="E221" s="289" t="str">
        <f>E11</f>
        <v>1D.1.4 - ELEKTROINSTALACE - SILNOPROUDÉ ROZVODY</v>
      </c>
      <c r="F221" s="321"/>
      <c r="G221" s="321"/>
      <c r="H221" s="321"/>
      <c r="I221" s="116"/>
      <c r="J221" s="34"/>
      <c r="K221" s="34"/>
      <c r="L221" s="37"/>
    </row>
    <row r="222" spans="2:12" s="1" customFormat="1" ht="6.95" customHeight="1" x14ac:dyDescent="0.2">
      <c r="B222" s="33"/>
      <c r="C222" s="34"/>
      <c r="D222" s="34"/>
      <c r="E222" s="34"/>
      <c r="F222" s="34"/>
      <c r="G222" s="34"/>
      <c r="H222" s="34"/>
      <c r="I222" s="116"/>
      <c r="J222" s="34"/>
      <c r="K222" s="34"/>
      <c r="L222" s="37"/>
    </row>
    <row r="223" spans="2:12" s="1" customFormat="1" ht="12" customHeight="1" x14ac:dyDescent="0.2">
      <c r="B223" s="33"/>
      <c r="C223" s="28" t="s">
        <v>18</v>
      </c>
      <c r="D223" s="34"/>
      <c r="E223" s="34"/>
      <c r="F223" s="26" t="str">
        <f>F14</f>
        <v>Litomyšl</v>
      </c>
      <c r="G223" s="34"/>
      <c r="H223" s="34"/>
      <c r="I223" s="117" t="s">
        <v>20</v>
      </c>
      <c r="J223" s="60" t="str">
        <f>IF(J14="","",J14)</f>
        <v>25. 11. 2019</v>
      </c>
      <c r="K223" s="34"/>
      <c r="L223" s="37"/>
    </row>
    <row r="224" spans="2:12" s="1" customFormat="1" ht="6.95" customHeight="1" x14ac:dyDescent="0.2">
      <c r="B224" s="33"/>
      <c r="C224" s="34"/>
      <c r="D224" s="34"/>
      <c r="E224" s="34"/>
      <c r="F224" s="34"/>
      <c r="G224" s="34"/>
      <c r="H224" s="34"/>
      <c r="I224" s="116"/>
      <c r="J224" s="34"/>
      <c r="K224" s="34"/>
      <c r="L224" s="37"/>
    </row>
    <row r="225" spans="2:65" s="1" customFormat="1" ht="15.2" customHeight="1" x14ac:dyDescent="0.2">
      <c r="B225" s="33"/>
      <c r="C225" s="28" t="s">
        <v>22</v>
      </c>
      <c r="D225" s="34"/>
      <c r="E225" s="34"/>
      <c r="F225" s="26" t="str">
        <f>E17</f>
        <v>Město Litomyšl</v>
      </c>
      <c r="G225" s="34"/>
      <c r="H225" s="34"/>
      <c r="I225" s="117" t="s">
        <v>28</v>
      </c>
      <c r="J225" s="31" t="str">
        <f>E23</f>
        <v>KIP s.r.o. Litomyšl</v>
      </c>
      <c r="K225" s="34"/>
      <c r="L225" s="37"/>
    </row>
    <row r="226" spans="2:65" s="1" customFormat="1" ht="15.2" customHeight="1" x14ac:dyDescent="0.2">
      <c r="B226" s="33"/>
      <c r="C226" s="28" t="s">
        <v>26</v>
      </c>
      <c r="D226" s="34"/>
      <c r="E226" s="34"/>
      <c r="F226" s="26" t="str">
        <f>IF(E20="","",E20)</f>
        <v>Vyplň údaj</v>
      </c>
      <c r="G226" s="34"/>
      <c r="H226" s="34"/>
      <c r="I226" s="117" t="s">
        <v>33</v>
      </c>
      <c r="J226" s="31" t="str">
        <f>E26</f>
        <v xml:space="preserve"> </v>
      </c>
      <c r="K226" s="34"/>
      <c r="L226" s="37"/>
    </row>
    <row r="227" spans="2:65" s="1" customFormat="1" ht="10.35" customHeight="1" x14ac:dyDescent="0.2">
      <c r="B227" s="33"/>
      <c r="C227" s="34"/>
      <c r="D227" s="34"/>
      <c r="E227" s="34"/>
      <c r="F227" s="34"/>
      <c r="G227" s="34"/>
      <c r="H227" s="34"/>
      <c r="I227" s="116"/>
      <c r="J227" s="34"/>
      <c r="K227" s="34"/>
      <c r="L227" s="37"/>
    </row>
    <row r="228" spans="2:65" s="10" customFormat="1" ht="29.25" customHeight="1" x14ac:dyDescent="0.2">
      <c r="B228" s="181"/>
      <c r="C228" s="182" t="s">
        <v>184</v>
      </c>
      <c r="D228" s="183" t="s">
        <v>61</v>
      </c>
      <c r="E228" s="183" t="s">
        <v>57</v>
      </c>
      <c r="F228" s="183" t="s">
        <v>58</v>
      </c>
      <c r="G228" s="183" t="s">
        <v>185</v>
      </c>
      <c r="H228" s="183" t="s">
        <v>186</v>
      </c>
      <c r="I228" s="184" t="s">
        <v>187</v>
      </c>
      <c r="J228" s="185" t="s">
        <v>133</v>
      </c>
      <c r="K228" s="186" t="s">
        <v>188</v>
      </c>
      <c r="L228" s="187"/>
      <c r="M228" s="69" t="s">
        <v>1</v>
      </c>
      <c r="N228" s="70" t="s">
        <v>40</v>
      </c>
      <c r="O228" s="70" t="s">
        <v>189</v>
      </c>
      <c r="P228" s="70" t="s">
        <v>190</v>
      </c>
      <c r="Q228" s="70" t="s">
        <v>191</v>
      </c>
      <c r="R228" s="70" t="s">
        <v>192</v>
      </c>
      <c r="S228" s="70" t="s">
        <v>193</v>
      </c>
      <c r="T228" s="71" t="s">
        <v>194</v>
      </c>
    </row>
    <row r="229" spans="2:65" s="1" customFormat="1" ht="22.9" customHeight="1" x14ac:dyDescent="0.25">
      <c r="B229" s="33"/>
      <c r="C229" s="76" t="s">
        <v>195</v>
      </c>
      <c r="D229" s="34"/>
      <c r="E229" s="34"/>
      <c r="F229" s="34"/>
      <c r="G229" s="34"/>
      <c r="H229" s="34"/>
      <c r="I229" s="116"/>
      <c r="J229" s="188">
        <f>BK229</f>
        <v>0</v>
      </c>
      <c r="K229" s="34"/>
      <c r="L229" s="37"/>
      <c r="M229" s="72"/>
      <c r="N229" s="73"/>
      <c r="O229" s="73"/>
      <c r="P229" s="189">
        <f>P230+P255+P268+P304+P315+P323+P492</f>
        <v>0</v>
      </c>
      <c r="Q229" s="73"/>
      <c r="R229" s="189">
        <f>R230+R255+R268+R304+R315+R323+R492</f>
        <v>0</v>
      </c>
      <c r="S229" s="73"/>
      <c r="T229" s="190">
        <f>T230+T255+T268+T304+T315+T323+T492</f>
        <v>0</v>
      </c>
      <c r="AT229" s="16" t="s">
        <v>75</v>
      </c>
      <c r="AU229" s="16" t="s">
        <v>135</v>
      </c>
      <c r="BK229" s="191">
        <f>BK230+BK255+BK268+BK304+BK315+BK323+BK492</f>
        <v>0</v>
      </c>
    </row>
    <row r="230" spans="2:65" s="11" customFormat="1" ht="25.9" customHeight="1" x14ac:dyDescent="0.2">
      <c r="B230" s="192"/>
      <c r="C230" s="193"/>
      <c r="D230" s="194" t="s">
        <v>75</v>
      </c>
      <c r="E230" s="195" t="s">
        <v>1834</v>
      </c>
      <c r="F230" s="195" t="s">
        <v>1835</v>
      </c>
      <c r="G230" s="193"/>
      <c r="H230" s="193"/>
      <c r="I230" s="196"/>
      <c r="J230" s="197">
        <f>BK230</f>
        <v>0</v>
      </c>
      <c r="K230" s="193"/>
      <c r="L230" s="198"/>
      <c r="M230" s="199"/>
      <c r="N230" s="200"/>
      <c r="O230" s="200"/>
      <c r="P230" s="201">
        <f>P231+P233+P237+P240+P243+P245+P249+P252</f>
        <v>0</v>
      </c>
      <c r="Q230" s="200"/>
      <c r="R230" s="201">
        <f>R231+R233+R237+R240+R243+R245+R249+R252</f>
        <v>0</v>
      </c>
      <c r="S230" s="200"/>
      <c r="T230" s="202">
        <f>T231+T233+T237+T240+T243+T245+T249+T252</f>
        <v>0</v>
      </c>
      <c r="AR230" s="203" t="s">
        <v>211</v>
      </c>
      <c r="AT230" s="204" t="s">
        <v>75</v>
      </c>
      <c r="AU230" s="204" t="s">
        <v>76</v>
      </c>
      <c r="AY230" s="203" t="s">
        <v>198</v>
      </c>
      <c r="BK230" s="205">
        <f>BK231+BK233+BK237+BK240+BK243+BK245+BK249+BK252</f>
        <v>0</v>
      </c>
    </row>
    <row r="231" spans="2:65" s="11" customFormat="1" ht="22.9" customHeight="1" x14ac:dyDescent="0.2">
      <c r="B231" s="192"/>
      <c r="C231" s="193"/>
      <c r="D231" s="194" t="s">
        <v>75</v>
      </c>
      <c r="E231" s="206" t="s">
        <v>1836</v>
      </c>
      <c r="F231" s="206" t="s">
        <v>1837</v>
      </c>
      <c r="G231" s="193"/>
      <c r="H231" s="193"/>
      <c r="I231" s="196"/>
      <c r="J231" s="207">
        <f>BK231</f>
        <v>0</v>
      </c>
      <c r="K231" s="193"/>
      <c r="L231" s="198"/>
      <c r="M231" s="199"/>
      <c r="N231" s="200"/>
      <c r="O231" s="200"/>
      <c r="P231" s="201">
        <f>P232</f>
        <v>0</v>
      </c>
      <c r="Q231" s="200"/>
      <c r="R231" s="201">
        <f>R232</f>
        <v>0</v>
      </c>
      <c r="S231" s="200"/>
      <c r="T231" s="202">
        <f>T232</f>
        <v>0</v>
      </c>
      <c r="AR231" s="203" t="s">
        <v>211</v>
      </c>
      <c r="AT231" s="204" t="s">
        <v>75</v>
      </c>
      <c r="AU231" s="204" t="s">
        <v>83</v>
      </c>
      <c r="AY231" s="203" t="s">
        <v>198</v>
      </c>
      <c r="BK231" s="205">
        <f>BK232</f>
        <v>0</v>
      </c>
    </row>
    <row r="232" spans="2:65" s="1" customFormat="1" ht="16.5" customHeight="1" x14ac:dyDescent="0.2">
      <c r="B232" s="33"/>
      <c r="C232" s="208" t="s">
        <v>83</v>
      </c>
      <c r="D232" s="208" t="s">
        <v>201</v>
      </c>
      <c r="E232" s="209" t="s">
        <v>1838</v>
      </c>
      <c r="F232" s="210" t="s">
        <v>1839</v>
      </c>
      <c r="G232" s="211" t="s">
        <v>590</v>
      </c>
      <c r="H232" s="212">
        <v>1</v>
      </c>
      <c r="I232" s="213"/>
      <c r="J232" s="212">
        <f>ROUND(I232*H232,2)</f>
        <v>0</v>
      </c>
      <c r="K232" s="210" t="s">
        <v>1</v>
      </c>
      <c r="L232" s="37"/>
      <c r="M232" s="214" t="s">
        <v>1</v>
      </c>
      <c r="N232" s="215" t="s">
        <v>41</v>
      </c>
      <c r="O232" s="65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AR232" s="218" t="s">
        <v>403</v>
      </c>
      <c r="AT232" s="218" t="s">
        <v>201</v>
      </c>
      <c r="AU232" s="218" t="s">
        <v>85</v>
      </c>
      <c r="AY232" s="16" t="s">
        <v>198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6" t="s">
        <v>83</v>
      </c>
      <c r="BK232" s="219">
        <f>ROUND(I232*H232,2)</f>
        <v>0</v>
      </c>
      <c r="BL232" s="16" t="s">
        <v>403</v>
      </c>
      <c r="BM232" s="218" t="s">
        <v>85</v>
      </c>
    </row>
    <row r="233" spans="2:65" s="11" customFormat="1" ht="22.9" customHeight="1" x14ac:dyDescent="0.2">
      <c r="B233" s="192"/>
      <c r="C233" s="193"/>
      <c r="D233" s="194" t="s">
        <v>75</v>
      </c>
      <c r="E233" s="206" t="s">
        <v>1840</v>
      </c>
      <c r="F233" s="206" t="s">
        <v>1841</v>
      </c>
      <c r="G233" s="193"/>
      <c r="H233" s="193"/>
      <c r="I233" s="196"/>
      <c r="J233" s="207">
        <f>BK233</f>
        <v>0</v>
      </c>
      <c r="K233" s="193"/>
      <c r="L233" s="198"/>
      <c r="M233" s="199"/>
      <c r="N233" s="200"/>
      <c r="O233" s="200"/>
      <c r="P233" s="201">
        <f>SUM(P234:P236)</f>
        <v>0</v>
      </c>
      <c r="Q233" s="200"/>
      <c r="R233" s="201">
        <f>SUM(R234:R236)</f>
        <v>0</v>
      </c>
      <c r="S233" s="200"/>
      <c r="T233" s="202">
        <f>SUM(T234:T236)</f>
        <v>0</v>
      </c>
      <c r="AR233" s="203" t="s">
        <v>211</v>
      </c>
      <c r="AT233" s="204" t="s">
        <v>75</v>
      </c>
      <c r="AU233" s="204" t="s">
        <v>83</v>
      </c>
      <c r="AY233" s="203" t="s">
        <v>198</v>
      </c>
      <c r="BK233" s="205">
        <f>SUM(BK234:BK236)</f>
        <v>0</v>
      </c>
    </row>
    <row r="234" spans="2:65" s="1" customFormat="1" ht="16.5" customHeight="1" x14ac:dyDescent="0.2">
      <c r="B234" s="33"/>
      <c r="C234" s="208" t="s">
        <v>85</v>
      </c>
      <c r="D234" s="208" t="s">
        <v>201</v>
      </c>
      <c r="E234" s="209" t="s">
        <v>1842</v>
      </c>
      <c r="F234" s="210" t="s">
        <v>1843</v>
      </c>
      <c r="G234" s="211" t="s">
        <v>312</v>
      </c>
      <c r="H234" s="212">
        <v>1.2</v>
      </c>
      <c r="I234" s="213"/>
      <c r="J234" s="212">
        <f>ROUND(I234*H234,2)</f>
        <v>0</v>
      </c>
      <c r="K234" s="210" t="s">
        <v>1</v>
      </c>
      <c r="L234" s="37"/>
      <c r="M234" s="214" t="s">
        <v>1</v>
      </c>
      <c r="N234" s="215" t="s">
        <v>41</v>
      </c>
      <c r="O234" s="65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AR234" s="218" t="s">
        <v>403</v>
      </c>
      <c r="AT234" s="218" t="s">
        <v>201</v>
      </c>
      <c r="AU234" s="218" t="s">
        <v>85</v>
      </c>
      <c r="AY234" s="16" t="s">
        <v>198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6" t="s">
        <v>83</v>
      </c>
      <c r="BK234" s="219">
        <f>ROUND(I234*H234,2)</f>
        <v>0</v>
      </c>
      <c r="BL234" s="16" t="s">
        <v>403</v>
      </c>
      <c r="BM234" s="218" t="s">
        <v>205</v>
      </c>
    </row>
    <row r="235" spans="2:65" s="1" customFormat="1" ht="16.5" customHeight="1" x14ac:dyDescent="0.2">
      <c r="B235" s="33"/>
      <c r="C235" s="208" t="s">
        <v>211</v>
      </c>
      <c r="D235" s="208" t="s">
        <v>201</v>
      </c>
      <c r="E235" s="209" t="s">
        <v>1844</v>
      </c>
      <c r="F235" s="210" t="s">
        <v>1845</v>
      </c>
      <c r="G235" s="211" t="s">
        <v>590</v>
      </c>
      <c r="H235" s="212">
        <v>30</v>
      </c>
      <c r="I235" s="213"/>
      <c r="J235" s="212">
        <f>ROUND(I235*H235,2)</f>
        <v>0</v>
      </c>
      <c r="K235" s="210" t="s">
        <v>1</v>
      </c>
      <c r="L235" s="37"/>
      <c r="M235" s="214" t="s">
        <v>1</v>
      </c>
      <c r="N235" s="215" t="s">
        <v>41</v>
      </c>
      <c r="O235" s="65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AR235" s="218" t="s">
        <v>403</v>
      </c>
      <c r="AT235" s="218" t="s">
        <v>201</v>
      </c>
      <c r="AU235" s="218" t="s">
        <v>85</v>
      </c>
      <c r="AY235" s="16" t="s">
        <v>198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6" t="s">
        <v>83</v>
      </c>
      <c r="BK235" s="219">
        <f>ROUND(I235*H235,2)</f>
        <v>0</v>
      </c>
      <c r="BL235" s="16" t="s">
        <v>403</v>
      </c>
      <c r="BM235" s="218" t="s">
        <v>215</v>
      </c>
    </row>
    <row r="236" spans="2:65" s="1" customFormat="1" ht="16.5" customHeight="1" x14ac:dyDescent="0.2">
      <c r="B236" s="33"/>
      <c r="C236" s="208" t="s">
        <v>205</v>
      </c>
      <c r="D236" s="208" t="s">
        <v>201</v>
      </c>
      <c r="E236" s="209" t="s">
        <v>1846</v>
      </c>
      <c r="F236" s="210" t="s">
        <v>1847</v>
      </c>
      <c r="G236" s="211" t="s">
        <v>590</v>
      </c>
      <c r="H236" s="212">
        <v>1</v>
      </c>
      <c r="I236" s="213"/>
      <c r="J236" s="212">
        <f>ROUND(I236*H236,2)</f>
        <v>0</v>
      </c>
      <c r="K236" s="210" t="s">
        <v>1</v>
      </c>
      <c r="L236" s="37"/>
      <c r="M236" s="214" t="s">
        <v>1</v>
      </c>
      <c r="N236" s="215" t="s">
        <v>41</v>
      </c>
      <c r="O236" s="65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AR236" s="218" t="s">
        <v>403</v>
      </c>
      <c r="AT236" s="218" t="s">
        <v>201</v>
      </c>
      <c r="AU236" s="218" t="s">
        <v>85</v>
      </c>
      <c r="AY236" s="16" t="s">
        <v>198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6" t="s">
        <v>83</v>
      </c>
      <c r="BK236" s="219">
        <f>ROUND(I236*H236,2)</f>
        <v>0</v>
      </c>
      <c r="BL236" s="16" t="s">
        <v>403</v>
      </c>
      <c r="BM236" s="218" t="s">
        <v>218</v>
      </c>
    </row>
    <row r="237" spans="2:65" s="11" customFormat="1" ht="22.9" customHeight="1" x14ac:dyDescent="0.2">
      <c r="B237" s="192"/>
      <c r="C237" s="193"/>
      <c r="D237" s="194" t="s">
        <v>75</v>
      </c>
      <c r="E237" s="206" t="s">
        <v>1848</v>
      </c>
      <c r="F237" s="206" t="s">
        <v>1849</v>
      </c>
      <c r="G237" s="193"/>
      <c r="H237" s="193"/>
      <c r="I237" s="196"/>
      <c r="J237" s="207">
        <f>BK237</f>
        <v>0</v>
      </c>
      <c r="K237" s="193"/>
      <c r="L237" s="198"/>
      <c r="M237" s="199"/>
      <c r="N237" s="200"/>
      <c r="O237" s="200"/>
      <c r="P237" s="201">
        <f>SUM(P238:P239)</f>
        <v>0</v>
      </c>
      <c r="Q237" s="200"/>
      <c r="R237" s="201">
        <f>SUM(R238:R239)</f>
        <v>0</v>
      </c>
      <c r="S237" s="200"/>
      <c r="T237" s="202">
        <f>SUM(T238:T239)</f>
        <v>0</v>
      </c>
      <c r="AR237" s="203" t="s">
        <v>211</v>
      </c>
      <c r="AT237" s="204" t="s">
        <v>75</v>
      </c>
      <c r="AU237" s="204" t="s">
        <v>83</v>
      </c>
      <c r="AY237" s="203" t="s">
        <v>198</v>
      </c>
      <c r="BK237" s="205">
        <f>SUM(BK238:BK239)</f>
        <v>0</v>
      </c>
    </row>
    <row r="238" spans="2:65" s="1" customFormat="1" ht="16.5" customHeight="1" x14ac:dyDescent="0.2">
      <c r="B238" s="33"/>
      <c r="C238" s="208" t="s">
        <v>221</v>
      </c>
      <c r="D238" s="208" t="s">
        <v>201</v>
      </c>
      <c r="E238" s="209" t="s">
        <v>1850</v>
      </c>
      <c r="F238" s="210" t="s">
        <v>1851</v>
      </c>
      <c r="G238" s="211" t="s">
        <v>590</v>
      </c>
      <c r="H238" s="212">
        <v>3</v>
      </c>
      <c r="I238" s="213"/>
      <c r="J238" s="212">
        <f>ROUND(I238*H238,2)</f>
        <v>0</v>
      </c>
      <c r="K238" s="210" t="s">
        <v>1</v>
      </c>
      <c r="L238" s="37"/>
      <c r="M238" s="214" t="s">
        <v>1</v>
      </c>
      <c r="N238" s="215" t="s">
        <v>41</v>
      </c>
      <c r="O238" s="65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AR238" s="218" t="s">
        <v>403</v>
      </c>
      <c r="AT238" s="218" t="s">
        <v>201</v>
      </c>
      <c r="AU238" s="218" t="s">
        <v>85</v>
      </c>
      <c r="AY238" s="16" t="s">
        <v>198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6" t="s">
        <v>83</v>
      </c>
      <c r="BK238" s="219">
        <f>ROUND(I238*H238,2)</f>
        <v>0</v>
      </c>
      <c r="BL238" s="16" t="s">
        <v>403</v>
      </c>
      <c r="BM238" s="218" t="s">
        <v>225</v>
      </c>
    </row>
    <row r="239" spans="2:65" s="1" customFormat="1" ht="16.5" customHeight="1" x14ac:dyDescent="0.2">
      <c r="B239" s="33"/>
      <c r="C239" s="208" t="s">
        <v>215</v>
      </c>
      <c r="D239" s="208" t="s">
        <v>201</v>
      </c>
      <c r="E239" s="209" t="s">
        <v>1852</v>
      </c>
      <c r="F239" s="210" t="s">
        <v>1853</v>
      </c>
      <c r="G239" s="211" t="s">
        <v>590</v>
      </c>
      <c r="H239" s="212">
        <v>3</v>
      </c>
      <c r="I239" s="213"/>
      <c r="J239" s="212">
        <f>ROUND(I239*H239,2)</f>
        <v>0</v>
      </c>
      <c r="K239" s="210" t="s">
        <v>1</v>
      </c>
      <c r="L239" s="37"/>
      <c r="M239" s="214" t="s">
        <v>1</v>
      </c>
      <c r="N239" s="215" t="s">
        <v>41</v>
      </c>
      <c r="O239" s="65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AR239" s="218" t="s">
        <v>403</v>
      </c>
      <c r="AT239" s="218" t="s">
        <v>201</v>
      </c>
      <c r="AU239" s="218" t="s">
        <v>85</v>
      </c>
      <c r="AY239" s="16" t="s">
        <v>198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6" t="s">
        <v>83</v>
      </c>
      <c r="BK239" s="219">
        <f>ROUND(I239*H239,2)</f>
        <v>0</v>
      </c>
      <c r="BL239" s="16" t="s">
        <v>403</v>
      </c>
      <c r="BM239" s="218" t="s">
        <v>219</v>
      </c>
    </row>
    <row r="240" spans="2:65" s="11" customFormat="1" ht="22.9" customHeight="1" x14ac:dyDescent="0.2">
      <c r="B240" s="192"/>
      <c r="C240" s="193"/>
      <c r="D240" s="194" t="s">
        <v>75</v>
      </c>
      <c r="E240" s="206" t="s">
        <v>1854</v>
      </c>
      <c r="F240" s="206" t="s">
        <v>1855</v>
      </c>
      <c r="G240" s="193"/>
      <c r="H240" s="193"/>
      <c r="I240" s="196"/>
      <c r="J240" s="207">
        <f>BK240</f>
        <v>0</v>
      </c>
      <c r="K240" s="193"/>
      <c r="L240" s="198"/>
      <c r="M240" s="199"/>
      <c r="N240" s="200"/>
      <c r="O240" s="200"/>
      <c r="P240" s="201">
        <f>SUM(P241:P242)</f>
        <v>0</v>
      </c>
      <c r="Q240" s="200"/>
      <c r="R240" s="201">
        <f>SUM(R241:R242)</f>
        <v>0</v>
      </c>
      <c r="S240" s="200"/>
      <c r="T240" s="202">
        <f>SUM(T241:T242)</f>
        <v>0</v>
      </c>
      <c r="AR240" s="203" t="s">
        <v>211</v>
      </c>
      <c r="AT240" s="204" t="s">
        <v>75</v>
      </c>
      <c r="AU240" s="204" t="s">
        <v>83</v>
      </c>
      <c r="AY240" s="203" t="s">
        <v>198</v>
      </c>
      <c r="BK240" s="205">
        <f>SUM(BK241:BK242)</f>
        <v>0</v>
      </c>
    </row>
    <row r="241" spans="2:65" s="1" customFormat="1" ht="16.5" customHeight="1" x14ac:dyDescent="0.2">
      <c r="B241" s="33"/>
      <c r="C241" s="208" t="s">
        <v>238</v>
      </c>
      <c r="D241" s="208" t="s">
        <v>201</v>
      </c>
      <c r="E241" s="209" t="s">
        <v>1856</v>
      </c>
      <c r="F241" s="210" t="s">
        <v>1857</v>
      </c>
      <c r="G241" s="211" t="s">
        <v>590</v>
      </c>
      <c r="H241" s="212">
        <v>1</v>
      </c>
      <c r="I241" s="213"/>
      <c r="J241" s="212">
        <f>ROUND(I241*H241,2)</f>
        <v>0</v>
      </c>
      <c r="K241" s="210" t="s">
        <v>1</v>
      </c>
      <c r="L241" s="37"/>
      <c r="M241" s="214" t="s">
        <v>1</v>
      </c>
      <c r="N241" s="215" t="s">
        <v>41</v>
      </c>
      <c r="O241" s="65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AR241" s="218" t="s">
        <v>403</v>
      </c>
      <c r="AT241" s="218" t="s">
        <v>201</v>
      </c>
      <c r="AU241" s="218" t="s">
        <v>85</v>
      </c>
      <c r="AY241" s="16" t="s">
        <v>198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6" t="s">
        <v>83</v>
      </c>
      <c r="BK241" s="219">
        <f>ROUND(I241*H241,2)</f>
        <v>0</v>
      </c>
      <c r="BL241" s="16" t="s">
        <v>403</v>
      </c>
      <c r="BM241" s="218" t="s">
        <v>241</v>
      </c>
    </row>
    <row r="242" spans="2:65" s="1" customFormat="1" ht="16.5" customHeight="1" x14ac:dyDescent="0.2">
      <c r="B242" s="33"/>
      <c r="C242" s="208" t="s">
        <v>218</v>
      </c>
      <c r="D242" s="208" t="s">
        <v>201</v>
      </c>
      <c r="E242" s="209" t="s">
        <v>1858</v>
      </c>
      <c r="F242" s="210" t="s">
        <v>1859</v>
      </c>
      <c r="G242" s="211" t="s">
        <v>590</v>
      </c>
      <c r="H242" s="212">
        <v>1</v>
      </c>
      <c r="I242" s="213"/>
      <c r="J242" s="212">
        <f>ROUND(I242*H242,2)</f>
        <v>0</v>
      </c>
      <c r="K242" s="210" t="s">
        <v>1</v>
      </c>
      <c r="L242" s="37"/>
      <c r="M242" s="214" t="s">
        <v>1</v>
      </c>
      <c r="N242" s="215" t="s">
        <v>41</v>
      </c>
      <c r="O242" s="65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AR242" s="218" t="s">
        <v>403</v>
      </c>
      <c r="AT242" s="218" t="s">
        <v>201</v>
      </c>
      <c r="AU242" s="218" t="s">
        <v>85</v>
      </c>
      <c r="AY242" s="16" t="s">
        <v>198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6" t="s">
        <v>83</v>
      </c>
      <c r="BK242" s="219">
        <f>ROUND(I242*H242,2)</f>
        <v>0</v>
      </c>
      <c r="BL242" s="16" t="s">
        <v>403</v>
      </c>
      <c r="BM242" s="218" t="s">
        <v>243</v>
      </c>
    </row>
    <row r="243" spans="2:65" s="11" customFormat="1" ht="22.9" customHeight="1" x14ac:dyDescent="0.2">
      <c r="B243" s="192"/>
      <c r="C243" s="193"/>
      <c r="D243" s="194" t="s">
        <v>75</v>
      </c>
      <c r="E243" s="206" t="s">
        <v>1860</v>
      </c>
      <c r="F243" s="206" t="s">
        <v>1861</v>
      </c>
      <c r="G243" s="193"/>
      <c r="H243" s="193"/>
      <c r="I243" s="196"/>
      <c r="J243" s="207">
        <f>BK243</f>
        <v>0</v>
      </c>
      <c r="K243" s="193"/>
      <c r="L243" s="198"/>
      <c r="M243" s="199"/>
      <c r="N243" s="200"/>
      <c r="O243" s="200"/>
      <c r="P243" s="201">
        <f>P244</f>
        <v>0</v>
      </c>
      <c r="Q243" s="200"/>
      <c r="R243" s="201">
        <f>R244</f>
        <v>0</v>
      </c>
      <c r="S243" s="200"/>
      <c r="T243" s="202">
        <f>T244</f>
        <v>0</v>
      </c>
      <c r="AR243" s="203" t="s">
        <v>211</v>
      </c>
      <c r="AT243" s="204" t="s">
        <v>75</v>
      </c>
      <c r="AU243" s="204" t="s">
        <v>83</v>
      </c>
      <c r="AY243" s="203" t="s">
        <v>198</v>
      </c>
      <c r="BK243" s="205">
        <f>BK244</f>
        <v>0</v>
      </c>
    </row>
    <row r="244" spans="2:65" s="1" customFormat="1" ht="16.5" customHeight="1" x14ac:dyDescent="0.2">
      <c r="B244" s="33"/>
      <c r="C244" s="208" t="s">
        <v>250</v>
      </c>
      <c r="D244" s="208" t="s">
        <v>201</v>
      </c>
      <c r="E244" s="209" t="s">
        <v>1862</v>
      </c>
      <c r="F244" s="210" t="s">
        <v>1863</v>
      </c>
      <c r="G244" s="211" t="s">
        <v>590</v>
      </c>
      <c r="H244" s="212">
        <v>2</v>
      </c>
      <c r="I244" s="213"/>
      <c r="J244" s="212">
        <f>ROUND(I244*H244,2)</f>
        <v>0</v>
      </c>
      <c r="K244" s="210" t="s">
        <v>1</v>
      </c>
      <c r="L244" s="37"/>
      <c r="M244" s="214" t="s">
        <v>1</v>
      </c>
      <c r="N244" s="215" t="s">
        <v>41</v>
      </c>
      <c r="O244" s="65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AR244" s="218" t="s">
        <v>403</v>
      </c>
      <c r="AT244" s="218" t="s">
        <v>201</v>
      </c>
      <c r="AU244" s="218" t="s">
        <v>85</v>
      </c>
      <c r="AY244" s="16" t="s">
        <v>198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6" t="s">
        <v>83</v>
      </c>
      <c r="BK244" s="219">
        <f>ROUND(I244*H244,2)</f>
        <v>0</v>
      </c>
      <c r="BL244" s="16" t="s">
        <v>403</v>
      </c>
      <c r="BM244" s="218" t="s">
        <v>253</v>
      </c>
    </row>
    <row r="245" spans="2:65" s="11" customFormat="1" ht="22.9" customHeight="1" x14ac:dyDescent="0.2">
      <c r="B245" s="192"/>
      <c r="C245" s="193"/>
      <c r="D245" s="194" t="s">
        <v>75</v>
      </c>
      <c r="E245" s="206" t="s">
        <v>1864</v>
      </c>
      <c r="F245" s="206" t="s">
        <v>1865</v>
      </c>
      <c r="G245" s="193"/>
      <c r="H245" s="193"/>
      <c r="I245" s="196"/>
      <c r="J245" s="207">
        <f>BK245</f>
        <v>0</v>
      </c>
      <c r="K245" s="193"/>
      <c r="L245" s="198"/>
      <c r="M245" s="199"/>
      <c r="N245" s="200"/>
      <c r="O245" s="200"/>
      <c r="P245" s="201">
        <f>SUM(P246:P248)</f>
        <v>0</v>
      </c>
      <c r="Q245" s="200"/>
      <c r="R245" s="201">
        <f>SUM(R246:R248)</f>
        <v>0</v>
      </c>
      <c r="S245" s="200"/>
      <c r="T245" s="202">
        <f>SUM(T246:T248)</f>
        <v>0</v>
      </c>
      <c r="AR245" s="203" t="s">
        <v>211</v>
      </c>
      <c r="AT245" s="204" t="s">
        <v>75</v>
      </c>
      <c r="AU245" s="204" t="s">
        <v>83</v>
      </c>
      <c r="AY245" s="203" t="s">
        <v>198</v>
      </c>
      <c r="BK245" s="205">
        <f>SUM(BK246:BK248)</f>
        <v>0</v>
      </c>
    </row>
    <row r="246" spans="2:65" s="1" customFormat="1" ht="16.5" customHeight="1" x14ac:dyDescent="0.2">
      <c r="B246" s="33"/>
      <c r="C246" s="208" t="s">
        <v>225</v>
      </c>
      <c r="D246" s="208" t="s">
        <v>201</v>
      </c>
      <c r="E246" s="209" t="s">
        <v>1866</v>
      </c>
      <c r="F246" s="210" t="s">
        <v>1867</v>
      </c>
      <c r="G246" s="211" t="s">
        <v>590</v>
      </c>
      <c r="H246" s="212">
        <v>1</v>
      </c>
      <c r="I246" s="213"/>
      <c r="J246" s="212">
        <f>ROUND(I246*H246,2)</f>
        <v>0</v>
      </c>
      <c r="K246" s="210" t="s">
        <v>1</v>
      </c>
      <c r="L246" s="37"/>
      <c r="M246" s="214" t="s">
        <v>1</v>
      </c>
      <c r="N246" s="215" t="s">
        <v>41</v>
      </c>
      <c r="O246" s="6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18" t="s">
        <v>403</v>
      </c>
      <c r="AT246" s="218" t="s">
        <v>201</v>
      </c>
      <c r="AU246" s="218" t="s">
        <v>85</v>
      </c>
      <c r="AY246" s="16" t="s">
        <v>198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6" t="s">
        <v>83</v>
      </c>
      <c r="BK246" s="219">
        <f>ROUND(I246*H246,2)</f>
        <v>0</v>
      </c>
      <c r="BL246" s="16" t="s">
        <v>403</v>
      </c>
      <c r="BM246" s="218" t="s">
        <v>259</v>
      </c>
    </row>
    <row r="247" spans="2:65" s="1" customFormat="1" ht="16.5" customHeight="1" x14ac:dyDescent="0.2">
      <c r="B247" s="33"/>
      <c r="C247" s="208" t="s">
        <v>199</v>
      </c>
      <c r="D247" s="208" t="s">
        <v>201</v>
      </c>
      <c r="E247" s="209" t="s">
        <v>1868</v>
      </c>
      <c r="F247" s="210" t="s">
        <v>1869</v>
      </c>
      <c r="G247" s="211" t="s">
        <v>590</v>
      </c>
      <c r="H247" s="212">
        <v>5</v>
      </c>
      <c r="I247" s="213"/>
      <c r="J247" s="212">
        <f>ROUND(I247*H247,2)</f>
        <v>0</v>
      </c>
      <c r="K247" s="210" t="s">
        <v>1</v>
      </c>
      <c r="L247" s="37"/>
      <c r="M247" s="214" t="s">
        <v>1</v>
      </c>
      <c r="N247" s="215" t="s">
        <v>41</v>
      </c>
      <c r="O247" s="65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AR247" s="218" t="s">
        <v>403</v>
      </c>
      <c r="AT247" s="218" t="s">
        <v>201</v>
      </c>
      <c r="AU247" s="218" t="s">
        <v>85</v>
      </c>
      <c r="AY247" s="16" t="s">
        <v>198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6" t="s">
        <v>83</v>
      </c>
      <c r="BK247" s="219">
        <f>ROUND(I247*H247,2)</f>
        <v>0</v>
      </c>
      <c r="BL247" s="16" t="s">
        <v>403</v>
      </c>
      <c r="BM247" s="218" t="s">
        <v>266</v>
      </c>
    </row>
    <row r="248" spans="2:65" s="1" customFormat="1" ht="16.5" customHeight="1" x14ac:dyDescent="0.2">
      <c r="B248" s="33"/>
      <c r="C248" s="208" t="s">
        <v>219</v>
      </c>
      <c r="D248" s="208" t="s">
        <v>201</v>
      </c>
      <c r="E248" s="209" t="s">
        <v>1870</v>
      </c>
      <c r="F248" s="210" t="s">
        <v>1871</v>
      </c>
      <c r="G248" s="211" t="s">
        <v>590</v>
      </c>
      <c r="H248" s="212">
        <v>3</v>
      </c>
      <c r="I248" s="213"/>
      <c r="J248" s="212">
        <f>ROUND(I248*H248,2)</f>
        <v>0</v>
      </c>
      <c r="K248" s="210" t="s">
        <v>1</v>
      </c>
      <c r="L248" s="37"/>
      <c r="M248" s="214" t="s">
        <v>1</v>
      </c>
      <c r="N248" s="215" t="s">
        <v>41</v>
      </c>
      <c r="O248" s="65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AR248" s="218" t="s">
        <v>403</v>
      </c>
      <c r="AT248" s="218" t="s">
        <v>201</v>
      </c>
      <c r="AU248" s="218" t="s">
        <v>85</v>
      </c>
      <c r="AY248" s="16" t="s">
        <v>198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6" t="s">
        <v>83</v>
      </c>
      <c r="BK248" s="219">
        <f>ROUND(I248*H248,2)</f>
        <v>0</v>
      </c>
      <c r="BL248" s="16" t="s">
        <v>403</v>
      </c>
      <c r="BM248" s="218" t="s">
        <v>273</v>
      </c>
    </row>
    <row r="249" spans="2:65" s="11" customFormat="1" ht="22.9" customHeight="1" x14ac:dyDescent="0.2">
      <c r="B249" s="192"/>
      <c r="C249" s="193"/>
      <c r="D249" s="194" t="s">
        <v>75</v>
      </c>
      <c r="E249" s="206" t="s">
        <v>1872</v>
      </c>
      <c r="F249" s="206" t="s">
        <v>1873</v>
      </c>
      <c r="G249" s="193"/>
      <c r="H249" s="193"/>
      <c r="I249" s="196"/>
      <c r="J249" s="207">
        <f>BK249</f>
        <v>0</v>
      </c>
      <c r="K249" s="193"/>
      <c r="L249" s="198"/>
      <c r="M249" s="199"/>
      <c r="N249" s="200"/>
      <c r="O249" s="200"/>
      <c r="P249" s="201">
        <f>SUM(P250:P251)</f>
        <v>0</v>
      </c>
      <c r="Q249" s="200"/>
      <c r="R249" s="201">
        <f>SUM(R250:R251)</f>
        <v>0</v>
      </c>
      <c r="S249" s="200"/>
      <c r="T249" s="202">
        <f>SUM(T250:T251)</f>
        <v>0</v>
      </c>
      <c r="AR249" s="203" t="s">
        <v>211</v>
      </c>
      <c r="AT249" s="204" t="s">
        <v>75</v>
      </c>
      <c r="AU249" s="204" t="s">
        <v>83</v>
      </c>
      <c r="AY249" s="203" t="s">
        <v>198</v>
      </c>
      <c r="BK249" s="205">
        <f>SUM(BK250:BK251)</f>
        <v>0</v>
      </c>
    </row>
    <row r="250" spans="2:65" s="1" customFormat="1" ht="16.5" customHeight="1" x14ac:dyDescent="0.2">
      <c r="B250" s="33"/>
      <c r="C250" s="208" t="s">
        <v>227</v>
      </c>
      <c r="D250" s="208" t="s">
        <v>201</v>
      </c>
      <c r="E250" s="209" t="s">
        <v>1874</v>
      </c>
      <c r="F250" s="210" t="s">
        <v>1875</v>
      </c>
      <c r="G250" s="211" t="s">
        <v>590</v>
      </c>
      <c r="H250" s="212">
        <v>1</v>
      </c>
      <c r="I250" s="213"/>
      <c r="J250" s="212">
        <f>ROUND(I250*H250,2)</f>
        <v>0</v>
      </c>
      <c r="K250" s="210" t="s">
        <v>1</v>
      </c>
      <c r="L250" s="37"/>
      <c r="M250" s="214" t="s">
        <v>1</v>
      </c>
      <c r="N250" s="215" t="s">
        <v>41</v>
      </c>
      <c r="O250" s="65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AR250" s="218" t="s">
        <v>403</v>
      </c>
      <c r="AT250" s="218" t="s">
        <v>201</v>
      </c>
      <c r="AU250" s="218" t="s">
        <v>85</v>
      </c>
      <c r="AY250" s="16" t="s">
        <v>198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6" t="s">
        <v>83</v>
      </c>
      <c r="BK250" s="219">
        <f>ROUND(I250*H250,2)</f>
        <v>0</v>
      </c>
      <c r="BL250" s="16" t="s">
        <v>403</v>
      </c>
      <c r="BM250" s="218" t="s">
        <v>279</v>
      </c>
    </row>
    <row r="251" spans="2:65" s="1" customFormat="1" ht="16.5" customHeight="1" x14ac:dyDescent="0.2">
      <c r="B251" s="33"/>
      <c r="C251" s="208" t="s">
        <v>241</v>
      </c>
      <c r="D251" s="208" t="s">
        <v>201</v>
      </c>
      <c r="E251" s="209" t="s">
        <v>1876</v>
      </c>
      <c r="F251" s="210" t="s">
        <v>1877</v>
      </c>
      <c r="G251" s="211" t="s">
        <v>590</v>
      </c>
      <c r="H251" s="212">
        <v>8</v>
      </c>
      <c r="I251" s="213"/>
      <c r="J251" s="212">
        <f>ROUND(I251*H251,2)</f>
        <v>0</v>
      </c>
      <c r="K251" s="210" t="s">
        <v>1</v>
      </c>
      <c r="L251" s="37"/>
      <c r="M251" s="214" t="s">
        <v>1</v>
      </c>
      <c r="N251" s="215" t="s">
        <v>41</v>
      </c>
      <c r="O251" s="65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AR251" s="218" t="s">
        <v>403</v>
      </c>
      <c r="AT251" s="218" t="s">
        <v>201</v>
      </c>
      <c r="AU251" s="218" t="s">
        <v>85</v>
      </c>
      <c r="AY251" s="16" t="s">
        <v>198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6" t="s">
        <v>83</v>
      </c>
      <c r="BK251" s="219">
        <f>ROUND(I251*H251,2)</f>
        <v>0</v>
      </c>
      <c r="BL251" s="16" t="s">
        <v>403</v>
      </c>
      <c r="BM251" s="218" t="s">
        <v>283</v>
      </c>
    </row>
    <row r="252" spans="2:65" s="11" customFormat="1" ht="22.9" customHeight="1" x14ac:dyDescent="0.2">
      <c r="B252" s="192"/>
      <c r="C252" s="193"/>
      <c r="D252" s="194" t="s">
        <v>75</v>
      </c>
      <c r="E252" s="206" t="s">
        <v>1878</v>
      </c>
      <c r="F252" s="206" t="s">
        <v>1879</v>
      </c>
      <c r="G252" s="193"/>
      <c r="H252" s="193"/>
      <c r="I252" s="196"/>
      <c r="J252" s="207">
        <f>BK252</f>
        <v>0</v>
      </c>
      <c r="K252" s="193"/>
      <c r="L252" s="198"/>
      <c r="M252" s="199"/>
      <c r="N252" s="200"/>
      <c r="O252" s="200"/>
      <c r="P252" s="201">
        <f>SUM(P253:P254)</f>
        <v>0</v>
      </c>
      <c r="Q252" s="200"/>
      <c r="R252" s="201">
        <f>SUM(R253:R254)</f>
        <v>0</v>
      </c>
      <c r="S252" s="200"/>
      <c r="T252" s="202">
        <f>SUM(T253:T254)</f>
        <v>0</v>
      </c>
      <c r="AR252" s="203" t="s">
        <v>211</v>
      </c>
      <c r="AT252" s="204" t="s">
        <v>75</v>
      </c>
      <c r="AU252" s="204" t="s">
        <v>83</v>
      </c>
      <c r="AY252" s="203" t="s">
        <v>198</v>
      </c>
      <c r="BK252" s="205">
        <f>SUM(BK253:BK254)</f>
        <v>0</v>
      </c>
    </row>
    <row r="253" spans="2:65" s="1" customFormat="1" ht="16.5" customHeight="1" x14ac:dyDescent="0.2">
      <c r="B253" s="33"/>
      <c r="C253" s="208" t="s">
        <v>8</v>
      </c>
      <c r="D253" s="208" t="s">
        <v>201</v>
      </c>
      <c r="E253" s="209" t="s">
        <v>1880</v>
      </c>
      <c r="F253" s="210" t="s">
        <v>1881</v>
      </c>
      <c r="G253" s="211" t="s">
        <v>590</v>
      </c>
      <c r="H253" s="212">
        <v>30</v>
      </c>
      <c r="I253" s="213"/>
      <c r="J253" s="212">
        <f>ROUND(I253*H253,2)</f>
        <v>0</v>
      </c>
      <c r="K253" s="210" t="s">
        <v>1</v>
      </c>
      <c r="L253" s="37"/>
      <c r="M253" s="214" t="s">
        <v>1</v>
      </c>
      <c r="N253" s="215" t="s">
        <v>41</v>
      </c>
      <c r="O253" s="65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AR253" s="218" t="s">
        <v>403</v>
      </c>
      <c r="AT253" s="218" t="s">
        <v>201</v>
      </c>
      <c r="AU253" s="218" t="s">
        <v>85</v>
      </c>
      <c r="AY253" s="16" t="s">
        <v>198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6" t="s">
        <v>83</v>
      </c>
      <c r="BK253" s="219">
        <f>ROUND(I253*H253,2)</f>
        <v>0</v>
      </c>
      <c r="BL253" s="16" t="s">
        <v>403</v>
      </c>
      <c r="BM253" s="218" t="s">
        <v>290</v>
      </c>
    </row>
    <row r="254" spans="2:65" s="1" customFormat="1" ht="16.5" customHeight="1" x14ac:dyDescent="0.2">
      <c r="B254" s="33"/>
      <c r="C254" s="208" t="s">
        <v>243</v>
      </c>
      <c r="D254" s="208" t="s">
        <v>201</v>
      </c>
      <c r="E254" s="209" t="s">
        <v>1882</v>
      </c>
      <c r="F254" s="210" t="s">
        <v>1883</v>
      </c>
      <c r="G254" s="211" t="s">
        <v>590</v>
      </c>
      <c r="H254" s="212">
        <v>1</v>
      </c>
      <c r="I254" s="213"/>
      <c r="J254" s="212">
        <f>ROUND(I254*H254,2)</f>
        <v>0</v>
      </c>
      <c r="K254" s="210" t="s">
        <v>1</v>
      </c>
      <c r="L254" s="37"/>
      <c r="M254" s="214" t="s">
        <v>1</v>
      </c>
      <c r="N254" s="215" t="s">
        <v>41</v>
      </c>
      <c r="O254" s="65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AR254" s="218" t="s">
        <v>403</v>
      </c>
      <c r="AT254" s="218" t="s">
        <v>201</v>
      </c>
      <c r="AU254" s="218" t="s">
        <v>85</v>
      </c>
      <c r="AY254" s="16" t="s">
        <v>198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6" t="s">
        <v>83</v>
      </c>
      <c r="BK254" s="219">
        <f>ROUND(I254*H254,2)</f>
        <v>0</v>
      </c>
      <c r="BL254" s="16" t="s">
        <v>403</v>
      </c>
      <c r="BM254" s="218" t="s">
        <v>295</v>
      </c>
    </row>
    <row r="255" spans="2:65" s="11" customFormat="1" ht="25.9" customHeight="1" x14ac:dyDescent="0.2">
      <c r="B255" s="192"/>
      <c r="C255" s="193"/>
      <c r="D255" s="194" t="s">
        <v>75</v>
      </c>
      <c r="E255" s="195" t="s">
        <v>1884</v>
      </c>
      <c r="F255" s="195" t="s">
        <v>1885</v>
      </c>
      <c r="G255" s="193"/>
      <c r="H255" s="193"/>
      <c r="I255" s="196"/>
      <c r="J255" s="197">
        <f>BK255</f>
        <v>0</v>
      </c>
      <c r="K255" s="193"/>
      <c r="L255" s="198"/>
      <c r="M255" s="199"/>
      <c r="N255" s="200"/>
      <c r="O255" s="200"/>
      <c r="P255" s="201">
        <f>P256+P258+P260+P264+P266</f>
        <v>0</v>
      </c>
      <c r="Q255" s="200"/>
      <c r="R255" s="201">
        <f>R256+R258+R260+R264+R266</f>
        <v>0</v>
      </c>
      <c r="S255" s="200"/>
      <c r="T255" s="202">
        <f>T256+T258+T260+T264+T266</f>
        <v>0</v>
      </c>
      <c r="AR255" s="203" t="s">
        <v>211</v>
      </c>
      <c r="AT255" s="204" t="s">
        <v>75</v>
      </c>
      <c r="AU255" s="204" t="s">
        <v>76</v>
      </c>
      <c r="AY255" s="203" t="s">
        <v>198</v>
      </c>
      <c r="BK255" s="205">
        <f>BK256+BK258+BK260+BK264+BK266</f>
        <v>0</v>
      </c>
    </row>
    <row r="256" spans="2:65" s="11" customFormat="1" ht="22.9" customHeight="1" x14ac:dyDescent="0.2">
      <c r="B256" s="192"/>
      <c r="C256" s="193"/>
      <c r="D256" s="194" t="s">
        <v>75</v>
      </c>
      <c r="E256" s="206" t="s">
        <v>1886</v>
      </c>
      <c r="F256" s="206" t="s">
        <v>1887</v>
      </c>
      <c r="G256" s="193"/>
      <c r="H256" s="193"/>
      <c r="I256" s="196"/>
      <c r="J256" s="207">
        <f>BK256</f>
        <v>0</v>
      </c>
      <c r="K256" s="193"/>
      <c r="L256" s="198"/>
      <c r="M256" s="199"/>
      <c r="N256" s="200"/>
      <c r="O256" s="200"/>
      <c r="P256" s="201">
        <f>P257</f>
        <v>0</v>
      </c>
      <c r="Q256" s="200"/>
      <c r="R256" s="201">
        <f>R257</f>
        <v>0</v>
      </c>
      <c r="S256" s="200"/>
      <c r="T256" s="202">
        <f>T257</f>
        <v>0</v>
      </c>
      <c r="AR256" s="203" t="s">
        <v>211</v>
      </c>
      <c r="AT256" s="204" t="s">
        <v>75</v>
      </c>
      <c r="AU256" s="204" t="s">
        <v>83</v>
      </c>
      <c r="AY256" s="203" t="s">
        <v>198</v>
      </c>
      <c r="BK256" s="205">
        <f>BK257</f>
        <v>0</v>
      </c>
    </row>
    <row r="257" spans="2:65" s="1" customFormat="1" ht="16.5" customHeight="1" x14ac:dyDescent="0.2">
      <c r="B257" s="33"/>
      <c r="C257" s="208" t="s">
        <v>255</v>
      </c>
      <c r="D257" s="208" t="s">
        <v>201</v>
      </c>
      <c r="E257" s="209" t="s">
        <v>1888</v>
      </c>
      <c r="F257" s="210" t="s">
        <v>1889</v>
      </c>
      <c r="G257" s="211" t="s">
        <v>590</v>
      </c>
      <c r="H257" s="212">
        <v>6</v>
      </c>
      <c r="I257" s="213"/>
      <c r="J257" s="212">
        <f>ROUND(I257*H257,2)</f>
        <v>0</v>
      </c>
      <c r="K257" s="210" t="s">
        <v>1</v>
      </c>
      <c r="L257" s="37"/>
      <c r="M257" s="214" t="s">
        <v>1</v>
      </c>
      <c r="N257" s="215" t="s">
        <v>41</v>
      </c>
      <c r="O257" s="65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AR257" s="218" t="s">
        <v>403</v>
      </c>
      <c r="AT257" s="218" t="s">
        <v>201</v>
      </c>
      <c r="AU257" s="218" t="s">
        <v>85</v>
      </c>
      <c r="AY257" s="16" t="s">
        <v>198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6" t="s">
        <v>83</v>
      </c>
      <c r="BK257" s="219">
        <f>ROUND(I257*H257,2)</f>
        <v>0</v>
      </c>
      <c r="BL257" s="16" t="s">
        <v>403</v>
      </c>
      <c r="BM257" s="218" t="s">
        <v>303</v>
      </c>
    </row>
    <row r="258" spans="2:65" s="11" customFormat="1" ht="22.9" customHeight="1" x14ac:dyDescent="0.2">
      <c r="B258" s="192"/>
      <c r="C258" s="193"/>
      <c r="D258" s="194" t="s">
        <v>75</v>
      </c>
      <c r="E258" s="206" t="s">
        <v>1890</v>
      </c>
      <c r="F258" s="206" t="s">
        <v>1891</v>
      </c>
      <c r="G258" s="193"/>
      <c r="H258" s="193"/>
      <c r="I258" s="196"/>
      <c r="J258" s="207">
        <f>BK258</f>
        <v>0</v>
      </c>
      <c r="K258" s="193"/>
      <c r="L258" s="198"/>
      <c r="M258" s="199"/>
      <c r="N258" s="200"/>
      <c r="O258" s="200"/>
      <c r="P258" s="201">
        <f>P259</f>
        <v>0</v>
      </c>
      <c r="Q258" s="200"/>
      <c r="R258" s="201">
        <f>R259</f>
        <v>0</v>
      </c>
      <c r="S258" s="200"/>
      <c r="T258" s="202">
        <f>T259</f>
        <v>0</v>
      </c>
      <c r="AR258" s="203" t="s">
        <v>211</v>
      </c>
      <c r="AT258" s="204" t="s">
        <v>75</v>
      </c>
      <c r="AU258" s="204" t="s">
        <v>83</v>
      </c>
      <c r="AY258" s="203" t="s">
        <v>198</v>
      </c>
      <c r="BK258" s="205">
        <f>BK259</f>
        <v>0</v>
      </c>
    </row>
    <row r="259" spans="2:65" s="1" customFormat="1" ht="16.5" customHeight="1" x14ac:dyDescent="0.2">
      <c r="B259" s="33"/>
      <c r="C259" s="208" t="s">
        <v>253</v>
      </c>
      <c r="D259" s="208" t="s">
        <v>201</v>
      </c>
      <c r="E259" s="209" t="s">
        <v>1862</v>
      </c>
      <c r="F259" s="210" t="s">
        <v>1863</v>
      </c>
      <c r="G259" s="211" t="s">
        <v>590</v>
      </c>
      <c r="H259" s="212">
        <v>6</v>
      </c>
      <c r="I259" s="213"/>
      <c r="J259" s="212">
        <f>ROUND(I259*H259,2)</f>
        <v>0</v>
      </c>
      <c r="K259" s="210" t="s">
        <v>1</v>
      </c>
      <c r="L259" s="37"/>
      <c r="M259" s="214" t="s">
        <v>1</v>
      </c>
      <c r="N259" s="215" t="s">
        <v>41</v>
      </c>
      <c r="O259" s="65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AR259" s="218" t="s">
        <v>403</v>
      </c>
      <c r="AT259" s="218" t="s">
        <v>201</v>
      </c>
      <c r="AU259" s="218" t="s">
        <v>85</v>
      </c>
      <c r="AY259" s="16" t="s">
        <v>198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6" t="s">
        <v>83</v>
      </c>
      <c r="BK259" s="219">
        <f>ROUND(I259*H259,2)</f>
        <v>0</v>
      </c>
      <c r="BL259" s="16" t="s">
        <v>403</v>
      </c>
      <c r="BM259" s="218" t="s">
        <v>313</v>
      </c>
    </row>
    <row r="260" spans="2:65" s="11" customFormat="1" ht="22.9" customHeight="1" x14ac:dyDescent="0.2">
      <c r="B260" s="192"/>
      <c r="C260" s="193"/>
      <c r="D260" s="194" t="s">
        <v>75</v>
      </c>
      <c r="E260" s="206" t="s">
        <v>1892</v>
      </c>
      <c r="F260" s="206" t="s">
        <v>1893</v>
      </c>
      <c r="G260" s="193"/>
      <c r="H260" s="193"/>
      <c r="I260" s="196"/>
      <c r="J260" s="207">
        <f>BK260</f>
        <v>0</v>
      </c>
      <c r="K260" s="193"/>
      <c r="L260" s="198"/>
      <c r="M260" s="199"/>
      <c r="N260" s="200"/>
      <c r="O260" s="200"/>
      <c r="P260" s="201">
        <f>SUM(P261:P263)</f>
        <v>0</v>
      </c>
      <c r="Q260" s="200"/>
      <c r="R260" s="201">
        <f>SUM(R261:R263)</f>
        <v>0</v>
      </c>
      <c r="S260" s="200"/>
      <c r="T260" s="202">
        <f>SUM(T261:T263)</f>
        <v>0</v>
      </c>
      <c r="AR260" s="203" t="s">
        <v>211</v>
      </c>
      <c r="AT260" s="204" t="s">
        <v>75</v>
      </c>
      <c r="AU260" s="204" t="s">
        <v>83</v>
      </c>
      <c r="AY260" s="203" t="s">
        <v>198</v>
      </c>
      <c r="BK260" s="205">
        <f>SUM(BK261:BK263)</f>
        <v>0</v>
      </c>
    </row>
    <row r="261" spans="2:65" s="1" customFormat="1" ht="16.5" customHeight="1" x14ac:dyDescent="0.2">
      <c r="B261" s="33"/>
      <c r="C261" s="208" t="s">
        <v>269</v>
      </c>
      <c r="D261" s="208" t="s">
        <v>201</v>
      </c>
      <c r="E261" s="209" t="s">
        <v>1894</v>
      </c>
      <c r="F261" s="210" t="s">
        <v>1895</v>
      </c>
      <c r="G261" s="211" t="s">
        <v>590</v>
      </c>
      <c r="H261" s="212">
        <v>6</v>
      </c>
      <c r="I261" s="213"/>
      <c r="J261" s="212">
        <f>ROUND(I261*H261,2)</f>
        <v>0</v>
      </c>
      <c r="K261" s="210" t="s">
        <v>1</v>
      </c>
      <c r="L261" s="37"/>
      <c r="M261" s="214" t="s">
        <v>1</v>
      </c>
      <c r="N261" s="215" t="s">
        <v>41</v>
      </c>
      <c r="O261" s="65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AR261" s="218" t="s">
        <v>403</v>
      </c>
      <c r="AT261" s="218" t="s">
        <v>201</v>
      </c>
      <c r="AU261" s="218" t="s">
        <v>85</v>
      </c>
      <c r="AY261" s="16" t="s">
        <v>198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6" t="s">
        <v>83</v>
      </c>
      <c r="BK261" s="219">
        <f>ROUND(I261*H261,2)</f>
        <v>0</v>
      </c>
      <c r="BL261" s="16" t="s">
        <v>403</v>
      </c>
      <c r="BM261" s="218" t="s">
        <v>320</v>
      </c>
    </row>
    <row r="262" spans="2:65" s="1" customFormat="1" ht="16.5" customHeight="1" x14ac:dyDescent="0.2">
      <c r="B262" s="33"/>
      <c r="C262" s="208" t="s">
        <v>259</v>
      </c>
      <c r="D262" s="208" t="s">
        <v>201</v>
      </c>
      <c r="E262" s="209" t="s">
        <v>1868</v>
      </c>
      <c r="F262" s="210" t="s">
        <v>1869</v>
      </c>
      <c r="G262" s="211" t="s">
        <v>590</v>
      </c>
      <c r="H262" s="212">
        <v>12</v>
      </c>
      <c r="I262" s="213"/>
      <c r="J262" s="212">
        <f>ROUND(I262*H262,2)</f>
        <v>0</v>
      </c>
      <c r="K262" s="210" t="s">
        <v>1</v>
      </c>
      <c r="L262" s="37"/>
      <c r="M262" s="214" t="s">
        <v>1</v>
      </c>
      <c r="N262" s="215" t="s">
        <v>41</v>
      </c>
      <c r="O262" s="65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AR262" s="218" t="s">
        <v>403</v>
      </c>
      <c r="AT262" s="218" t="s">
        <v>201</v>
      </c>
      <c r="AU262" s="218" t="s">
        <v>85</v>
      </c>
      <c r="AY262" s="16" t="s">
        <v>198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6" t="s">
        <v>83</v>
      </c>
      <c r="BK262" s="219">
        <f>ROUND(I262*H262,2)</f>
        <v>0</v>
      </c>
      <c r="BL262" s="16" t="s">
        <v>403</v>
      </c>
      <c r="BM262" s="218" t="s">
        <v>324</v>
      </c>
    </row>
    <row r="263" spans="2:65" s="1" customFormat="1" ht="16.5" customHeight="1" x14ac:dyDescent="0.2">
      <c r="B263" s="33"/>
      <c r="C263" s="208" t="s">
        <v>7</v>
      </c>
      <c r="D263" s="208" t="s">
        <v>201</v>
      </c>
      <c r="E263" s="209" t="s">
        <v>1870</v>
      </c>
      <c r="F263" s="210" t="s">
        <v>1871</v>
      </c>
      <c r="G263" s="211" t="s">
        <v>590</v>
      </c>
      <c r="H263" s="212">
        <v>48</v>
      </c>
      <c r="I263" s="213"/>
      <c r="J263" s="212">
        <f>ROUND(I263*H263,2)</f>
        <v>0</v>
      </c>
      <c r="K263" s="210" t="s">
        <v>1</v>
      </c>
      <c r="L263" s="37"/>
      <c r="M263" s="214" t="s">
        <v>1</v>
      </c>
      <c r="N263" s="215" t="s">
        <v>41</v>
      </c>
      <c r="O263" s="65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AR263" s="218" t="s">
        <v>403</v>
      </c>
      <c r="AT263" s="218" t="s">
        <v>201</v>
      </c>
      <c r="AU263" s="218" t="s">
        <v>85</v>
      </c>
      <c r="AY263" s="16" t="s">
        <v>198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6" t="s">
        <v>83</v>
      </c>
      <c r="BK263" s="219">
        <f>ROUND(I263*H263,2)</f>
        <v>0</v>
      </c>
      <c r="BL263" s="16" t="s">
        <v>403</v>
      </c>
      <c r="BM263" s="218" t="s">
        <v>329</v>
      </c>
    </row>
    <row r="264" spans="2:65" s="11" customFormat="1" ht="22.9" customHeight="1" x14ac:dyDescent="0.2">
      <c r="B264" s="192"/>
      <c r="C264" s="193"/>
      <c r="D264" s="194" t="s">
        <v>75</v>
      </c>
      <c r="E264" s="206" t="s">
        <v>1896</v>
      </c>
      <c r="F264" s="206" t="s">
        <v>1897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P265</f>
        <v>0</v>
      </c>
      <c r="Q264" s="200"/>
      <c r="R264" s="201">
        <f>R265</f>
        <v>0</v>
      </c>
      <c r="S264" s="200"/>
      <c r="T264" s="202">
        <f>T265</f>
        <v>0</v>
      </c>
      <c r="AR264" s="203" t="s">
        <v>211</v>
      </c>
      <c r="AT264" s="204" t="s">
        <v>75</v>
      </c>
      <c r="AU264" s="204" t="s">
        <v>83</v>
      </c>
      <c r="AY264" s="203" t="s">
        <v>198</v>
      </c>
      <c r="BK264" s="205">
        <f>BK265</f>
        <v>0</v>
      </c>
    </row>
    <row r="265" spans="2:65" s="1" customFormat="1" ht="16.5" customHeight="1" x14ac:dyDescent="0.2">
      <c r="B265" s="33"/>
      <c r="C265" s="208" t="s">
        <v>266</v>
      </c>
      <c r="D265" s="208" t="s">
        <v>201</v>
      </c>
      <c r="E265" s="209" t="s">
        <v>1898</v>
      </c>
      <c r="F265" s="210" t="s">
        <v>1899</v>
      </c>
      <c r="G265" s="211" t="s">
        <v>590</v>
      </c>
      <c r="H265" s="212">
        <v>6</v>
      </c>
      <c r="I265" s="213"/>
      <c r="J265" s="212">
        <f>ROUND(I265*H265,2)</f>
        <v>0</v>
      </c>
      <c r="K265" s="210" t="s">
        <v>1</v>
      </c>
      <c r="L265" s="37"/>
      <c r="M265" s="214" t="s">
        <v>1</v>
      </c>
      <c r="N265" s="215" t="s">
        <v>41</v>
      </c>
      <c r="O265" s="65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AR265" s="218" t="s">
        <v>403</v>
      </c>
      <c r="AT265" s="218" t="s">
        <v>201</v>
      </c>
      <c r="AU265" s="218" t="s">
        <v>85</v>
      </c>
      <c r="AY265" s="16" t="s">
        <v>198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6" t="s">
        <v>83</v>
      </c>
      <c r="BK265" s="219">
        <f>ROUND(I265*H265,2)</f>
        <v>0</v>
      </c>
      <c r="BL265" s="16" t="s">
        <v>403</v>
      </c>
      <c r="BM265" s="218" t="s">
        <v>334</v>
      </c>
    </row>
    <row r="266" spans="2:65" s="11" customFormat="1" ht="22.9" customHeight="1" x14ac:dyDescent="0.2">
      <c r="B266" s="192"/>
      <c r="C266" s="193"/>
      <c r="D266" s="194" t="s">
        <v>75</v>
      </c>
      <c r="E266" s="206" t="s">
        <v>1900</v>
      </c>
      <c r="F266" s="206" t="s">
        <v>1901</v>
      </c>
      <c r="G266" s="193"/>
      <c r="H266" s="193"/>
      <c r="I266" s="196"/>
      <c r="J266" s="207">
        <f>BK266</f>
        <v>0</v>
      </c>
      <c r="K266" s="193"/>
      <c r="L266" s="198"/>
      <c r="M266" s="199"/>
      <c r="N266" s="200"/>
      <c r="O266" s="200"/>
      <c r="P266" s="201">
        <f>P267</f>
        <v>0</v>
      </c>
      <c r="Q266" s="200"/>
      <c r="R266" s="201">
        <f>R267</f>
        <v>0</v>
      </c>
      <c r="S266" s="200"/>
      <c r="T266" s="202">
        <f>T267</f>
        <v>0</v>
      </c>
      <c r="AR266" s="203" t="s">
        <v>211</v>
      </c>
      <c r="AT266" s="204" t="s">
        <v>75</v>
      </c>
      <c r="AU266" s="204" t="s">
        <v>83</v>
      </c>
      <c r="AY266" s="203" t="s">
        <v>198</v>
      </c>
      <c r="BK266" s="205">
        <f>BK267</f>
        <v>0</v>
      </c>
    </row>
    <row r="267" spans="2:65" s="1" customFormat="1" ht="16.5" customHeight="1" x14ac:dyDescent="0.2">
      <c r="B267" s="33"/>
      <c r="C267" s="208" t="s">
        <v>336</v>
      </c>
      <c r="D267" s="208" t="s">
        <v>201</v>
      </c>
      <c r="E267" s="209" t="s">
        <v>1902</v>
      </c>
      <c r="F267" s="210" t="s">
        <v>1903</v>
      </c>
      <c r="G267" s="211" t="s">
        <v>590</v>
      </c>
      <c r="H267" s="212">
        <v>6</v>
      </c>
      <c r="I267" s="213"/>
      <c r="J267" s="212">
        <f>ROUND(I267*H267,2)</f>
        <v>0</v>
      </c>
      <c r="K267" s="210" t="s">
        <v>1</v>
      </c>
      <c r="L267" s="37"/>
      <c r="M267" s="214" t="s">
        <v>1</v>
      </c>
      <c r="N267" s="215" t="s">
        <v>41</v>
      </c>
      <c r="O267" s="65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AR267" s="218" t="s">
        <v>403</v>
      </c>
      <c r="AT267" s="218" t="s">
        <v>201</v>
      </c>
      <c r="AU267" s="218" t="s">
        <v>85</v>
      </c>
      <c r="AY267" s="16" t="s">
        <v>198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6" t="s">
        <v>83</v>
      </c>
      <c r="BK267" s="219">
        <f>ROUND(I267*H267,2)</f>
        <v>0</v>
      </c>
      <c r="BL267" s="16" t="s">
        <v>403</v>
      </c>
      <c r="BM267" s="218" t="s">
        <v>339</v>
      </c>
    </row>
    <row r="268" spans="2:65" s="11" customFormat="1" ht="25.9" customHeight="1" x14ac:dyDescent="0.2">
      <c r="B268" s="192"/>
      <c r="C268" s="193"/>
      <c r="D268" s="194" t="s">
        <v>75</v>
      </c>
      <c r="E268" s="195" t="s">
        <v>1904</v>
      </c>
      <c r="F268" s="195" t="s">
        <v>1905</v>
      </c>
      <c r="G268" s="193"/>
      <c r="H268" s="193"/>
      <c r="I268" s="196"/>
      <c r="J268" s="197">
        <f>BK268</f>
        <v>0</v>
      </c>
      <c r="K268" s="193"/>
      <c r="L268" s="198"/>
      <c r="M268" s="199"/>
      <c r="N268" s="200"/>
      <c r="O268" s="200"/>
      <c r="P268" s="201">
        <f>P269+P271+P275+P278+P280+P282+P284+P289+P291+P293+P295+P299+P302</f>
        <v>0</v>
      </c>
      <c r="Q268" s="200"/>
      <c r="R268" s="201">
        <f>R269+R271+R275+R278+R280+R282+R284+R289+R291+R293+R295+R299+R302</f>
        <v>0</v>
      </c>
      <c r="S268" s="200"/>
      <c r="T268" s="202">
        <f>T269+T271+T275+T278+T280+T282+T284+T289+T291+T293+T295+T299+T302</f>
        <v>0</v>
      </c>
      <c r="AR268" s="203" t="s">
        <v>211</v>
      </c>
      <c r="AT268" s="204" t="s">
        <v>75</v>
      </c>
      <c r="AU268" s="204" t="s">
        <v>76</v>
      </c>
      <c r="AY268" s="203" t="s">
        <v>198</v>
      </c>
      <c r="BK268" s="205">
        <f>BK269+BK271+BK275+BK278+BK280+BK282+BK284+BK289+BK291+BK293+BK295+BK299+BK302</f>
        <v>0</v>
      </c>
    </row>
    <row r="269" spans="2:65" s="11" customFormat="1" ht="22.9" customHeight="1" x14ac:dyDescent="0.2">
      <c r="B269" s="192"/>
      <c r="C269" s="193"/>
      <c r="D269" s="194" t="s">
        <v>75</v>
      </c>
      <c r="E269" s="206" t="s">
        <v>1906</v>
      </c>
      <c r="F269" s="206" t="s">
        <v>1907</v>
      </c>
      <c r="G269" s="193"/>
      <c r="H269" s="193"/>
      <c r="I269" s="196"/>
      <c r="J269" s="207">
        <f>BK269</f>
        <v>0</v>
      </c>
      <c r="K269" s="193"/>
      <c r="L269" s="198"/>
      <c r="M269" s="199"/>
      <c r="N269" s="200"/>
      <c r="O269" s="200"/>
      <c r="P269" s="201">
        <f>P270</f>
        <v>0</v>
      </c>
      <c r="Q269" s="200"/>
      <c r="R269" s="201">
        <f>R270</f>
        <v>0</v>
      </c>
      <c r="S269" s="200"/>
      <c r="T269" s="202">
        <f>T270</f>
        <v>0</v>
      </c>
      <c r="AR269" s="203" t="s">
        <v>211</v>
      </c>
      <c r="AT269" s="204" t="s">
        <v>75</v>
      </c>
      <c r="AU269" s="204" t="s">
        <v>83</v>
      </c>
      <c r="AY269" s="203" t="s">
        <v>198</v>
      </c>
      <c r="BK269" s="205">
        <f>BK270</f>
        <v>0</v>
      </c>
    </row>
    <row r="270" spans="2:65" s="1" customFormat="1" ht="16.5" customHeight="1" x14ac:dyDescent="0.2">
      <c r="B270" s="33"/>
      <c r="C270" s="208" t="s">
        <v>273</v>
      </c>
      <c r="D270" s="208" t="s">
        <v>201</v>
      </c>
      <c r="E270" s="209" t="s">
        <v>1908</v>
      </c>
      <c r="F270" s="210" t="s">
        <v>1909</v>
      </c>
      <c r="G270" s="211" t="s">
        <v>590</v>
      </c>
      <c r="H270" s="212">
        <v>1</v>
      </c>
      <c r="I270" s="213"/>
      <c r="J270" s="212">
        <f>ROUND(I270*H270,2)</f>
        <v>0</v>
      </c>
      <c r="K270" s="210" t="s">
        <v>1</v>
      </c>
      <c r="L270" s="37"/>
      <c r="M270" s="214" t="s">
        <v>1</v>
      </c>
      <c r="N270" s="215" t="s">
        <v>41</v>
      </c>
      <c r="O270" s="65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AR270" s="218" t="s">
        <v>403</v>
      </c>
      <c r="AT270" s="218" t="s">
        <v>201</v>
      </c>
      <c r="AU270" s="218" t="s">
        <v>85</v>
      </c>
      <c r="AY270" s="16" t="s">
        <v>198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6" t="s">
        <v>83</v>
      </c>
      <c r="BK270" s="219">
        <f>ROUND(I270*H270,2)</f>
        <v>0</v>
      </c>
      <c r="BL270" s="16" t="s">
        <v>403</v>
      </c>
      <c r="BM270" s="218" t="s">
        <v>343</v>
      </c>
    </row>
    <row r="271" spans="2:65" s="11" customFormat="1" ht="22.9" customHeight="1" x14ac:dyDescent="0.2">
      <c r="B271" s="192"/>
      <c r="C271" s="193"/>
      <c r="D271" s="194" t="s">
        <v>75</v>
      </c>
      <c r="E271" s="206" t="s">
        <v>1910</v>
      </c>
      <c r="F271" s="206" t="s">
        <v>1911</v>
      </c>
      <c r="G271" s="193"/>
      <c r="H271" s="193"/>
      <c r="I271" s="196"/>
      <c r="J271" s="207">
        <f>BK271</f>
        <v>0</v>
      </c>
      <c r="K271" s="193"/>
      <c r="L271" s="198"/>
      <c r="M271" s="199"/>
      <c r="N271" s="200"/>
      <c r="O271" s="200"/>
      <c r="P271" s="201">
        <f>SUM(P272:P274)</f>
        <v>0</v>
      </c>
      <c r="Q271" s="200"/>
      <c r="R271" s="201">
        <f>SUM(R272:R274)</f>
        <v>0</v>
      </c>
      <c r="S271" s="200"/>
      <c r="T271" s="202">
        <f>SUM(T272:T274)</f>
        <v>0</v>
      </c>
      <c r="AR271" s="203" t="s">
        <v>211</v>
      </c>
      <c r="AT271" s="204" t="s">
        <v>75</v>
      </c>
      <c r="AU271" s="204" t="s">
        <v>83</v>
      </c>
      <c r="AY271" s="203" t="s">
        <v>198</v>
      </c>
      <c r="BK271" s="205">
        <f>SUM(BK272:BK274)</f>
        <v>0</v>
      </c>
    </row>
    <row r="272" spans="2:65" s="1" customFormat="1" ht="16.5" customHeight="1" x14ac:dyDescent="0.2">
      <c r="B272" s="33"/>
      <c r="C272" s="208" t="s">
        <v>347</v>
      </c>
      <c r="D272" s="208" t="s">
        <v>201</v>
      </c>
      <c r="E272" s="209" t="s">
        <v>1842</v>
      </c>
      <c r="F272" s="210" t="s">
        <v>1843</v>
      </c>
      <c r="G272" s="211" t="s">
        <v>312</v>
      </c>
      <c r="H272" s="212">
        <v>0.4</v>
      </c>
      <c r="I272" s="213"/>
      <c r="J272" s="212">
        <f>ROUND(I272*H272,2)</f>
        <v>0</v>
      </c>
      <c r="K272" s="210" t="s">
        <v>1</v>
      </c>
      <c r="L272" s="37"/>
      <c r="M272" s="214" t="s">
        <v>1</v>
      </c>
      <c r="N272" s="215" t="s">
        <v>41</v>
      </c>
      <c r="O272" s="65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AR272" s="218" t="s">
        <v>403</v>
      </c>
      <c r="AT272" s="218" t="s">
        <v>201</v>
      </c>
      <c r="AU272" s="218" t="s">
        <v>85</v>
      </c>
      <c r="AY272" s="16" t="s">
        <v>198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6" t="s">
        <v>83</v>
      </c>
      <c r="BK272" s="219">
        <f>ROUND(I272*H272,2)</f>
        <v>0</v>
      </c>
      <c r="BL272" s="16" t="s">
        <v>403</v>
      </c>
      <c r="BM272" s="218" t="s">
        <v>350</v>
      </c>
    </row>
    <row r="273" spans="2:65" s="1" customFormat="1" ht="16.5" customHeight="1" x14ac:dyDescent="0.2">
      <c r="B273" s="33"/>
      <c r="C273" s="208" t="s">
        <v>279</v>
      </c>
      <c r="D273" s="208" t="s">
        <v>201</v>
      </c>
      <c r="E273" s="209" t="s">
        <v>1844</v>
      </c>
      <c r="F273" s="210" t="s">
        <v>1845</v>
      </c>
      <c r="G273" s="211" t="s">
        <v>590</v>
      </c>
      <c r="H273" s="212">
        <v>36</v>
      </c>
      <c r="I273" s="213"/>
      <c r="J273" s="212">
        <f>ROUND(I273*H273,2)</f>
        <v>0</v>
      </c>
      <c r="K273" s="210" t="s">
        <v>1</v>
      </c>
      <c r="L273" s="37"/>
      <c r="M273" s="214" t="s">
        <v>1</v>
      </c>
      <c r="N273" s="215" t="s">
        <v>41</v>
      </c>
      <c r="O273" s="65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AR273" s="218" t="s">
        <v>403</v>
      </c>
      <c r="AT273" s="218" t="s">
        <v>201</v>
      </c>
      <c r="AU273" s="218" t="s">
        <v>85</v>
      </c>
      <c r="AY273" s="16" t="s">
        <v>198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6" t="s">
        <v>83</v>
      </c>
      <c r="BK273" s="219">
        <f>ROUND(I273*H273,2)</f>
        <v>0</v>
      </c>
      <c r="BL273" s="16" t="s">
        <v>403</v>
      </c>
      <c r="BM273" s="218" t="s">
        <v>356</v>
      </c>
    </row>
    <row r="274" spans="2:65" s="1" customFormat="1" ht="16.5" customHeight="1" x14ac:dyDescent="0.2">
      <c r="B274" s="33"/>
      <c r="C274" s="208" t="s">
        <v>299</v>
      </c>
      <c r="D274" s="208" t="s">
        <v>201</v>
      </c>
      <c r="E274" s="209" t="s">
        <v>1846</v>
      </c>
      <c r="F274" s="210" t="s">
        <v>1847</v>
      </c>
      <c r="G274" s="211" t="s">
        <v>590</v>
      </c>
      <c r="H274" s="212">
        <v>2</v>
      </c>
      <c r="I274" s="213"/>
      <c r="J274" s="212">
        <f>ROUND(I274*H274,2)</f>
        <v>0</v>
      </c>
      <c r="K274" s="210" t="s">
        <v>1</v>
      </c>
      <c r="L274" s="37"/>
      <c r="M274" s="214" t="s">
        <v>1</v>
      </c>
      <c r="N274" s="215" t="s">
        <v>41</v>
      </c>
      <c r="O274" s="65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AR274" s="218" t="s">
        <v>403</v>
      </c>
      <c r="AT274" s="218" t="s">
        <v>201</v>
      </c>
      <c r="AU274" s="218" t="s">
        <v>85</v>
      </c>
      <c r="AY274" s="16" t="s">
        <v>198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6" t="s">
        <v>83</v>
      </c>
      <c r="BK274" s="219">
        <f>ROUND(I274*H274,2)</f>
        <v>0</v>
      </c>
      <c r="BL274" s="16" t="s">
        <v>403</v>
      </c>
      <c r="BM274" s="218" t="s">
        <v>375</v>
      </c>
    </row>
    <row r="275" spans="2:65" s="11" customFormat="1" ht="22.9" customHeight="1" x14ac:dyDescent="0.2">
      <c r="B275" s="192"/>
      <c r="C275" s="193"/>
      <c r="D275" s="194" t="s">
        <v>75</v>
      </c>
      <c r="E275" s="206" t="s">
        <v>1912</v>
      </c>
      <c r="F275" s="206" t="s">
        <v>1913</v>
      </c>
      <c r="G275" s="193"/>
      <c r="H275" s="193"/>
      <c r="I275" s="196"/>
      <c r="J275" s="207">
        <f>BK275</f>
        <v>0</v>
      </c>
      <c r="K275" s="193"/>
      <c r="L275" s="198"/>
      <c r="M275" s="199"/>
      <c r="N275" s="200"/>
      <c r="O275" s="200"/>
      <c r="P275" s="201">
        <f>SUM(P276:P277)</f>
        <v>0</v>
      </c>
      <c r="Q275" s="200"/>
      <c r="R275" s="201">
        <f>SUM(R276:R277)</f>
        <v>0</v>
      </c>
      <c r="S275" s="200"/>
      <c r="T275" s="202">
        <f>SUM(T276:T277)</f>
        <v>0</v>
      </c>
      <c r="AR275" s="203" t="s">
        <v>211</v>
      </c>
      <c r="AT275" s="204" t="s">
        <v>75</v>
      </c>
      <c r="AU275" s="204" t="s">
        <v>83</v>
      </c>
      <c r="AY275" s="203" t="s">
        <v>198</v>
      </c>
      <c r="BK275" s="205">
        <f>SUM(BK276:BK277)</f>
        <v>0</v>
      </c>
    </row>
    <row r="276" spans="2:65" s="1" customFormat="1" ht="16.5" customHeight="1" x14ac:dyDescent="0.2">
      <c r="B276" s="33"/>
      <c r="C276" s="208" t="s">
        <v>283</v>
      </c>
      <c r="D276" s="208" t="s">
        <v>201</v>
      </c>
      <c r="E276" s="209" t="s">
        <v>1914</v>
      </c>
      <c r="F276" s="210" t="s">
        <v>1915</v>
      </c>
      <c r="G276" s="211" t="s">
        <v>590</v>
      </c>
      <c r="H276" s="212">
        <v>11</v>
      </c>
      <c r="I276" s="213"/>
      <c r="J276" s="212">
        <f>ROUND(I276*H276,2)</f>
        <v>0</v>
      </c>
      <c r="K276" s="210" t="s">
        <v>1</v>
      </c>
      <c r="L276" s="37"/>
      <c r="M276" s="214" t="s">
        <v>1</v>
      </c>
      <c r="N276" s="215" t="s">
        <v>41</v>
      </c>
      <c r="O276" s="65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AR276" s="218" t="s">
        <v>403</v>
      </c>
      <c r="AT276" s="218" t="s">
        <v>201</v>
      </c>
      <c r="AU276" s="218" t="s">
        <v>85</v>
      </c>
      <c r="AY276" s="16" t="s">
        <v>198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6" t="s">
        <v>83</v>
      </c>
      <c r="BK276" s="219">
        <f>ROUND(I276*H276,2)</f>
        <v>0</v>
      </c>
      <c r="BL276" s="16" t="s">
        <v>403</v>
      </c>
      <c r="BM276" s="218" t="s">
        <v>378</v>
      </c>
    </row>
    <row r="277" spans="2:65" s="1" customFormat="1" ht="16.5" customHeight="1" x14ac:dyDescent="0.2">
      <c r="B277" s="33"/>
      <c r="C277" s="208" t="s">
        <v>387</v>
      </c>
      <c r="D277" s="208" t="s">
        <v>201</v>
      </c>
      <c r="E277" s="209" t="s">
        <v>1916</v>
      </c>
      <c r="F277" s="210" t="s">
        <v>1917</v>
      </c>
      <c r="G277" s="211" t="s">
        <v>590</v>
      </c>
      <c r="H277" s="212">
        <v>1</v>
      </c>
      <c r="I277" s="213"/>
      <c r="J277" s="212">
        <f>ROUND(I277*H277,2)</f>
        <v>0</v>
      </c>
      <c r="K277" s="210" t="s">
        <v>1</v>
      </c>
      <c r="L277" s="37"/>
      <c r="M277" s="214" t="s">
        <v>1</v>
      </c>
      <c r="N277" s="215" t="s">
        <v>41</v>
      </c>
      <c r="O277" s="65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AR277" s="218" t="s">
        <v>403</v>
      </c>
      <c r="AT277" s="218" t="s">
        <v>201</v>
      </c>
      <c r="AU277" s="218" t="s">
        <v>85</v>
      </c>
      <c r="AY277" s="16" t="s">
        <v>198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6" t="s">
        <v>83</v>
      </c>
      <c r="BK277" s="219">
        <f>ROUND(I277*H277,2)</f>
        <v>0</v>
      </c>
      <c r="BL277" s="16" t="s">
        <v>403</v>
      </c>
      <c r="BM277" s="218" t="s">
        <v>390</v>
      </c>
    </row>
    <row r="278" spans="2:65" s="11" customFormat="1" ht="22.9" customHeight="1" x14ac:dyDescent="0.2">
      <c r="B278" s="192"/>
      <c r="C278" s="193"/>
      <c r="D278" s="194" t="s">
        <v>75</v>
      </c>
      <c r="E278" s="206" t="s">
        <v>1918</v>
      </c>
      <c r="F278" s="206" t="s">
        <v>1855</v>
      </c>
      <c r="G278" s="193"/>
      <c r="H278" s="193"/>
      <c r="I278" s="196"/>
      <c r="J278" s="207">
        <f>BK278</f>
        <v>0</v>
      </c>
      <c r="K278" s="193"/>
      <c r="L278" s="198"/>
      <c r="M278" s="199"/>
      <c r="N278" s="200"/>
      <c r="O278" s="200"/>
      <c r="P278" s="201">
        <f>P279</f>
        <v>0</v>
      </c>
      <c r="Q278" s="200"/>
      <c r="R278" s="201">
        <f>R279</f>
        <v>0</v>
      </c>
      <c r="S278" s="200"/>
      <c r="T278" s="202">
        <f>T279</f>
        <v>0</v>
      </c>
      <c r="AR278" s="203" t="s">
        <v>211</v>
      </c>
      <c r="AT278" s="204" t="s">
        <v>75</v>
      </c>
      <c r="AU278" s="204" t="s">
        <v>83</v>
      </c>
      <c r="AY278" s="203" t="s">
        <v>198</v>
      </c>
      <c r="BK278" s="205">
        <f>BK279</f>
        <v>0</v>
      </c>
    </row>
    <row r="279" spans="2:65" s="1" customFormat="1" ht="16.5" customHeight="1" x14ac:dyDescent="0.2">
      <c r="B279" s="33"/>
      <c r="C279" s="208" t="s">
        <v>290</v>
      </c>
      <c r="D279" s="208" t="s">
        <v>201</v>
      </c>
      <c r="E279" s="209" t="s">
        <v>1856</v>
      </c>
      <c r="F279" s="210" t="s">
        <v>1857</v>
      </c>
      <c r="G279" s="211" t="s">
        <v>590</v>
      </c>
      <c r="H279" s="212">
        <v>1</v>
      </c>
      <c r="I279" s="213"/>
      <c r="J279" s="212">
        <f>ROUND(I279*H279,2)</f>
        <v>0</v>
      </c>
      <c r="K279" s="210" t="s">
        <v>1</v>
      </c>
      <c r="L279" s="37"/>
      <c r="M279" s="214" t="s">
        <v>1</v>
      </c>
      <c r="N279" s="215" t="s">
        <v>41</v>
      </c>
      <c r="O279" s="65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AR279" s="218" t="s">
        <v>403</v>
      </c>
      <c r="AT279" s="218" t="s">
        <v>201</v>
      </c>
      <c r="AU279" s="218" t="s">
        <v>85</v>
      </c>
      <c r="AY279" s="16" t="s">
        <v>198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6" t="s">
        <v>83</v>
      </c>
      <c r="BK279" s="219">
        <f>ROUND(I279*H279,2)</f>
        <v>0</v>
      </c>
      <c r="BL279" s="16" t="s">
        <v>403</v>
      </c>
      <c r="BM279" s="218" t="s">
        <v>394</v>
      </c>
    </row>
    <row r="280" spans="2:65" s="11" customFormat="1" ht="22.9" customHeight="1" x14ac:dyDescent="0.2">
      <c r="B280" s="192"/>
      <c r="C280" s="193"/>
      <c r="D280" s="194" t="s">
        <v>75</v>
      </c>
      <c r="E280" s="206" t="s">
        <v>1919</v>
      </c>
      <c r="F280" s="206" t="s">
        <v>1920</v>
      </c>
      <c r="G280" s="193"/>
      <c r="H280" s="193"/>
      <c r="I280" s="196"/>
      <c r="J280" s="207">
        <f>BK280</f>
        <v>0</v>
      </c>
      <c r="K280" s="193"/>
      <c r="L280" s="198"/>
      <c r="M280" s="199"/>
      <c r="N280" s="200"/>
      <c r="O280" s="200"/>
      <c r="P280" s="201">
        <f>P281</f>
        <v>0</v>
      </c>
      <c r="Q280" s="200"/>
      <c r="R280" s="201">
        <f>R281</f>
        <v>0</v>
      </c>
      <c r="S280" s="200"/>
      <c r="T280" s="202">
        <f>T281</f>
        <v>0</v>
      </c>
      <c r="AR280" s="203" t="s">
        <v>211</v>
      </c>
      <c r="AT280" s="204" t="s">
        <v>75</v>
      </c>
      <c r="AU280" s="204" t="s">
        <v>83</v>
      </c>
      <c r="AY280" s="203" t="s">
        <v>198</v>
      </c>
      <c r="BK280" s="205">
        <f>BK281</f>
        <v>0</v>
      </c>
    </row>
    <row r="281" spans="2:65" s="1" customFormat="1" ht="16.5" customHeight="1" x14ac:dyDescent="0.2">
      <c r="B281" s="33"/>
      <c r="C281" s="208" t="s">
        <v>352</v>
      </c>
      <c r="D281" s="208" t="s">
        <v>201</v>
      </c>
      <c r="E281" s="209" t="s">
        <v>1921</v>
      </c>
      <c r="F281" s="210" t="s">
        <v>1922</v>
      </c>
      <c r="G281" s="211" t="s">
        <v>590</v>
      </c>
      <c r="H281" s="212">
        <v>2</v>
      </c>
      <c r="I281" s="213"/>
      <c r="J281" s="212">
        <f>ROUND(I281*H281,2)</f>
        <v>0</v>
      </c>
      <c r="K281" s="210" t="s">
        <v>1</v>
      </c>
      <c r="L281" s="37"/>
      <c r="M281" s="214" t="s">
        <v>1</v>
      </c>
      <c r="N281" s="215" t="s">
        <v>41</v>
      </c>
      <c r="O281" s="65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AR281" s="218" t="s">
        <v>403</v>
      </c>
      <c r="AT281" s="218" t="s">
        <v>201</v>
      </c>
      <c r="AU281" s="218" t="s">
        <v>85</v>
      </c>
      <c r="AY281" s="16" t="s">
        <v>198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6" t="s">
        <v>83</v>
      </c>
      <c r="BK281" s="219">
        <f>ROUND(I281*H281,2)</f>
        <v>0</v>
      </c>
      <c r="BL281" s="16" t="s">
        <v>403</v>
      </c>
      <c r="BM281" s="218" t="s">
        <v>399</v>
      </c>
    </row>
    <row r="282" spans="2:65" s="11" customFormat="1" ht="22.9" customHeight="1" x14ac:dyDescent="0.2">
      <c r="B282" s="192"/>
      <c r="C282" s="193"/>
      <c r="D282" s="194" t="s">
        <v>75</v>
      </c>
      <c r="E282" s="206" t="s">
        <v>1923</v>
      </c>
      <c r="F282" s="206" t="s">
        <v>1924</v>
      </c>
      <c r="G282" s="193"/>
      <c r="H282" s="193"/>
      <c r="I282" s="196"/>
      <c r="J282" s="207">
        <f>BK282</f>
        <v>0</v>
      </c>
      <c r="K282" s="193"/>
      <c r="L282" s="198"/>
      <c r="M282" s="199"/>
      <c r="N282" s="200"/>
      <c r="O282" s="200"/>
      <c r="P282" s="201">
        <f>P283</f>
        <v>0</v>
      </c>
      <c r="Q282" s="200"/>
      <c r="R282" s="201">
        <f>R283</f>
        <v>0</v>
      </c>
      <c r="S282" s="200"/>
      <c r="T282" s="202">
        <f>T283</f>
        <v>0</v>
      </c>
      <c r="AR282" s="203" t="s">
        <v>211</v>
      </c>
      <c r="AT282" s="204" t="s">
        <v>75</v>
      </c>
      <c r="AU282" s="204" t="s">
        <v>83</v>
      </c>
      <c r="AY282" s="203" t="s">
        <v>198</v>
      </c>
      <c r="BK282" s="205">
        <f>BK283</f>
        <v>0</v>
      </c>
    </row>
    <row r="283" spans="2:65" s="1" customFormat="1" ht="16.5" customHeight="1" x14ac:dyDescent="0.2">
      <c r="B283" s="33"/>
      <c r="C283" s="208" t="s">
        <v>295</v>
      </c>
      <c r="D283" s="208" t="s">
        <v>201</v>
      </c>
      <c r="E283" s="209" t="s">
        <v>1925</v>
      </c>
      <c r="F283" s="210" t="s">
        <v>1926</v>
      </c>
      <c r="G283" s="211" t="s">
        <v>590</v>
      </c>
      <c r="H283" s="212">
        <v>1</v>
      </c>
      <c r="I283" s="213"/>
      <c r="J283" s="212">
        <f>ROUND(I283*H283,2)</f>
        <v>0</v>
      </c>
      <c r="K283" s="210" t="s">
        <v>1</v>
      </c>
      <c r="L283" s="37"/>
      <c r="M283" s="214" t="s">
        <v>1</v>
      </c>
      <c r="N283" s="215" t="s">
        <v>41</v>
      </c>
      <c r="O283" s="65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AR283" s="218" t="s">
        <v>403</v>
      </c>
      <c r="AT283" s="218" t="s">
        <v>201</v>
      </c>
      <c r="AU283" s="218" t="s">
        <v>85</v>
      </c>
      <c r="AY283" s="16" t="s">
        <v>198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6" t="s">
        <v>83</v>
      </c>
      <c r="BK283" s="219">
        <f>ROUND(I283*H283,2)</f>
        <v>0</v>
      </c>
      <c r="BL283" s="16" t="s">
        <v>403</v>
      </c>
      <c r="BM283" s="218" t="s">
        <v>403</v>
      </c>
    </row>
    <row r="284" spans="2:65" s="11" customFormat="1" ht="22.9" customHeight="1" x14ac:dyDescent="0.2">
      <c r="B284" s="192"/>
      <c r="C284" s="193"/>
      <c r="D284" s="194" t="s">
        <v>75</v>
      </c>
      <c r="E284" s="206" t="s">
        <v>1927</v>
      </c>
      <c r="F284" s="206" t="s">
        <v>1865</v>
      </c>
      <c r="G284" s="193"/>
      <c r="H284" s="193"/>
      <c r="I284" s="196"/>
      <c r="J284" s="207">
        <f>BK284</f>
        <v>0</v>
      </c>
      <c r="K284" s="193"/>
      <c r="L284" s="198"/>
      <c r="M284" s="199"/>
      <c r="N284" s="200"/>
      <c r="O284" s="200"/>
      <c r="P284" s="201">
        <f>SUM(P285:P288)</f>
        <v>0</v>
      </c>
      <c r="Q284" s="200"/>
      <c r="R284" s="201">
        <f>SUM(R285:R288)</f>
        <v>0</v>
      </c>
      <c r="S284" s="200"/>
      <c r="T284" s="202">
        <f>SUM(T285:T288)</f>
        <v>0</v>
      </c>
      <c r="AR284" s="203" t="s">
        <v>211</v>
      </c>
      <c r="AT284" s="204" t="s">
        <v>75</v>
      </c>
      <c r="AU284" s="204" t="s">
        <v>83</v>
      </c>
      <c r="AY284" s="203" t="s">
        <v>198</v>
      </c>
      <c r="BK284" s="205">
        <f>SUM(BK285:BK288)</f>
        <v>0</v>
      </c>
    </row>
    <row r="285" spans="2:65" s="1" customFormat="1" ht="16.5" customHeight="1" x14ac:dyDescent="0.2">
      <c r="B285" s="33"/>
      <c r="C285" s="208" t="s">
        <v>404</v>
      </c>
      <c r="D285" s="208" t="s">
        <v>201</v>
      </c>
      <c r="E285" s="209" t="s">
        <v>1868</v>
      </c>
      <c r="F285" s="210" t="s">
        <v>1869</v>
      </c>
      <c r="G285" s="211" t="s">
        <v>590</v>
      </c>
      <c r="H285" s="212">
        <v>2</v>
      </c>
      <c r="I285" s="213"/>
      <c r="J285" s="212">
        <f>ROUND(I285*H285,2)</f>
        <v>0</v>
      </c>
      <c r="K285" s="210" t="s">
        <v>1</v>
      </c>
      <c r="L285" s="37"/>
      <c r="M285" s="214" t="s">
        <v>1</v>
      </c>
      <c r="N285" s="215" t="s">
        <v>41</v>
      </c>
      <c r="O285" s="65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AR285" s="218" t="s">
        <v>403</v>
      </c>
      <c r="AT285" s="218" t="s">
        <v>201</v>
      </c>
      <c r="AU285" s="218" t="s">
        <v>85</v>
      </c>
      <c r="AY285" s="16" t="s">
        <v>198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6" t="s">
        <v>83</v>
      </c>
      <c r="BK285" s="219">
        <f>ROUND(I285*H285,2)</f>
        <v>0</v>
      </c>
      <c r="BL285" s="16" t="s">
        <v>403</v>
      </c>
      <c r="BM285" s="218" t="s">
        <v>407</v>
      </c>
    </row>
    <row r="286" spans="2:65" s="1" customFormat="1" ht="16.5" customHeight="1" x14ac:dyDescent="0.2">
      <c r="B286" s="33"/>
      <c r="C286" s="208" t="s">
        <v>303</v>
      </c>
      <c r="D286" s="208" t="s">
        <v>201</v>
      </c>
      <c r="E286" s="209" t="s">
        <v>1870</v>
      </c>
      <c r="F286" s="210" t="s">
        <v>1871</v>
      </c>
      <c r="G286" s="211" t="s">
        <v>590</v>
      </c>
      <c r="H286" s="212">
        <v>1</v>
      </c>
      <c r="I286" s="213"/>
      <c r="J286" s="212">
        <f>ROUND(I286*H286,2)</f>
        <v>0</v>
      </c>
      <c r="K286" s="210" t="s">
        <v>1</v>
      </c>
      <c r="L286" s="37"/>
      <c r="M286" s="214" t="s">
        <v>1</v>
      </c>
      <c r="N286" s="215" t="s">
        <v>41</v>
      </c>
      <c r="O286" s="65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AR286" s="218" t="s">
        <v>403</v>
      </c>
      <c r="AT286" s="218" t="s">
        <v>201</v>
      </c>
      <c r="AU286" s="218" t="s">
        <v>85</v>
      </c>
      <c r="AY286" s="16" t="s">
        <v>198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6" t="s">
        <v>83</v>
      </c>
      <c r="BK286" s="219">
        <f>ROUND(I286*H286,2)</f>
        <v>0</v>
      </c>
      <c r="BL286" s="16" t="s">
        <v>403</v>
      </c>
      <c r="BM286" s="218" t="s">
        <v>410</v>
      </c>
    </row>
    <row r="287" spans="2:65" s="1" customFormat="1" ht="16.5" customHeight="1" x14ac:dyDescent="0.2">
      <c r="B287" s="33"/>
      <c r="C287" s="208" t="s">
        <v>411</v>
      </c>
      <c r="D287" s="208" t="s">
        <v>201</v>
      </c>
      <c r="E287" s="209" t="s">
        <v>1928</v>
      </c>
      <c r="F287" s="210" t="s">
        <v>1929</v>
      </c>
      <c r="G287" s="211" t="s">
        <v>590</v>
      </c>
      <c r="H287" s="212">
        <v>1</v>
      </c>
      <c r="I287" s="213"/>
      <c r="J287" s="212">
        <f>ROUND(I287*H287,2)</f>
        <v>0</v>
      </c>
      <c r="K287" s="210" t="s">
        <v>1</v>
      </c>
      <c r="L287" s="37"/>
      <c r="M287" s="214" t="s">
        <v>1</v>
      </c>
      <c r="N287" s="215" t="s">
        <v>41</v>
      </c>
      <c r="O287" s="65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AR287" s="218" t="s">
        <v>403</v>
      </c>
      <c r="AT287" s="218" t="s">
        <v>201</v>
      </c>
      <c r="AU287" s="218" t="s">
        <v>85</v>
      </c>
      <c r="AY287" s="16" t="s">
        <v>198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6" t="s">
        <v>83</v>
      </c>
      <c r="BK287" s="219">
        <f>ROUND(I287*H287,2)</f>
        <v>0</v>
      </c>
      <c r="BL287" s="16" t="s">
        <v>403</v>
      </c>
      <c r="BM287" s="218" t="s">
        <v>414</v>
      </c>
    </row>
    <row r="288" spans="2:65" s="1" customFormat="1" ht="16.5" customHeight="1" x14ac:dyDescent="0.2">
      <c r="B288" s="33"/>
      <c r="C288" s="208" t="s">
        <v>313</v>
      </c>
      <c r="D288" s="208" t="s">
        <v>201</v>
      </c>
      <c r="E288" s="209" t="s">
        <v>1930</v>
      </c>
      <c r="F288" s="210" t="s">
        <v>1931</v>
      </c>
      <c r="G288" s="211" t="s">
        <v>590</v>
      </c>
      <c r="H288" s="212">
        <v>1</v>
      </c>
      <c r="I288" s="213"/>
      <c r="J288" s="212">
        <f>ROUND(I288*H288,2)</f>
        <v>0</v>
      </c>
      <c r="K288" s="210" t="s">
        <v>1</v>
      </c>
      <c r="L288" s="37"/>
      <c r="M288" s="214" t="s">
        <v>1</v>
      </c>
      <c r="N288" s="215" t="s">
        <v>41</v>
      </c>
      <c r="O288" s="65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AR288" s="218" t="s">
        <v>403</v>
      </c>
      <c r="AT288" s="218" t="s">
        <v>201</v>
      </c>
      <c r="AU288" s="218" t="s">
        <v>85</v>
      </c>
      <c r="AY288" s="16" t="s">
        <v>198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6" t="s">
        <v>83</v>
      </c>
      <c r="BK288" s="219">
        <f>ROUND(I288*H288,2)</f>
        <v>0</v>
      </c>
      <c r="BL288" s="16" t="s">
        <v>403</v>
      </c>
      <c r="BM288" s="218" t="s">
        <v>422</v>
      </c>
    </row>
    <row r="289" spans="2:65" s="11" customFormat="1" ht="22.9" customHeight="1" x14ac:dyDescent="0.2">
      <c r="B289" s="192"/>
      <c r="C289" s="193"/>
      <c r="D289" s="194" t="s">
        <v>75</v>
      </c>
      <c r="E289" s="206" t="s">
        <v>1932</v>
      </c>
      <c r="F289" s="206" t="s">
        <v>1865</v>
      </c>
      <c r="G289" s="193"/>
      <c r="H289" s="193"/>
      <c r="I289" s="196"/>
      <c r="J289" s="207">
        <f>BK289</f>
        <v>0</v>
      </c>
      <c r="K289" s="193"/>
      <c r="L289" s="198"/>
      <c r="M289" s="199"/>
      <c r="N289" s="200"/>
      <c r="O289" s="200"/>
      <c r="P289" s="201">
        <f>P290</f>
        <v>0</v>
      </c>
      <c r="Q289" s="200"/>
      <c r="R289" s="201">
        <f>R290</f>
        <v>0</v>
      </c>
      <c r="S289" s="200"/>
      <c r="T289" s="202">
        <f>T290</f>
        <v>0</v>
      </c>
      <c r="AR289" s="203" t="s">
        <v>211</v>
      </c>
      <c r="AT289" s="204" t="s">
        <v>75</v>
      </c>
      <c r="AU289" s="204" t="s">
        <v>83</v>
      </c>
      <c r="AY289" s="203" t="s">
        <v>198</v>
      </c>
      <c r="BK289" s="205">
        <f>BK290</f>
        <v>0</v>
      </c>
    </row>
    <row r="290" spans="2:65" s="1" customFormat="1" ht="16.5" customHeight="1" x14ac:dyDescent="0.2">
      <c r="B290" s="33"/>
      <c r="C290" s="208" t="s">
        <v>424</v>
      </c>
      <c r="D290" s="208" t="s">
        <v>201</v>
      </c>
      <c r="E290" s="209" t="s">
        <v>1933</v>
      </c>
      <c r="F290" s="210" t="s">
        <v>1934</v>
      </c>
      <c r="G290" s="211" t="s">
        <v>590</v>
      </c>
      <c r="H290" s="212">
        <v>6</v>
      </c>
      <c r="I290" s="213"/>
      <c r="J290" s="212">
        <f>ROUND(I290*H290,2)</f>
        <v>0</v>
      </c>
      <c r="K290" s="210" t="s">
        <v>1</v>
      </c>
      <c r="L290" s="37"/>
      <c r="M290" s="214" t="s">
        <v>1</v>
      </c>
      <c r="N290" s="215" t="s">
        <v>41</v>
      </c>
      <c r="O290" s="65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AR290" s="218" t="s">
        <v>403</v>
      </c>
      <c r="AT290" s="218" t="s">
        <v>201</v>
      </c>
      <c r="AU290" s="218" t="s">
        <v>85</v>
      </c>
      <c r="AY290" s="16" t="s">
        <v>198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6" t="s">
        <v>83</v>
      </c>
      <c r="BK290" s="219">
        <f>ROUND(I290*H290,2)</f>
        <v>0</v>
      </c>
      <c r="BL290" s="16" t="s">
        <v>403</v>
      </c>
      <c r="BM290" s="218" t="s">
        <v>427</v>
      </c>
    </row>
    <row r="291" spans="2:65" s="11" customFormat="1" ht="22.9" customHeight="1" x14ac:dyDescent="0.2">
      <c r="B291" s="192"/>
      <c r="C291" s="193"/>
      <c r="D291" s="194" t="s">
        <v>75</v>
      </c>
      <c r="E291" s="206" t="s">
        <v>1935</v>
      </c>
      <c r="F291" s="206" t="s">
        <v>1936</v>
      </c>
      <c r="G291" s="193"/>
      <c r="H291" s="193"/>
      <c r="I291" s="196"/>
      <c r="J291" s="207">
        <f>BK291</f>
        <v>0</v>
      </c>
      <c r="K291" s="193"/>
      <c r="L291" s="198"/>
      <c r="M291" s="199"/>
      <c r="N291" s="200"/>
      <c r="O291" s="200"/>
      <c r="P291" s="201">
        <f>P292</f>
        <v>0</v>
      </c>
      <c r="Q291" s="200"/>
      <c r="R291" s="201">
        <f>R292</f>
        <v>0</v>
      </c>
      <c r="S291" s="200"/>
      <c r="T291" s="202">
        <f>T292</f>
        <v>0</v>
      </c>
      <c r="AR291" s="203" t="s">
        <v>211</v>
      </c>
      <c r="AT291" s="204" t="s">
        <v>75</v>
      </c>
      <c r="AU291" s="204" t="s">
        <v>83</v>
      </c>
      <c r="AY291" s="203" t="s">
        <v>198</v>
      </c>
      <c r="BK291" s="205">
        <f>BK292</f>
        <v>0</v>
      </c>
    </row>
    <row r="292" spans="2:65" s="1" customFormat="1" ht="16.5" customHeight="1" x14ac:dyDescent="0.2">
      <c r="B292" s="33"/>
      <c r="C292" s="208" t="s">
        <v>320</v>
      </c>
      <c r="D292" s="208" t="s">
        <v>201</v>
      </c>
      <c r="E292" s="209" t="s">
        <v>1937</v>
      </c>
      <c r="F292" s="210" t="s">
        <v>1938</v>
      </c>
      <c r="G292" s="211" t="s">
        <v>590</v>
      </c>
      <c r="H292" s="212">
        <v>2</v>
      </c>
      <c r="I292" s="213"/>
      <c r="J292" s="212">
        <f>ROUND(I292*H292,2)</f>
        <v>0</v>
      </c>
      <c r="K292" s="210" t="s">
        <v>1</v>
      </c>
      <c r="L292" s="37"/>
      <c r="M292" s="214" t="s">
        <v>1</v>
      </c>
      <c r="N292" s="215" t="s">
        <v>41</v>
      </c>
      <c r="O292" s="65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AR292" s="218" t="s">
        <v>403</v>
      </c>
      <c r="AT292" s="218" t="s">
        <v>201</v>
      </c>
      <c r="AU292" s="218" t="s">
        <v>85</v>
      </c>
      <c r="AY292" s="16" t="s">
        <v>198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6" t="s">
        <v>83</v>
      </c>
      <c r="BK292" s="219">
        <f>ROUND(I292*H292,2)</f>
        <v>0</v>
      </c>
      <c r="BL292" s="16" t="s">
        <v>403</v>
      </c>
      <c r="BM292" s="218" t="s">
        <v>433</v>
      </c>
    </row>
    <row r="293" spans="2:65" s="11" customFormat="1" ht="22.9" customHeight="1" x14ac:dyDescent="0.2">
      <c r="B293" s="192"/>
      <c r="C293" s="193"/>
      <c r="D293" s="194" t="s">
        <v>75</v>
      </c>
      <c r="E293" s="206" t="s">
        <v>1939</v>
      </c>
      <c r="F293" s="206" t="s">
        <v>1879</v>
      </c>
      <c r="G293" s="193"/>
      <c r="H293" s="193"/>
      <c r="I293" s="196"/>
      <c r="J293" s="207">
        <f>BK293</f>
        <v>0</v>
      </c>
      <c r="K293" s="193"/>
      <c r="L293" s="198"/>
      <c r="M293" s="199"/>
      <c r="N293" s="200"/>
      <c r="O293" s="200"/>
      <c r="P293" s="201">
        <f>P294</f>
        <v>0</v>
      </c>
      <c r="Q293" s="200"/>
      <c r="R293" s="201">
        <f>R294</f>
        <v>0</v>
      </c>
      <c r="S293" s="200"/>
      <c r="T293" s="202">
        <f>T294</f>
        <v>0</v>
      </c>
      <c r="AR293" s="203" t="s">
        <v>211</v>
      </c>
      <c r="AT293" s="204" t="s">
        <v>75</v>
      </c>
      <c r="AU293" s="204" t="s">
        <v>83</v>
      </c>
      <c r="AY293" s="203" t="s">
        <v>198</v>
      </c>
      <c r="BK293" s="205">
        <f>BK294</f>
        <v>0</v>
      </c>
    </row>
    <row r="294" spans="2:65" s="1" customFormat="1" ht="16.5" customHeight="1" x14ac:dyDescent="0.2">
      <c r="B294" s="33"/>
      <c r="C294" s="208" t="s">
        <v>438</v>
      </c>
      <c r="D294" s="208" t="s">
        <v>201</v>
      </c>
      <c r="E294" s="209" t="s">
        <v>1880</v>
      </c>
      <c r="F294" s="210" t="s">
        <v>1881</v>
      </c>
      <c r="G294" s="211" t="s">
        <v>590</v>
      </c>
      <c r="H294" s="212">
        <v>22</v>
      </c>
      <c r="I294" s="213"/>
      <c r="J294" s="212">
        <f>ROUND(I294*H294,2)</f>
        <v>0</v>
      </c>
      <c r="K294" s="210" t="s">
        <v>1</v>
      </c>
      <c r="L294" s="37"/>
      <c r="M294" s="214" t="s">
        <v>1</v>
      </c>
      <c r="N294" s="215" t="s">
        <v>41</v>
      </c>
      <c r="O294" s="65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AR294" s="218" t="s">
        <v>403</v>
      </c>
      <c r="AT294" s="218" t="s">
        <v>201</v>
      </c>
      <c r="AU294" s="218" t="s">
        <v>85</v>
      </c>
      <c r="AY294" s="16" t="s">
        <v>198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6" t="s">
        <v>83</v>
      </c>
      <c r="BK294" s="219">
        <f>ROUND(I294*H294,2)</f>
        <v>0</v>
      </c>
      <c r="BL294" s="16" t="s">
        <v>403</v>
      </c>
      <c r="BM294" s="218" t="s">
        <v>441</v>
      </c>
    </row>
    <row r="295" spans="2:65" s="11" customFormat="1" ht="22.9" customHeight="1" x14ac:dyDescent="0.2">
      <c r="B295" s="192"/>
      <c r="C295" s="193"/>
      <c r="D295" s="194" t="s">
        <v>75</v>
      </c>
      <c r="E295" s="206" t="s">
        <v>1940</v>
      </c>
      <c r="F295" s="206" t="s">
        <v>1901</v>
      </c>
      <c r="G295" s="193"/>
      <c r="H295" s="193"/>
      <c r="I295" s="196"/>
      <c r="J295" s="207">
        <f>BK295</f>
        <v>0</v>
      </c>
      <c r="K295" s="193"/>
      <c r="L295" s="198"/>
      <c r="M295" s="199"/>
      <c r="N295" s="200"/>
      <c r="O295" s="200"/>
      <c r="P295" s="201">
        <f>SUM(P296:P298)</f>
        <v>0</v>
      </c>
      <c r="Q295" s="200"/>
      <c r="R295" s="201">
        <f>SUM(R296:R298)</f>
        <v>0</v>
      </c>
      <c r="S295" s="200"/>
      <c r="T295" s="202">
        <f>SUM(T296:T298)</f>
        <v>0</v>
      </c>
      <c r="AR295" s="203" t="s">
        <v>211</v>
      </c>
      <c r="AT295" s="204" t="s">
        <v>75</v>
      </c>
      <c r="AU295" s="204" t="s">
        <v>83</v>
      </c>
      <c r="AY295" s="203" t="s">
        <v>198</v>
      </c>
      <c r="BK295" s="205">
        <f>SUM(BK296:BK298)</f>
        <v>0</v>
      </c>
    </row>
    <row r="296" spans="2:65" s="1" customFormat="1" ht="16.5" customHeight="1" x14ac:dyDescent="0.2">
      <c r="B296" s="33"/>
      <c r="C296" s="208" t="s">
        <v>324</v>
      </c>
      <c r="D296" s="208" t="s">
        <v>201</v>
      </c>
      <c r="E296" s="209" t="s">
        <v>1941</v>
      </c>
      <c r="F296" s="210" t="s">
        <v>1942</v>
      </c>
      <c r="G296" s="211" t="s">
        <v>590</v>
      </c>
      <c r="H296" s="212">
        <v>1</v>
      </c>
      <c r="I296" s="213"/>
      <c r="J296" s="212">
        <f>ROUND(I296*H296,2)</f>
        <v>0</v>
      </c>
      <c r="K296" s="210" t="s">
        <v>1</v>
      </c>
      <c r="L296" s="37"/>
      <c r="M296" s="214" t="s">
        <v>1</v>
      </c>
      <c r="N296" s="215" t="s">
        <v>41</v>
      </c>
      <c r="O296" s="65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AR296" s="218" t="s">
        <v>403</v>
      </c>
      <c r="AT296" s="218" t="s">
        <v>201</v>
      </c>
      <c r="AU296" s="218" t="s">
        <v>85</v>
      </c>
      <c r="AY296" s="16" t="s">
        <v>198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6" t="s">
        <v>83</v>
      </c>
      <c r="BK296" s="219">
        <f>ROUND(I296*H296,2)</f>
        <v>0</v>
      </c>
      <c r="BL296" s="16" t="s">
        <v>403</v>
      </c>
      <c r="BM296" s="218" t="s">
        <v>446</v>
      </c>
    </row>
    <row r="297" spans="2:65" s="1" customFormat="1" ht="16.5" customHeight="1" x14ac:dyDescent="0.2">
      <c r="B297" s="33"/>
      <c r="C297" s="208" t="s">
        <v>447</v>
      </c>
      <c r="D297" s="208" t="s">
        <v>201</v>
      </c>
      <c r="E297" s="209" t="s">
        <v>1943</v>
      </c>
      <c r="F297" s="210" t="s">
        <v>1944</v>
      </c>
      <c r="G297" s="211" t="s">
        <v>590</v>
      </c>
      <c r="H297" s="212">
        <v>2</v>
      </c>
      <c r="I297" s="213"/>
      <c r="J297" s="212">
        <f>ROUND(I297*H297,2)</f>
        <v>0</v>
      </c>
      <c r="K297" s="210" t="s">
        <v>1</v>
      </c>
      <c r="L297" s="37"/>
      <c r="M297" s="214" t="s">
        <v>1</v>
      </c>
      <c r="N297" s="215" t="s">
        <v>41</v>
      </c>
      <c r="O297" s="6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18" t="s">
        <v>403</v>
      </c>
      <c r="AT297" s="218" t="s">
        <v>201</v>
      </c>
      <c r="AU297" s="218" t="s">
        <v>85</v>
      </c>
      <c r="AY297" s="16" t="s">
        <v>198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6" t="s">
        <v>83</v>
      </c>
      <c r="BK297" s="219">
        <f>ROUND(I297*H297,2)</f>
        <v>0</v>
      </c>
      <c r="BL297" s="16" t="s">
        <v>403</v>
      </c>
      <c r="BM297" s="218" t="s">
        <v>450</v>
      </c>
    </row>
    <row r="298" spans="2:65" s="1" customFormat="1" ht="16.5" customHeight="1" x14ac:dyDescent="0.2">
      <c r="B298" s="33"/>
      <c r="C298" s="208" t="s">
        <v>329</v>
      </c>
      <c r="D298" s="208" t="s">
        <v>201</v>
      </c>
      <c r="E298" s="209" t="s">
        <v>1945</v>
      </c>
      <c r="F298" s="210" t="s">
        <v>1946</v>
      </c>
      <c r="G298" s="211" t="s">
        <v>590</v>
      </c>
      <c r="H298" s="212">
        <v>1</v>
      </c>
      <c r="I298" s="213"/>
      <c r="J298" s="212">
        <f>ROUND(I298*H298,2)</f>
        <v>0</v>
      </c>
      <c r="K298" s="210" t="s">
        <v>1</v>
      </c>
      <c r="L298" s="37"/>
      <c r="M298" s="214" t="s">
        <v>1</v>
      </c>
      <c r="N298" s="215" t="s">
        <v>41</v>
      </c>
      <c r="O298" s="65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AR298" s="218" t="s">
        <v>403</v>
      </c>
      <c r="AT298" s="218" t="s">
        <v>201</v>
      </c>
      <c r="AU298" s="218" t="s">
        <v>85</v>
      </c>
      <c r="AY298" s="16" t="s">
        <v>198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6" t="s">
        <v>83</v>
      </c>
      <c r="BK298" s="219">
        <f>ROUND(I298*H298,2)</f>
        <v>0</v>
      </c>
      <c r="BL298" s="16" t="s">
        <v>403</v>
      </c>
      <c r="BM298" s="218" t="s">
        <v>451</v>
      </c>
    </row>
    <row r="299" spans="2:65" s="11" customFormat="1" ht="22.9" customHeight="1" x14ac:dyDescent="0.2">
      <c r="B299" s="192"/>
      <c r="C299" s="193"/>
      <c r="D299" s="194" t="s">
        <v>75</v>
      </c>
      <c r="E299" s="206" t="s">
        <v>1947</v>
      </c>
      <c r="F299" s="206" t="s">
        <v>1948</v>
      </c>
      <c r="G299" s="193"/>
      <c r="H299" s="193"/>
      <c r="I299" s="196"/>
      <c r="J299" s="207">
        <f>BK299</f>
        <v>0</v>
      </c>
      <c r="K299" s="193"/>
      <c r="L299" s="198"/>
      <c r="M299" s="199"/>
      <c r="N299" s="200"/>
      <c r="O299" s="200"/>
      <c r="P299" s="201">
        <f>SUM(P300:P301)</f>
        <v>0</v>
      </c>
      <c r="Q299" s="200"/>
      <c r="R299" s="201">
        <f>SUM(R300:R301)</f>
        <v>0</v>
      </c>
      <c r="S299" s="200"/>
      <c r="T299" s="202">
        <f>SUM(T300:T301)</f>
        <v>0</v>
      </c>
      <c r="AR299" s="203" t="s">
        <v>211</v>
      </c>
      <c r="AT299" s="204" t="s">
        <v>75</v>
      </c>
      <c r="AU299" s="204" t="s">
        <v>83</v>
      </c>
      <c r="AY299" s="203" t="s">
        <v>198</v>
      </c>
      <c r="BK299" s="205">
        <f>SUM(BK300:BK301)</f>
        <v>0</v>
      </c>
    </row>
    <row r="300" spans="2:65" s="1" customFormat="1" ht="16.5" customHeight="1" x14ac:dyDescent="0.2">
      <c r="B300" s="33"/>
      <c r="C300" s="208" t="s">
        <v>455</v>
      </c>
      <c r="D300" s="208" t="s">
        <v>201</v>
      </c>
      <c r="E300" s="209" t="s">
        <v>1949</v>
      </c>
      <c r="F300" s="210" t="s">
        <v>1950</v>
      </c>
      <c r="G300" s="211" t="s">
        <v>590</v>
      </c>
      <c r="H300" s="212">
        <v>1</v>
      </c>
      <c r="I300" s="213"/>
      <c r="J300" s="212">
        <f>ROUND(I300*H300,2)</f>
        <v>0</v>
      </c>
      <c r="K300" s="210" t="s">
        <v>1</v>
      </c>
      <c r="L300" s="37"/>
      <c r="M300" s="214" t="s">
        <v>1</v>
      </c>
      <c r="N300" s="215" t="s">
        <v>41</v>
      </c>
      <c r="O300" s="65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AR300" s="218" t="s">
        <v>403</v>
      </c>
      <c r="AT300" s="218" t="s">
        <v>201</v>
      </c>
      <c r="AU300" s="218" t="s">
        <v>85</v>
      </c>
      <c r="AY300" s="16" t="s">
        <v>198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6" t="s">
        <v>83</v>
      </c>
      <c r="BK300" s="219">
        <f>ROUND(I300*H300,2)</f>
        <v>0</v>
      </c>
      <c r="BL300" s="16" t="s">
        <v>403</v>
      </c>
      <c r="BM300" s="218" t="s">
        <v>458</v>
      </c>
    </row>
    <row r="301" spans="2:65" s="1" customFormat="1" ht="16.5" customHeight="1" x14ac:dyDescent="0.2">
      <c r="B301" s="33"/>
      <c r="C301" s="208" t="s">
        <v>334</v>
      </c>
      <c r="D301" s="208" t="s">
        <v>201</v>
      </c>
      <c r="E301" s="209" t="s">
        <v>1951</v>
      </c>
      <c r="F301" s="210" t="s">
        <v>1952</v>
      </c>
      <c r="G301" s="211" t="s">
        <v>590</v>
      </c>
      <c r="H301" s="212">
        <v>1</v>
      </c>
      <c r="I301" s="213"/>
      <c r="J301" s="212">
        <f>ROUND(I301*H301,2)</f>
        <v>0</v>
      </c>
      <c r="K301" s="210" t="s">
        <v>1</v>
      </c>
      <c r="L301" s="37"/>
      <c r="M301" s="214" t="s">
        <v>1</v>
      </c>
      <c r="N301" s="215" t="s">
        <v>41</v>
      </c>
      <c r="O301" s="65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AR301" s="218" t="s">
        <v>403</v>
      </c>
      <c r="AT301" s="218" t="s">
        <v>201</v>
      </c>
      <c r="AU301" s="218" t="s">
        <v>85</v>
      </c>
      <c r="AY301" s="16" t="s">
        <v>198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6" t="s">
        <v>83</v>
      </c>
      <c r="BK301" s="219">
        <f>ROUND(I301*H301,2)</f>
        <v>0</v>
      </c>
      <c r="BL301" s="16" t="s">
        <v>403</v>
      </c>
      <c r="BM301" s="218" t="s">
        <v>462</v>
      </c>
    </row>
    <row r="302" spans="2:65" s="11" customFormat="1" ht="22.9" customHeight="1" x14ac:dyDescent="0.2">
      <c r="B302" s="192"/>
      <c r="C302" s="193"/>
      <c r="D302" s="194" t="s">
        <v>75</v>
      </c>
      <c r="E302" s="206" t="s">
        <v>1953</v>
      </c>
      <c r="F302" s="206" t="s">
        <v>1954</v>
      </c>
      <c r="G302" s="193"/>
      <c r="H302" s="193"/>
      <c r="I302" s="196"/>
      <c r="J302" s="207">
        <f>BK302</f>
        <v>0</v>
      </c>
      <c r="K302" s="193"/>
      <c r="L302" s="198"/>
      <c r="M302" s="199"/>
      <c r="N302" s="200"/>
      <c r="O302" s="200"/>
      <c r="P302" s="201">
        <f>P303</f>
        <v>0</v>
      </c>
      <c r="Q302" s="200"/>
      <c r="R302" s="201">
        <f>R303</f>
        <v>0</v>
      </c>
      <c r="S302" s="200"/>
      <c r="T302" s="202">
        <f>T303</f>
        <v>0</v>
      </c>
      <c r="AR302" s="203" t="s">
        <v>211</v>
      </c>
      <c r="AT302" s="204" t="s">
        <v>75</v>
      </c>
      <c r="AU302" s="204" t="s">
        <v>83</v>
      </c>
      <c r="AY302" s="203" t="s">
        <v>198</v>
      </c>
      <c r="BK302" s="205">
        <f>BK303</f>
        <v>0</v>
      </c>
    </row>
    <row r="303" spans="2:65" s="1" customFormat="1" ht="16.5" customHeight="1" x14ac:dyDescent="0.2">
      <c r="B303" s="33"/>
      <c r="C303" s="208" t="s">
        <v>675</v>
      </c>
      <c r="D303" s="208" t="s">
        <v>201</v>
      </c>
      <c r="E303" s="209" t="s">
        <v>1955</v>
      </c>
      <c r="F303" s="210" t="s">
        <v>1956</v>
      </c>
      <c r="G303" s="211" t="s">
        <v>590</v>
      </c>
      <c r="H303" s="212">
        <v>8</v>
      </c>
      <c r="I303" s="213"/>
      <c r="J303" s="212">
        <f>ROUND(I303*H303,2)</f>
        <v>0</v>
      </c>
      <c r="K303" s="210" t="s">
        <v>1</v>
      </c>
      <c r="L303" s="37"/>
      <c r="M303" s="214" t="s">
        <v>1</v>
      </c>
      <c r="N303" s="215" t="s">
        <v>41</v>
      </c>
      <c r="O303" s="65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AR303" s="218" t="s">
        <v>403</v>
      </c>
      <c r="AT303" s="218" t="s">
        <v>201</v>
      </c>
      <c r="AU303" s="218" t="s">
        <v>85</v>
      </c>
      <c r="AY303" s="16" t="s">
        <v>198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6" t="s">
        <v>83</v>
      </c>
      <c r="BK303" s="219">
        <f>ROUND(I303*H303,2)</f>
        <v>0</v>
      </c>
      <c r="BL303" s="16" t="s">
        <v>403</v>
      </c>
      <c r="BM303" s="218" t="s">
        <v>1957</v>
      </c>
    </row>
    <row r="304" spans="2:65" s="11" customFormat="1" ht="25.9" customHeight="1" x14ac:dyDescent="0.2">
      <c r="B304" s="192"/>
      <c r="C304" s="193"/>
      <c r="D304" s="194" t="s">
        <v>75</v>
      </c>
      <c r="E304" s="195" t="s">
        <v>1958</v>
      </c>
      <c r="F304" s="195" t="s">
        <v>1959</v>
      </c>
      <c r="G304" s="193"/>
      <c r="H304" s="193"/>
      <c r="I304" s="196"/>
      <c r="J304" s="197">
        <f>BK304</f>
        <v>0</v>
      </c>
      <c r="K304" s="193"/>
      <c r="L304" s="198"/>
      <c r="M304" s="199"/>
      <c r="N304" s="200"/>
      <c r="O304" s="200"/>
      <c r="P304" s="201">
        <f>P305+P307+P309+P313</f>
        <v>0</v>
      </c>
      <c r="Q304" s="200"/>
      <c r="R304" s="201">
        <f>R305+R307+R309+R313</f>
        <v>0</v>
      </c>
      <c r="S304" s="200"/>
      <c r="T304" s="202">
        <f>T305+T307+T309+T313</f>
        <v>0</v>
      </c>
      <c r="AR304" s="203" t="s">
        <v>211</v>
      </c>
      <c r="AT304" s="204" t="s">
        <v>75</v>
      </c>
      <c r="AU304" s="204" t="s">
        <v>76</v>
      </c>
      <c r="AY304" s="203" t="s">
        <v>198</v>
      </c>
      <c r="BK304" s="205">
        <f>BK305+BK307+BK309+BK313</f>
        <v>0</v>
      </c>
    </row>
    <row r="305" spans="2:65" s="11" customFormat="1" ht="22.9" customHeight="1" x14ac:dyDescent="0.2">
      <c r="B305" s="192"/>
      <c r="C305" s="193"/>
      <c r="D305" s="194" t="s">
        <v>75</v>
      </c>
      <c r="E305" s="206" t="s">
        <v>1960</v>
      </c>
      <c r="F305" s="206" t="s">
        <v>1887</v>
      </c>
      <c r="G305" s="193"/>
      <c r="H305" s="193"/>
      <c r="I305" s="196"/>
      <c r="J305" s="207">
        <f>BK305</f>
        <v>0</v>
      </c>
      <c r="K305" s="193"/>
      <c r="L305" s="198"/>
      <c r="M305" s="199"/>
      <c r="N305" s="200"/>
      <c r="O305" s="200"/>
      <c r="P305" s="201">
        <f>P306</f>
        <v>0</v>
      </c>
      <c r="Q305" s="200"/>
      <c r="R305" s="201">
        <f>R306</f>
        <v>0</v>
      </c>
      <c r="S305" s="200"/>
      <c r="T305" s="202">
        <f>T306</f>
        <v>0</v>
      </c>
      <c r="AR305" s="203" t="s">
        <v>211</v>
      </c>
      <c r="AT305" s="204" t="s">
        <v>75</v>
      </c>
      <c r="AU305" s="204" t="s">
        <v>83</v>
      </c>
      <c r="AY305" s="203" t="s">
        <v>198</v>
      </c>
      <c r="BK305" s="205">
        <f>BK306</f>
        <v>0</v>
      </c>
    </row>
    <row r="306" spans="2:65" s="1" customFormat="1" ht="16.5" customHeight="1" x14ac:dyDescent="0.2">
      <c r="B306" s="33"/>
      <c r="C306" s="208" t="s">
        <v>464</v>
      </c>
      <c r="D306" s="208" t="s">
        <v>201</v>
      </c>
      <c r="E306" s="209" t="s">
        <v>1888</v>
      </c>
      <c r="F306" s="210" t="s">
        <v>1889</v>
      </c>
      <c r="G306" s="211" t="s">
        <v>590</v>
      </c>
      <c r="H306" s="212">
        <v>1</v>
      </c>
      <c r="I306" s="213"/>
      <c r="J306" s="212">
        <f>ROUND(I306*H306,2)</f>
        <v>0</v>
      </c>
      <c r="K306" s="210" t="s">
        <v>1</v>
      </c>
      <c r="L306" s="37"/>
      <c r="M306" s="214" t="s">
        <v>1</v>
      </c>
      <c r="N306" s="215" t="s">
        <v>41</v>
      </c>
      <c r="O306" s="65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7">
        <f>S306*H306</f>
        <v>0</v>
      </c>
      <c r="AR306" s="218" t="s">
        <v>403</v>
      </c>
      <c r="AT306" s="218" t="s">
        <v>201</v>
      </c>
      <c r="AU306" s="218" t="s">
        <v>85</v>
      </c>
      <c r="AY306" s="16" t="s">
        <v>198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6" t="s">
        <v>83</v>
      </c>
      <c r="BK306" s="219">
        <f>ROUND(I306*H306,2)</f>
        <v>0</v>
      </c>
      <c r="BL306" s="16" t="s">
        <v>403</v>
      </c>
      <c r="BM306" s="218" t="s">
        <v>467</v>
      </c>
    </row>
    <row r="307" spans="2:65" s="11" customFormat="1" ht="22.9" customHeight="1" x14ac:dyDescent="0.2">
      <c r="B307" s="192"/>
      <c r="C307" s="193"/>
      <c r="D307" s="194" t="s">
        <v>75</v>
      </c>
      <c r="E307" s="206" t="s">
        <v>1961</v>
      </c>
      <c r="F307" s="206" t="s">
        <v>1891</v>
      </c>
      <c r="G307" s="193"/>
      <c r="H307" s="193"/>
      <c r="I307" s="196"/>
      <c r="J307" s="207">
        <f>BK307</f>
        <v>0</v>
      </c>
      <c r="K307" s="193"/>
      <c r="L307" s="198"/>
      <c r="M307" s="199"/>
      <c r="N307" s="200"/>
      <c r="O307" s="200"/>
      <c r="P307" s="201">
        <f>P308</f>
        <v>0</v>
      </c>
      <c r="Q307" s="200"/>
      <c r="R307" s="201">
        <f>R308</f>
        <v>0</v>
      </c>
      <c r="S307" s="200"/>
      <c r="T307" s="202">
        <f>T308</f>
        <v>0</v>
      </c>
      <c r="AR307" s="203" t="s">
        <v>211</v>
      </c>
      <c r="AT307" s="204" t="s">
        <v>75</v>
      </c>
      <c r="AU307" s="204" t="s">
        <v>83</v>
      </c>
      <c r="AY307" s="203" t="s">
        <v>198</v>
      </c>
      <c r="BK307" s="205">
        <f>BK308</f>
        <v>0</v>
      </c>
    </row>
    <row r="308" spans="2:65" s="1" customFormat="1" ht="16.5" customHeight="1" x14ac:dyDescent="0.2">
      <c r="B308" s="33"/>
      <c r="C308" s="208" t="s">
        <v>339</v>
      </c>
      <c r="D308" s="208" t="s">
        <v>201</v>
      </c>
      <c r="E308" s="209" t="s">
        <v>1862</v>
      </c>
      <c r="F308" s="210" t="s">
        <v>1863</v>
      </c>
      <c r="G308" s="211" t="s">
        <v>590</v>
      </c>
      <c r="H308" s="212">
        <v>2</v>
      </c>
      <c r="I308" s="213"/>
      <c r="J308" s="212">
        <f>ROUND(I308*H308,2)</f>
        <v>0</v>
      </c>
      <c r="K308" s="210" t="s">
        <v>1</v>
      </c>
      <c r="L308" s="37"/>
      <c r="M308" s="214" t="s">
        <v>1</v>
      </c>
      <c r="N308" s="215" t="s">
        <v>41</v>
      </c>
      <c r="O308" s="65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AR308" s="218" t="s">
        <v>403</v>
      </c>
      <c r="AT308" s="218" t="s">
        <v>201</v>
      </c>
      <c r="AU308" s="218" t="s">
        <v>85</v>
      </c>
      <c r="AY308" s="16" t="s">
        <v>198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6" t="s">
        <v>83</v>
      </c>
      <c r="BK308" s="219">
        <f>ROUND(I308*H308,2)</f>
        <v>0</v>
      </c>
      <c r="BL308" s="16" t="s">
        <v>403</v>
      </c>
      <c r="BM308" s="218" t="s">
        <v>472</v>
      </c>
    </row>
    <row r="309" spans="2:65" s="11" customFormat="1" ht="22.9" customHeight="1" x14ac:dyDescent="0.2">
      <c r="B309" s="192"/>
      <c r="C309" s="193"/>
      <c r="D309" s="194" t="s">
        <v>75</v>
      </c>
      <c r="E309" s="206" t="s">
        <v>1962</v>
      </c>
      <c r="F309" s="206" t="s">
        <v>1963</v>
      </c>
      <c r="G309" s="193"/>
      <c r="H309" s="193"/>
      <c r="I309" s="196"/>
      <c r="J309" s="207">
        <f>BK309</f>
        <v>0</v>
      </c>
      <c r="K309" s="193"/>
      <c r="L309" s="198"/>
      <c r="M309" s="199"/>
      <c r="N309" s="200"/>
      <c r="O309" s="200"/>
      <c r="P309" s="201">
        <f>SUM(P310:P312)</f>
        <v>0</v>
      </c>
      <c r="Q309" s="200"/>
      <c r="R309" s="201">
        <f>SUM(R310:R312)</f>
        <v>0</v>
      </c>
      <c r="S309" s="200"/>
      <c r="T309" s="202">
        <f>SUM(T310:T312)</f>
        <v>0</v>
      </c>
      <c r="AR309" s="203" t="s">
        <v>211</v>
      </c>
      <c r="AT309" s="204" t="s">
        <v>75</v>
      </c>
      <c r="AU309" s="204" t="s">
        <v>83</v>
      </c>
      <c r="AY309" s="203" t="s">
        <v>198</v>
      </c>
      <c r="BK309" s="205">
        <f>SUM(BK310:BK312)</f>
        <v>0</v>
      </c>
    </row>
    <row r="310" spans="2:65" s="1" customFormat="1" ht="16.5" customHeight="1" x14ac:dyDescent="0.2">
      <c r="B310" s="33"/>
      <c r="C310" s="208" t="s">
        <v>475</v>
      </c>
      <c r="D310" s="208" t="s">
        <v>201</v>
      </c>
      <c r="E310" s="209" t="s">
        <v>1894</v>
      </c>
      <c r="F310" s="210" t="s">
        <v>1895</v>
      </c>
      <c r="G310" s="211" t="s">
        <v>590</v>
      </c>
      <c r="H310" s="212">
        <v>1</v>
      </c>
      <c r="I310" s="213"/>
      <c r="J310" s="212">
        <f>ROUND(I310*H310,2)</f>
        <v>0</v>
      </c>
      <c r="K310" s="210" t="s">
        <v>1</v>
      </c>
      <c r="L310" s="37"/>
      <c r="M310" s="214" t="s">
        <v>1</v>
      </c>
      <c r="N310" s="215" t="s">
        <v>41</v>
      </c>
      <c r="O310" s="65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AR310" s="218" t="s">
        <v>403</v>
      </c>
      <c r="AT310" s="218" t="s">
        <v>201</v>
      </c>
      <c r="AU310" s="218" t="s">
        <v>85</v>
      </c>
      <c r="AY310" s="16" t="s">
        <v>198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6" t="s">
        <v>83</v>
      </c>
      <c r="BK310" s="219">
        <f>ROUND(I310*H310,2)</f>
        <v>0</v>
      </c>
      <c r="BL310" s="16" t="s">
        <v>403</v>
      </c>
      <c r="BM310" s="218" t="s">
        <v>478</v>
      </c>
    </row>
    <row r="311" spans="2:65" s="1" customFormat="1" ht="16.5" customHeight="1" x14ac:dyDescent="0.2">
      <c r="B311" s="33"/>
      <c r="C311" s="208" t="s">
        <v>343</v>
      </c>
      <c r="D311" s="208" t="s">
        <v>201</v>
      </c>
      <c r="E311" s="209" t="s">
        <v>1868</v>
      </c>
      <c r="F311" s="210" t="s">
        <v>1869</v>
      </c>
      <c r="G311" s="211" t="s">
        <v>590</v>
      </c>
      <c r="H311" s="212">
        <v>2</v>
      </c>
      <c r="I311" s="213"/>
      <c r="J311" s="212">
        <f>ROUND(I311*H311,2)</f>
        <v>0</v>
      </c>
      <c r="K311" s="210" t="s">
        <v>1</v>
      </c>
      <c r="L311" s="37"/>
      <c r="M311" s="214" t="s">
        <v>1</v>
      </c>
      <c r="N311" s="215" t="s">
        <v>41</v>
      </c>
      <c r="O311" s="65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AR311" s="218" t="s">
        <v>403</v>
      </c>
      <c r="AT311" s="218" t="s">
        <v>201</v>
      </c>
      <c r="AU311" s="218" t="s">
        <v>85</v>
      </c>
      <c r="AY311" s="16" t="s">
        <v>198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6" t="s">
        <v>83</v>
      </c>
      <c r="BK311" s="219">
        <f>ROUND(I311*H311,2)</f>
        <v>0</v>
      </c>
      <c r="BL311" s="16" t="s">
        <v>403</v>
      </c>
      <c r="BM311" s="218" t="s">
        <v>482</v>
      </c>
    </row>
    <row r="312" spans="2:65" s="1" customFormat="1" ht="16.5" customHeight="1" x14ac:dyDescent="0.2">
      <c r="B312" s="33"/>
      <c r="C312" s="208" t="s">
        <v>484</v>
      </c>
      <c r="D312" s="208" t="s">
        <v>201</v>
      </c>
      <c r="E312" s="209" t="s">
        <v>1870</v>
      </c>
      <c r="F312" s="210" t="s">
        <v>1871</v>
      </c>
      <c r="G312" s="211" t="s">
        <v>590</v>
      </c>
      <c r="H312" s="212">
        <v>4</v>
      </c>
      <c r="I312" s="213"/>
      <c r="J312" s="212">
        <f>ROUND(I312*H312,2)</f>
        <v>0</v>
      </c>
      <c r="K312" s="210" t="s">
        <v>1</v>
      </c>
      <c r="L312" s="37"/>
      <c r="M312" s="214" t="s">
        <v>1</v>
      </c>
      <c r="N312" s="215" t="s">
        <v>41</v>
      </c>
      <c r="O312" s="65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AR312" s="218" t="s">
        <v>403</v>
      </c>
      <c r="AT312" s="218" t="s">
        <v>201</v>
      </c>
      <c r="AU312" s="218" t="s">
        <v>85</v>
      </c>
      <c r="AY312" s="16" t="s">
        <v>198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6" t="s">
        <v>83</v>
      </c>
      <c r="BK312" s="219">
        <f>ROUND(I312*H312,2)</f>
        <v>0</v>
      </c>
      <c r="BL312" s="16" t="s">
        <v>403</v>
      </c>
      <c r="BM312" s="218" t="s">
        <v>487</v>
      </c>
    </row>
    <row r="313" spans="2:65" s="11" customFormat="1" ht="22.9" customHeight="1" x14ac:dyDescent="0.2">
      <c r="B313" s="192"/>
      <c r="C313" s="193"/>
      <c r="D313" s="194" t="s">
        <v>75</v>
      </c>
      <c r="E313" s="206" t="s">
        <v>1964</v>
      </c>
      <c r="F313" s="206" t="s">
        <v>1901</v>
      </c>
      <c r="G313" s="193"/>
      <c r="H313" s="193"/>
      <c r="I313" s="196"/>
      <c r="J313" s="207">
        <f>BK313</f>
        <v>0</v>
      </c>
      <c r="K313" s="193"/>
      <c r="L313" s="198"/>
      <c r="M313" s="199"/>
      <c r="N313" s="200"/>
      <c r="O313" s="200"/>
      <c r="P313" s="201">
        <f>P314</f>
        <v>0</v>
      </c>
      <c r="Q313" s="200"/>
      <c r="R313" s="201">
        <f>R314</f>
        <v>0</v>
      </c>
      <c r="S313" s="200"/>
      <c r="T313" s="202">
        <f>T314</f>
        <v>0</v>
      </c>
      <c r="AR313" s="203" t="s">
        <v>211</v>
      </c>
      <c r="AT313" s="204" t="s">
        <v>75</v>
      </c>
      <c r="AU313" s="204" t="s">
        <v>83</v>
      </c>
      <c r="AY313" s="203" t="s">
        <v>198</v>
      </c>
      <c r="BK313" s="205">
        <f>BK314</f>
        <v>0</v>
      </c>
    </row>
    <row r="314" spans="2:65" s="1" customFormat="1" ht="16.5" customHeight="1" x14ac:dyDescent="0.2">
      <c r="B314" s="33"/>
      <c r="C314" s="208" t="s">
        <v>350</v>
      </c>
      <c r="D314" s="208" t="s">
        <v>201</v>
      </c>
      <c r="E314" s="209" t="s">
        <v>1941</v>
      </c>
      <c r="F314" s="210" t="s">
        <v>1942</v>
      </c>
      <c r="G314" s="211" t="s">
        <v>590</v>
      </c>
      <c r="H314" s="212">
        <v>1</v>
      </c>
      <c r="I314" s="213"/>
      <c r="J314" s="212">
        <f>ROUND(I314*H314,2)</f>
        <v>0</v>
      </c>
      <c r="K314" s="210" t="s">
        <v>1</v>
      </c>
      <c r="L314" s="37"/>
      <c r="M314" s="214" t="s">
        <v>1</v>
      </c>
      <c r="N314" s="215" t="s">
        <v>41</v>
      </c>
      <c r="O314" s="65"/>
      <c r="P314" s="216">
        <f>O314*H314</f>
        <v>0</v>
      </c>
      <c r="Q314" s="216">
        <v>0</v>
      </c>
      <c r="R314" s="216">
        <f>Q314*H314</f>
        <v>0</v>
      </c>
      <c r="S314" s="216">
        <v>0</v>
      </c>
      <c r="T314" s="217">
        <f>S314*H314</f>
        <v>0</v>
      </c>
      <c r="AR314" s="218" t="s">
        <v>403</v>
      </c>
      <c r="AT314" s="218" t="s">
        <v>201</v>
      </c>
      <c r="AU314" s="218" t="s">
        <v>85</v>
      </c>
      <c r="AY314" s="16" t="s">
        <v>198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6" t="s">
        <v>83</v>
      </c>
      <c r="BK314" s="219">
        <f>ROUND(I314*H314,2)</f>
        <v>0</v>
      </c>
      <c r="BL314" s="16" t="s">
        <v>403</v>
      </c>
      <c r="BM314" s="218" t="s">
        <v>491</v>
      </c>
    </row>
    <row r="315" spans="2:65" s="11" customFormat="1" ht="25.9" customHeight="1" x14ac:dyDescent="0.2">
      <c r="B315" s="192"/>
      <c r="C315" s="193"/>
      <c r="D315" s="194" t="s">
        <v>75</v>
      </c>
      <c r="E315" s="195" t="s">
        <v>1965</v>
      </c>
      <c r="F315" s="195" t="s">
        <v>1966</v>
      </c>
      <c r="G315" s="193"/>
      <c r="H315" s="193"/>
      <c r="I315" s="196"/>
      <c r="J315" s="197">
        <f>BK315</f>
        <v>0</v>
      </c>
      <c r="K315" s="193"/>
      <c r="L315" s="198"/>
      <c r="M315" s="199"/>
      <c r="N315" s="200"/>
      <c r="O315" s="200"/>
      <c r="P315" s="201">
        <f>P316</f>
        <v>0</v>
      </c>
      <c r="Q315" s="200"/>
      <c r="R315" s="201">
        <f>R316</f>
        <v>0</v>
      </c>
      <c r="S315" s="200"/>
      <c r="T315" s="202">
        <f>T316</f>
        <v>0</v>
      </c>
      <c r="AR315" s="203" t="s">
        <v>211</v>
      </c>
      <c r="AT315" s="204" t="s">
        <v>75</v>
      </c>
      <c r="AU315" s="204" t="s">
        <v>76</v>
      </c>
      <c r="AY315" s="203" t="s">
        <v>198</v>
      </c>
      <c r="BK315" s="205">
        <f>BK316</f>
        <v>0</v>
      </c>
    </row>
    <row r="316" spans="2:65" s="11" customFormat="1" ht="22.9" customHeight="1" x14ac:dyDescent="0.2">
      <c r="B316" s="192"/>
      <c r="C316" s="193"/>
      <c r="D316" s="194" t="s">
        <v>75</v>
      </c>
      <c r="E316" s="206" t="s">
        <v>1967</v>
      </c>
      <c r="F316" s="206" t="s">
        <v>1968</v>
      </c>
      <c r="G316" s="193"/>
      <c r="H316" s="193"/>
      <c r="I316" s="196"/>
      <c r="J316" s="207">
        <f>BK316</f>
        <v>0</v>
      </c>
      <c r="K316" s="193"/>
      <c r="L316" s="198"/>
      <c r="M316" s="199"/>
      <c r="N316" s="200"/>
      <c r="O316" s="200"/>
      <c r="P316" s="201">
        <f>SUM(P317:P322)</f>
        <v>0</v>
      </c>
      <c r="Q316" s="200"/>
      <c r="R316" s="201">
        <f>SUM(R317:R322)</f>
        <v>0</v>
      </c>
      <c r="S316" s="200"/>
      <c r="T316" s="202">
        <f>SUM(T317:T322)</f>
        <v>0</v>
      </c>
      <c r="AR316" s="203" t="s">
        <v>211</v>
      </c>
      <c r="AT316" s="204" t="s">
        <v>75</v>
      </c>
      <c r="AU316" s="204" t="s">
        <v>83</v>
      </c>
      <c r="AY316" s="203" t="s">
        <v>198</v>
      </c>
      <c r="BK316" s="205">
        <f>SUM(BK317:BK322)</f>
        <v>0</v>
      </c>
    </row>
    <row r="317" spans="2:65" s="1" customFormat="1" ht="16.5" customHeight="1" x14ac:dyDescent="0.2">
      <c r="B317" s="33"/>
      <c r="C317" s="208" t="s">
        <v>493</v>
      </c>
      <c r="D317" s="208" t="s">
        <v>201</v>
      </c>
      <c r="E317" s="209" t="s">
        <v>1969</v>
      </c>
      <c r="F317" s="210" t="s">
        <v>1970</v>
      </c>
      <c r="G317" s="211" t="s">
        <v>590</v>
      </c>
      <c r="H317" s="212">
        <v>1</v>
      </c>
      <c r="I317" s="213"/>
      <c r="J317" s="212">
        <f t="shared" ref="J317:J322" si="5">ROUND(I317*H317,2)</f>
        <v>0</v>
      </c>
      <c r="K317" s="210" t="s">
        <v>1</v>
      </c>
      <c r="L317" s="37"/>
      <c r="M317" s="214" t="s">
        <v>1</v>
      </c>
      <c r="N317" s="215" t="s">
        <v>41</v>
      </c>
      <c r="O317" s="65"/>
      <c r="P317" s="216">
        <f t="shared" ref="P317:P322" si="6">O317*H317</f>
        <v>0</v>
      </c>
      <c r="Q317" s="216">
        <v>0</v>
      </c>
      <c r="R317" s="216">
        <f t="shared" ref="R317:R322" si="7">Q317*H317</f>
        <v>0</v>
      </c>
      <c r="S317" s="216">
        <v>0</v>
      </c>
      <c r="T317" s="217">
        <f t="shared" ref="T317:T322" si="8">S317*H317</f>
        <v>0</v>
      </c>
      <c r="AR317" s="218" t="s">
        <v>403</v>
      </c>
      <c r="AT317" s="218" t="s">
        <v>201</v>
      </c>
      <c r="AU317" s="218" t="s">
        <v>85</v>
      </c>
      <c r="AY317" s="16" t="s">
        <v>198</v>
      </c>
      <c r="BE317" s="219">
        <f t="shared" ref="BE317:BE322" si="9">IF(N317="základní",J317,0)</f>
        <v>0</v>
      </c>
      <c r="BF317" s="219">
        <f t="shared" ref="BF317:BF322" si="10">IF(N317="snížená",J317,0)</f>
        <v>0</v>
      </c>
      <c r="BG317" s="219">
        <f t="shared" ref="BG317:BG322" si="11">IF(N317="zákl. přenesená",J317,0)</f>
        <v>0</v>
      </c>
      <c r="BH317" s="219">
        <f t="shared" ref="BH317:BH322" si="12">IF(N317="sníž. přenesená",J317,0)</f>
        <v>0</v>
      </c>
      <c r="BI317" s="219">
        <f t="shared" ref="BI317:BI322" si="13">IF(N317="nulová",J317,0)</f>
        <v>0</v>
      </c>
      <c r="BJ317" s="16" t="s">
        <v>83</v>
      </c>
      <c r="BK317" s="219">
        <f t="shared" ref="BK317:BK322" si="14">ROUND(I317*H317,2)</f>
        <v>0</v>
      </c>
      <c r="BL317" s="16" t="s">
        <v>403</v>
      </c>
      <c r="BM317" s="218" t="s">
        <v>496</v>
      </c>
    </row>
    <row r="318" spans="2:65" s="1" customFormat="1" ht="16.5" customHeight="1" x14ac:dyDescent="0.2">
      <c r="B318" s="33"/>
      <c r="C318" s="208" t="s">
        <v>356</v>
      </c>
      <c r="D318" s="208" t="s">
        <v>201</v>
      </c>
      <c r="E318" s="209" t="s">
        <v>1971</v>
      </c>
      <c r="F318" s="210" t="s">
        <v>1972</v>
      </c>
      <c r="G318" s="211" t="s">
        <v>590</v>
      </c>
      <c r="H318" s="212">
        <v>1</v>
      </c>
      <c r="I318" s="213"/>
      <c r="J318" s="212">
        <f t="shared" si="5"/>
        <v>0</v>
      </c>
      <c r="K318" s="210" t="s">
        <v>1</v>
      </c>
      <c r="L318" s="37"/>
      <c r="M318" s="214" t="s">
        <v>1</v>
      </c>
      <c r="N318" s="215" t="s">
        <v>41</v>
      </c>
      <c r="O318" s="65"/>
      <c r="P318" s="216">
        <f t="shared" si="6"/>
        <v>0</v>
      </c>
      <c r="Q318" s="216">
        <v>0</v>
      </c>
      <c r="R318" s="216">
        <f t="shared" si="7"/>
        <v>0</v>
      </c>
      <c r="S318" s="216">
        <v>0</v>
      </c>
      <c r="T318" s="217">
        <f t="shared" si="8"/>
        <v>0</v>
      </c>
      <c r="AR318" s="218" t="s">
        <v>403</v>
      </c>
      <c r="AT318" s="218" t="s">
        <v>201</v>
      </c>
      <c r="AU318" s="218" t="s">
        <v>85</v>
      </c>
      <c r="AY318" s="16" t="s">
        <v>198</v>
      </c>
      <c r="BE318" s="219">
        <f t="shared" si="9"/>
        <v>0</v>
      </c>
      <c r="BF318" s="219">
        <f t="shared" si="10"/>
        <v>0</v>
      </c>
      <c r="BG318" s="219">
        <f t="shared" si="11"/>
        <v>0</v>
      </c>
      <c r="BH318" s="219">
        <f t="shared" si="12"/>
        <v>0</v>
      </c>
      <c r="BI318" s="219">
        <f t="shared" si="13"/>
        <v>0</v>
      </c>
      <c r="BJ318" s="16" t="s">
        <v>83</v>
      </c>
      <c r="BK318" s="219">
        <f t="shared" si="14"/>
        <v>0</v>
      </c>
      <c r="BL318" s="16" t="s">
        <v>403</v>
      </c>
      <c r="BM318" s="218" t="s">
        <v>501</v>
      </c>
    </row>
    <row r="319" spans="2:65" s="1" customFormat="1" ht="16.5" customHeight="1" x14ac:dyDescent="0.2">
      <c r="B319" s="33"/>
      <c r="C319" s="208" t="s">
        <v>503</v>
      </c>
      <c r="D319" s="208" t="s">
        <v>201</v>
      </c>
      <c r="E319" s="209" t="s">
        <v>1973</v>
      </c>
      <c r="F319" s="210" t="s">
        <v>1974</v>
      </c>
      <c r="G319" s="211" t="s">
        <v>590</v>
      </c>
      <c r="H319" s="212">
        <v>1</v>
      </c>
      <c r="I319" s="213"/>
      <c r="J319" s="212">
        <f t="shared" si="5"/>
        <v>0</v>
      </c>
      <c r="K319" s="210" t="s">
        <v>1</v>
      </c>
      <c r="L319" s="37"/>
      <c r="M319" s="214" t="s">
        <v>1</v>
      </c>
      <c r="N319" s="215" t="s">
        <v>41</v>
      </c>
      <c r="O319" s="65"/>
      <c r="P319" s="216">
        <f t="shared" si="6"/>
        <v>0</v>
      </c>
      <c r="Q319" s="216">
        <v>0</v>
      </c>
      <c r="R319" s="216">
        <f t="shared" si="7"/>
        <v>0</v>
      </c>
      <c r="S319" s="216">
        <v>0</v>
      </c>
      <c r="T319" s="217">
        <f t="shared" si="8"/>
        <v>0</v>
      </c>
      <c r="AR319" s="218" t="s">
        <v>403</v>
      </c>
      <c r="AT319" s="218" t="s">
        <v>201</v>
      </c>
      <c r="AU319" s="218" t="s">
        <v>85</v>
      </c>
      <c r="AY319" s="16" t="s">
        <v>198</v>
      </c>
      <c r="BE319" s="219">
        <f t="shared" si="9"/>
        <v>0</v>
      </c>
      <c r="BF319" s="219">
        <f t="shared" si="10"/>
        <v>0</v>
      </c>
      <c r="BG319" s="219">
        <f t="shared" si="11"/>
        <v>0</v>
      </c>
      <c r="BH319" s="219">
        <f t="shared" si="12"/>
        <v>0</v>
      </c>
      <c r="BI319" s="219">
        <f t="shared" si="13"/>
        <v>0</v>
      </c>
      <c r="BJ319" s="16" t="s">
        <v>83</v>
      </c>
      <c r="BK319" s="219">
        <f t="shared" si="14"/>
        <v>0</v>
      </c>
      <c r="BL319" s="16" t="s">
        <v>403</v>
      </c>
      <c r="BM319" s="218" t="s">
        <v>506</v>
      </c>
    </row>
    <row r="320" spans="2:65" s="1" customFormat="1" ht="16.5" customHeight="1" x14ac:dyDescent="0.2">
      <c r="B320" s="33"/>
      <c r="C320" s="208" t="s">
        <v>375</v>
      </c>
      <c r="D320" s="208" t="s">
        <v>201</v>
      </c>
      <c r="E320" s="209" t="s">
        <v>1975</v>
      </c>
      <c r="F320" s="210" t="s">
        <v>1976</v>
      </c>
      <c r="G320" s="211" t="s">
        <v>590</v>
      </c>
      <c r="H320" s="212">
        <v>1</v>
      </c>
      <c r="I320" s="213"/>
      <c r="J320" s="212">
        <f t="shared" si="5"/>
        <v>0</v>
      </c>
      <c r="K320" s="210" t="s">
        <v>1</v>
      </c>
      <c r="L320" s="37"/>
      <c r="M320" s="214" t="s">
        <v>1</v>
      </c>
      <c r="N320" s="215" t="s">
        <v>41</v>
      </c>
      <c r="O320" s="65"/>
      <c r="P320" s="216">
        <f t="shared" si="6"/>
        <v>0</v>
      </c>
      <c r="Q320" s="216">
        <v>0</v>
      </c>
      <c r="R320" s="216">
        <f t="shared" si="7"/>
        <v>0</v>
      </c>
      <c r="S320" s="216">
        <v>0</v>
      </c>
      <c r="T320" s="217">
        <f t="shared" si="8"/>
        <v>0</v>
      </c>
      <c r="AR320" s="218" t="s">
        <v>403</v>
      </c>
      <c r="AT320" s="218" t="s">
        <v>201</v>
      </c>
      <c r="AU320" s="218" t="s">
        <v>85</v>
      </c>
      <c r="AY320" s="16" t="s">
        <v>198</v>
      </c>
      <c r="BE320" s="219">
        <f t="shared" si="9"/>
        <v>0</v>
      </c>
      <c r="BF320" s="219">
        <f t="shared" si="10"/>
        <v>0</v>
      </c>
      <c r="BG320" s="219">
        <f t="shared" si="11"/>
        <v>0</v>
      </c>
      <c r="BH320" s="219">
        <f t="shared" si="12"/>
        <v>0</v>
      </c>
      <c r="BI320" s="219">
        <f t="shared" si="13"/>
        <v>0</v>
      </c>
      <c r="BJ320" s="16" t="s">
        <v>83</v>
      </c>
      <c r="BK320" s="219">
        <f t="shared" si="14"/>
        <v>0</v>
      </c>
      <c r="BL320" s="16" t="s">
        <v>403</v>
      </c>
      <c r="BM320" s="218" t="s">
        <v>510</v>
      </c>
    </row>
    <row r="321" spans="2:65" s="1" customFormat="1" ht="16.5" customHeight="1" x14ac:dyDescent="0.2">
      <c r="B321" s="33"/>
      <c r="C321" s="208" t="s">
        <v>512</v>
      </c>
      <c r="D321" s="208" t="s">
        <v>201</v>
      </c>
      <c r="E321" s="209" t="s">
        <v>1977</v>
      </c>
      <c r="F321" s="210" t="s">
        <v>1978</v>
      </c>
      <c r="G321" s="211" t="s">
        <v>590</v>
      </c>
      <c r="H321" s="212">
        <v>6</v>
      </c>
      <c r="I321" s="213"/>
      <c r="J321" s="212">
        <f t="shared" si="5"/>
        <v>0</v>
      </c>
      <c r="K321" s="210" t="s">
        <v>1</v>
      </c>
      <c r="L321" s="37"/>
      <c r="M321" s="214" t="s">
        <v>1</v>
      </c>
      <c r="N321" s="215" t="s">
        <v>41</v>
      </c>
      <c r="O321" s="65"/>
      <c r="P321" s="216">
        <f t="shared" si="6"/>
        <v>0</v>
      </c>
      <c r="Q321" s="216">
        <v>0</v>
      </c>
      <c r="R321" s="216">
        <f t="shared" si="7"/>
        <v>0</v>
      </c>
      <c r="S321" s="216">
        <v>0</v>
      </c>
      <c r="T321" s="217">
        <f t="shared" si="8"/>
        <v>0</v>
      </c>
      <c r="AR321" s="218" t="s">
        <v>403</v>
      </c>
      <c r="AT321" s="218" t="s">
        <v>201</v>
      </c>
      <c r="AU321" s="218" t="s">
        <v>85</v>
      </c>
      <c r="AY321" s="16" t="s">
        <v>198</v>
      </c>
      <c r="BE321" s="219">
        <f t="shared" si="9"/>
        <v>0</v>
      </c>
      <c r="BF321" s="219">
        <f t="shared" si="10"/>
        <v>0</v>
      </c>
      <c r="BG321" s="219">
        <f t="shared" si="11"/>
        <v>0</v>
      </c>
      <c r="BH321" s="219">
        <f t="shared" si="12"/>
        <v>0</v>
      </c>
      <c r="BI321" s="219">
        <f t="shared" si="13"/>
        <v>0</v>
      </c>
      <c r="BJ321" s="16" t="s">
        <v>83</v>
      </c>
      <c r="BK321" s="219">
        <f t="shared" si="14"/>
        <v>0</v>
      </c>
      <c r="BL321" s="16" t="s">
        <v>403</v>
      </c>
      <c r="BM321" s="218" t="s">
        <v>515</v>
      </c>
    </row>
    <row r="322" spans="2:65" s="1" customFormat="1" ht="16.5" customHeight="1" x14ac:dyDescent="0.2">
      <c r="B322" s="33"/>
      <c r="C322" s="208" t="s">
        <v>378</v>
      </c>
      <c r="D322" s="208" t="s">
        <v>201</v>
      </c>
      <c r="E322" s="209" t="s">
        <v>1979</v>
      </c>
      <c r="F322" s="210" t="s">
        <v>1980</v>
      </c>
      <c r="G322" s="211" t="s">
        <v>590</v>
      </c>
      <c r="H322" s="212">
        <v>1</v>
      </c>
      <c r="I322" s="213"/>
      <c r="J322" s="212">
        <f t="shared" si="5"/>
        <v>0</v>
      </c>
      <c r="K322" s="210" t="s">
        <v>1</v>
      </c>
      <c r="L322" s="37"/>
      <c r="M322" s="214" t="s">
        <v>1</v>
      </c>
      <c r="N322" s="215" t="s">
        <v>41</v>
      </c>
      <c r="O322" s="65"/>
      <c r="P322" s="216">
        <f t="shared" si="6"/>
        <v>0</v>
      </c>
      <c r="Q322" s="216">
        <v>0</v>
      </c>
      <c r="R322" s="216">
        <f t="shared" si="7"/>
        <v>0</v>
      </c>
      <c r="S322" s="216">
        <v>0</v>
      </c>
      <c r="T322" s="217">
        <f t="shared" si="8"/>
        <v>0</v>
      </c>
      <c r="AR322" s="218" t="s">
        <v>403</v>
      </c>
      <c r="AT322" s="218" t="s">
        <v>201</v>
      </c>
      <c r="AU322" s="218" t="s">
        <v>85</v>
      </c>
      <c r="AY322" s="16" t="s">
        <v>198</v>
      </c>
      <c r="BE322" s="219">
        <f t="shared" si="9"/>
        <v>0</v>
      </c>
      <c r="BF322" s="219">
        <f t="shared" si="10"/>
        <v>0</v>
      </c>
      <c r="BG322" s="219">
        <f t="shared" si="11"/>
        <v>0</v>
      </c>
      <c r="BH322" s="219">
        <f t="shared" si="12"/>
        <v>0</v>
      </c>
      <c r="BI322" s="219">
        <f t="shared" si="13"/>
        <v>0</v>
      </c>
      <c r="BJ322" s="16" t="s">
        <v>83</v>
      </c>
      <c r="BK322" s="219">
        <f t="shared" si="14"/>
        <v>0</v>
      </c>
      <c r="BL322" s="16" t="s">
        <v>403</v>
      </c>
      <c r="BM322" s="218" t="s">
        <v>520</v>
      </c>
    </row>
    <row r="323" spans="2:65" s="11" customFormat="1" ht="25.9" customHeight="1" x14ac:dyDescent="0.2">
      <c r="B323" s="192"/>
      <c r="C323" s="193"/>
      <c r="D323" s="194" t="s">
        <v>75</v>
      </c>
      <c r="E323" s="195" t="s">
        <v>1981</v>
      </c>
      <c r="F323" s="195" t="s">
        <v>1982</v>
      </c>
      <c r="G323" s="193"/>
      <c r="H323" s="193"/>
      <c r="I323" s="196"/>
      <c r="J323" s="197">
        <f>BK323</f>
        <v>0</v>
      </c>
      <c r="K323" s="193"/>
      <c r="L323" s="198"/>
      <c r="M323" s="199"/>
      <c r="N323" s="200"/>
      <c r="O323" s="200"/>
      <c r="P323" s="201">
        <f>P324+P383+P456+P462</f>
        <v>0</v>
      </c>
      <c r="Q323" s="200"/>
      <c r="R323" s="201">
        <f>R324+R383+R456+R462</f>
        <v>0</v>
      </c>
      <c r="S323" s="200"/>
      <c r="T323" s="202">
        <f>T324+T383+T456+T462</f>
        <v>0</v>
      </c>
      <c r="AR323" s="203" t="s">
        <v>211</v>
      </c>
      <c r="AT323" s="204" t="s">
        <v>75</v>
      </c>
      <c r="AU323" s="204" t="s">
        <v>76</v>
      </c>
      <c r="AY323" s="203" t="s">
        <v>198</v>
      </c>
      <c r="BK323" s="205">
        <f>BK324+BK383+BK456+BK462</f>
        <v>0</v>
      </c>
    </row>
    <row r="324" spans="2:65" s="11" customFormat="1" ht="22.9" customHeight="1" x14ac:dyDescent="0.2">
      <c r="B324" s="192"/>
      <c r="C324" s="193"/>
      <c r="D324" s="194" t="s">
        <v>75</v>
      </c>
      <c r="E324" s="206" t="s">
        <v>1983</v>
      </c>
      <c r="F324" s="206" t="s">
        <v>1984</v>
      </c>
      <c r="G324" s="193"/>
      <c r="H324" s="193"/>
      <c r="I324" s="196"/>
      <c r="J324" s="207">
        <f>BK324</f>
        <v>0</v>
      </c>
      <c r="K324" s="193"/>
      <c r="L324" s="198"/>
      <c r="M324" s="199"/>
      <c r="N324" s="200"/>
      <c r="O324" s="200"/>
      <c r="P324" s="201">
        <f>P325+P327+P329+P332+P334+P336+P339+P345+P348+P350+P356+P359+P361+P363+P365+P367+P371+P374+P377+P381</f>
        <v>0</v>
      </c>
      <c r="Q324" s="200"/>
      <c r="R324" s="201">
        <f>R325+R327+R329+R332+R334+R336+R339+R345+R348+R350+R356+R359+R361+R363+R365+R367+R371+R374+R377+R381</f>
        <v>0</v>
      </c>
      <c r="S324" s="200"/>
      <c r="T324" s="202">
        <f>T325+T327+T329+T332+T334+T336+T339+T345+T348+T350+T356+T359+T361+T363+T365+T367+T371+T374+T377+T381</f>
        <v>0</v>
      </c>
      <c r="AR324" s="203" t="s">
        <v>211</v>
      </c>
      <c r="AT324" s="204" t="s">
        <v>75</v>
      </c>
      <c r="AU324" s="204" t="s">
        <v>83</v>
      </c>
      <c r="AY324" s="203" t="s">
        <v>198</v>
      </c>
      <c r="BK324" s="205">
        <f>BK325+BK327+BK329+BK332+BK334+BK336+BK339+BK345+BK348+BK350+BK356+BK359+BK361+BK363+BK365+BK367+BK371+BK374+BK377+BK381</f>
        <v>0</v>
      </c>
    </row>
    <row r="325" spans="2:65" s="11" customFormat="1" ht="20.85" customHeight="1" x14ac:dyDescent="0.2">
      <c r="B325" s="192"/>
      <c r="C325" s="193"/>
      <c r="D325" s="194" t="s">
        <v>75</v>
      </c>
      <c r="E325" s="206" t="s">
        <v>1985</v>
      </c>
      <c r="F325" s="206" t="s">
        <v>3722</v>
      </c>
      <c r="G325" s="193"/>
      <c r="H325" s="193"/>
      <c r="I325" s="196"/>
      <c r="J325" s="207">
        <f>BK325</f>
        <v>0</v>
      </c>
      <c r="K325" s="193"/>
      <c r="L325" s="198"/>
      <c r="M325" s="199"/>
      <c r="N325" s="200"/>
      <c r="O325" s="200"/>
      <c r="P325" s="201">
        <f>P326</f>
        <v>0</v>
      </c>
      <c r="Q325" s="200"/>
      <c r="R325" s="201">
        <f>R326</f>
        <v>0</v>
      </c>
      <c r="S325" s="200"/>
      <c r="T325" s="202">
        <f>T326</f>
        <v>0</v>
      </c>
      <c r="AR325" s="203" t="s">
        <v>211</v>
      </c>
      <c r="AT325" s="204" t="s">
        <v>75</v>
      </c>
      <c r="AU325" s="204" t="s">
        <v>85</v>
      </c>
      <c r="AY325" s="203" t="s">
        <v>198</v>
      </c>
      <c r="BK325" s="205">
        <f>BK326</f>
        <v>0</v>
      </c>
    </row>
    <row r="326" spans="2:65" s="1" customFormat="1" ht="16.5" customHeight="1" x14ac:dyDescent="0.2">
      <c r="B326" s="33"/>
      <c r="C326" s="208" t="s">
        <v>526</v>
      </c>
      <c r="D326" s="208" t="s">
        <v>201</v>
      </c>
      <c r="E326" s="209" t="s">
        <v>1986</v>
      </c>
      <c r="F326" s="210" t="s">
        <v>3723</v>
      </c>
      <c r="G326" s="211" t="s">
        <v>278</v>
      </c>
      <c r="H326" s="212">
        <v>5</v>
      </c>
      <c r="I326" s="213"/>
      <c r="J326" s="212">
        <f>ROUND(I326*H326,2)</f>
        <v>0</v>
      </c>
      <c r="K326" s="210" t="s">
        <v>1</v>
      </c>
      <c r="L326" s="37"/>
      <c r="M326" s="214" t="s">
        <v>1</v>
      </c>
      <c r="N326" s="215" t="s">
        <v>41</v>
      </c>
      <c r="O326" s="65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AR326" s="218" t="s">
        <v>403</v>
      </c>
      <c r="AT326" s="218" t="s">
        <v>201</v>
      </c>
      <c r="AU326" s="218" t="s">
        <v>211</v>
      </c>
      <c r="AY326" s="16" t="s">
        <v>198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6" t="s">
        <v>83</v>
      </c>
      <c r="BK326" s="219">
        <f>ROUND(I326*H326,2)</f>
        <v>0</v>
      </c>
      <c r="BL326" s="16" t="s">
        <v>403</v>
      </c>
      <c r="BM326" s="218" t="s">
        <v>529</v>
      </c>
    </row>
    <row r="327" spans="2:65" s="11" customFormat="1" ht="20.85" customHeight="1" x14ac:dyDescent="0.2">
      <c r="B327" s="192"/>
      <c r="C327" s="193"/>
      <c r="D327" s="194" t="s">
        <v>75</v>
      </c>
      <c r="E327" s="206" t="s">
        <v>1987</v>
      </c>
      <c r="F327" s="206" t="s">
        <v>1988</v>
      </c>
      <c r="G327" s="193"/>
      <c r="H327" s="193"/>
      <c r="I327" s="196"/>
      <c r="J327" s="207">
        <f>BK327</f>
        <v>0</v>
      </c>
      <c r="K327" s="193"/>
      <c r="L327" s="198"/>
      <c r="M327" s="199"/>
      <c r="N327" s="200"/>
      <c r="O327" s="200"/>
      <c r="P327" s="201">
        <f>P328</f>
        <v>0</v>
      </c>
      <c r="Q327" s="200"/>
      <c r="R327" s="201">
        <f>R328</f>
        <v>0</v>
      </c>
      <c r="S327" s="200"/>
      <c r="T327" s="202">
        <f>T328</f>
        <v>0</v>
      </c>
      <c r="AR327" s="203" t="s">
        <v>211</v>
      </c>
      <c r="AT327" s="204" t="s">
        <v>75</v>
      </c>
      <c r="AU327" s="204" t="s">
        <v>85</v>
      </c>
      <c r="AY327" s="203" t="s">
        <v>198</v>
      </c>
      <c r="BK327" s="205">
        <f>BK328</f>
        <v>0</v>
      </c>
    </row>
    <row r="328" spans="2:65" s="1" customFormat="1" ht="16.5" customHeight="1" x14ac:dyDescent="0.2">
      <c r="B328" s="33"/>
      <c r="C328" s="208" t="s">
        <v>390</v>
      </c>
      <c r="D328" s="208" t="s">
        <v>201</v>
      </c>
      <c r="E328" s="209" t="s">
        <v>1989</v>
      </c>
      <c r="F328" s="210" t="s">
        <v>1990</v>
      </c>
      <c r="G328" s="211" t="s">
        <v>590</v>
      </c>
      <c r="H328" s="212">
        <v>210</v>
      </c>
      <c r="I328" s="213"/>
      <c r="J328" s="212">
        <f>ROUND(I328*H328,2)</f>
        <v>0</v>
      </c>
      <c r="K328" s="210" t="s">
        <v>1</v>
      </c>
      <c r="L328" s="37"/>
      <c r="M328" s="214" t="s">
        <v>1</v>
      </c>
      <c r="N328" s="215" t="s">
        <v>41</v>
      </c>
      <c r="O328" s="65"/>
      <c r="P328" s="216">
        <f>O328*H328</f>
        <v>0</v>
      </c>
      <c r="Q328" s="216">
        <v>0</v>
      </c>
      <c r="R328" s="216">
        <f>Q328*H328</f>
        <v>0</v>
      </c>
      <c r="S328" s="216">
        <v>0</v>
      </c>
      <c r="T328" s="217">
        <f>S328*H328</f>
        <v>0</v>
      </c>
      <c r="AR328" s="218" t="s">
        <v>403</v>
      </c>
      <c r="AT328" s="218" t="s">
        <v>201</v>
      </c>
      <c r="AU328" s="218" t="s">
        <v>211</v>
      </c>
      <c r="AY328" s="16" t="s">
        <v>198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6" t="s">
        <v>83</v>
      </c>
      <c r="BK328" s="219">
        <f>ROUND(I328*H328,2)</f>
        <v>0</v>
      </c>
      <c r="BL328" s="16" t="s">
        <v>403</v>
      </c>
      <c r="BM328" s="218" t="s">
        <v>539</v>
      </c>
    </row>
    <row r="329" spans="2:65" s="11" customFormat="1" ht="20.85" customHeight="1" x14ac:dyDescent="0.2">
      <c r="B329" s="192"/>
      <c r="C329" s="193"/>
      <c r="D329" s="194" t="s">
        <v>75</v>
      </c>
      <c r="E329" s="206" t="s">
        <v>1991</v>
      </c>
      <c r="F329" s="206" t="s">
        <v>1992</v>
      </c>
      <c r="G329" s="193"/>
      <c r="H329" s="193"/>
      <c r="I329" s="196"/>
      <c r="J329" s="207">
        <f>BK329</f>
        <v>0</v>
      </c>
      <c r="K329" s="193"/>
      <c r="L329" s="198"/>
      <c r="M329" s="199"/>
      <c r="N329" s="200"/>
      <c r="O329" s="200"/>
      <c r="P329" s="201">
        <f>SUM(P330:P331)</f>
        <v>0</v>
      </c>
      <c r="Q329" s="200"/>
      <c r="R329" s="201">
        <f>SUM(R330:R331)</f>
        <v>0</v>
      </c>
      <c r="S329" s="200"/>
      <c r="T329" s="202">
        <f>SUM(T330:T331)</f>
        <v>0</v>
      </c>
      <c r="AR329" s="203" t="s">
        <v>211</v>
      </c>
      <c r="AT329" s="204" t="s">
        <v>75</v>
      </c>
      <c r="AU329" s="204" t="s">
        <v>85</v>
      </c>
      <c r="AY329" s="203" t="s">
        <v>198</v>
      </c>
      <c r="BK329" s="205">
        <f>SUM(BK330:BK331)</f>
        <v>0</v>
      </c>
    </row>
    <row r="330" spans="2:65" s="1" customFormat="1" ht="16.5" customHeight="1" x14ac:dyDescent="0.2">
      <c r="B330" s="33"/>
      <c r="C330" s="208" t="s">
        <v>544</v>
      </c>
      <c r="D330" s="208" t="s">
        <v>201</v>
      </c>
      <c r="E330" s="209" t="s">
        <v>1993</v>
      </c>
      <c r="F330" s="210" t="s">
        <v>1994</v>
      </c>
      <c r="G330" s="211" t="s">
        <v>590</v>
      </c>
      <c r="H330" s="212">
        <v>56</v>
      </c>
      <c r="I330" s="213"/>
      <c r="J330" s="212">
        <f>ROUND(I330*H330,2)</f>
        <v>0</v>
      </c>
      <c r="K330" s="210" t="s">
        <v>1</v>
      </c>
      <c r="L330" s="37"/>
      <c r="M330" s="214" t="s">
        <v>1</v>
      </c>
      <c r="N330" s="215" t="s">
        <v>41</v>
      </c>
      <c r="O330" s="65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7">
        <f>S330*H330</f>
        <v>0</v>
      </c>
      <c r="AR330" s="218" t="s">
        <v>403</v>
      </c>
      <c r="AT330" s="218" t="s">
        <v>201</v>
      </c>
      <c r="AU330" s="218" t="s">
        <v>211</v>
      </c>
      <c r="AY330" s="16" t="s">
        <v>198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6" t="s">
        <v>83</v>
      </c>
      <c r="BK330" s="219">
        <f>ROUND(I330*H330,2)</f>
        <v>0</v>
      </c>
      <c r="BL330" s="16" t="s">
        <v>403</v>
      </c>
      <c r="BM330" s="218" t="s">
        <v>546</v>
      </c>
    </row>
    <row r="331" spans="2:65" s="1" customFormat="1" ht="16.5" customHeight="1" x14ac:dyDescent="0.2">
      <c r="B331" s="33"/>
      <c r="C331" s="208" t="s">
        <v>394</v>
      </c>
      <c r="D331" s="208" t="s">
        <v>201</v>
      </c>
      <c r="E331" s="209" t="s">
        <v>1995</v>
      </c>
      <c r="F331" s="210" t="s">
        <v>1996</v>
      </c>
      <c r="G331" s="211" t="s">
        <v>590</v>
      </c>
      <c r="H331" s="212">
        <v>40</v>
      </c>
      <c r="I331" s="213"/>
      <c r="J331" s="212">
        <f>ROUND(I331*H331,2)</f>
        <v>0</v>
      </c>
      <c r="K331" s="210" t="s">
        <v>1</v>
      </c>
      <c r="L331" s="37"/>
      <c r="M331" s="214" t="s">
        <v>1</v>
      </c>
      <c r="N331" s="215" t="s">
        <v>41</v>
      </c>
      <c r="O331" s="65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AR331" s="218" t="s">
        <v>403</v>
      </c>
      <c r="AT331" s="218" t="s">
        <v>201</v>
      </c>
      <c r="AU331" s="218" t="s">
        <v>211</v>
      </c>
      <c r="AY331" s="16" t="s">
        <v>198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6" t="s">
        <v>83</v>
      </c>
      <c r="BK331" s="219">
        <f>ROUND(I331*H331,2)</f>
        <v>0</v>
      </c>
      <c r="BL331" s="16" t="s">
        <v>403</v>
      </c>
      <c r="BM331" s="218" t="s">
        <v>553</v>
      </c>
    </row>
    <row r="332" spans="2:65" s="11" customFormat="1" ht="20.85" customHeight="1" x14ac:dyDescent="0.2">
      <c r="B332" s="192"/>
      <c r="C332" s="193"/>
      <c r="D332" s="194" t="s">
        <v>75</v>
      </c>
      <c r="E332" s="206" t="s">
        <v>1997</v>
      </c>
      <c r="F332" s="206" t="s">
        <v>3696</v>
      </c>
      <c r="G332" s="193"/>
      <c r="H332" s="193"/>
      <c r="I332" s="196"/>
      <c r="J332" s="207">
        <f>BK332</f>
        <v>0</v>
      </c>
      <c r="K332" s="193"/>
      <c r="L332" s="198"/>
      <c r="M332" s="199"/>
      <c r="N332" s="200"/>
      <c r="O332" s="200"/>
      <c r="P332" s="201">
        <f>P333</f>
        <v>0</v>
      </c>
      <c r="Q332" s="200"/>
      <c r="R332" s="201">
        <f>R333</f>
        <v>0</v>
      </c>
      <c r="S332" s="200"/>
      <c r="T332" s="202">
        <f>T333</f>
        <v>0</v>
      </c>
      <c r="AR332" s="203" t="s">
        <v>211</v>
      </c>
      <c r="AT332" s="204" t="s">
        <v>75</v>
      </c>
      <c r="AU332" s="204" t="s">
        <v>85</v>
      </c>
      <c r="AY332" s="203" t="s">
        <v>198</v>
      </c>
      <c r="BK332" s="205">
        <f>BK333</f>
        <v>0</v>
      </c>
    </row>
    <row r="333" spans="2:65" s="1" customFormat="1" ht="16.5" customHeight="1" x14ac:dyDescent="0.2">
      <c r="B333" s="33"/>
      <c r="C333" s="208" t="s">
        <v>556</v>
      </c>
      <c r="D333" s="208" t="s">
        <v>201</v>
      </c>
      <c r="E333" s="209" t="s">
        <v>1998</v>
      </c>
      <c r="F333" s="210" t="s">
        <v>1999</v>
      </c>
      <c r="G333" s="211" t="s">
        <v>590</v>
      </c>
      <c r="H333" s="212">
        <v>480</v>
      </c>
      <c r="I333" s="213"/>
      <c r="J333" s="212">
        <f>ROUND(I333*H333,2)</f>
        <v>0</v>
      </c>
      <c r="K333" s="210" t="s">
        <v>1</v>
      </c>
      <c r="L333" s="37"/>
      <c r="M333" s="214" t="s">
        <v>1</v>
      </c>
      <c r="N333" s="215" t="s">
        <v>41</v>
      </c>
      <c r="O333" s="65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AR333" s="218" t="s">
        <v>403</v>
      </c>
      <c r="AT333" s="218" t="s">
        <v>201</v>
      </c>
      <c r="AU333" s="218" t="s">
        <v>211</v>
      </c>
      <c r="AY333" s="16" t="s">
        <v>198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6" t="s">
        <v>83</v>
      </c>
      <c r="BK333" s="219">
        <f>ROUND(I333*H333,2)</f>
        <v>0</v>
      </c>
      <c r="BL333" s="16" t="s">
        <v>403</v>
      </c>
      <c r="BM333" s="218" t="s">
        <v>559</v>
      </c>
    </row>
    <row r="334" spans="2:65" s="11" customFormat="1" ht="20.85" customHeight="1" x14ac:dyDescent="0.2">
      <c r="B334" s="192"/>
      <c r="C334" s="193"/>
      <c r="D334" s="194" t="s">
        <v>75</v>
      </c>
      <c r="E334" s="206" t="s">
        <v>2000</v>
      </c>
      <c r="F334" s="206" t="s">
        <v>2001</v>
      </c>
      <c r="G334" s="193"/>
      <c r="H334" s="193"/>
      <c r="I334" s="196"/>
      <c r="J334" s="207">
        <f>BK334</f>
        <v>0</v>
      </c>
      <c r="K334" s="193"/>
      <c r="L334" s="198"/>
      <c r="M334" s="199"/>
      <c r="N334" s="200"/>
      <c r="O334" s="200"/>
      <c r="P334" s="201">
        <f>P335</f>
        <v>0</v>
      </c>
      <c r="Q334" s="200"/>
      <c r="R334" s="201">
        <f>R335</f>
        <v>0</v>
      </c>
      <c r="S334" s="200"/>
      <c r="T334" s="202">
        <f>T335</f>
        <v>0</v>
      </c>
      <c r="AR334" s="203" t="s">
        <v>211</v>
      </c>
      <c r="AT334" s="204" t="s">
        <v>75</v>
      </c>
      <c r="AU334" s="204" t="s">
        <v>85</v>
      </c>
      <c r="AY334" s="203" t="s">
        <v>198</v>
      </c>
      <c r="BK334" s="205">
        <f>BK335</f>
        <v>0</v>
      </c>
    </row>
    <row r="335" spans="2:65" s="1" customFormat="1" ht="16.5" customHeight="1" x14ac:dyDescent="0.2">
      <c r="B335" s="33"/>
      <c r="C335" s="208" t="s">
        <v>399</v>
      </c>
      <c r="D335" s="208" t="s">
        <v>201</v>
      </c>
      <c r="E335" s="209" t="s">
        <v>2002</v>
      </c>
      <c r="F335" s="210" t="s">
        <v>2003</v>
      </c>
      <c r="G335" s="211" t="s">
        <v>590</v>
      </c>
      <c r="H335" s="212">
        <v>240</v>
      </c>
      <c r="I335" s="213"/>
      <c r="J335" s="212">
        <f>ROUND(I335*H335,2)</f>
        <v>0</v>
      </c>
      <c r="K335" s="210" t="s">
        <v>1</v>
      </c>
      <c r="L335" s="37"/>
      <c r="M335" s="214" t="s">
        <v>1</v>
      </c>
      <c r="N335" s="215" t="s">
        <v>41</v>
      </c>
      <c r="O335" s="65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AR335" s="218" t="s">
        <v>403</v>
      </c>
      <c r="AT335" s="218" t="s">
        <v>201</v>
      </c>
      <c r="AU335" s="218" t="s">
        <v>211</v>
      </c>
      <c r="AY335" s="16" t="s">
        <v>198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6" t="s">
        <v>83</v>
      </c>
      <c r="BK335" s="219">
        <f>ROUND(I335*H335,2)</f>
        <v>0</v>
      </c>
      <c r="BL335" s="16" t="s">
        <v>403</v>
      </c>
      <c r="BM335" s="218" t="s">
        <v>564</v>
      </c>
    </row>
    <row r="336" spans="2:65" s="11" customFormat="1" ht="20.85" customHeight="1" x14ac:dyDescent="0.2">
      <c r="B336" s="192"/>
      <c r="C336" s="193"/>
      <c r="D336" s="194" t="s">
        <v>75</v>
      </c>
      <c r="E336" s="206" t="s">
        <v>2004</v>
      </c>
      <c r="F336" s="206" t="s">
        <v>2005</v>
      </c>
      <c r="G336" s="193"/>
      <c r="H336" s="193"/>
      <c r="I336" s="196"/>
      <c r="J336" s="207">
        <f>BK336</f>
        <v>0</v>
      </c>
      <c r="K336" s="193"/>
      <c r="L336" s="198"/>
      <c r="M336" s="199"/>
      <c r="N336" s="200"/>
      <c r="O336" s="200"/>
      <c r="P336" s="201">
        <f>SUM(P337:P338)</f>
        <v>0</v>
      </c>
      <c r="Q336" s="200"/>
      <c r="R336" s="201">
        <f>SUM(R337:R338)</f>
        <v>0</v>
      </c>
      <c r="S336" s="200"/>
      <c r="T336" s="202">
        <f>SUM(T337:T338)</f>
        <v>0</v>
      </c>
      <c r="AR336" s="203" t="s">
        <v>211</v>
      </c>
      <c r="AT336" s="204" t="s">
        <v>75</v>
      </c>
      <c r="AU336" s="204" t="s">
        <v>85</v>
      </c>
      <c r="AY336" s="203" t="s">
        <v>198</v>
      </c>
      <c r="BK336" s="205">
        <f>SUM(BK337:BK338)</f>
        <v>0</v>
      </c>
    </row>
    <row r="337" spans="2:65" s="1" customFormat="1" ht="16.5" customHeight="1" x14ac:dyDescent="0.2">
      <c r="B337" s="33"/>
      <c r="C337" s="208" t="s">
        <v>566</v>
      </c>
      <c r="D337" s="208" t="s">
        <v>201</v>
      </c>
      <c r="E337" s="209" t="s">
        <v>2006</v>
      </c>
      <c r="F337" s="210" t="s">
        <v>2007</v>
      </c>
      <c r="G337" s="211" t="s">
        <v>278</v>
      </c>
      <c r="H337" s="212">
        <v>60</v>
      </c>
      <c r="I337" s="213"/>
      <c r="J337" s="212">
        <f>ROUND(I337*H337,2)</f>
        <v>0</v>
      </c>
      <c r="K337" s="210" t="s">
        <v>1</v>
      </c>
      <c r="L337" s="37"/>
      <c r="M337" s="214" t="s">
        <v>1</v>
      </c>
      <c r="N337" s="215" t="s">
        <v>41</v>
      </c>
      <c r="O337" s="65"/>
      <c r="P337" s="216">
        <f>O337*H337</f>
        <v>0</v>
      </c>
      <c r="Q337" s="216">
        <v>0</v>
      </c>
      <c r="R337" s="216">
        <f>Q337*H337</f>
        <v>0</v>
      </c>
      <c r="S337" s="216">
        <v>0</v>
      </c>
      <c r="T337" s="217">
        <f>S337*H337</f>
        <v>0</v>
      </c>
      <c r="AR337" s="218" t="s">
        <v>403</v>
      </c>
      <c r="AT337" s="218" t="s">
        <v>201</v>
      </c>
      <c r="AU337" s="218" t="s">
        <v>211</v>
      </c>
      <c r="AY337" s="16" t="s">
        <v>198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6" t="s">
        <v>83</v>
      </c>
      <c r="BK337" s="219">
        <f>ROUND(I337*H337,2)</f>
        <v>0</v>
      </c>
      <c r="BL337" s="16" t="s">
        <v>403</v>
      </c>
      <c r="BM337" s="218" t="s">
        <v>569</v>
      </c>
    </row>
    <row r="338" spans="2:65" s="1" customFormat="1" ht="16.5" customHeight="1" x14ac:dyDescent="0.2">
      <c r="B338" s="33"/>
      <c r="C338" s="208" t="s">
        <v>403</v>
      </c>
      <c r="D338" s="208" t="s">
        <v>201</v>
      </c>
      <c r="E338" s="209" t="s">
        <v>2008</v>
      </c>
      <c r="F338" s="210" t="s">
        <v>2009</v>
      </c>
      <c r="G338" s="211" t="s">
        <v>278</v>
      </c>
      <c r="H338" s="212">
        <v>515</v>
      </c>
      <c r="I338" s="213"/>
      <c r="J338" s="212">
        <f>ROUND(I338*H338,2)</f>
        <v>0</v>
      </c>
      <c r="K338" s="210" t="s">
        <v>1</v>
      </c>
      <c r="L338" s="37"/>
      <c r="M338" s="214" t="s">
        <v>1</v>
      </c>
      <c r="N338" s="215" t="s">
        <v>41</v>
      </c>
      <c r="O338" s="65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AR338" s="218" t="s">
        <v>403</v>
      </c>
      <c r="AT338" s="218" t="s">
        <v>201</v>
      </c>
      <c r="AU338" s="218" t="s">
        <v>211</v>
      </c>
      <c r="AY338" s="16" t="s">
        <v>198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6" t="s">
        <v>83</v>
      </c>
      <c r="BK338" s="219">
        <f>ROUND(I338*H338,2)</f>
        <v>0</v>
      </c>
      <c r="BL338" s="16" t="s">
        <v>403</v>
      </c>
      <c r="BM338" s="218" t="s">
        <v>573</v>
      </c>
    </row>
    <row r="339" spans="2:65" s="11" customFormat="1" ht="20.85" customHeight="1" x14ac:dyDescent="0.2">
      <c r="B339" s="192"/>
      <c r="C339" s="193"/>
      <c r="D339" s="194" t="s">
        <v>75</v>
      </c>
      <c r="E339" s="206" t="s">
        <v>2010</v>
      </c>
      <c r="F339" s="206" t="s">
        <v>2011</v>
      </c>
      <c r="G339" s="193"/>
      <c r="H339" s="193"/>
      <c r="I339" s="196"/>
      <c r="J339" s="207">
        <f>BK339</f>
        <v>0</v>
      </c>
      <c r="K339" s="193"/>
      <c r="L339" s="198"/>
      <c r="M339" s="199"/>
      <c r="N339" s="200"/>
      <c r="O339" s="200"/>
      <c r="P339" s="201">
        <f>SUM(P340:P344)</f>
        <v>0</v>
      </c>
      <c r="Q339" s="200"/>
      <c r="R339" s="201">
        <f>SUM(R340:R344)</f>
        <v>0</v>
      </c>
      <c r="S339" s="200"/>
      <c r="T339" s="202">
        <f>SUM(T340:T344)</f>
        <v>0</v>
      </c>
      <c r="AR339" s="203" t="s">
        <v>211</v>
      </c>
      <c r="AT339" s="204" t="s">
        <v>75</v>
      </c>
      <c r="AU339" s="204" t="s">
        <v>85</v>
      </c>
      <c r="AY339" s="203" t="s">
        <v>198</v>
      </c>
      <c r="BK339" s="205">
        <f>SUM(BK340:BK344)</f>
        <v>0</v>
      </c>
    </row>
    <row r="340" spans="2:65" s="1" customFormat="1" ht="16.5" customHeight="1" x14ac:dyDescent="0.2">
      <c r="B340" s="33"/>
      <c r="C340" s="208" t="s">
        <v>575</v>
      </c>
      <c r="D340" s="208" t="s">
        <v>201</v>
      </c>
      <c r="E340" s="209" t="s">
        <v>2012</v>
      </c>
      <c r="F340" s="210" t="s">
        <v>2013</v>
      </c>
      <c r="G340" s="211" t="s">
        <v>278</v>
      </c>
      <c r="H340" s="212">
        <v>685</v>
      </c>
      <c r="I340" s="213"/>
      <c r="J340" s="212">
        <f>ROUND(I340*H340,2)</f>
        <v>0</v>
      </c>
      <c r="K340" s="210" t="s">
        <v>1</v>
      </c>
      <c r="L340" s="37"/>
      <c r="M340" s="214" t="s">
        <v>1</v>
      </c>
      <c r="N340" s="215" t="s">
        <v>41</v>
      </c>
      <c r="O340" s="65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AR340" s="218" t="s">
        <v>403</v>
      </c>
      <c r="AT340" s="218" t="s">
        <v>201</v>
      </c>
      <c r="AU340" s="218" t="s">
        <v>211</v>
      </c>
      <c r="AY340" s="16" t="s">
        <v>198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6" t="s">
        <v>83</v>
      </c>
      <c r="BK340" s="219">
        <f>ROUND(I340*H340,2)</f>
        <v>0</v>
      </c>
      <c r="BL340" s="16" t="s">
        <v>403</v>
      </c>
      <c r="BM340" s="218" t="s">
        <v>578</v>
      </c>
    </row>
    <row r="341" spans="2:65" s="1" customFormat="1" ht="16.5" customHeight="1" x14ac:dyDescent="0.2">
      <c r="B341" s="33"/>
      <c r="C341" s="208" t="s">
        <v>407</v>
      </c>
      <c r="D341" s="208" t="s">
        <v>201</v>
      </c>
      <c r="E341" s="209" t="s">
        <v>2014</v>
      </c>
      <c r="F341" s="210" t="s">
        <v>2015</v>
      </c>
      <c r="G341" s="211" t="s">
        <v>278</v>
      </c>
      <c r="H341" s="212">
        <v>1250</v>
      </c>
      <c r="I341" s="213"/>
      <c r="J341" s="212">
        <f>ROUND(I341*H341,2)</f>
        <v>0</v>
      </c>
      <c r="K341" s="210" t="s">
        <v>1</v>
      </c>
      <c r="L341" s="37"/>
      <c r="M341" s="214" t="s">
        <v>1</v>
      </c>
      <c r="N341" s="215" t="s">
        <v>41</v>
      </c>
      <c r="O341" s="65"/>
      <c r="P341" s="216">
        <f>O341*H341</f>
        <v>0</v>
      </c>
      <c r="Q341" s="216">
        <v>0</v>
      </c>
      <c r="R341" s="216">
        <f>Q341*H341</f>
        <v>0</v>
      </c>
      <c r="S341" s="216">
        <v>0</v>
      </c>
      <c r="T341" s="217">
        <f>S341*H341</f>
        <v>0</v>
      </c>
      <c r="AR341" s="218" t="s">
        <v>403</v>
      </c>
      <c r="AT341" s="218" t="s">
        <v>201</v>
      </c>
      <c r="AU341" s="218" t="s">
        <v>211</v>
      </c>
      <c r="AY341" s="16" t="s">
        <v>198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6" t="s">
        <v>83</v>
      </c>
      <c r="BK341" s="219">
        <f>ROUND(I341*H341,2)</f>
        <v>0</v>
      </c>
      <c r="BL341" s="16" t="s">
        <v>403</v>
      </c>
      <c r="BM341" s="218" t="s">
        <v>584</v>
      </c>
    </row>
    <row r="342" spans="2:65" s="1" customFormat="1" ht="16.5" customHeight="1" x14ac:dyDescent="0.2">
      <c r="B342" s="33"/>
      <c r="C342" s="208" t="s">
        <v>587</v>
      </c>
      <c r="D342" s="208" t="s">
        <v>201</v>
      </c>
      <c r="E342" s="209" t="s">
        <v>2016</v>
      </c>
      <c r="F342" s="210" t="s">
        <v>2017</v>
      </c>
      <c r="G342" s="211" t="s">
        <v>278</v>
      </c>
      <c r="H342" s="212">
        <v>148</v>
      </c>
      <c r="I342" s="213"/>
      <c r="J342" s="212">
        <f>ROUND(I342*H342,2)</f>
        <v>0</v>
      </c>
      <c r="K342" s="210" t="s">
        <v>1</v>
      </c>
      <c r="L342" s="37"/>
      <c r="M342" s="214" t="s">
        <v>1</v>
      </c>
      <c r="N342" s="215" t="s">
        <v>41</v>
      </c>
      <c r="O342" s="65"/>
      <c r="P342" s="216">
        <f>O342*H342</f>
        <v>0</v>
      </c>
      <c r="Q342" s="216">
        <v>0</v>
      </c>
      <c r="R342" s="216">
        <f>Q342*H342</f>
        <v>0</v>
      </c>
      <c r="S342" s="216">
        <v>0</v>
      </c>
      <c r="T342" s="217">
        <f>S342*H342</f>
        <v>0</v>
      </c>
      <c r="AR342" s="218" t="s">
        <v>403</v>
      </c>
      <c r="AT342" s="218" t="s">
        <v>201</v>
      </c>
      <c r="AU342" s="218" t="s">
        <v>211</v>
      </c>
      <c r="AY342" s="16" t="s">
        <v>198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6" t="s">
        <v>83</v>
      </c>
      <c r="BK342" s="219">
        <f>ROUND(I342*H342,2)</f>
        <v>0</v>
      </c>
      <c r="BL342" s="16" t="s">
        <v>403</v>
      </c>
      <c r="BM342" s="218" t="s">
        <v>591</v>
      </c>
    </row>
    <row r="343" spans="2:65" s="1" customFormat="1" ht="16.5" customHeight="1" x14ac:dyDescent="0.2">
      <c r="B343" s="33"/>
      <c r="C343" s="208" t="s">
        <v>410</v>
      </c>
      <c r="D343" s="208" t="s">
        <v>201</v>
      </c>
      <c r="E343" s="209" t="s">
        <v>2018</v>
      </c>
      <c r="F343" s="210" t="s">
        <v>2019</v>
      </c>
      <c r="G343" s="211" t="s">
        <v>278</v>
      </c>
      <c r="H343" s="212">
        <v>76</v>
      </c>
      <c r="I343" s="213"/>
      <c r="J343" s="212">
        <f>ROUND(I343*H343,2)</f>
        <v>0</v>
      </c>
      <c r="K343" s="210" t="s">
        <v>1</v>
      </c>
      <c r="L343" s="37"/>
      <c r="M343" s="214" t="s">
        <v>1</v>
      </c>
      <c r="N343" s="215" t="s">
        <v>41</v>
      </c>
      <c r="O343" s="65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AR343" s="218" t="s">
        <v>403</v>
      </c>
      <c r="AT343" s="218" t="s">
        <v>201</v>
      </c>
      <c r="AU343" s="218" t="s">
        <v>211</v>
      </c>
      <c r="AY343" s="16" t="s">
        <v>198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6" t="s">
        <v>83</v>
      </c>
      <c r="BK343" s="219">
        <f>ROUND(I343*H343,2)</f>
        <v>0</v>
      </c>
      <c r="BL343" s="16" t="s">
        <v>403</v>
      </c>
      <c r="BM343" s="218" t="s">
        <v>595</v>
      </c>
    </row>
    <row r="344" spans="2:65" s="1" customFormat="1" ht="16.5" customHeight="1" x14ac:dyDescent="0.2">
      <c r="B344" s="33"/>
      <c r="C344" s="208" t="s">
        <v>599</v>
      </c>
      <c r="D344" s="208" t="s">
        <v>201</v>
      </c>
      <c r="E344" s="209" t="s">
        <v>2020</v>
      </c>
      <c r="F344" s="210" t="s">
        <v>2021</v>
      </c>
      <c r="G344" s="211" t="s">
        <v>278</v>
      </c>
      <c r="H344" s="212">
        <v>128</v>
      </c>
      <c r="I344" s="213"/>
      <c r="J344" s="212">
        <f>ROUND(I344*H344,2)</f>
        <v>0</v>
      </c>
      <c r="K344" s="210" t="s">
        <v>1</v>
      </c>
      <c r="L344" s="37"/>
      <c r="M344" s="214" t="s">
        <v>1</v>
      </c>
      <c r="N344" s="215" t="s">
        <v>41</v>
      </c>
      <c r="O344" s="65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AR344" s="218" t="s">
        <v>403</v>
      </c>
      <c r="AT344" s="218" t="s">
        <v>201</v>
      </c>
      <c r="AU344" s="218" t="s">
        <v>211</v>
      </c>
      <c r="AY344" s="16" t="s">
        <v>198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6" t="s">
        <v>83</v>
      </c>
      <c r="BK344" s="219">
        <f>ROUND(I344*H344,2)</f>
        <v>0</v>
      </c>
      <c r="BL344" s="16" t="s">
        <v>403</v>
      </c>
      <c r="BM344" s="218" t="s">
        <v>602</v>
      </c>
    </row>
    <row r="345" spans="2:65" s="11" customFormat="1" ht="20.85" customHeight="1" x14ac:dyDescent="0.2">
      <c r="B345" s="192"/>
      <c r="C345" s="193"/>
      <c r="D345" s="194" t="s">
        <v>75</v>
      </c>
      <c r="E345" s="206" t="s">
        <v>2022</v>
      </c>
      <c r="F345" s="206" t="s">
        <v>2023</v>
      </c>
      <c r="G345" s="193"/>
      <c r="H345" s="193"/>
      <c r="I345" s="196"/>
      <c r="J345" s="207">
        <f>BK345</f>
        <v>0</v>
      </c>
      <c r="K345" s="193"/>
      <c r="L345" s="198"/>
      <c r="M345" s="199"/>
      <c r="N345" s="200"/>
      <c r="O345" s="200"/>
      <c r="P345" s="201">
        <f>SUM(P346:P347)</f>
        <v>0</v>
      </c>
      <c r="Q345" s="200"/>
      <c r="R345" s="201">
        <f>SUM(R346:R347)</f>
        <v>0</v>
      </c>
      <c r="S345" s="200"/>
      <c r="T345" s="202">
        <f>SUM(T346:T347)</f>
        <v>0</v>
      </c>
      <c r="AR345" s="203" t="s">
        <v>211</v>
      </c>
      <c r="AT345" s="204" t="s">
        <v>75</v>
      </c>
      <c r="AU345" s="204" t="s">
        <v>85</v>
      </c>
      <c r="AY345" s="203" t="s">
        <v>198</v>
      </c>
      <c r="BK345" s="205">
        <f>SUM(BK346:BK347)</f>
        <v>0</v>
      </c>
    </row>
    <row r="346" spans="2:65" s="1" customFormat="1" ht="16.5" customHeight="1" x14ac:dyDescent="0.2">
      <c r="B346" s="33"/>
      <c r="C346" s="208" t="s">
        <v>414</v>
      </c>
      <c r="D346" s="208" t="s">
        <v>201</v>
      </c>
      <c r="E346" s="209" t="s">
        <v>2024</v>
      </c>
      <c r="F346" s="210" t="s">
        <v>2025</v>
      </c>
      <c r="G346" s="211" t="s">
        <v>590</v>
      </c>
      <c r="H346" s="212">
        <v>132</v>
      </c>
      <c r="I346" s="213"/>
      <c r="J346" s="212">
        <f>ROUND(I346*H346,2)</f>
        <v>0</v>
      </c>
      <c r="K346" s="210" t="s">
        <v>1</v>
      </c>
      <c r="L346" s="37"/>
      <c r="M346" s="214" t="s">
        <v>1</v>
      </c>
      <c r="N346" s="215" t="s">
        <v>41</v>
      </c>
      <c r="O346" s="65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AR346" s="218" t="s">
        <v>403</v>
      </c>
      <c r="AT346" s="218" t="s">
        <v>201</v>
      </c>
      <c r="AU346" s="218" t="s">
        <v>211</v>
      </c>
      <c r="AY346" s="16" t="s">
        <v>198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6" t="s">
        <v>83</v>
      </c>
      <c r="BK346" s="219">
        <f>ROUND(I346*H346,2)</f>
        <v>0</v>
      </c>
      <c r="BL346" s="16" t="s">
        <v>403</v>
      </c>
      <c r="BM346" s="218" t="s">
        <v>606</v>
      </c>
    </row>
    <row r="347" spans="2:65" s="1" customFormat="1" ht="16.5" customHeight="1" x14ac:dyDescent="0.2">
      <c r="B347" s="33"/>
      <c r="C347" s="208" t="s">
        <v>611</v>
      </c>
      <c r="D347" s="208" t="s">
        <v>201</v>
      </c>
      <c r="E347" s="209" t="s">
        <v>2026</v>
      </c>
      <c r="F347" s="210" t="s">
        <v>2027</v>
      </c>
      <c r="G347" s="211" t="s">
        <v>590</v>
      </c>
      <c r="H347" s="212">
        <v>6</v>
      </c>
      <c r="I347" s="213"/>
      <c r="J347" s="212">
        <f>ROUND(I347*H347,2)</f>
        <v>0</v>
      </c>
      <c r="K347" s="210" t="s">
        <v>1</v>
      </c>
      <c r="L347" s="37"/>
      <c r="M347" s="214" t="s">
        <v>1</v>
      </c>
      <c r="N347" s="215" t="s">
        <v>41</v>
      </c>
      <c r="O347" s="65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AR347" s="218" t="s">
        <v>403</v>
      </c>
      <c r="AT347" s="218" t="s">
        <v>201</v>
      </c>
      <c r="AU347" s="218" t="s">
        <v>211</v>
      </c>
      <c r="AY347" s="16" t="s">
        <v>198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6" t="s">
        <v>83</v>
      </c>
      <c r="BK347" s="219">
        <f>ROUND(I347*H347,2)</f>
        <v>0</v>
      </c>
      <c r="BL347" s="16" t="s">
        <v>403</v>
      </c>
      <c r="BM347" s="218" t="s">
        <v>614</v>
      </c>
    </row>
    <row r="348" spans="2:65" s="11" customFormat="1" ht="20.85" customHeight="1" x14ac:dyDescent="0.2">
      <c r="B348" s="192"/>
      <c r="C348" s="193"/>
      <c r="D348" s="194" t="s">
        <v>75</v>
      </c>
      <c r="E348" s="206" t="s">
        <v>2028</v>
      </c>
      <c r="F348" s="206" t="s">
        <v>2029</v>
      </c>
      <c r="G348" s="193"/>
      <c r="H348" s="193"/>
      <c r="I348" s="196"/>
      <c r="J348" s="207">
        <f>BK348</f>
        <v>0</v>
      </c>
      <c r="K348" s="193"/>
      <c r="L348" s="198"/>
      <c r="M348" s="199"/>
      <c r="N348" s="200"/>
      <c r="O348" s="200"/>
      <c r="P348" s="201">
        <f>P349</f>
        <v>0</v>
      </c>
      <c r="Q348" s="200"/>
      <c r="R348" s="201">
        <f>R349</f>
        <v>0</v>
      </c>
      <c r="S348" s="200"/>
      <c r="T348" s="202">
        <f>T349</f>
        <v>0</v>
      </c>
      <c r="AR348" s="203" t="s">
        <v>211</v>
      </c>
      <c r="AT348" s="204" t="s">
        <v>75</v>
      </c>
      <c r="AU348" s="204" t="s">
        <v>85</v>
      </c>
      <c r="AY348" s="203" t="s">
        <v>198</v>
      </c>
      <c r="BK348" s="205">
        <f>BK349</f>
        <v>0</v>
      </c>
    </row>
    <row r="349" spans="2:65" s="1" customFormat="1" ht="16.5" customHeight="1" x14ac:dyDescent="0.2">
      <c r="B349" s="33"/>
      <c r="C349" s="208" t="s">
        <v>422</v>
      </c>
      <c r="D349" s="208" t="s">
        <v>201</v>
      </c>
      <c r="E349" s="209" t="s">
        <v>2030</v>
      </c>
      <c r="F349" s="210" t="s">
        <v>2031</v>
      </c>
      <c r="G349" s="211" t="s">
        <v>590</v>
      </c>
      <c r="H349" s="212">
        <v>36</v>
      </c>
      <c r="I349" s="213"/>
      <c r="J349" s="212">
        <f>ROUND(I349*H349,2)</f>
        <v>0</v>
      </c>
      <c r="K349" s="210" t="s">
        <v>1</v>
      </c>
      <c r="L349" s="37"/>
      <c r="M349" s="214" t="s">
        <v>1</v>
      </c>
      <c r="N349" s="215" t="s">
        <v>41</v>
      </c>
      <c r="O349" s="65"/>
      <c r="P349" s="216">
        <f>O349*H349</f>
        <v>0</v>
      </c>
      <c r="Q349" s="216">
        <v>0</v>
      </c>
      <c r="R349" s="216">
        <f>Q349*H349</f>
        <v>0</v>
      </c>
      <c r="S349" s="216">
        <v>0</v>
      </c>
      <c r="T349" s="217">
        <f>S349*H349</f>
        <v>0</v>
      </c>
      <c r="AR349" s="218" t="s">
        <v>403</v>
      </c>
      <c r="AT349" s="218" t="s">
        <v>201</v>
      </c>
      <c r="AU349" s="218" t="s">
        <v>211</v>
      </c>
      <c r="AY349" s="16" t="s">
        <v>198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6" t="s">
        <v>83</v>
      </c>
      <c r="BK349" s="219">
        <f>ROUND(I349*H349,2)</f>
        <v>0</v>
      </c>
      <c r="BL349" s="16" t="s">
        <v>403</v>
      </c>
      <c r="BM349" s="218" t="s">
        <v>617</v>
      </c>
    </row>
    <row r="350" spans="2:65" s="11" customFormat="1" ht="20.85" customHeight="1" x14ac:dyDescent="0.2">
      <c r="B350" s="192"/>
      <c r="C350" s="193"/>
      <c r="D350" s="194" t="s">
        <v>75</v>
      </c>
      <c r="E350" s="206" t="s">
        <v>2032</v>
      </c>
      <c r="F350" s="206" t="s">
        <v>3665</v>
      </c>
      <c r="G350" s="193"/>
      <c r="H350" s="193"/>
      <c r="I350" s="196"/>
      <c r="J350" s="207">
        <f>BK350</f>
        <v>0</v>
      </c>
      <c r="K350" s="193"/>
      <c r="L350" s="198"/>
      <c r="M350" s="199"/>
      <c r="N350" s="200"/>
      <c r="O350" s="200"/>
      <c r="P350" s="201">
        <f>SUM(P351:P355)</f>
        <v>0</v>
      </c>
      <c r="Q350" s="200"/>
      <c r="R350" s="201">
        <f>SUM(R351:R355)</f>
        <v>0</v>
      </c>
      <c r="S350" s="200"/>
      <c r="T350" s="202">
        <f>SUM(T351:T355)</f>
        <v>0</v>
      </c>
      <c r="AR350" s="203" t="s">
        <v>211</v>
      </c>
      <c r="AT350" s="204" t="s">
        <v>75</v>
      </c>
      <c r="AU350" s="204" t="s">
        <v>85</v>
      </c>
      <c r="AY350" s="203" t="s">
        <v>198</v>
      </c>
      <c r="BK350" s="205">
        <f>SUM(BK351:BK355)</f>
        <v>0</v>
      </c>
    </row>
    <row r="351" spans="2:65" s="1" customFormat="1" ht="16.5" customHeight="1" x14ac:dyDescent="0.2">
      <c r="B351" s="33"/>
      <c r="C351" s="208" t="s">
        <v>619</v>
      </c>
      <c r="D351" s="208" t="s">
        <v>201</v>
      </c>
      <c r="E351" s="209" t="s">
        <v>2033</v>
      </c>
      <c r="F351" s="210" t="s">
        <v>2034</v>
      </c>
      <c r="G351" s="211" t="s">
        <v>590</v>
      </c>
      <c r="H351" s="212">
        <v>30</v>
      </c>
      <c r="I351" s="213"/>
      <c r="J351" s="212">
        <f>ROUND(I351*H351,2)</f>
        <v>0</v>
      </c>
      <c r="K351" s="210" t="s">
        <v>1</v>
      </c>
      <c r="L351" s="37"/>
      <c r="M351" s="214" t="s">
        <v>1</v>
      </c>
      <c r="N351" s="215" t="s">
        <v>41</v>
      </c>
      <c r="O351" s="65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AR351" s="218" t="s">
        <v>403</v>
      </c>
      <c r="AT351" s="218" t="s">
        <v>201</v>
      </c>
      <c r="AU351" s="218" t="s">
        <v>211</v>
      </c>
      <c r="AY351" s="16" t="s">
        <v>198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6" t="s">
        <v>83</v>
      </c>
      <c r="BK351" s="219">
        <f>ROUND(I351*H351,2)</f>
        <v>0</v>
      </c>
      <c r="BL351" s="16" t="s">
        <v>403</v>
      </c>
      <c r="BM351" s="218" t="s">
        <v>622</v>
      </c>
    </row>
    <row r="352" spans="2:65" s="1" customFormat="1" ht="16.5" customHeight="1" x14ac:dyDescent="0.2">
      <c r="B352" s="33"/>
      <c r="C352" s="208" t="s">
        <v>427</v>
      </c>
      <c r="D352" s="208" t="s">
        <v>201</v>
      </c>
      <c r="E352" s="209" t="s">
        <v>2035</v>
      </c>
      <c r="F352" s="210" t="s">
        <v>2036</v>
      </c>
      <c r="G352" s="211" t="s">
        <v>590</v>
      </c>
      <c r="H352" s="212">
        <v>6</v>
      </c>
      <c r="I352" s="213"/>
      <c r="J352" s="212">
        <f>ROUND(I352*H352,2)</f>
        <v>0</v>
      </c>
      <c r="K352" s="210" t="s">
        <v>1</v>
      </c>
      <c r="L352" s="37"/>
      <c r="M352" s="214" t="s">
        <v>1</v>
      </c>
      <c r="N352" s="215" t="s">
        <v>41</v>
      </c>
      <c r="O352" s="65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AR352" s="218" t="s">
        <v>403</v>
      </c>
      <c r="AT352" s="218" t="s">
        <v>201</v>
      </c>
      <c r="AU352" s="218" t="s">
        <v>211</v>
      </c>
      <c r="AY352" s="16" t="s">
        <v>198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6" t="s">
        <v>83</v>
      </c>
      <c r="BK352" s="219">
        <f>ROUND(I352*H352,2)</f>
        <v>0</v>
      </c>
      <c r="BL352" s="16" t="s">
        <v>403</v>
      </c>
      <c r="BM352" s="218" t="s">
        <v>627</v>
      </c>
    </row>
    <row r="353" spans="2:65" s="1" customFormat="1" ht="16.5" customHeight="1" x14ac:dyDescent="0.2">
      <c r="B353" s="33"/>
      <c r="C353" s="208" t="s">
        <v>630</v>
      </c>
      <c r="D353" s="208" t="s">
        <v>201</v>
      </c>
      <c r="E353" s="209" t="s">
        <v>2037</v>
      </c>
      <c r="F353" s="210" t="s">
        <v>2038</v>
      </c>
      <c r="G353" s="211" t="s">
        <v>590</v>
      </c>
      <c r="H353" s="212">
        <v>24</v>
      </c>
      <c r="I353" s="213"/>
      <c r="J353" s="212">
        <f>ROUND(I353*H353,2)</f>
        <v>0</v>
      </c>
      <c r="K353" s="210" t="s">
        <v>1</v>
      </c>
      <c r="L353" s="37"/>
      <c r="M353" s="214" t="s">
        <v>1</v>
      </c>
      <c r="N353" s="215" t="s">
        <v>41</v>
      </c>
      <c r="O353" s="65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AR353" s="218" t="s">
        <v>403</v>
      </c>
      <c r="AT353" s="218" t="s">
        <v>201</v>
      </c>
      <c r="AU353" s="218" t="s">
        <v>211</v>
      </c>
      <c r="AY353" s="16" t="s">
        <v>198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6" t="s">
        <v>83</v>
      </c>
      <c r="BK353" s="219">
        <f>ROUND(I353*H353,2)</f>
        <v>0</v>
      </c>
      <c r="BL353" s="16" t="s">
        <v>403</v>
      </c>
      <c r="BM353" s="218" t="s">
        <v>633</v>
      </c>
    </row>
    <row r="354" spans="2:65" s="1" customFormat="1" ht="16.5" customHeight="1" x14ac:dyDescent="0.2">
      <c r="B354" s="33"/>
      <c r="C354" s="208" t="s">
        <v>433</v>
      </c>
      <c r="D354" s="208" t="s">
        <v>201</v>
      </c>
      <c r="E354" s="209" t="s">
        <v>2039</v>
      </c>
      <c r="F354" s="210" t="s">
        <v>2040</v>
      </c>
      <c r="G354" s="211" t="s">
        <v>590</v>
      </c>
      <c r="H354" s="212">
        <v>18</v>
      </c>
      <c r="I354" s="213"/>
      <c r="J354" s="212">
        <f>ROUND(I354*H354,2)</f>
        <v>0</v>
      </c>
      <c r="K354" s="210" t="s">
        <v>1</v>
      </c>
      <c r="L354" s="37"/>
      <c r="M354" s="214" t="s">
        <v>1</v>
      </c>
      <c r="N354" s="215" t="s">
        <v>41</v>
      </c>
      <c r="O354" s="65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AR354" s="218" t="s">
        <v>403</v>
      </c>
      <c r="AT354" s="218" t="s">
        <v>201</v>
      </c>
      <c r="AU354" s="218" t="s">
        <v>211</v>
      </c>
      <c r="AY354" s="16" t="s">
        <v>198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6" t="s">
        <v>83</v>
      </c>
      <c r="BK354" s="219">
        <f>ROUND(I354*H354,2)</f>
        <v>0</v>
      </c>
      <c r="BL354" s="16" t="s">
        <v>403</v>
      </c>
      <c r="BM354" s="218" t="s">
        <v>637</v>
      </c>
    </row>
    <row r="355" spans="2:65" s="1" customFormat="1" ht="16.5" customHeight="1" x14ac:dyDescent="0.2">
      <c r="B355" s="33"/>
      <c r="C355" s="208" t="s">
        <v>639</v>
      </c>
      <c r="D355" s="208" t="s">
        <v>201</v>
      </c>
      <c r="E355" s="209" t="s">
        <v>2041</v>
      </c>
      <c r="F355" s="210" t="s">
        <v>2042</v>
      </c>
      <c r="G355" s="211" t="s">
        <v>590</v>
      </c>
      <c r="H355" s="212">
        <v>6</v>
      </c>
      <c r="I355" s="213"/>
      <c r="J355" s="212">
        <f>ROUND(I355*H355,2)</f>
        <v>0</v>
      </c>
      <c r="K355" s="210" t="s">
        <v>1</v>
      </c>
      <c r="L355" s="37"/>
      <c r="M355" s="214" t="s">
        <v>1</v>
      </c>
      <c r="N355" s="215" t="s">
        <v>41</v>
      </c>
      <c r="O355" s="65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AR355" s="218" t="s">
        <v>403</v>
      </c>
      <c r="AT355" s="218" t="s">
        <v>201</v>
      </c>
      <c r="AU355" s="218" t="s">
        <v>211</v>
      </c>
      <c r="AY355" s="16" t="s">
        <v>198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6" t="s">
        <v>83</v>
      </c>
      <c r="BK355" s="219">
        <f>ROUND(I355*H355,2)</f>
        <v>0</v>
      </c>
      <c r="BL355" s="16" t="s">
        <v>403</v>
      </c>
      <c r="BM355" s="218" t="s">
        <v>642</v>
      </c>
    </row>
    <row r="356" spans="2:65" s="11" customFormat="1" ht="20.85" customHeight="1" x14ac:dyDescent="0.2">
      <c r="B356" s="192"/>
      <c r="C356" s="193"/>
      <c r="D356" s="194" t="s">
        <v>75</v>
      </c>
      <c r="E356" s="206" t="s">
        <v>2043</v>
      </c>
      <c r="F356" s="206" t="s">
        <v>3697</v>
      </c>
      <c r="G356" s="193"/>
      <c r="H356" s="193"/>
      <c r="I356" s="196"/>
      <c r="J356" s="207">
        <f>BK356</f>
        <v>0</v>
      </c>
      <c r="K356" s="193"/>
      <c r="L356" s="198"/>
      <c r="M356" s="199"/>
      <c r="N356" s="200"/>
      <c r="O356" s="200"/>
      <c r="P356" s="201">
        <f>SUM(P357:P358)</f>
        <v>0</v>
      </c>
      <c r="Q356" s="200"/>
      <c r="R356" s="201">
        <f>SUM(R357:R358)</f>
        <v>0</v>
      </c>
      <c r="S356" s="200"/>
      <c r="T356" s="202">
        <f>SUM(T357:T358)</f>
        <v>0</v>
      </c>
      <c r="AR356" s="203" t="s">
        <v>211</v>
      </c>
      <c r="AT356" s="204" t="s">
        <v>75</v>
      </c>
      <c r="AU356" s="204" t="s">
        <v>85</v>
      </c>
      <c r="AY356" s="203" t="s">
        <v>198</v>
      </c>
      <c r="BK356" s="205">
        <f>SUM(BK357:BK358)</f>
        <v>0</v>
      </c>
    </row>
    <row r="357" spans="2:65" s="1" customFormat="1" ht="16.5" customHeight="1" x14ac:dyDescent="0.2">
      <c r="B357" s="33"/>
      <c r="C357" s="208" t="s">
        <v>441</v>
      </c>
      <c r="D357" s="208" t="s">
        <v>201</v>
      </c>
      <c r="E357" s="209" t="s">
        <v>2044</v>
      </c>
      <c r="F357" s="210" t="s">
        <v>2045</v>
      </c>
      <c r="G357" s="211" t="s">
        <v>590</v>
      </c>
      <c r="H357" s="212">
        <v>78</v>
      </c>
      <c r="I357" s="213"/>
      <c r="J357" s="212">
        <f>ROUND(I357*H357,2)</f>
        <v>0</v>
      </c>
      <c r="K357" s="210" t="s">
        <v>1</v>
      </c>
      <c r="L357" s="37"/>
      <c r="M357" s="214" t="s">
        <v>1</v>
      </c>
      <c r="N357" s="215" t="s">
        <v>41</v>
      </c>
      <c r="O357" s="65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AR357" s="218" t="s">
        <v>403</v>
      </c>
      <c r="AT357" s="218" t="s">
        <v>201</v>
      </c>
      <c r="AU357" s="218" t="s">
        <v>211</v>
      </c>
      <c r="AY357" s="16" t="s">
        <v>198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6" t="s">
        <v>83</v>
      </c>
      <c r="BK357" s="219">
        <f>ROUND(I357*H357,2)</f>
        <v>0</v>
      </c>
      <c r="BL357" s="16" t="s">
        <v>403</v>
      </c>
      <c r="BM357" s="218" t="s">
        <v>646</v>
      </c>
    </row>
    <row r="358" spans="2:65" s="1" customFormat="1" ht="16.5" customHeight="1" x14ac:dyDescent="0.2">
      <c r="B358" s="33"/>
      <c r="C358" s="208" t="s">
        <v>648</v>
      </c>
      <c r="D358" s="208" t="s">
        <v>201</v>
      </c>
      <c r="E358" s="209" t="s">
        <v>2046</v>
      </c>
      <c r="F358" s="210" t="s">
        <v>2047</v>
      </c>
      <c r="G358" s="211" t="s">
        <v>590</v>
      </c>
      <c r="H358" s="212">
        <v>6</v>
      </c>
      <c r="I358" s="213"/>
      <c r="J358" s="212">
        <f>ROUND(I358*H358,2)</f>
        <v>0</v>
      </c>
      <c r="K358" s="210" t="s">
        <v>1</v>
      </c>
      <c r="L358" s="37"/>
      <c r="M358" s="214" t="s">
        <v>1</v>
      </c>
      <c r="N358" s="215" t="s">
        <v>41</v>
      </c>
      <c r="O358" s="65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AR358" s="218" t="s">
        <v>403</v>
      </c>
      <c r="AT358" s="218" t="s">
        <v>201</v>
      </c>
      <c r="AU358" s="218" t="s">
        <v>211</v>
      </c>
      <c r="AY358" s="16" t="s">
        <v>198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6" t="s">
        <v>83</v>
      </c>
      <c r="BK358" s="219">
        <f>ROUND(I358*H358,2)</f>
        <v>0</v>
      </c>
      <c r="BL358" s="16" t="s">
        <v>403</v>
      </c>
      <c r="BM358" s="218" t="s">
        <v>651</v>
      </c>
    </row>
    <row r="359" spans="2:65" s="11" customFormat="1" ht="20.85" customHeight="1" x14ac:dyDescent="0.2">
      <c r="B359" s="192"/>
      <c r="C359" s="193"/>
      <c r="D359" s="194" t="s">
        <v>75</v>
      </c>
      <c r="E359" s="206" t="s">
        <v>2048</v>
      </c>
      <c r="F359" s="206" t="s">
        <v>3667</v>
      </c>
      <c r="G359" s="193"/>
      <c r="H359" s="193"/>
      <c r="I359" s="196"/>
      <c r="J359" s="207">
        <f>BK359</f>
        <v>0</v>
      </c>
      <c r="K359" s="193"/>
      <c r="L359" s="198"/>
      <c r="M359" s="199"/>
      <c r="N359" s="200"/>
      <c r="O359" s="200"/>
      <c r="P359" s="201">
        <f>P360</f>
        <v>0</v>
      </c>
      <c r="Q359" s="200"/>
      <c r="R359" s="201">
        <f>R360</f>
        <v>0</v>
      </c>
      <c r="S359" s="200"/>
      <c r="T359" s="202">
        <f>T360</f>
        <v>0</v>
      </c>
      <c r="AR359" s="203" t="s">
        <v>211</v>
      </c>
      <c r="AT359" s="204" t="s">
        <v>75</v>
      </c>
      <c r="AU359" s="204" t="s">
        <v>85</v>
      </c>
      <c r="AY359" s="203" t="s">
        <v>198</v>
      </c>
      <c r="BK359" s="205">
        <f>BK360</f>
        <v>0</v>
      </c>
    </row>
    <row r="360" spans="2:65" s="1" customFormat="1" ht="24" customHeight="1" x14ac:dyDescent="0.2">
      <c r="B360" s="33"/>
      <c r="C360" s="208" t="s">
        <v>446</v>
      </c>
      <c r="D360" s="208" t="s">
        <v>201</v>
      </c>
      <c r="E360" s="209" t="s">
        <v>2049</v>
      </c>
      <c r="F360" s="210" t="s">
        <v>2050</v>
      </c>
      <c r="G360" s="211" t="s">
        <v>590</v>
      </c>
      <c r="H360" s="212">
        <v>84</v>
      </c>
      <c r="I360" s="213"/>
      <c r="J360" s="212">
        <f>ROUND(I360*H360,2)</f>
        <v>0</v>
      </c>
      <c r="K360" s="210" t="s">
        <v>1</v>
      </c>
      <c r="L360" s="37"/>
      <c r="M360" s="214" t="s">
        <v>1</v>
      </c>
      <c r="N360" s="215" t="s">
        <v>41</v>
      </c>
      <c r="O360" s="65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AR360" s="218" t="s">
        <v>403</v>
      </c>
      <c r="AT360" s="218" t="s">
        <v>201</v>
      </c>
      <c r="AU360" s="218" t="s">
        <v>211</v>
      </c>
      <c r="AY360" s="16" t="s">
        <v>198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6" t="s">
        <v>83</v>
      </c>
      <c r="BK360" s="219">
        <f>ROUND(I360*H360,2)</f>
        <v>0</v>
      </c>
      <c r="BL360" s="16" t="s">
        <v>403</v>
      </c>
      <c r="BM360" s="218" t="s">
        <v>654</v>
      </c>
    </row>
    <row r="361" spans="2:65" s="11" customFormat="1" ht="20.85" customHeight="1" x14ac:dyDescent="0.2">
      <c r="B361" s="192"/>
      <c r="C361" s="193"/>
      <c r="D361" s="194" t="s">
        <v>75</v>
      </c>
      <c r="E361" s="206" t="s">
        <v>2051</v>
      </c>
      <c r="F361" s="206" t="s">
        <v>2052</v>
      </c>
      <c r="G361" s="193"/>
      <c r="H361" s="193"/>
      <c r="I361" s="196"/>
      <c r="J361" s="207">
        <f>BK361</f>
        <v>0</v>
      </c>
      <c r="K361" s="193"/>
      <c r="L361" s="198"/>
      <c r="M361" s="199"/>
      <c r="N361" s="200"/>
      <c r="O361" s="200"/>
      <c r="P361" s="201">
        <f>P362</f>
        <v>0</v>
      </c>
      <c r="Q361" s="200"/>
      <c r="R361" s="201">
        <f>R362</f>
        <v>0</v>
      </c>
      <c r="S361" s="200"/>
      <c r="T361" s="202">
        <f>T362</f>
        <v>0</v>
      </c>
      <c r="AR361" s="203" t="s">
        <v>211</v>
      </c>
      <c r="AT361" s="204" t="s">
        <v>75</v>
      </c>
      <c r="AU361" s="204" t="s">
        <v>85</v>
      </c>
      <c r="AY361" s="203" t="s">
        <v>198</v>
      </c>
      <c r="BK361" s="205">
        <f>BK362</f>
        <v>0</v>
      </c>
    </row>
    <row r="362" spans="2:65" s="1" customFormat="1" ht="16.5" customHeight="1" x14ac:dyDescent="0.2">
      <c r="B362" s="33"/>
      <c r="C362" s="208" t="s">
        <v>665</v>
      </c>
      <c r="D362" s="208" t="s">
        <v>201</v>
      </c>
      <c r="E362" s="209" t="s">
        <v>2053</v>
      </c>
      <c r="F362" s="210" t="s">
        <v>2054</v>
      </c>
      <c r="G362" s="211" t="s">
        <v>590</v>
      </c>
      <c r="H362" s="212">
        <v>6</v>
      </c>
      <c r="I362" s="213"/>
      <c r="J362" s="212">
        <f>ROUND(I362*H362,2)</f>
        <v>0</v>
      </c>
      <c r="K362" s="210" t="s">
        <v>1</v>
      </c>
      <c r="L362" s="37"/>
      <c r="M362" s="214" t="s">
        <v>1</v>
      </c>
      <c r="N362" s="215" t="s">
        <v>41</v>
      </c>
      <c r="O362" s="65"/>
      <c r="P362" s="216">
        <f>O362*H362</f>
        <v>0</v>
      </c>
      <c r="Q362" s="216">
        <v>0</v>
      </c>
      <c r="R362" s="216">
        <f>Q362*H362</f>
        <v>0</v>
      </c>
      <c r="S362" s="216">
        <v>0</v>
      </c>
      <c r="T362" s="217">
        <f>S362*H362</f>
        <v>0</v>
      </c>
      <c r="AR362" s="218" t="s">
        <v>403</v>
      </c>
      <c r="AT362" s="218" t="s">
        <v>201</v>
      </c>
      <c r="AU362" s="218" t="s">
        <v>211</v>
      </c>
      <c r="AY362" s="16" t="s">
        <v>198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6" t="s">
        <v>83</v>
      </c>
      <c r="BK362" s="219">
        <f>ROUND(I362*H362,2)</f>
        <v>0</v>
      </c>
      <c r="BL362" s="16" t="s">
        <v>403</v>
      </c>
      <c r="BM362" s="218" t="s">
        <v>668</v>
      </c>
    </row>
    <row r="363" spans="2:65" s="11" customFormat="1" ht="20.85" customHeight="1" x14ac:dyDescent="0.2">
      <c r="B363" s="192"/>
      <c r="C363" s="193"/>
      <c r="D363" s="194" t="s">
        <v>75</v>
      </c>
      <c r="E363" s="206" t="s">
        <v>2055</v>
      </c>
      <c r="F363" s="206" t="s">
        <v>3698</v>
      </c>
      <c r="G363" s="193"/>
      <c r="H363" s="193"/>
      <c r="I363" s="196"/>
      <c r="J363" s="207">
        <f>BK363</f>
        <v>0</v>
      </c>
      <c r="K363" s="193"/>
      <c r="L363" s="198"/>
      <c r="M363" s="199"/>
      <c r="N363" s="200"/>
      <c r="O363" s="200"/>
      <c r="P363" s="201">
        <f>P364</f>
        <v>0</v>
      </c>
      <c r="Q363" s="200"/>
      <c r="R363" s="201">
        <f>R364</f>
        <v>0</v>
      </c>
      <c r="S363" s="200"/>
      <c r="T363" s="202">
        <f>T364</f>
        <v>0</v>
      </c>
      <c r="AR363" s="203" t="s">
        <v>211</v>
      </c>
      <c r="AT363" s="204" t="s">
        <v>75</v>
      </c>
      <c r="AU363" s="204" t="s">
        <v>85</v>
      </c>
      <c r="AY363" s="203" t="s">
        <v>198</v>
      </c>
      <c r="BK363" s="205">
        <f>BK364</f>
        <v>0</v>
      </c>
    </row>
    <row r="364" spans="2:65" s="1" customFormat="1" ht="16.5" customHeight="1" x14ac:dyDescent="0.2">
      <c r="B364" s="33"/>
      <c r="C364" s="208" t="s">
        <v>450</v>
      </c>
      <c r="D364" s="208" t="s">
        <v>201</v>
      </c>
      <c r="E364" s="209" t="s">
        <v>2056</v>
      </c>
      <c r="F364" s="210" t="s">
        <v>2057</v>
      </c>
      <c r="G364" s="211" t="s">
        <v>590</v>
      </c>
      <c r="H364" s="212">
        <v>126</v>
      </c>
      <c r="I364" s="213"/>
      <c r="J364" s="212">
        <f>ROUND(I364*H364,2)</f>
        <v>0</v>
      </c>
      <c r="K364" s="210" t="s">
        <v>1</v>
      </c>
      <c r="L364" s="37"/>
      <c r="M364" s="214" t="s">
        <v>1</v>
      </c>
      <c r="N364" s="215" t="s">
        <v>41</v>
      </c>
      <c r="O364" s="65"/>
      <c r="P364" s="216">
        <f>O364*H364</f>
        <v>0</v>
      </c>
      <c r="Q364" s="216">
        <v>0</v>
      </c>
      <c r="R364" s="216">
        <f>Q364*H364</f>
        <v>0</v>
      </c>
      <c r="S364" s="216">
        <v>0</v>
      </c>
      <c r="T364" s="217">
        <f>S364*H364</f>
        <v>0</v>
      </c>
      <c r="AR364" s="218" t="s">
        <v>403</v>
      </c>
      <c r="AT364" s="218" t="s">
        <v>201</v>
      </c>
      <c r="AU364" s="218" t="s">
        <v>211</v>
      </c>
      <c r="AY364" s="16" t="s">
        <v>198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6" t="s">
        <v>83</v>
      </c>
      <c r="BK364" s="219">
        <f>ROUND(I364*H364,2)</f>
        <v>0</v>
      </c>
      <c r="BL364" s="16" t="s">
        <v>403</v>
      </c>
      <c r="BM364" s="218" t="s">
        <v>675</v>
      </c>
    </row>
    <row r="365" spans="2:65" s="11" customFormat="1" ht="20.85" customHeight="1" x14ac:dyDescent="0.2">
      <c r="B365" s="192"/>
      <c r="C365" s="193"/>
      <c r="D365" s="194" t="s">
        <v>75</v>
      </c>
      <c r="E365" s="206" t="s">
        <v>2058</v>
      </c>
      <c r="F365" s="206" t="s">
        <v>2059</v>
      </c>
      <c r="G365" s="193"/>
      <c r="H365" s="193"/>
      <c r="I365" s="196"/>
      <c r="J365" s="207">
        <f>BK365</f>
        <v>0</v>
      </c>
      <c r="K365" s="193"/>
      <c r="L365" s="198"/>
      <c r="M365" s="199"/>
      <c r="N365" s="200"/>
      <c r="O365" s="200"/>
      <c r="P365" s="201">
        <f>P366</f>
        <v>0</v>
      </c>
      <c r="Q365" s="200"/>
      <c r="R365" s="201">
        <f>R366</f>
        <v>0</v>
      </c>
      <c r="S365" s="200"/>
      <c r="T365" s="202">
        <f>T366</f>
        <v>0</v>
      </c>
      <c r="AR365" s="203" t="s">
        <v>211</v>
      </c>
      <c r="AT365" s="204" t="s">
        <v>75</v>
      </c>
      <c r="AU365" s="204" t="s">
        <v>85</v>
      </c>
      <c r="AY365" s="203" t="s">
        <v>198</v>
      </c>
      <c r="BK365" s="205">
        <f>BK366</f>
        <v>0</v>
      </c>
    </row>
    <row r="366" spans="2:65" s="1" customFormat="1" ht="16.5" customHeight="1" x14ac:dyDescent="0.2">
      <c r="B366" s="33"/>
      <c r="C366" s="208" t="s">
        <v>680</v>
      </c>
      <c r="D366" s="208" t="s">
        <v>201</v>
      </c>
      <c r="E366" s="209" t="s">
        <v>2060</v>
      </c>
      <c r="F366" s="210" t="s">
        <v>2061</v>
      </c>
      <c r="G366" s="211" t="s">
        <v>590</v>
      </c>
      <c r="H366" s="212">
        <v>6</v>
      </c>
      <c r="I366" s="213"/>
      <c r="J366" s="212">
        <f>ROUND(I366*H366,2)</f>
        <v>0</v>
      </c>
      <c r="K366" s="210" t="s">
        <v>1</v>
      </c>
      <c r="L366" s="37"/>
      <c r="M366" s="214" t="s">
        <v>1</v>
      </c>
      <c r="N366" s="215" t="s">
        <v>41</v>
      </c>
      <c r="O366" s="65"/>
      <c r="P366" s="216">
        <f>O366*H366</f>
        <v>0</v>
      </c>
      <c r="Q366" s="216">
        <v>0</v>
      </c>
      <c r="R366" s="216">
        <f>Q366*H366</f>
        <v>0</v>
      </c>
      <c r="S366" s="216">
        <v>0</v>
      </c>
      <c r="T366" s="217">
        <f>S366*H366</f>
        <v>0</v>
      </c>
      <c r="AR366" s="218" t="s">
        <v>403</v>
      </c>
      <c r="AT366" s="218" t="s">
        <v>201</v>
      </c>
      <c r="AU366" s="218" t="s">
        <v>211</v>
      </c>
      <c r="AY366" s="16" t="s">
        <v>198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6" t="s">
        <v>83</v>
      </c>
      <c r="BK366" s="219">
        <f>ROUND(I366*H366,2)</f>
        <v>0</v>
      </c>
      <c r="BL366" s="16" t="s">
        <v>403</v>
      </c>
      <c r="BM366" s="218" t="s">
        <v>683</v>
      </c>
    </row>
    <row r="367" spans="2:65" s="11" customFormat="1" ht="20.85" customHeight="1" x14ac:dyDescent="0.2">
      <c r="B367" s="192"/>
      <c r="C367" s="193"/>
      <c r="D367" s="194" t="s">
        <v>75</v>
      </c>
      <c r="E367" s="206" t="s">
        <v>2062</v>
      </c>
      <c r="F367" s="206" t="s">
        <v>2063</v>
      </c>
      <c r="G367" s="193"/>
      <c r="H367" s="193"/>
      <c r="I367" s="196"/>
      <c r="J367" s="207">
        <f>BK367</f>
        <v>0</v>
      </c>
      <c r="K367" s="193"/>
      <c r="L367" s="198"/>
      <c r="M367" s="199"/>
      <c r="N367" s="200"/>
      <c r="O367" s="200"/>
      <c r="P367" s="201">
        <f>SUM(P368:P370)</f>
        <v>0</v>
      </c>
      <c r="Q367" s="200"/>
      <c r="R367" s="201">
        <f>SUM(R368:R370)</f>
        <v>0</v>
      </c>
      <c r="S367" s="200"/>
      <c r="T367" s="202">
        <f>SUM(T368:T370)</f>
        <v>0</v>
      </c>
      <c r="AR367" s="203" t="s">
        <v>211</v>
      </c>
      <c r="AT367" s="204" t="s">
        <v>75</v>
      </c>
      <c r="AU367" s="204" t="s">
        <v>85</v>
      </c>
      <c r="AY367" s="203" t="s">
        <v>198</v>
      </c>
      <c r="BK367" s="205">
        <f>SUM(BK368:BK370)</f>
        <v>0</v>
      </c>
    </row>
    <row r="368" spans="2:65" s="1" customFormat="1" ht="16.5" customHeight="1" x14ac:dyDescent="0.2">
      <c r="B368" s="33"/>
      <c r="C368" s="208" t="s">
        <v>451</v>
      </c>
      <c r="D368" s="208" t="s">
        <v>201</v>
      </c>
      <c r="E368" s="209" t="s">
        <v>2064</v>
      </c>
      <c r="F368" s="210" t="s">
        <v>2065</v>
      </c>
      <c r="G368" s="211" t="s">
        <v>590</v>
      </c>
      <c r="H368" s="212">
        <v>30</v>
      </c>
      <c r="I368" s="213"/>
      <c r="J368" s="212">
        <f>ROUND(I368*H368,2)</f>
        <v>0</v>
      </c>
      <c r="K368" s="210" t="s">
        <v>1</v>
      </c>
      <c r="L368" s="37"/>
      <c r="M368" s="214" t="s">
        <v>1</v>
      </c>
      <c r="N368" s="215" t="s">
        <v>41</v>
      </c>
      <c r="O368" s="65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AR368" s="218" t="s">
        <v>403</v>
      </c>
      <c r="AT368" s="218" t="s">
        <v>201</v>
      </c>
      <c r="AU368" s="218" t="s">
        <v>211</v>
      </c>
      <c r="AY368" s="16" t="s">
        <v>198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6" t="s">
        <v>83</v>
      </c>
      <c r="BK368" s="219">
        <f>ROUND(I368*H368,2)</f>
        <v>0</v>
      </c>
      <c r="BL368" s="16" t="s">
        <v>403</v>
      </c>
      <c r="BM368" s="218" t="s">
        <v>690</v>
      </c>
    </row>
    <row r="369" spans="2:65" s="1" customFormat="1" ht="16.5" customHeight="1" x14ac:dyDescent="0.2">
      <c r="B369" s="33"/>
      <c r="C369" s="208" t="s">
        <v>692</v>
      </c>
      <c r="D369" s="208" t="s">
        <v>201</v>
      </c>
      <c r="E369" s="209" t="s">
        <v>2066</v>
      </c>
      <c r="F369" s="210" t="s">
        <v>2067</v>
      </c>
      <c r="G369" s="211" t="s">
        <v>590</v>
      </c>
      <c r="H369" s="212">
        <v>6</v>
      </c>
      <c r="I369" s="213"/>
      <c r="J369" s="212">
        <f>ROUND(I369*H369,2)</f>
        <v>0</v>
      </c>
      <c r="K369" s="210" t="s">
        <v>1</v>
      </c>
      <c r="L369" s="37"/>
      <c r="M369" s="214" t="s">
        <v>1</v>
      </c>
      <c r="N369" s="215" t="s">
        <v>41</v>
      </c>
      <c r="O369" s="65"/>
      <c r="P369" s="216">
        <f>O369*H369</f>
        <v>0</v>
      </c>
      <c r="Q369" s="216">
        <v>0</v>
      </c>
      <c r="R369" s="216">
        <f>Q369*H369</f>
        <v>0</v>
      </c>
      <c r="S369" s="216">
        <v>0</v>
      </c>
      <c r="T369" s="217">
        <f>S369*H369</f>
        <v>0</v>
      </c>
      <c r="AR369" s="218" t="s">
        <v>403</v>
      </c>
      <c r="AT369" s="218" t="s">
        <v>201</v>
      </c>
      <c r="AU369" s="218" t="s">
        <v>211</v>
      </c>
      <c r="AY369" s="16" t="s">
        <v>198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6" t="s">
        <v>83</v>
      </c>
      <c r="BK369" s="219">
        <f>ROUND(I369*H369,2)</f>
        <v>0</v>
      </c>
      <c r="BL369" s="16" t="s">
        <v>403</v>
      </c>
      <c r="BM369" s="218" t="s">
        <v>695</v>
      </c>
    </row>
    <row r="370" spans="2:65" s="1" customFormat="1" ht="16.5" customHeight="1" x14ac:dyDescent="0.2">
      <c r="B370" s="33"/>
      <c r="C370" s="208" t="s">
        <v>458</v>
      </c>
      <c r="D370" s="208" t="s">
        <v>201</v>
      </c>
      <c r="E370" s="209" t="s">
        <v>2068</v>
      </c>
      <c r="F370" s="210" t="s">
        <v>2069</v>
      </c>
      <c r="G370" s="211" t="s">
        <v>590</v>
      </c>
      <c r="H370" s="212">
        <v>12</v>
      </c>
      <c r="I370" s="213"/>
      <c r="J370" s="212">
        <f>ROUND(I370*H370,2)</f>
        <v>0</v>
      </c>
      <c r="K370" s="210" t="s">
        <v>1</v>
      </c>
      <c r="L370" s="37"/>
      <c r="M370" s="214" t="s">
        <v>1</v>
      </c>
      <c r="N370" s="215" t="s">
        <v>41</v>
      </c>
      <c r="O370" s="65"/>
      <c r="P370" s="216">
        <f>O370*H370</f>
        <v>0</v>
      </c>
      <c r="Q370" s="216">
        <v>0</v>
      </c>
      <c r="R370" s="216">
        <f>Q370*H370</f>
        <v>0</v>
      </c>
      <c r="S370" s="216">
        <v>0</v>
      </c>
      <c r="T370" s="217">
        <f>S370*H370</f>
        <v>0</v>
      </c>
      <c r="AR370" s="218" t="s">
        <v>403</v>
      </c>
      <c r="AT370" s="218" t="s">
        <v>201</v>
      </c>
      <c r="AU370" s="218" t="s">
        <v>211</v>
      </c>
      <c r="AY370" s="16" t="s">
        <v>198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6" t="s">
        <v>83</v>
      </c>
      <c r="BK370" s="219">
        <f>ROUND(I370*H370,2)</f>
        <v>0</v>
      </c>
      <c r="BL370" s="16" t="s">
        <v>403</v>
      </c>
      <c r="BM370" s="218" t="s">
        <v>703</v>
      </c>
    </row>
    <row r="371" spans="2:65" s="11" customFormat="1" ht="20.85" customHeight="1" x14ac:dyDescent="0.2">
      <c r="B371" s="192"/>
      <c r="C371" s="193"/>
      <c r="D371" s="194" t="s">
        <v>75</v>
      </c>
      <c r="E371" s="206" t="s">
        <v>2070</v>
      </c>
      <c r="F371" s="206" t="s">
        <v>2071</v>
      </c>
      <c r="G371" s="193"/>
      <c r="H371" s="193"/>
      <c r="I371" s="196"/>
      <c r="J371" s="207">
        <f>BK371</f>
        <v>0</v>
      </c>
      <c r="K371" s="193"/>
      <c r="L371" s="198"/>
      <c r="M371" s="199"/>
      <c r="N371" s="200"/>
      <c r="O371" s="200"/>
      <c r="P371" s="201">
        <f>SUM(P372:P373)</f>
        <v>0</v>
      </c>
      <c r="Q371" s="200"/>
      <c r="R371" s="201">
        <f>SUM(R372:R373)</f>
        <v>0</v>
      </c>
      <c r="S371" s="200"/>
      <c r="T371" s="202">
        <f>SUM(T372:T373)</f>
        <v>0</v>
      </c>
      <c r="AR371" s="203" t="s">
        <v>211</v>
      </c>
      <c r="AT371" s="204" t="s">
        <v>75</v>
      </c>
      <c r="AU371" s="204" t="s">
        <v>85</v>
      </c>
      <c r="AY371" s="203" t="s">
        <v>198</v>
      </c>
      <c r="BK371" s="205">
        <f>SUM(BK372:BK373)</f>
        <v>0</v>
      </c>
    </row>
    <row r="372" spans="2:65" s="1" customFormat="1" ht="16.5" customHeight="1" x14ac:dyDescent="0.2">
      <c r="B372" s="33"/>
      <c r="C372" s="208" t="s">
        <v>705</v>
      </c>
      <c r="D372" s="208" t="s">
        <v>201</v>
      </c>
      <c r="E372" s="209" t="s">
        <v>2072</v>
      </c>
      <c r="F372" s="210" t="s">
        <v>2073</v>
      </c>
      <c r="G372" s="211" t="s">
        <v>278</v>
      </c>
      <c r="H372" s="212">
        <v>90</v>
      </c>
      <c r="I372" s="213"/>
      <c r="J372" s="212">
        <f>ROUND(I372*H372,2)</f>
        <v>0</v>
      </c>
      <c r="K372" s="210" t="s">
        <v>1</v>
      </c>
      <c r="L372" s="37"/>
      <c r="M372" s="214" t="s">
        <v>1</v>
      </c>
      <c r="N372" s="215" t="s">
        <v>41</v>
      </c>
      <c r="O372" s="65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AR372" s="218" t="s">
        <v>403</v>
      </c>
      <c r="AT372" s="218" t="s">
        <v>201</v>
      </c>
      <c r="AU372" s="218" t="s">
        <v>211</v>
      </c>
      <c r="AY372" s="16" t="s">
        <v>198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6" t="s">
        <v>83</v>
      </c>
      <c r="BK372" s="219">
        <f>ROUND(I372*H372,2)</f>
        <v>0</v>
      </c>
      <c r="BL372" s="16" t="s">
        <v>403</v>
      </c>
      <c r="BM372" s="218" t="s">
        <v>708</v>
      </c>
    </row>
    <row r="373" spans="2:65" s="1" customFormat="1" ht="16.5" customHeight="1" x14ac:dyDescent="0.2">
      <c r="B373" s="33"/>
      <c r="C373" s="208" t="s">
        <v>462</v>
      </c>
      <c r="D373" s="208" t="s">
        <v>201</v>
      </c>
      <c r="E373" s="209" t="s">
        <v>2074</v>
      </c>
      <c r="F373" s="210" t="s">
        <v>2075</v>
      </c>
      <c r="G373" s="211" t="s">
        <v>278</v>
      </c>
      <c r="H373" s="212">
        <v>125</v>
      </c>
      <c r="I373" s="213"/>
      <c r="J373" s="212">
        <f>ROUND(I373*H373,2)</f>
        <v>0</v>
      </c>
      <c r="K373" s="210" t="s">
        <v>1</v>
      </c>
      <c r="L373" s="37"/>
      <c r="M373" s="214" t="s">
        <v>1</v>
      </c>
      <c r="N373" s="215" t="s">
        <v>41</v>
      </c>
      <c r="O373" s="65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AR373" s="218" t="s">
        <v>403</v>
      </c>
      <c r="AT373" s="218" t="s">
        <v>201</v>
      </c>
      <c r="AU373" s="218" t="s">
        <v>211</v>
      </c>
      <c r="AY373" s="16" t="s">
        <v>198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6" t="s">
        <v>83</v>
      </c>
      <c r="BK373" s="219">
        <f>ROUND(I373*H373,2)</f>
        <v>0</v>
      </c>
      <c r="BL373" s="16" t="s">
        <v>403</v>
      </c>
      <c r="BM373" s="218" t="s">
        <v>716</v>
      </c>
    </row>
    <row r="374" spans="2:65" s="11" customFormat="1" ht="20.85" customHeight="1" x14ac:dyDescent="0.2">
      <c r="B374" s="192"/>
      <c r="C374" s="193"/>
      <c r="D374" s="194" t="s">
        <v>75</v>
      </c>
      <c r="E374" s="206" t="s">
        <v>2076</v>
      </c>
      <c r="F374" s="206" t="s">
        <v>2077</v>
      </c>
      <c r="G374" s="193"/>
      <c r="H374" s="193"/>
      <c r="I374" s="196"/>
      <c r="J374" s="207">
        <f>BK374</f>
        <v>0</v>
      </c>
      <c r="K374" s="193"/>
      <c r="L374" s="198"/>
      <c r="M374" s="199"/>
      <c r="N374" s="200"/>
      <c r="O374" s="200"/>
      <c r="P374" s="201">
        <f>SUM(P375:P376)</f>
        <v>0</v>
      </c>
      <c r="Q374" s="200"/>
      <c r="R374" s="201">
        <f>SUM(R375:R376)</f>
        <v>0</v>
      </c>
      <c r="S374" s="200"/>
      <c r="T374" s="202">
        <f>SUM(T375:T376)</f>
        <v>0</v>
      </c>
      <c r="AR374" s="203" t="s">
        <v>211</v>
      </c>
      <c r="AT374" s="204" t="s">
        <v>75</v>
      </c>
      <c r="AU374" s="204" t="s">
        <v>85</v>
      </c>
      <c r="AY374" s="203" t="s">
        <v>198</v>
      </c>
      <c r="BK374" s="205">
        <f>SUM(BK375:BK376)</f>
        <v>0</v>
      </c>
    </row>
    <row r="375" spans="2:65" s="1" customFormat="1" ht="16.5" customHeight="1" x14ac:dyDescent="0.2">
      <c r="B375" s="33"/>
      <c r="C375" s="208" t="s">
        <v>718</v>
      </c>
      <c r="D375" s="208" t="s">
        <v>201</v>
      </c>
      <c r="E375" s="209" t="s">
        <v>2078</v>
      </c>
      <c r="F375" s="210" t="s">
        <v>2079</v>
      </c>
      <c r="G375" s="211" t="s">
        <v>590</v>
      </c>
      <c r="H375" s="212">
        <v>12</v>
      </c>
      <c r="I375" s="213"/>
      <c r="J375" s="212">
        <f>ROUND(I375*H375,2)</f>
        <v>0</v>
      </c>
      <c r="K375" s="210" t="s">
        <v>1</v>
      </c>
      <c r="L375" s="37"/>
      <c r="M375" s="214" t="s">
        <v>1</v>
      </c>
      <c r="N375" s="215" t="s">
        <v>41</v>
      </c>
      <c r="O375" s="65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AR375" s="218" t="s">
        <v>403</v>
      </c>
      <c r="AT375" s="218" t="s">
        <v>201</v>
      </c>
      <c r="AU375" s="218" t="s">
        <v>211</v>
      </c>
      <c r="AY375" s="16" t="s">
        <v>198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6" t="s">
        <v>83</v>
      </c>
      <c r="BK375" s="219">
        <f>ROUND(I375*H375,2)</f>
        <v>0</v>
      </c>
      <c r="BL375" s="16" t="s">
        <v>403</v>
      </c>
      <c r="BM375" s="218" t="s">
        <v>721</v>
      </c>
    </row>
    <row r="376" spans="2:65" s="1" customFormat="1" ht="16.5" customHeight="1" x14ac:dyDescent="0.2">
      <c r="B376" s="33"/>
      <c r="C376" s="208" t="s">
        <v>467</v>
      </c>
      <c r="D376" s="208" t="s">
        <v>201</v>
      </c>
      <c r="E376" s="209" t="s">
        <v>2078</v>
      </c>
      <c r="F376" s="210" t="s">
        <v>2079</v>
      </c>
      <c r="G376" s="211" t="s">
        <v>590</v>
      </c>
      <c r="H376" s="212">
        <v>12</v>
      </c>
      <c r="I376" s="213"/>
      <c r="J376" s="212">
        <f>ROUND(I376*H376,2)</f>
        <v>0</v>
      </c>
      <c r="K376" s="210" t="s">
        <v>1</v>
      </c>
      <c r="L376" s="37"/>
      <c r="M376" s="214" t="s">
        <v>1</v>
      </c>
      <c r="N376" s="215" t="s">
        <v>41</v>
      </c>
      <c r="O376" s="65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AR376" s="218" t="s">
        <v>403</v>
      </c>
      <c r="AT376" s="218" t="s">
        <v>201</v>
      </c>
      <c r="AU376" s="218" t="s">
        <v>211</v>
      </c>
      <c r="AY376" s="16" t="s">
        <v>198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6" t="s">
        <v>83</v>
      </c>
      <c r="BK376" s="219">
        <f>ROUND(I376*H376,2)</f>
        <v>0</v>
      </c>
      <c r="BL376" s="16" t="s">
        <v>403</v>
      </c>
      <c r="BM376" s="218" t="s">
        <v>726</v>
      </c>
    </row>
    <row r="377" spans="2:65" s="11" customFormat="1" ht="20.85" customHeight="1" x14ac:dyDescent="0.2">
      <c r="B377" s="192"/>
      <c r="C377" s="193"/>
      <c r="D377" s="194" t="s">
        <v>75</v>
      </c>
      <c r="E377" s="206" t="s">
        <v>2080</v>
      </c>
      <c r="F377" s="206" t="s">
        <v>2081</v>
      </c>
      <c r="G377" s="193"/>
      <c r="H377" s="193"/>
      <c r="I377" s="196"/>
      <c r="J377" s="207">
        <f>BK377</f>
        <v>0</v>
      </c>
      <c r="K377" s="193"/>
      <c r="L377" s="198"/>
      <c r="M377" s="199"/>
      <c r="N377" s="200"/>
      <c r="O377" s="200"/>
      <c r="P377" s="201">
        <f>SUM(P378:P380)</f>
        <v>0</v>
      </c>
      <c r="Q377" s="200"/>
      <c r="R377" s="201">
        <f>SUM(R378:R380)</f>
        <v>0</v>
      </c>
      <c r="S377" s="200"/>
      <c r="T377" s="202">
        <f>SUM(T378:T380)</f>
        <v>0</v>
      </c>
      <c r="AR377" s="203" t="s">
        <v>211</v>
      </c>
      <c r="AT377" s="204" t="s">
        <v>75</v>
      </c>
      <c r="AU377" s="204" t="s">
        <v>85</v>
      </c>
      <c r="AY377" s="203" t="s">
        <v>198</v>
      </c>
      <c r="BK377" s="205">
        <f>SUM(BK378:BK380)</f>
        <v>0</v>
      </c>
    </row>
    <row r="378" spans="2:65" s="1" customFormat="1" ht="16.5" customHeight="1" x14ac:dyDescent="0.2">
      <c r="B378" s="33"/>
      <c r="C378" s="208" t="s">
        <v>727</v>
      </c>
      <c r="D378" s="208" t="s">
        <v>201</v>
      </c>
      <c r="E378" s="209" t="s">
        <v>2082</v>
      </c>
      <c r="F378" s="210" t="s">
        <v>2083</v>
      </c>
      <c r="G378" s="211" t="s">
        <v>2084</v>
      </c>
      <c r="H378" s="212">
        <v>20</v>
      </c>
      <c r="I378" s="213"/>
      <c r="J378" s="212">
        <f>ROUND(I378*H378,2)</f>
        <v>0</v>
      </c>
      <c r="K378" s="210" t="s">
        <v>1</v>
      </c>
      <c r="L378" s="37"/>
      <c r="M378" s="214" t="s">
        <v>1</v>
      </c>
      <c r="N378" s="215" t="s">
        <v>41</v>
      </c>
      <c r="O378" s="65"/>
      <c r="P378" s="216">
        <f>O378*H378</f>
        <v>0</v>
      </c>
      <c r="Q378" s="216">
        <v>0</v>
      </c>
      <c r="R378" s="216">
        <f>Q378*H378</f>
        <v>0</v>
      </c>
      <c r="S378" s="216">
        <v>0</v>
      </c>
      <c r="T378" s="217">
        <f>S378*H378</f>
        <v>0</v>
      </c>
      <c r="AR378" s="218" t="s">
        <v>403</v>
      </c>
      <c r="AT378" s="218" t="s">
        <v>201</v>
      </c>
      <c r="AU378" s="218" t="s">
        <v>211</v>
      </c>
      <c r="AY378" s="16" t="s">
        <v>198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6" t="s">
        <v>83</v>
      </c>
      <c r="BK378" s="219">
        <f>ROUND(I378*H378,2)</f>
        <v>0</v>
      </c>
      <c r="BL378" s="16" t="s">
        <v>403</v>
      </c>
      <c r="BM378" s="218" t="s">
        <v>730</v>
      </c>
    </row>
    <row r="379" spans="2:65" s="1" customFormat="1" ht="16.5" customHeight="1" x14ac:dyDescent="0.2">
      <c r="B379" s="33"/>
      <c r="C379" s="208" t="s">
        <v>472</v>
      </c>
      <c r="D379" s="208" t="s">
        <v>201</v>
      </c>
      <c r="E379" s="209" t="s">
        <v>2085</v>
      </c>
      <c r="F379" s="210" t="s">
        <v>2086</v>
      </c>
      <c r="G379" s="211" t="s">
        <v>2084</v>
      </c>
      <c r="H379" s="212">
        <v>10</v>
      </c>
      <c r="I379" s="213"/>
      <c r="J379" s="212">
        <f>ROUND(I379*H379,2)</f>
        <v>0</v>
      </c>
      <c r="K379" s="210" t="s">
        <v>1</v>
      </c>
      <c r="L379" s="37"/>
      <c r="M379" s="214" t="s">
        <v>1</v>
      </c>
      <c r="N379" s="215" t="s">
        <v>41</v>
      </c>
      <c r="O379" s="65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AR379" s="218" t="s">
        <v>403</v>
      </c>
      <c r="AT379" s="218" t="s">
        <v>201</v>
      </c>
      <c r="AU379" s="218" t="s">
        <v>211</v>
      </c>
      <c r="AY379" s="16" t="s">
        <v>198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6" t="s">
        <v>83</v>
      </c>
      <c r="BK379" s="219">
        <f>ROUND(I379*H379,2)</f>
        <v>0</v>
      </c>
      <c r="BL379" s="16" t="s">
        <v>403</v>
      </c>
      <c r="BM379" s="218" t="s">
        <v>736</v>
      </c>
    </row>
    <row r="380" spans="2:65" s="1" customFormat="1" ht="16.5" customHeight="1" x14ac:dyDescent="0.2">
      <c r="B380" s="33"/>
      <c r="C380" s="208" t="s">
        <v>738</v>
      </c>
      <c r="D380" s="208" t="s">
        <v>201</v>
      </c>
      <c r="E380" s="209" t="s">
        <v>2087</v>
      </c>
      <c r="F380" s="210" t="s">
        <v>2088</v>
      </c>
      <c r="G380" s="211" t="s">
        <v>2084</v>
      </c>
      <c r="H380" s="212">
        <v>12</v>
      </c>
      <c r="I380" s="213"/>
      <c r="J380" s="212">
        <f>ROUND(I380*H380,2)</f>
        <v>0</v>
      </c>
      <c r="K380" s="210" t="s">
        <v>1</v>
      </c>
      <c r="L380" s="37"/>
      <c r="M380" s="214" t="s">
        <v>1</v>
      </c>
      <c r="N380" s="215" t="s">
        <v>41</v>
      </c>
      <c r="O380" s="65"/>
      <c r="P380" s="216">
        <f>O380*H380</f>
        <v>0</v>
      </c>
      <c r="Q380" s="216">
        <v>0</v>
      </c>
      <c r="R380" s="216">
        <f>Q380*H380</f>
        <v>0</v>
      </c>
      <c r="S380" s="216">
        <v>0</v>
      </c>
      <c r="T380" s="217">
        <f>S380*H380</f>
        <v>0</v>
      </c>
      <c r="AR380" s="218" t="s">
        <v>403</v>
      </c>
      <c r="AT380" s="218" t="s">
        <v>201</v>
      </c>
      <c r="AU380" s="218" t="s">
        <v>211</v>
      </c>
      <c r="AY380" s="16" t="s">
        <v>198</v>
      </c>
      <c r="BE380" s="219">
        <f>IF(N380="základní",J380,0)</f>
        <v>0</v>
      </c>
      <c r="BF380" s="219">
        <f>IF(N380="snížená",J380,0)</f>
        <v>0</v>
      </c>
      <c r="BG380" s="219">
        <f>IF(N380="zákl. přenesená",J380,0)</f>
        <v>0</v>
      </c>
      <c r="BH380" s="219">
        <f>IF(N380="sníž. přenesená",J380,0)</f>
        <v>0</v>
      </c>
      <c r="BI380" s="219">
        <f>IF(N380="nulová",J380,0)</f>
        <v>0</v>
      </c>
      <c r="BJ380" s="16" t="s">
        <v>83</v>
      </c>
      <c r="BK380" s="219">
        <f>ROUND(I380*H380,2)</f>
        <v>0</v>
      </c>
      <c r="BL380" s="16" t="s">
        <v>403</v>
      </c>
      <c r="BM380" s="218" t="s">
        <v>741</v>
      </c>
    </row>
    <row r="381" spans="2:65" s="11" customFormat="1" ht="20.85" customHeight="1" x14ac:dyDescent="0.2">
      <c r="B381" s="192"/>
      <c r="C381" s="193"/>
      <c r="D381" s="194" t="s">
        <v>75</v>
      </c>
      <c r="E381" s="206" t="s">
        <v>2089</v>
      </c>
      <c r="F381" s="206" t="s">
        <v>2090</v>
      </c>
      <c r="G381" s="193"/>
      <c r="H381" s="193"/>
      <c r="I381" s="196"/>
      <c r="J381" s="207">
        <f>BK381</f>
        <v>0</v>
      </c>
      <c r="K381" s="193"/>
      <c r="L381" s="198"/>
      <c r="M381" s="199"/>
      <c r="N381" s="200"/>
      <c r="O381" s="200"/>
      <c r="P381" s="201">
        <f>P382</f>
        <v>0</v>
      </c>
      <c r="Q381" s="200"/>
      <c r="R381" s="201">
        <f>R382</f>
        <v>0</v>
      </c>
      <c r="S381" s="200"/>
      <c r="T381" s="202">
        <f>T382</f>
        <v>0</v>
      </c>
      <c r="AR381" s="203" t="s">
        <v>211</v>
      </c>
      <c r="AT381" s="204" t="s">
        <v>75</v>
      </c>
      <c r="AU381" s="204" t="s">
        <v>85</v>
      </c>
      <c r="AY381" s="203" t="s">
        <v>198</v>
      </c>
      <c r="BK381" s="205">
        <f>BK382</f>
        <v>0</v>
      </c>
    </row>
    <row r="382" spans="2:65" s="1" customFormat="1" ht="16.5" customHeight="1" x14ac:dyDescent="0.2">
      <c r="B382" s="33"/>
      <c r="C382" s="208" t="s">
        <v>478</v>
      </c>
      <c r="D382" s="208" t="s">
        <v>201</v>
      </c>
      <c r="E382" s="209" t="s">
        <v>2091</v>
      </c>
      <c r="F382" s="210" t="s">
        <v>2092</v>
      </c>
      <c r="G382" s="211" t="s">
        <v>2084</v>
      </c>
      <c r="H382" s="212">
        <v>40</v>
      </c>
      <c r="I382" s="213"/>
      <c r="J382" s="212">
        <f>ROUND(I382*H382,2)</f>
        <v>0</v>
      </c>
      <c r="K382" s="210" t="s">
        <v>1</v>
      </c>
      <c r="L382" s="37"/>
      <c r="M382" s="214" t="s">
        <v>1</v>
      </c>
      <c r="N382" s="215" t="s">
        <v>41</v>
      </c>
      <c r="O382" s="65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AR382" s="218" t="s">
        <v>403</v>
      </c>
      <c r="AT382" s="218" t="s">
        <v>201</v>
      </c>
      <c r="AU382" s="218" t="s">
        <v>211</v>
      </c>
      <c r="AY382" s="16" t="s">
        <v>198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6" t="s">
        <v>83</v>
      </c>
      <c r="BK382" s="219">
        <f>ROUND(I382*H382,2)</f>
        <v>0</v>
      </c>
      <c r="BL382" s="16" t="s">
        <v>403</v>
      </c>
      <c r="BM382" s="218" t="s">
        <v>744</v>
      </c>
    </row>
    <row r="383" spans="2:65" s="11" customFormat="1" ht="22.9" customHeight="1" x14ac:dyDescent="0.2">
      <c r="B383" s="192"/>
      <c r="C383" s="193"/>
      <c r="D383" s="194" t="s">
        <v>75</v>
      </c>
      <c r="E383" s="206" t="s">
        <v>2093</v>
      </c>
      <c r="F383" s="206" t="s">
        <v>2094</v>
      </c>
      <c r="G383" s="193"/>
      <c r="H383" s="193"/>
      <c r="I383" s="196"/>
      <c r="J383" s="207">
        <f>BK383</f>
        <v>0</v>
      </c>
      <c r="K383" s="193"/>
      <c r="L383" s="198"/>
      <c r="M383" s="199"/>
      <c r="N383" s="200"/>
      <c r="O383" s="200"/>
      <c r="P383" s="201">
        <f>P384+P386+P388+P391+P393+P395+P397+P400+P405+P408+P410+P414+P416+P421+P424+P426+P428+P430+P432+P434+P437+P443+P448+P451+P454</f>
        <v>0</v>
      </c>
      <c r="Q383" s="200"/>
      <c r="R383" s="201">
        <f>R384+R386+R388+R391+R393+R395+R397+R400+R405+R408+R410+R414+R416+R421+R424+R426+R428+R430+R432+R434+R437+R443+R448+R451+R454</f>
        <v>0</v>
      </c>
      <c r="S383" s="200"/>
      <c r="T383" s="202">
        <f>T384+T386+T388+T391+T393+T395+T397+T400+T405+T408+T410+T414+T416+T421+T424+T426+T428+T430+T432+T434+T437+T443+T448+T451+T454</f>
        <v>0</v>
      </c>
      <c r="AR383" s="203" t="s">
        <v>211</v>
      </c>
      <c r="AT383" s="204" t="s">
        <v>75</v>
      </c>
      <c r="AU383" s="204" t="s">
        <v>83</v>
      </c>
      <c r="AY383" s="203" t="s">
        <v>198</v>
      </c>
      <c r="BK383" s="205">
        <f>BK384+BK386+BK388+BK391+BK393+BK395+BK397+BK400+BK405+BK408+BK410+BK414+BK416+BK421+BK424+BK426+BK428+BK430+BK432+BK434+BK437+BK443+BK448+BK451+BK454</f>
        <v>0</v>
      </c>
    </row>
    <row r="384" spans="2:65" s="11" customFormat="1" ht="20.85" customHeight="1" x14ac:dyDescent="0.2">
      <c r="B384" s="192"/>
      <c r="C384" s="193"/>
      <c r="D384" s="194" t="s">
        <v>75</v>
      </c>
      <c r="E384" s="206" t="s">
        <v>2095</v>
      </c>
      <c r="F384" s="206" t="s">
        <v>2096</v>
      </c>
      <c r="G384" s="193"/>
      <c r="H384" s="193"/>
      <c r="I384" s="196"/>
      <c r="J384" s="207">
        <f>BK384</f>
        <v>0</v>
      </c>
      <c r="K384" s="193"/>
      <c r="L384" s="198"/>
      <c r="M384" s="199"/>
      <c r="N384" s="200"/>
      <c r="O384" s="200"/>
      <c r="P384" s="201">
        <f>P385</f>
        <v>0</v>
      </c>
      <c r="Q384" s="200"/>
      <c r="R384" s="201">
        <f>R385</f>
        <v>0</v>
      </c>
      <c r="S384" s="200"/>
      <c r="T384" s="202">
        <f>T385</f>
        <v>0</v>
      </c>
      <c r="AR384" s="203" t="s">
        <v>211</v>
      </c>
      <c r="AT384" s="204" t="s">
        <v>75</v>
      </c>
      <c r="AU384" s="204" t="s">
        <v>85</v>
      </c>
      <c r="AY384" s="203" t="s">
        <v>198</v>
      </c>
      <c r="BK384" s="205">
        <f>BK385</f>
        <v>0</v>
      </c>
    </row>
    <row r="385" spans="2:65" s="1" customFormat="1" ht="24" customHeight="1" x14ac:dyDescent="0.2">
      <c r="B385" s="33"/>
      <c r="C385" s="208" t="s">
        <v>745</v>
      </c>
      <c r="D385" s="208" t="s">
        <v>201</v>
      </c>
      <c r="E385" s="209" t="s">
        <v>2097</v>
      </c>
      <c r="F385" s="210" t="s">
        <v>2098</v>
      </c>
      <c r="G385" s="211" t="s">
        <v>590</v>
      </c>
      <c r="H385" s="212">
        <v>3</v>
      </c>
      <c r="I385" s="213"/>
      <c r="J385" s="212">
        <f>ROUND(I385*H385,2)</f>
        <v>0</v>
      </c>
      <c r="K385" s="210" t="s">
        <v>1</v>
      </c>
      <c r="L385" s="37"/>
      <c r="M385" s="214" t="s">
        <v>1</v>
      </c>
      <c r="N385" s="215" t="s">
        <v>41</v>
      </c>
      <c r="O385" s="65"/>
      <c r="P385" s="216">
        <f>O385*H385</f>
        <v>0</v>
      </c>
      <c r="Q385" s="216">
        <v>0</v>
      </c>
      <c r="R385" s="216">
        <f>Q385*H385</f>
        <v>0</v>
      </c>
      <c r="S385" s="216">
        <v>0</v>
      </c>
      <c r="T385" s="217">
        <f>S385*H385</f>
        <v>0</v>
      </c>
      <c r="AR385" s="218" t="s">
        <v>403</v>
      </c>
      <c r="AT385" s="218" t="s">
        <v>201</v>
      </c>
      <c r="AU385" s="218" t="s">
        <v>211</v>
      </c>
      <c r="AY385" s="16" t="s">
        <v>198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6" t="s">
        <v>83</v>
      </c>
      <c r="BK385" s="219">
        <f>ROUND(I385*H385,2)</f>
        <v>0</v>
      </c>
      <c r="BL385" s="16" t="s">
        <v>403</v>
      </c>
      <c r="BM385" s="218" t="s">
        <v>748</v>
      </c>
    </row>
    <row r="386" spans="2:65" s="11" customFormat="1" ht="20.85" customHeight="1" x14ac:dyDescent="0.2">
      <c r="B386" s="192"/>
      <c r="C386" s="193"/>
      <c r="D386" s="194" t="s">
        <v>75</v>
      </c>
      <c r="E386" s="206" t="s">
        <v>2099</v>
      </c>
      <c r="F386" s="206" t="s">
        <v>1988</v>
      </c>
      <c r="G386" s="193"/>
      <c r="H386" s="193"/>
      <c r="I386" s="196"/>
      <c r="J386" s="207">
        <f>BK386</f>
        <v>0</v>
      </c>
      <c r="K386" s="193"/>
      <c r="L386" s="198"/>
      <c r="M386" s="199"/>
      <c r="N386" s="200"/>
      <c r="O386" s="200"/>
      <c r="P386" s="201">
        <f>P387</f>
        <v>0</v>
      </c>
      <c r="Q386" s="200"/>
      <c r="R386" s="201">
        <f>R387</f>
        <v>0</v>
      </c>
      <c r="S386" s="200"/>
      <c r="T386" s="202">
        <f>T387</f>
        <v>0</v>
      </c>
      <c r="AR386" s="203" t="s">
        <v>211</v>
      </c>
      <c r="AT386" s="204" t="s">
        <v>75</v>
      </c>
      <c r="AU386" s="204" t="s">
        <v>85</v>
      </c>
      <c r="AY386" s="203" t="s">
        <v>198</v>
      </c>
      <c r="BK386" s="205">
        <f>BK387</f>
        <v>0</v>
      </c>
    </row>
    <row r="387" spans="2:65" s="1" customFormat="1" ht="16.5" customHeight="1" x14ac:dyDescent="0.2">
      <c r="B387" s="33"/>
      <c r="C387" s="208" t="s">
        <v>482</v>
      </c>
      <c r="D387" s="208" t="s">
        <v>201</v>
      </c>
      <c r="E387" s="209" t="s">
        <v>1989</v>
      </c>
      <c r="F387" s="210" t="s">
        <v>1990</v>
      </c>
      <c r="G387" s="211" t="s">
        <v>590</v>
      </c>
      <c r="H387" s="212">
        <v>37</v>
      </c>
      <c r="I387" s="213"/>
      <c r="J387" s="212">
        <f>ROUND(I387*H387,2)</f>
        <v>0</v>
      </c>
      <c r="K387" s="210" t="s">
        <v>1</v>
      </c>
      <c r="L387" s="37"/>
      <c r="M387" s="214" t="s">
        <v>1</v>
      </c>
      <c r="N387" s="215" t="s">
        <v>41</v>
      </c>
      <c r="O387" s="65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AR387" s="218" t="s">
        <v>403</v>
      </c>
      <c r="AT387" s="218" t="s">
        <v>201</v>
      </c>
      <c r="AU387" s="218" t="s">
        <v>211</v>
      </c>
      <c r="AY387" s="16" t="s">
        <v>198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6" t="s">
        <v>83</v>
      </c>
      <c r="BK387" s="219">
        <f>ROUND(I387*H387,2)</f>
        <v>0</v>
      </c>
      <c r="BL387" s="16" t="s">
        <v>403</v>
      </c>
      <c r="BM387" s="218" t="s">
        <v>753</v>
      </c>
    </row>
    <row r="388" spans="2:65" s="11" customFormat="1" ht="20.85" customHeight="1" x14ac:dyDescent="0.2">
      <c r="B388" s="192"/>
      <c r="C388" s="193"/>
      <c r="D388" s="194" t="s">
        <v>75</v>
      </c>
      <c r="E388" s="206" t="s">
        <v>2100</v>
      </c>
      <c r="F388" s="206" t="s">
        <v>1992</v>
      </c>
      <c r="G388" s="193"/>
      <c r="H388" s="193"/>
      <c r="I388" s="196"/>
      <c r="J388" s="207">
        <f>BK388</f>
        <v>0</v>
      </c>
      <c r="K388" s="193"/>
      <c r="L388" s="198"/>
      <c r="M388" s="199"/>
      <c r="N388" s="200"/>
      <c r="O388" s="200"/>
      <c r="P388" s="201">
        <f>SUM(P389:P390)</f>
        <v>0</v>
      </c>
      <c r="Q388" s="200"/>
      <c r="R388" s="201">
        <f>SUM(R389:R390)</f>
        <v>0</v>
      </c>
      <c r="S388" s="200"/>
      <c r="T388" s="202">
        <f>SUM(T389:T390)</f>
        <v>0</v>
      </c>
      <c r="AR388" s="203" t="s">
        <v>211</v>
      </c>
      <c r="AT388" s="204" t="s">
        <v>75</v>
      </c>
      <c r="AU388" s="204" t="s">
        <v>85</v>
      </c>
      <c r="AY388" s="203" t="s">
        <v>198</v>
      </c>
      <c r="BK388" s="205">
        <f>SUM(BK389:BK390)</f>
        <v>0</v>
      </c>
    </row>
    <row r="389" spans="2:65" s="1" customFormat="1" ht="16.5" customHeight="1" x14ac:dyDescent="0.2">
      <c r="B389" s="33"/>
      <c r="C389" s="208" t="s">
        <v>756</v>
      </c>
      <c r="D389" s="208" t="s">
        <v>201</v>
      </c>
      <c r="E389" s="209" t="s">
        <v>1993</v>
      </c>
      <c r="F389" s="210" t="s">
        <v>1994</v>
      </c>
      <c r="G389" s="211" t="s">
        <v>590</v>
      </c>
      <c r="H389" s="212">
        <v>4</v>
      </c>
      <c r="I389" s="213"/>
      <c r="J389" s="212">
        <f>ROUND(I389*H389,2)</f>
        <v>0</v>
      </c>
      <c r="K389" s="210" t="s">
        <v>1</v>
      </c>
      <c r="L389" s="37"/>
      <c r="M389" s="214" t="s">
        <v>1</v>
      </c>
      <c r="N389" s="215" t="s">
        <v>41</v>
      </c>
      <c r="O389" s="65"/>
      <c r="P389" s="216">
        <f>O389*H389</f>
        <v>0</v>
      </c>
      <c r="Q389" s="216">
        <v>0</v>
      </c>
      <c r="R389" s="216">
        <f>Q389*H389</f>
        <v>0</v>
      </c>
      <c r="S389" s="216">
        <v>0</v>
      </c>
      <c r="T389" s="217">
        <f>S389*H389</f>
        <v>0</v>
      </c>
      <c r="AR389" s="218" t="s">
        <v>403</v>
      </c>
      <c r="AT389" s="218" t="s">
        <v>201</v>
      </c>
      <c r="AU389" s="218" t="s">
        <v>211</v>
      </c>
      <c r="AY389" s="16" t="s">
        <v>198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6" t="s">
        <v>83</v>
      </c>
      <c r="BK389" s="219">
        <f>ROUND(I389*H389,2)</f>
        <v>0</v>
      </c>
      <c r="BL389" s="16" t="s">
        <v>403</v>
      </c>
      <c r="BM389" s="218" t="s">
        <v>759</v>
      </c>
    </row>
    <row r="390" spans="2:65" s="1" customFormat="1" ht="16.5" customHeight="1" x14ac:dyDescent="0.2">
      <c r="B390" s="33"/>
      <c r="C390" s="208" t="s">
        <v>487</v>
      </c>
      <c r="D390" s="208" t="s">
        <v>201</v>
      </c>
      <c r="E390" s="209" t="s">
        <v>1995</v>
      </c>
      <c r="F390" s="210" t="s">
        <v>1996</v>
      </c>
      <c r="G390" s="211" t="s">
        <v>590</v>
      </c>
      <c r="H390" s="212">
        <v>5</v>
      </c>
      <c r="I390" s="213"/>
      <c r="J390" s="212">
        <f>ROUND(I390*H390,2)</f>
        <v>0</v>
      </c>
      <c r="K390" s="210" t="s">
        <v>1</v>
      </c>
      <c r="L390" s="37"/>
      <c r="M390" s="214" t="s">
        <v>1</v>
      </c>
      <c r="N390" s="215" t="s">
        <v>41</v>
      </c>
      <c r="O390" s="65"/>
      <c r="P390" s="216">
        <f>O390*H390</f>
        <v>0</v>
      </c>
      <c r="Q390" s="216">
        <v>0</v>
      </c>
      <c r="R390" s="216">
        <f>Q390*H390</f>
        <v>0</v>
      </c>
      <c r="S390" s="216">
        <v>0</v>
      </c>
      <c r="T390" s="217">
        <f>S390*H390</f>
        <v>0</v>
      </c>
      <c r="AR390" s="218" t="s">
        <v>403</v>
      </c>
      <c r="AT390" s="218" t="s">
        <v>201</v>
      </c>
      <c r="AU390" s="218" t="s">
        <v>211</v>
      </c>
      <c r="AY390" s="16" t="s">
        <v>198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6" t="s">
        <v>83</v>
      </c>
      <c r="BK390" s="219">
        <f>ROUND(I390*H390,2)</f>
        <v>0</v>
      </c>
      <c r="BL390" s="16" t="s">
        <v>403</v>
      </c>
      <c r="BM390" s="218" t="s">
        <v>763</v>
      </c>
    </row>
    <row r="391" spans="2:65" s="11" customFormat="1" ht="20.85" customHeight="1" x14ac:dyDescent="0.2">
      <c r="B391" s="192"/>
      <c r="C391" s="193"/>
      <c r="D391" s="194" t="s">
        <v>75</v>
      </c>
      <c r="E391" s="206" t="s">
        <v>2101</v>
      </c>
      <c r="F391" s="206" t="s">
        <v>3664</v>
      </c>
      <c r="G391" s="193"/>
      <c r="H391" s="193"/>
      <c r="I391" s="196"/>
      <c r="J391" s="207">
        <f>BK391</f>
        <v>0</v>
      </c>
      <c r="K391" s="193"/>
      <c r="L391" s="198"/>
      <c r="M391" s="199"/>
      <c r="N391" s="200"/>
      <c r="O391" s="200"/>
      <c r="P391" s="201">
        <f>P392</f>
        <v>0</v>
      </c>
      <c r="Q391" s="200"/>
      <c r="R391" s="201">
        <f>R392</f>
        <v>0</v>
      </c>
      <c r="S391" s="200"/>
      <c r="T391" s="202">
        <f>T392</f>
        <v>0</v>
      </c>
      <c r="AR391" s="203" t="s">
        <v>211</v>
      </c>
      <c r="AT391" s="204" t="s">
        <v>75</v>
      </c>
      <c r="AU391" s="204" t="s">
        <v>85</v>
      </c>
      <c r="AY391" s="203" t="s">
        <v>198</v>
      </c>
      <c r="BK391" s="205">
        <f>BK392</f>
        <v>0</v>
      </c>
    </row>
    <row r="392" spans="2:65" s="1" customFormat="1" ht="16.5" customHeight="1" x14ac:dyDescent="0.2">
      <c r="B392" s="33"/>
      <c r="C392" s="208" t="s">
        <v>767</v>
      </c>
      <c r="D392" s="208" t="s">
        <v>201</v>
      </c>
      <c r="E392" s="209" t="s">
        <v>1998</v>
      </c>
      <c r="F392" s="210" t="s">
        <v>1999</v>
      </c>
      <c r="G392" s="211" t="s">
        <v>590</v>
      </c>
      <c r="H392" s="212">
        <v>45</v>
      </c>
      <c r="I392" s="213"/>
      <c r="J392" s="212">
        <f>ROUND(I392*H392,2)</f>
        <v>0</v>
      </c>
      <c r="K392" s="210" t="s">
        <v>1</v>
      </c>
      <c r="L392" s="37"/>
      <c r="M392" s="214" t="s">
        <v>1</v>
      </c>
      <c r="N392" s="215" t="s">
        <v>41</v>
      </c>
      <c r="O392" s="65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AR392" s="218" t="s">
        <v>403</v>
      </c>
      <c r="AT392" s="218" t="s">
        <v>201</v>
      </c>
      <c r="AU392" s="218" t="s">
        <v>211</v>
      </c>
      <c r="AY392" s="16" t="s">
        <v>198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6" t="s">
        <v>83</v>
      </c>
      <c r="BK392" s="219">
        <f>ROUND(I392*H392,2)</f>
        <v>0</v>
      </c>
      <c r="BL392" s="16" t="s">
        <v>403</v>
      </c>
      <c r="BM392" s="218" t="s">
        <v>770</v>
      </c>
    </row>
    <row r="393" spans="2:65" s="11" customFormat="1" ht="20.85" customHeight="1" x14ac:dyDescent="0.2">
      <c r="B393" s="192"/>
      <c r="C393" s="193"/>
      <c r="D393" s="194" t="s">
        <v>75</v>
      </c>
      <c r="E393" s="206" t="s">
        <v>2102</v>
      </c>
      <c r="F393" s="206" t="s">
        <v>2001</v>
      </c>
      <c r="G393" s="193"/>
      <c r="H393" s="193"/>
      <c r="I393" s="196"/>
      <c r="J393" s="207">
        <f>BK393</f>
        <v>0</v>
      </c>
      <c r="K393" s="193"/>
      <c r="L393" s="198"/>
      <c r="M393" s="199"/>
      <c r="N393" s="200"/>
      <c r="O393" s="200"/>
      <c r="P393" s="201">
        <f>P394</f>
        <v>0</v>
      </c>
      <c r="Q393" s="200"/>
      <c r="R393" s="201">
        <f>R394</f>
        <v>0</v>
      </c>
      <c r="S393" s="200"/>
      <c r="T393" s="202">
        <f>T394</f>
        <v>0</v>
      </c>
      <c r="AR393" s="203" t="s">
        <v>211</v>
      </c>
      <c r="AT393" s="204" t="s">
        <v>75</v>
      </c>
      <c r="AU393" s="204" t="s">
        <v>85</v>
      </c>
      <c r="AY393" s="203" t="s">
        <v>198</v>
      </c>
      <c r="BK393" s="205">
        <f>BK394</f>
        <v>0</v>
      </c>
    </row>
    <row r="394" spans="2:65" s="1" customFormat="1" ht="16.5" customHeight="1" x14ac:dyDescent="0.2">
      <c r="B394" s="33"/>
      <c r="C394" s="208" t="s">
        <v>491</v>
      </c>
      <c r="D394" s="208" t="s">
        <v>201</v>
      </c>
      <c r="E394" s="209" t="s">
        <v>2002</v>
      </c>
      <c r="F394" s="210" t="s">
        <v>2003</v>
      </c>
      <c r="G394" s="211" t="s">
        <v>590</v>
      </c>
      <c r="H394" s="212">
        <v>150</v>
      </c>
      <c r="I394" s="213"/>
      <c r="J394" s="212">
        <f>ROUND(I394*H394,2)</f>
        <v>0</v>
      </c>
      <c r="K394" s="210" t="s">
        <v>1</v>
      </c>
      <c r="L394" s="37"/>
      <c r="M394" s="214" t="s">
        <v>1</v>
      </c>
      <c r="N394" s="215" t="s">
        <v>41</v>
      </c>
      <c r="O394" s="65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AR394" s="218" t="s">
        <v>403</v>
      </c>
      <c r="AT394" s="218" t="s">
        <v>201</v>
      </c>
      <c r="AU394" s="218" t="s">
        <v>211</v>
      </c>
      <c r="AY394" s="16" t="s">
        <v>198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6" t="s">
        <v>83</v>
      </c>
      <c r="BK394" s="219">
        <f>ROUND(I394*H394,2)</f>
        <v>0</v>
      </c>
      <c r="BL394" s="16" t="s">
        <v>403</v>
      </c>
      <c r="BM394" s="218" t="s">
        <v>777</v>
      </c>
    </row>
    <row r="395" spans="2:65" s="11" customFormat="1" ht="20.85" customHeight="1" x14ac:dyDescent="0.2">
      <c r="B395" s="192"/>
      <c r="C395" s="193"/>
      <c r="D395" s="194" t="s">
        <v>75</v>
      </c>
      <c r="E395" s="206" t="s">
        <v>2103</v>
      </c>
      <c r="F395" s="206" t="s">
        <v>2104</v>
      </c>
      <c r="G395" s="193"/>
      <c r="H395" s="193"/>
      <c r="I395" s="196"/>
      <c r="J395" s="207">
        <f>BK395</f>
        <v>0</v>
      </c>
      <c r="K395" s="193"/>
      <c r="L395" s="198"/>
      <c r="M395" s="199"/>
      <c r="N395" s="200"/>
      <c r="O395" s="200"/>
      <c r="P395" s="201">
        <f>P396</f>
        <v>0</v>
      </c>
      <c r="Q395" s="200"/>
      <c r="R395" s="201">
        <f>R396</f>
        <v>0</v>
      </c>
      <c r="S395" s="200"/>
      <c r="T395" s="202">
        <f>T396</f>
        <v>0</v>
      </c>
      <c r="AR395" s="203" t="s">
        <v>211</v>
      </c>
      <c r="AT395" s="204" t="s">
        <v>75</v>
      </c>
      <c r="AU395" s="204" t="s">
        <v>85</v>
      </c>
      <c r="AY395" s="203" t="s">
        <v>198</v>
      </c>
      <c r="BK395" s="205">
        <f>BK396</f>
        <v>0</v>
      </c>
    </row>
    <row r="396" spans="2:65" s="1" customFormat="1" ht="16.5" customHeight="1" x14ac:dyDescent="0.2">
      <c r="B396" s="33"/>
      <c r="C396" s="208" t="s">
        <v>780</v>
      </c>
      <c r="D396" s="208" t="s">
        <v>201</v>
      </c>
      <c r="E396" s="209" t="s">
        <v>2105</v>
      </c>
      <c r="F396" s="210" t="s">
        <v>2106</v>
      </c>
      <c r="G396" s="211" t="s">
        <v>278</v>
      </c>
      <c r="H396" s="212">
        <v>16</v>
      </c>
      <c r="I396" s="213"/>
      <c r="J396" s="212">
        <f>ROUND(I396*H396,2)</f>
        <v>0</v>
      </c>
      <c r="K396" s="210" t="s">
        <v>1</v>
      </c>
      <c r="L396" s="37"/>
      <c r="M396" s="214" t="s">
        <v>1</v>
      </c>
      <c r="N396" s="215" t="s">
        <v>41</v>
      </c>
      <c r="O396" s="65"/>
      <c r="P396" s="216">
        <f>O396*H396</f>
        <v>0</v>
      </c>
      <c r="Q396" s="216">
        <v>0</v>
      </c>
      <c r="R396" s="216">
        <f>Q396*H396</f>
        <v>0</v>
      </c>
      <c r="S396" s="216">
        <v>0</v>
      </c>
      <c r="T396" s="217">
        <f>S396*H396</f>
        <v>0</v>
      </c>
      <c r="AR396" s="218" t="s">
        <v>403</v>
      </c>
      <c r="AT396" s="218" t="s">
        <v>201</v>
      </c>
      <c r="AU396" s="218" t="s">
        <v>211</v>
      </c>
      <c r="AY396" s="16" t="s">
        <v>198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6" t="s">
        <v>83</v>
      </c>
      <c r="BK396" s="219">
        <f>ROUND(I396*H396,2)</f>
        <v>0</v>
      </c>
      <c r="BL396" s="16" t="s">
        <v>403</v>
      </c>
      <c r="BM396" s="218" t="s">
        <v>783</v>
      </c>
    </row>
    <row r="397" spans="2:65" s="11" customFormat="1" ht="20.85" customHeight="1" x14ac:dyDescent="0.2">
      <c r="B397" s="192"/>
      <c r="C397" s="193"/>
      <c r="D397" s="194" t="s">
        <v>75</v>
      </c>
      <c r="E397" s="206" t="s">
        <v>2107</v>
      </c>
      <c r="F397" s="206" t="s">
        <v>2005</v>
      </c>
      <c r="G397" s="193"/>
      <c r="H397" s="193"/>
      <c r="I397" s="196"/>
      <c r="J397" s="207">
        <f>BK397</f>
        <v>0</v>
      </c>
      <c r="K397" s="193"/>
      <c r="L397" s="198"/>
      <c r="M397" s="199"/>
      <c r="N397" s="200"/>
      <c r="O397" s="200"/>
      <c r="P397" s="201">
        <f>SUM(P398:P399)</f>
        <v>0</v>
      </c>
      <c r="Q397" s="200"/>
      <c r="R397" s="201">
        <f>SUM(R398:R399)</f>
        <v>0</v>
      </c>
      <c r="S397" s="200"/>
      <c r="T397" s="202">
        <f>SUM(T398:T399)</f>
        <v>0</v>
      </c>
      <c r="AR397" s="203" t="s">
        <v>211</v>
      </c>
      <c r="AT397" s="204" t="s">
        <v>75</v>
      </c>
      <c r="AU397" s="204" t="s">
        <v>85</v>
      </c>
      <c r="AY397" s="203" t="s">
        <v>198</v>
      </c>
      <c r="BK397" s="205">
        <f>SUM(BK398:BK399)</f>
        <v>0</v>
      </c>
    </row>
    <row r="398" spans="2:65" s="1" customFormat="1" ht="16.5" customHeight="1" x14ac:dyDescent="0.2">
      <c r="B398" s="33"/>
      <c r="C398" s="208" t="s">
        <v>496</v>
      </c>
      <c r="D398" s="208" t="s">
        <v>201</v>
      </c>
      <c r="E398" s="209" t="s">
        <v>2006</v>
      </c>
      <c r="F398" s="210" t="s">
        <v>2007</v>
      </c>
      <c r="G398" s="211" t="s">
        <v>278</v>
      </c>
      <c r="H398" s="212">
        <v>155</v>
      </c>
      <c r="I398" s="213"/>
      <c r="J398" s="212">
        <f>ROUND(I398*H398,2)</f>
        <v>0</v>
      </c>
      <c r="K398" s="210" t="s">
        <v>1</v>
      </c>
      <c r="L398" s="37"/>
      <c r="M398" s="214" t="s">
        <v>1</v>
      </c>
      <c r="N398" s="215" t="s">
        <v>41</v>
      </c>
      <c r="O398" s="65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AR398" s="218" t="s">
        <v>403</v>
      </c>
      <c r="AT398" s="218" t="s">
        <v>201</v>
      </c>
      <c r="AU398" s="218" t="s">
        <v>211</v>
      </c>
      <c r="AY398" s="16" t="s">
        <v>198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6" t="s">
        <v>83</v>
      </c>
      <c r="BK398" s="219">
        <f>ROUND(I398*H398,2)</f>
        <v>0</v>
      </c>
      <c r="BL398" s="16" t="s">
        <v>403</v>
      </c>
      <c r="BM398" s="218" t="s">
        <v>791</v>
      </c>
    </row>
    <row r="399" spans="2:65" s="1" customFormat="1" ht="16.5" customHeight="1" x14ac:dyDescent="0.2">
      <c r="B399" s="33"/>
      <c r="C399" s="208" t="s">
        <v>796</v>
      </c>
      <c r="D399" s="208" t="s">
        <v>201</v>
      </c>
      <c r="E399" s="209" t="s">
        <v>2008</v>
      </c>
      <c r="F399" s="210" t="s">
        <v>2009</v>
      </c>
      <c r="G399" s="211" t="s">
        <v>278</v>
      </c>
      <c r="H399" s="212">
        <v>95</v>
      </c>
      <c r="I399" s="213"/>
      <c r="J399" s="212">
        <f>ROUND(I399*H399,2)</f>
        <v>0</v>
      </c>
      <c r="K399" s="210" t="s">
        <v>1</v>
      </c>
      <c r="L399" s="37"/>
      <c r="M399" s="214" t="s">
        <v>1</v>
      </c>
      <c r="N399" s="215" t="s">
        <v>41</v>
      </c>
      <c r="O399" s="65"/>
      <c r="P399" s="216">
        <f>O399*H399</f>
        <v>0</v>
      </c>
      <c r="Q399" s="216">
        <v>0</v>
      </c>
      <c r="R399" s="216">
        <f>Q399*H399</f>
        <v>0</v>
      </c>
      <c r="S399" s="216">
        <v>0</v>
      </c>
      <c r="T399" s="217">
        <f>S399*H399</f>
        <v>0</v>
      </c>
      <c r="AR399" s="218" t="s">
        <v>403</v>
      </c>
      <c r="AT399" s="218" t="s">
        <v>201</v>
      </c>
      <c r="AU399" s="218" t="s">
        <v>211</v>
      </c>
      <c r="AY399" s="16" t="s">
        <v>198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6" t="s">
        <v>83</v>
      </c>
      <c r="BK399" s="219">
        <f>ROUND(I399*H399,2)</f>
        <v>0</v>
      </c>
      <c r="BL399" s="16" t="s">
        <v>403</v>
      </c>
      <c r="BM399" s="218" t="s">
        <v>799</v>
      </c>
    </row>
    <row r="400" spans="2:65" s="11" customFormat="1" ht="20.85" customHeight="1" x14ac:dyDescent="0.2">
      <c r="B400" s="192"/>
      <c r="C400" s="193"/>
      <c r="D400" s="194" t="s">
        <v>75</v>
      </c>
      <c r="E400" s="206" t="s">
        <v>2108</v>
      </c>
      <c r="F400" s="206" t="s">
        <v>2011</v>
      </c>
      <c r="G400" s="193"/>
      <c r="H400" s="193"/>
      <c r="I400" s="196"/>
      <c r="J400" s="207">
        <f>BK400</f>
        <v>0</v>
      </c>
      <c r="K400" s="193"/>
      <c r="L400" s="198"/>
      <c r="M400" s="199"/>
      <c r="N400" s="200"/>
      <c r="O400" s="200"/>
      <c r="P400" s="201">
        <f>SUM(P401:P404)</f>
        <v>0</v>
      </c>
      <c r="Q400" s="200"/>
      <c r="R400" s="201">
        <f>SUM(R401:R404)</f>
        <v>0</v>
      </c>
      <c r="S400" s="200"/>
      <c r="T400" s="202">
        <f>SUM(T401:T404)</f>
        <v>0</v>
      </c>
      <c r="AR400" s="203" t="s">
        <v>211</v>
      </c>
      <c r="AT400" s="204" t="s">
        <v>75</v>
      </c>
      <c r="AU400" s="204" t="s">
        <v>85</v>
      </c>
      <c r="AY400" s="203" t="s">
        <v>198</v>
      </c>
      <c r="BK400" s="205">
        <f>SUM(BK401:BK404)</f>
        <v>0</v>
      </c>
    </row>
    <row r="401" spans="2:65" s="1" customFormat="1" ht="16.5" customHeight="1" x14ac:dyDescent="0.2">
      <c r="B401" s="33"/>
      <c r="C401" s="208" t="s">
        <v>501</v>
      </c>
      <c r="D401" s="208" t="s">
        <v>201</v>
      </c>
      <c r="E401" s="209" t="s">
        <v>2012</v>
      </c>
      <c r="F401" s="210" t="s">
        <v>2013</v>
      </c>
      <c r="G401" s="211" t="s">
        <v>278</v>
      </c>
      <c r="H401" s="212">
        <v>355</v>
      </c>
      <c r="I401" s="213"/>
      <c r="J401" s="212">
        <f>ROUND(I401*H401,2)</f>
        <v>0</v>
      </c>
      <c r="K401" s="210" t="s">
        <v>1</v>
      </c>
      <c r="L401" s="37"/>
      <c r="M401" s="214" t="s">
        <v>1</v>
      </c>
      <c r="N401" s="215" t="s">
        <v>41</v>
      </c>
      <c r="O401" s="65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AR401" s="218" t="s">
        <v>403</v>
      </c>
      <c r="AT401" s="218" t="s">
        <v>201</v>
      </c>
      <c r="AU401" s="218" t="s">
        <v>211</v>
      </c>
      <c r="AY401" s="16" t="s">
        <v>198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6" t="s">
        <v>83</v>
      </c>
      <c r="BK401" s="219">
        <f>ROUND(I401*H401,2)</f>
        <v>0</v>
      </c>
      <c r="BL401" s="16" t="s">
        <v>403</v>
      </c>
      <c r="BM401" s="218" t="s">
        <v>805</v>
      </c>
    </row>
    <row r="402" spans="2:65" s="1" customFormat="1" ht="16.5" customHeight="1" x14ac:dyDescent="0.2">
      <c r="B402" s="33"/>
      <c r="C402" s="208" t="s">
        <v>808</v>
      </c>
      <c r="D402" s="208" t="s">
        <v>201</v>
      </c>
      <c r="E402" s="209" t="s">
        <v>2014</v>
      </c>
      <c r="F402" s="210" t="s">
        <v>2015</v>
      </c>
      <c r="G402" s="211" t="s">
        <v>278</v>
      </c>
      <c r="H402" s="212">
        <v>95</v>
      </c>
      <c r="I402" s="213"/>
      <c r="J402" s="212">
        <f>ROUND(I402*H402,2)</f>
        <v>0</v>
      </c>
      <c r="K402" s="210" t="s">
        <v>1</v>
      </c>
      <c r="L402" s="37"/>
      <c r="M402" s="214" t="s">
        <v>1</v>
      </c>
      <c r="N402" s="215" t="s">
        <v>41</v>
      </c>
      <c r="O402" s="65"/>
      <c r="P402" s="216">
        <f>O402*H402</f>
        <v>0</v>
      </c>
      <c r="Q402" s="216">
        <v>0</v>
      </c>
      <c r="R402" s="216">
        <f>Q402*H402</f>
        <v>0</v>
      </c>
      <c r="S402" s="216">
        <v>0</v>
      </c>
      <c r="T402" s="217">
        <f>S402*H402</f>
        <v>0</v>
      </c>
      <c r="AR402" s="218" t="s">
        <v>403</v>
      </c>
      <c r="AT402" s="218" t="s">
        <v>201</v>
      </c>
      <c r="AU402" s="218" t="s">
        <v>211</v>
      </c>
      <c r="AY402" s="16" t="s">
        <v>198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6" t="s">
        <v>83</v>
      </c>
      <c r="BK402" s="219">
        <f>ROUND(I402*H402,2)</f>
        <v>0</v>
      </c>
      <c r="BL402" s="16" t="s">
        <v>403</v>
      </c>
      <c r="BM402" s="218" t="s">
        <v>811</v>
      </c>
    </row>
    <row r="403" spans="2:65" s="1" customFormat="1" ht="16.5" customHeight="1" x14ac:dyDescent="0.2">
      <c r="B403" s="33"/>
      <c r="C403" s="208" t="s">
        <v>506</v>
      </c>
      <c r="D403" s="208" t="s">
        <v>201</v>
      </c>
      <c r="E403" s="209" t="s">
        <v>2016</v>
      </c>
      <c r="F403" s="210" t="s">
        <v>2017</v>
      </c>
      <c r="G403" s="211" t="s">
        <v>278</v>
      </c>
      <c r="H403" s="212">
        <v>95</v>
      </c>
      <c r="I403" s="213"/>
      <c r="J403" s="212">
        <f>ROUND(I403*H403,2)</f>
        <v>0</v>
      </c>
      <c r="K403" s="210" t="s">
        <v>1</v>
      </c>
      <c r="L403" s="37"/>
      <c r="M403" s="214" t="s">
        <v>1</v>
      </c>
      <c r="N403" s="215" t="s">
        <v>41</v>
      </c>
      <c r="O403" s="65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AR403" s="218" t="s">
        <v>403</v>
      </c>
      <c r="AT403" s="218" t="s">
        <v>201</v>
      </c>
      <c r="AU403" s="218" t="s">
        <v>211</v>
      </c>
      <c r="AY403" s="16" t="s">
        <v>198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16" t="s">
        <v>83</v>
      </c>
      <c r="BK403" s="219">
        <f>ROUND(I403*H403,2)</f>
        <v>0</v>
      </c>
      <c r="BL403" s="16" t="s">
        <v>403</v>
      </c>
      <c r="BM403" s="218" t="s">
        <v>815</v>
      </c>
    </row>
    <row r="404" spans="2:65" s="1" customFormat="1" ht="16.5" customHeight="1" x14ac:dyDescent="0.2">
      <c r="B404" s="33"/>
      <c r="C404" s="208" t="s">
        <v>817</v>
      </c>
      <c r="D404" s="208" t="s">
        <v>201</v>
      </c>
      <c r="E404" s="209" t="s">
        <v>2020</v>
      </c>
      <c r="F404" s="210" t="s">
        <v>2021</v>
      </c>
      <c r="G404" s="211" t="s">
        <v>278</v>
      </c>
      <c r="H404" s="212">
        <v>40</v>
      </c>
      <c r="I404" s="213"/>
      <c r="J404" s="212">
        <f>ROUND(I404*H404,2)</f>
        <v>0</v>
      </c>
      <c r="K404" s="210" t="s">
        <v>1</v>
      </c>
      <c r="L404" s="37"/>
      <c r="M404" s="214" t="s">
        <v>1</v>
      </c>
      <c r="N404" s="215" t="s">
        <v>41</v>
      </c>
      <c r="O404" s="65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AR404" s="218" t="s">
        <v>403</v>
      </c>
      <c r="AT404" s="218" t="s">
        <v>201</v>
      </c>
      <c r="AU404" s="218" t="s">
        <v>211</v>
      </c>
      <c r="AY404" s="16" t="s">
        <v>198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6" t="s">
        <v>83</v>
      </c>
      <c r="BK404" s="219">
        <f>ROUND(I404*H404,2)</f>
        <v>0</v>
      </c>
      <c r="BL404" s="16" t="s">
        <v>403</v>
      </c>
      <c r="BM404" s="218" t="s">
        <v>820</v>
      </c>
    </row>
    <row r="405" spans="2:65" s="11" customFormat="1" ht="20.85" customHeight="1" x14ac:dyDescent="0.2">
      <c r="B405" s="192"/>
      <c r="C405" s="193"/>
      <c r="D405" s="194" t="s">
        <v>75</v>
      </c>
      <c r="E405" s="206" t="s">
        <v>2109</v>
      </c>
      <c r="F405" s="206" t="s">
        <v>2110</v>
      </c>
      <c r="G405" s="193"/>
      <c r="H405" s="193"/>
      <c r="I405" s="196"/>
      <c r="J405" s="207">
        <f>BK405</f>
        <v>0</v>
      </c>
      <c r="K405" s="193"/>
      <c r="L405" s="198"/>
      <c r="M405" s="199"/>
      <c r="N405" s="200"/>
      <c r="O405" s="200"/>
      <c r="P405" s="201">
        <f>SUM(P406:P407)</f>
        <v>0</v>
      </c>
      <c r="Q405" s="200"/>
      <c r="R405" s="201">
        <f>SUM(R406:R407)</f>
        <v>0</v>
      </c>
      <c r="S405" s="200"/>
      <c r="T405" s="202">
        <f>SUM(T406:T407)</f>
        <v>0</v>
      </c>
      <c r="AR405" s="203" t="s">
        <v>211</v>
      </c>
      <c r="AT405" s="204" t="s">
        <v>75</v>
      </c>
      <c r="AU405" s="204" t="s">
        <v>85</v>
      </c>
      <c r="AY405" s="203" t="s">
        <v>198</v>
      </c>
      <c r="BK405" s="205">
        <f>SUM(BK406:BK407)</f>
        <v>0</v>
      </c>
    </row>
    <row r="406" spans="2:65" s="1" customFormat="1" ht="16.5" customHeight="1" x14ac:dyDescent="0.2">
      <c r="B406" s="33"/>
      <c r="C406" s="208" t="s">
        <v>510</v>
      </c>
      <c r="D406" s="208" t="s">
        <v>201</v>
      </c>
      <c r="E406" s="209" t="s">
        <v>2111</v>
      </c>
      <c r="F406" s="210" t="s">
        <v>2112</v>
      </c>
      <c r="G406" s="211" t="s">
        <v>278</v>
      </c>
      <c r="H406" s="212">
        <v>60</v>
      </c>
      <c r="I406" s="213"/>
      <c r="J406" s="212">
        <f>ROUND(I406*H406,2)</f>
        <v>0</v>
      </c>
      <c r="K406" s="210" t="s">
        <v>1</v>
      </c>
      <c r="L406" s="37"/>
      <c r="M406" s="214" t="s">
        <v>1</v>
      </c>
      <c r="N406" s="215" t="s">
        <v>41</v>
      </c>
      <c r="O406" s="65"/>
      <c r="P406" s="216">
        <f>O406*H406</f>
        <v>0</v>
      </c>
      <c r="Q406" s="216">
        <v>0</v>
      </c>
      <c r="R406" s="216">
        <f>Q406*H406</f>
        <v>0</v>
      </c>
      <c r="S406" s="216">
        <v>0</v>
      </c>
      <c r="T406" s="217">
        <f>S406*H406</f>
        <v>0</v>
      </c>
      <c r="AR406" s="218" t="s">
        <v>403</v>
      </c>
      <c r="AT406" s="218" t="s">
        <v>201</v>
      </c>
      <c r="AU406" s="218" t="s">
        <v>211</v>
      </c>
      <c r="AY406" s="16" t="s">
        <v>198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6" t="s">
        <v>83</v>
      </c>
      <c r="BK406" s="219">
        <f>ROUND(I406*H406,2)</f>
        <v>0</v>
      </c>
      <c r="BL406" s="16" t="s">
        <v>403</v>
      </c>
      <c r="BM406" s="218" t="s">
        <v>824</v>
      </c>
    </row>
    <row r="407" spans="2:65" s="1" customFormat="1" ht="16.5" customHeight="1" x14ac:dyDescent="0.2">
      <c r="B407" s="33"/>
      <c r="C407" s="208" t="s">
        <v>871</v>
      </c>
      <c r="D407" s="208" t="s">
        <v>201</v>
      </c>
      <c r="E407" s="209" t="s">
        <v>2113</v>
      </c>
      <c r="F407" s="210" t="s">
        <v>2114</v>
      </c>
      <c r="G407" s="211" t="s">
        <v>278</v>
      </c>
      <c r="H407" s="212">
        <v>5</v>
      </c>
      <c r="I407" s="213"/>
      <c r="J407" s="212">
        <f>ROUND(I407*H407,2)</f>
        <v>0</v>
      </c>
      <c r="K407" s="210" t="s">
        <v>1</v>
      </c>
      <c r="L407" s="37"/>
      <c r="M407" s="214" t="s">
        <v>1</v>
      </c>
      <c r="N407" s="215" t="s">
        <v>41</v>
      </c>
      <c r="O407" s="65"/>
      <c r="P407" s="216">
        <f>O407*H407</f>
        <v>0</v>
      </c>
      <c r="Q407" s="216">
        <v>0</v>
      </c>
      <c r="R407" s="216">
        <f>Q407*H407</f>
        <v>0</v>
      </c>
      <c r="S407" s="216">
        <v>0</v>
      </c>
      <c r="T407" s="217">
        <f>S407*H407</f>
        <v>0</v>
      </c>
      <c r="AR407" s="218" t="s">
        <v>403</v>
      </c>
      <c r="AT407" s="218" t="s">
        <v>201</v>
      </c>
      <c r="AU407" s="218" t="s">
        <v>211</v>
      </c>
      <c r="AY407" s="16" t="s">
        <v>198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6" t="s">
        <v>83</v>
      </c>
      <c r="BK407" s="219">
        <f>ROUND(I407*H407,2)</f>
        <v>0</v>
      </c>
      <c r="BL407" s="16" t="s">
        <v>403</v>
      </c>
      <c r="BM407" s="218" t="s">
        <v>874</v>
      </c>
    </row>
    <row r="408" spans="2:65" s="11" customFormat="1" ht="20.85" customHeight="1" x14ac:dyDescent="0.2">
      <c r="B408" s="192"/>
      <c r="C408" s="193"/>
      <c r="D408" s="194" t="s">
        <v>75</v>
      </c>
      <c r="E408" s="206" t="s">
        <v>2115</v>
      </c>
      <c r="F408" s="206" t="s">
        <v>2116</v>
      </c>
      <c r="G408" s="193"/>
      <c r="H408" s="193"/>
      <c r="I408" s="196"/>
      <c r="J408" s="207">
        <f>BK408</f>
        <v>0</v>
      </c>
      <c r="K408" s="193"/>
      <c r="L408" s="198"/>
      <c r="M408" s="199"/>
      <c r="N408" s="200"/>
      <c r="O408" s="200"/>
      <c r="P408" s="201">
        <f>P409</f>
        <v>0</v>
      </c>
      <c r="Q408" s="200"/>
      <c r="R408" s="201">
        <f>R409</f>
        <v>0</v>
      </c>
      <c r="S408" s="200"/>
      <c r="T408" s="202">
        <f>T409</f>
        <v>0</v>
      </c>
      <c r="AR408" s="203" t="s">
        <v>211</v>
      </c>
      <c r="AT408" s="204" t="s">
        <v>75</v>
      </c>
      <c r="AU408" s="204" t="s">
        <v>85</v>
      </c>
      <c r="AY408" s="203" t="s">
        <v>198</v>
      </c>
      <c r="BK408" s="205">
        <f>BK409</f>
        <v>0</v>
      </c>
    </row>
    <row r="409" spans="2:65" s="1" customFormat="1" ht="16.5" customHeight="1" x14ac:dyDescent="0.2">
      <c r="B409" s="33"/>
      <c r="C409" s="208" t="s">
        <v>515</v>
      </c>
      <c r="D409" s="208" t="s">
        <v>201</v>
      </c>
      <c r="E409" s="209" t="s">
        <v>2117</v>
      </c>
      <c r="F409" s="210" t="s">
        <v>2118</v>
      </c>
      <c r="G409" s="211" t="s">
        <v>278</v>
      </c>
      <c r="H409" s="212">
        <v>10</v>
      </c>
      <c r="I409" s="213"/>
      <c r="J409" s="212">
        <f>ROUND(I409*H409,2)</f>
        <v>0</v>
      </c>
      <c r="K409" s="210" t="s">
        <v>1</v>
      </c>
      <c r="L409" s="37"/>
      <c r="M409" s="214" t="s">
        <v>1</v>
      </c>
      <c r="N409" s="215" t="s">
        <v>41</v>
      </c>
      <c r="O409" s="65"/>
      <c r="P409" s="216">
        <f>O409*H409</f>
        <v>0</v>
      </c>
      <c r="Q409" s="216">
        <v>0</v>
      </c>
      <c r="R409" s="216">
        <f>Q409*H409</f>
        <v>0</v>
      </c>
      <c r="S409" s="216">
        <v>0</v>
      </c>
      <c r="T409" s="217">
        <f>S409*H409</f>
        <v>0</v>
      </c>
      <c r="AR409" s="218" t="s">
        <v>403</v>
      </c>
      <c r="AT409" s="218" t="s">
        <v>201</v>
      </c>
      <c r="AU409" s="218" t="s">
        <v>211</v>
      </c>
      <c r="AY409" s="16" t="s">
        <v>198</v>
      </c>
      <c r="BE409" s="219">
        <f>IF(N409="základní",J409,0)</f>
        <v>0</v>
      </c>
      <c r="BF409" s="219">
        <f>IF(N409="snížená",J409,0)</f>
        <v>0</v>
      </c>
      <c r="BG409" s="219">
        <f>IF(N409="zákl. přenesená",J409,0)</f>
        <v>0</v>
      </c>
      <c r="BH409" s="219">
        <f>IF(N409="sníž. přenesená",J409,0)</f>
        <v>0</v>
      </c>
      <c r="BI409" s="219">
        <f>IF(N409="nulová",J409,0)</f>
        <v>0</v>
      </c>
      <c r="BJ409" s="16" t="s">
        <v>83</v>
      </c>
      <c r="BK409" s="219">
        <f>ROUND(I409*H409,2)</f>
        <v>0</v>
      </c>
      <c r="BL409" s="16" t="s">
        <v>403</v>
      </c>
      <c r="BM409" s="218" t="s">
        <v>884</v>
      </c>
    </row>
    <row r="410" spans="2:65" s="11" customFormat="1" ht="20.85" customHeight="1" x14ac:dyDescent="0.2">
      <c r="B410" s="192"/>
      <c r="C410" s="193"/>
      <c r="D410" s="194" t="s">
        <v>75</v>
      </c>
      <c r="E410" s="206" t="s">
        <v>2119</v>
      </c>
      <c r="F410" s="206" t="s">
        <v>2023</v>
      </c>
      <c r="G410" s="193"/>
      <c r="H410" s="193"/>
      <c r="I410" s="196"/>
      <c r="J410" s="207">
        <f>BK410</f>
        <v>0</v>
      </c>
      <c r="K410" s="193"/>
      <c r="L410" s="198"/>
      <c r="M410" s="199"/>
      <c r="N410" s="200"/>
      <c r="O410" s="200"/>
      <c r="P410" s="201">
        <f>SUM(P411:P413)</f>
        <v>0</v>
      </c>
      <c r="Q410" s="200"/>
      <c r="R410" s="201">
        <f>SUM(R411:R413)</f>
        <v>0</v>
      </c>
      <c r="S410" s="200"/>
      <c r="T410" s="202">
        <f>SUM(T411:T413)</f>
        <v>0</v>
      </c>
      <c r="AR410" s="203" t="s">
        <v>211</v>
      </c>
      <c r="AT410" s="204" t="s">
        <v>75</v>
      </c>
      <c r="AU410" s="204" t="s">
        <v>85</v>
      </c>
      <c r="AY410" s="203" t="s">
        <v>198</v>
      </c>
      <c r="BK410" s="205">
        <f>SUM(BK411:BK413)</f>
        <v>0</v>
      </c>
    </row>
    <row r="411" spans="2:65" s="1" customFormat="1" ht="16.5" customHeight="1" x14ac:dyDescent="0.2">
      <c r="B411" s="33"/>
      <c r="C411" s="208" t="s">
        <v>886</v>
      </c>
      <c r="D411" s="208" t="s">
        <v>201</v>
      </c>
      <c r="E411" s="209" t="s">
        <v>2024</v>
      </c>
      <c r="F411" s="210" t="s">
        <v>2025</v>
      </c>
      <c r="G411" s="211" t="s">
        <v>590</v>
      </c>
      <c r="H411" s="212">
        <v>58</v>
      </c>
      <c r="I411" s="213"/>
      <c r="J411" s="212">
        <f>ROUND(I411*H411,2)</f>
        <v>0</v>
      </c>
      <c r="K411" s="210" t="s">
        <v>1</v>
      </c>
      <c r="L411" s="37"/>
      <c r="M411" s="214" t="s">
        <v>1</v>
      </c>
      <c r="N411" s="215" t="s">
        <v>41</v>
      </c>
      <c r="O411" s="65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AR411" s="218" t="s">
        <v>403</v>
      </c>
      <c r="AT411" s="218" t="s">
        <v>201</v>
      </c>
      <c r="AU411" s="218" t="s">
        <v>211</v>
      </c>
      <c r="AY411" s="16" t="s">
        <v>198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6" t="s">
        <v>83</v>
      </c>
      <c r="BK411" s="219">
        <f>ROUND(I411*H411,2)</f>
        <v>0</v>
      </c>
      <c r="BL411" s="16" t="s">
        <v>403</v>
      </c>
      <c r="BM411" s="218" t="s">
        <v>889</v>
      </c>
    </row>
    <row r="412" spans="2:65" s="1" customFormat="1" ht="16.5" customHeight="1" x14ac:dyDescent="0.2">
      <c r="B412" s="33"/>
      <c r="C412" s="208" t="s">
        <v>520</v>
      </c>
      <c r="D412" s="208" t="s">
        <v>201</v>
      </c>
      <c r="E412" s="209" t="s">
        <v>2120</v>
      </c>
      <c r="F412" s="210" t="s">
        <v>2121</v>
      </c>
      <c r="G412" s="211" t="s">
        <v>590</v>
      </c>
      <c r="H412" s="212">
        <v>2</v>
      </c>
      <c r="I412" s="213"/>
      <c r="J412" s="212">
        <f>ROUND(I412*H412,2)</f>
        <v>0</v>
      </c>
      <c r="K412" s="210" t="s">
        <v>1</v>
      </c>
      <c r="L412" s="37"/>
      <c r="M412" s="214" t="s">
        <v>1</v>
      </c>
      <c r="N412" s="215" t="s">
        <v>41</v>
      </c>
      <c r="O412" s="65"/>
      <c r="P412" s="216">
        <f>O412*H412</f>
        <v>0</v>
      </c>
      <c r="Q412" s="216">
        <v>0</v>
      </c>
      <c r="R412" s="216">
        <f>Q412*H412</f>
        <v>0</v>
      </c>
      <c r="S412" s="216">
        <v>0</v>
      </c>
      <c r="T412" s="217">
        <f>S412*H412</f>
        <v>0</v>
      </c>
      <c r="AR412" s="218" t="s">
        <v>403</v>
      </c>
      <c r="AT412" s="218" t="s">
        <v>201</v>
      </c>
      <c r="AU412" s="218" t="s">
        <v>211</v>
      </c>
      <c r="AY412" s="16" t="s">
        <v>198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6" t="s">
        <v>83</v>
      </c>
      <c r="BK412" s="219">
        <f>ROUND(I412*H412,2)</f>
        <v>0</v>
      </c>
      <c r="BL412" s="16" t="s">
        <v>403</v>
      </c>
      <c r="BM412" s="218" t="s">
        <v>895</v>
      </c>
    </row>
    <row r="413" spans="2:65" s="1" customFormat="1" ht="16.5" customHeight="1" x14ac:dyDescent="0.2">
      <c r="B413" s="33"/>
      <c r="C413" s="208" t="s">
        <v>903</v>
      </c>
      <c r="D413" s="208" t="s">
        <v>201</v>
      </c>
      <c r="E413" s="209" t="s">
        <v>2026</v>
      </c>
      <c r="F413" s="210" t="s">
        <v>2027</v>
      </c>
      <c r="G413" s="211" t="s">
        <v>590</v>
      </c>
      <c r="H413" s="212">
        <v>4</v>
      </c>
      <c r="I413" s="213"/>
      <c r="J413" s="212">
        <f>ROUND(I413*H413,2)</f>
        <v>0</v>
      </c>
      <c r="K413" s="210" t="s">
        <v>1</v>
      </c>
      <c r="L413" s="37"/>
      <c r="M413" s="214" t="s">
        <v>1</v>
      </c>
      <c r="N413" s="215" t="s">
        <v>41</v>
      </c>
      <c r="O413" s="65"/>
      <c r="P413" s="216">
        <f>O413*H413</f>
        <v>0</v>
      </c>
      <c r="Q413" s="216">
        <v>0</v>
      </c>
      <c r="R413" s="216">
        <f>Q413*H413</f>
        <v>0</v>
      </c>
      <c r="S413" s="216">
        <v>0</v>
      </c>
      <c r="T413" s="217">
        <f>S413*H413</f>
        <v>0</v>
      </c>
      <c r="AR413" s="218" t="s">
        <v>403</v>
      </c>
      <c r="AT413" s="218" t="s">
        <v>201</v>
      </c>
      <c r="AU413" s="218" t="s">
        <v>211</v>
      </c>
      <c r="AY413" s="16" t="s">
        <v>198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6" t="s">
        <v>83</v>
      </c>
      <c r="BK413" s="219">
        <f>ROUND(I413*H413,2)</f>
        <v>0</v>
      </c>
      <c r="BL413" s="16" t="s">
        <v>403</v>
      </c>
      <c r="BM413" s="218" t="s">
        <v>906</v>
      </c>
    </row>
    <row r="414" spans="2:65" s="11" customFormat="1" ht="20.85" customHeight="1" x14ac:dyDescent="0.2">
      <c r="B414" s="192"/>
      <c r="C414" s="193"/>
      <c r="D414" s="194" t="s">
        <v>75</v>
      </c>
      <c r="E414" s="206" t="s">
        <v>2122</v>
      </c>
      <c r="F414" s="206" t="s">
        <v>2029</v>
      </c>
      <c r="G414" s="193"/>
      <c r="H414" s="193"/>
      <c r="I414" s="196"/>
      <c r="J414" s="207">
        <f>BK414</f>
        <v>0</v>
      </c>
      <c r="K414" s="193"/>
      <c r="L414" s="198"/>
      <c r="M414" s="199"/>
      <c r="N414" s="200"/>
      <c r="O414" s="200"/>
      <c r="P414" s="201">
        <f>P415</f>
        <v>0</v>
      </c>
      <c r="Q414" s="200"/>
      <c r="R414" s="201">
        <f>R415</f>
        <v>0</v>
      </c>
      <c r="S414" s="200"/>
      <c r="T414" s="202">
        <f>T415</f>
        <v>0</v>
      </c>
      <c r="AR414" s="203" t="s">
        <v>211</v>
      </c>
      <c r="AT414" s="204" t="s">
        <v>75</v>
      </c>
      <c r="AU414" s="204" t="s">
        <v>85</v>
      </c>
      <c r="AY414" s="203" t="s">
        <v>198</v>
      </c>
      <c r="BK414" s="205">
        <f>BK415</f>
        <v>0</v>
      </c>
    </row>
    <row r="415" spans="2:65" s="1" customFormat="1" ht="16.5" customHeight="1" x14ac:dyDescent="0.2">
      <c r="B415" s="33"/>
      <c r="C415" s="208" t="s">
        <v>529</v>
      </c>
      <c r="D415" s="208" t="s">
        <v>201</v>
      </c>
      <c r="E415" s="209" t="s">
        <v>2030</v>
      </c>
      <c r="F415" s="210" t="s">
        <v>2031</v>
      </c>
      <c r="G415" s="211" t="s">
        <v>590</v>
      </c>
      <c r="H415" s="212">
        <v>20</v>
      </c>
      <c r="I415" s="213"/>
      <c r="J415" s="212">
        <f>ROUND(I415*H415,2)</f>
        <v>0</v>
      </c>
      <c r="K415" s="210" t="s">
        <v>1</v>
      </c>
      <c r="L415" s="37"/>
      <c r="M415" s="214" t="s">
        <v>1</v>
      </c>
      <c r="N415" s="215" t="s">
        <v>41</v>
      </c>
      <c r="O415" s="65"/>
      <c r="P415" s="216">
        <f>O415*H415</f>
        <v>0</v>
      </c>
      <c r="Q415" s="216">
        <v>0</v>
      </c>
      <c r="R415" s="216">
        <f>Q415*H415</f>
        <v>0</v>
      </c>
      <c r="S415" s="216">
        <v>0</v>
      </c>
      <c r="T415" s="217">
        <f>S415*H415</f>
        <v>0</v>
      </c>
      <c r="AR415" s="218" t="s">
        <v>403</v>
      </c>
      <c r="AT415" s="218" t="s">
        <v>201</v>
      </c>
      <c r="AU415" s="218" t="s">
        <v>211</v>
      </c>
      <c r="AY415" s="16" t="s">
        <v>198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6" t="s">
        <v>83</v>
      </c>
      <c r="BK415" s="219">
        <f>ROUND(I415*H415,2)</f>
        <v>0</v>
      </c>
      <c r="BL415" s="16" t="s">
        <v>403</v>
      </c>
      <c r="BM415" s="218" t="s">
        <v>909</v>
      </c>
    </row>
    <row r="416" spans="2:65" s="11" customFormat="1" ht="20.85" customHeight="1" x14ac:dyDescent="0.2">
      <c r="B416" s="192"/>
      <c r="C416" s="193"/>
      <c r="D416" s="194" t="s">
        <v>75</v>
      </c>
      <c r="E416" s="206" t="s">
        <v>2123</v>
      </c>
      <c r="F416" s="206" t="s">
        <v>3665</v>
      </c>
      <c r="G416" s="193"/>
      <c r="H416" s="193"/>
      <c r="I416" s="196"/>
      <c r="J416" s="207">
        <f>BK416</f>
        <v>0</v>
      </c>
      <c r="K416" s="193"/>
      <c r="L416" s="198"/>
      <c r="M416" s="199"/>
      <c r="N416" s="200"/>
      <c r="O416" s="200"/>
      <c r="P416" s="201">
        <f>SUM(P417:P420)</f>
        <v>0</v>
      </c>
      <c r="Q416" s="200"/>
      <c r="R416" s="201">
        <f>SUM(R417:R420)</f>
        <v>0</v>
      </c>
      <c r="S416" s="200"/>
      <c r="T416" s="202">
        <f>SUM(T417:T420)</f>
        <v>0</v>
      </c>
      <c r="AR416" s="203" t="s">
        <v>211</v>
      </c>
      <c r="AT416" s="204" t="s">
        <v>75</v>
      </c>
      <c r="AU416" s="204" t="s">
        <v>85</v>
      </c>
      <c r="AY416" s="203" t="s">
        <v>198</v>
      </c>
      <c r="BK416" s="205">
        <f>SUM(BK417:BK420)</f>
        <v>0</v>
      </c>
    </row>
    <row r="417" spans="2:65" s="1" customFormat="1" ht="16.5" customHeight="1" x14ac:dyDescent="0.2">
      <c r="B417" s="33"/>
      <c r="C417" s="208" t="s">
        <v>911</v>
      </c>
      <c r="D417" s="208" t="s">
        <v>201</v>
      </c>
      <c r="E417" s="209" t="s">
        <v>2033</v>
      </c>
      <c r="F417" s="210" t="s">
        <v>2034</v>
      </c>
      <c r="G417" s="211" t="s">
        <v>590</v>
      </c>
      <c r="H417" s="212">
        <v>8</v>
      </c>
      <c r="I417" s="213"/>
      <c r="J417" s="212">
        <f>ROUND(I417*H417,2)</f>
        <v>0</v>
      </c>
      <c r="K417" s="210" t="s">
        <v>1</v>
      </c>
      <c r="L417" s="37"/>
      <c r="M417" s="214" t="s">
        <v>1</v>
      </c>
      <c r="N417" s="215" t="s">
        <v>41</v>
      </c>
      <c r="O417" s="65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AR417" s="218" t="s">
        <v>403</v>
      </c>
      <c r="AT417" s="218" t="s">
        <v>201</v>
      </c>
      <c r="AU417" s="218" t="s">
        <v>211</v>
      </c>
      <c r="AY417" s="16" t="s">
        <v>198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6" t="s">
        <v>83</v>
      </c>
      <c r="BK417" s="219">
        <f>ROUND(I417*H417,2)</f>
        <v>0</v>
      </c>
      <c r="BL417" s="16" t="s">
        <v>403</v>
      </c>
      <c r="BM417" s="218" t="s">
        <v>914</v>
      </c>
    </row>
    <row r="418" spans="2:65" s="1" customFormat="1" ht="16.5" customHeight="1" x14ac:dyDescent="0.2">
      <c r="B418" s="33"/>
      <c r="C418" s="208" t="s">
        <v>539</v>
      </c>
      <c r="D418" s="208" t="s">
        <v>201</v>
      </c>
      <c r="E418" s="209" t="s">
        <v>2035</v>
      </c>
      <c r="F418" s="210" t="s">
        <v>2036</v>
      </c>
      <c r="G418" s="211" t="s">
        <v>590</v>
      </c>
      <c r="H418" s="212">
        <v>1</v>
      </c>
      <c r="I418" s="213"/>
      <c r="J418" s="212">
        <f>ROUND(I418*H418,2)</f>
        <v>0</v>
      </c>
      <c r="K418" s="210" t="s">
        <v>1</v>
      </c>
      <c r="L418" s="37"/>
      <c r="M418" s="214" t="s">
        <v>1</v>
      </c>
      <c r="N418" s="215" t="s">
        <v>41</v>
      </c>
      <c r="O418" s="65"/>
      <c r="P418" s="216">
        <f>O418*H418</f>
        <v>0</v>
      </c>
      <c r="Q418" s="216">
        <v>0</v>
      </c>
      <c r="R418" s="216">
        <f>Q418*H418</f>
        <v>0</v>
      </c>
      <c r="S418" s="216">
        <v>0</v>
      </c>
      <c r="T418" s="217">
        <f>S418*H418</f>
        <v>0</v>
      </c>
      <c r="AR418" s="218" t="s">
        <v>403</v>
      </c>
      <c r="AT418" s="218" t="s">
        <v>201</v>
      </c>
      <c r="AU418" s="218" t="s">
        <v>211</v>
      </c>
      <c r="AY418" s="16" t="s">
        <v>198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6" t="s">
        <v>83</v>
      </c>
      <c r="BK418" s="219">
        <f>ROUND(I418*H418,2)</f>
        <v>0</v>
      </c>
      <c r="BL418" s="16" t="s">
        <v>403</v>
      </c>
      <c r="BM418" s="218" t="s">
        <v>918</v>
      </c>
    </row>
    <row r="419" spans="2:65" s="1" customFormat="1" ht="16.5" customHeight="1" x14ac:dyDescent="0.2">
      <c r="B419" s="33"/>
      <c r="C419" s="208" t="s">
        <v>930</v>
      </c>
      <c r="D419" s="208" t="s">
        <v>201</v>
      </c>
      <c r="E419" s="209" t="s">
        <v>2037</v>
      </c>
      <c r="F419" s="210" t="s">
        <v>2038</v>
      </c>
      <c r="G419" s="211" t="s">
        <v>590</v>
      </c>
      <c r="H419" s="212">
        <v>6</v>
      </c>
      <c r="I419" s="213"/>
      <c r="J419" s="212">
        <f>ROUND(I419*H419,2)</f>
        <v>0</v>
      </c>
      <c r="K419" s="210" t="s">
        <v>1</v>
      </c>
      <c r="L419" s="37"/>
      <c r="M419" s="214" t="s">
        <v>1</v>
      </c>
      <c r="N419" s="215" t="s">
        <v>41</v>
      </c>
      <c r="O419" s="65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AR419" s="218" t="s">
        <v>403</v>
      </c>
      <c r="AT419" s="218" t="s">
        <v>201</v>
      </c>
      <c r="AU419" s="218" t="s">
        <v>211</v>
      </c>
      <c r="AY419" s="16" t="s">
        <v>198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6" t="s">
        <v>83</v>
      </c>
      <c r="BK419" s="219">
        <f>ROUND(I419*H419,2)</f>
        <v>0</v>
      </c>
      <c r="BL419" s="16" t="s">
        <v>403</v>
      </c>
      <c r="BM419" s="218" t="s">
        <v>933</v>
      </c>
    </row>
    <row r="420" spans="2:65" s="1" customFormat="1" ht="16.5" customHeight="1" x14ac:dyDescent="0.2">
      <c r="B420" s="33"/>
      <c r="C420" s="208" t="s">
        <v>546</v>
      </c>
      <c r="D420" s="208" t="s">
        <v>201</v>
      </c>
      <c r="E420" s="209" t="s">
        <v>2041</v>
      </c>
      <c r="F420" s="210" t="s">
        <v>2042</v>
      </c>
      <c r="G420" s="211" t="s">
        <v>590</v>
      </c>
      <c r="H420" s="212">
        <v>8</v>
      </c>
      <c r="I420" s="213"/>
      <c r="J420" s="212">
        <f>ROUND(I420*H420,2)</f>
        <v>0</v>
      </c>
      <c r="K420" s="210" t="s">
        <v>1</v>
      </c>
      <c r="L420" s="37"/>
      <c r="M420" s="214" t="s">
        <v>1</v>
      </c>
      <c r="N420" s="215" t="s">
        <v>41</v>
      </c>
      <c r="O420" s="65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AR420" s="218" t="s">
        <v>403</v>
      </c>
      <c r="AT420" s="218" t="s">
        <v>201</v>
      </c>
      <c r="AU420" s="218" t="s">
        <v>211</v>
      </c>
      <c r="AY420" s="16" t="s">
        <v>198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6" t="s">
        <v>83</v>
      </c>
      <c r="BK420" s="219">
        <f>ROUND(I420*H420,2)</f>
        <v>0</v>
      </c>
      <c r="BL420" s="16" t="s">
        <v>403</v>
      </c>
      <c r="BM420" s="218" t="s">
        <v>938</v>
      </c>
    </row>
    <row r="421" spans="2:65" s="11" customFormat="1" ht="20.85" customHeight="1" x14ac:dyDescent="0.2">
      <c r="B421" s="192"/>
      <c r="C421" s="193"/>
      <c r="D421" s="194" t="s">
        <v>75</v>
      </c>
      <c r="E421" s="206" t="s">
        <v>2124</v>
      </c>
      <c r="F421" s="206" t="s">
        <v>3666</v>
      </c>
      <c r="G421" s="193"/>
      <c r="H421" s="193"/>
      <c r="I421" s="196"/>
      <c r="J421" s="207">
        <f>BK421</f>
        <v>0</v>
      </c>
      <c r="K421" s="193"/>
      <c r="L421" s="198"/>
      <c r="M421" s="199"/>
      <c r="N421" s="200"/>
      <c r="O421" s="200"/>
      <c r="P421" s="201">
        <f>SUM(P422:P423)</f>
        <v>0</v>
      </c>
      <c r="Q421" s="200"/>
      <c r="R421" s="201">
        <f>SUM(R422:R423)</f>
        <v>0</v>
      </c>
      <c r="S421" s="200"/>
      <c r="T421" s="202">
        <f>SUM(T422:T423)</f>
        <v>0</v>
      </c>
      <c r="AR421" s="203" t="s">
        <v>211</v>
      </c>
      <c r="AT421" s="204" t="s">
        <v>75</v>
      </c>
      <c r="AU421" s="204" t="s">
        <v>85</v>
      </c>
      <c r="AY421" s="203" t="s">
        <v>198</v>
      </c>
      <c r="BK421" s="205">
        <f>SUM(BK422:BK423)</f>
        <v>0</v>
      </c>
    </row>
    <row r="422" spans="2:65" s="1" customFormat="1" ht="16.5" customHeight="1" x14ac:dyDescent="0.2">
      <c r="B422" s="33"/>
      <c r="C422" s="208" t="s">
        <v>940</v>
      </c>
      <c r="D422" s="208" t="s">
        <v>201</v>
      </c>
      <c r="E422" s="209" t="s">
        <v>2044</v>
      </c>
      <c r="F422" s="210" t="s">
        <v>2045</v>
      </c>
      <c r="G422" s="211" t="s">
        <v>590</v>
      </c>
      <c r="H422" s="212">
        <v>22</v>
      </c>
      <c r="I422" s="213"/>
      <c r="J422" s="212">
        <f>ROUND(I422*H422,2)</f>
        <v>0</v>
      </c>
      <c r="K422" s="210" t="s">
        <v>1</v>
      </c>
      <c r="L422" s="37"/>
      <c r="M422" s="214" t="s">
        <v>1</v>
      </c>
      <c r="N422" s="215" t="s">
        <v>41</v>
      </c>
      <c r="O422" s="65"/>
      <c r="P422" s="216">
        <f>O422*H422</f>
        <v>0</v>
      </c>
      <c r="Q422" s="216">
        <v>0</v>
      </c>
      <c r="R422" s="216">
        <f>Q422*H422</f>
        <v>0</v>
      </c>
      <c r="S422" s="216">
        <v>0</v>
      </c>
      <c r="T422" s="217">
        <f>S422*H422</f>
        <v>0</v>
      </c>
      <c r="AR422" s="218" t="s">
        <v>403</v>
      </c>
      <c r="AT422" s="218" t="s">
        <v>201</v>
      </c>
      <c r="AU422" s="218" t="s">
        <v>211</v>
      </c>
      <c r="AY422" s="16" t="s">
        <v>198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6" t="s">
        <v>83</v>
      </c>
      <c r="BK422" s="219">
        <f>ROUND(I422*H422,2)</f>
        <v>0</v>
      </c>
      <c r="BL422" s="16" t="s">
        <v>403</v>
      </c>
      <c r="BM422" s="218" t="s">
        <v>943</v>
      </c>
    </row>
    <row r="423" spans="2:65" s="1" customFormat="1" ht="16.5" customHeight="1" x14ac:dyDescent="0.2">
      <c r="B423" s="33"/>
      <c r="C423" s="208" t="s">
        <v>553</v>
      </c>
      <c r="D423" s="208" t="s">
        <v>201</v>
      </c>
      <c r="E423" s="209" t="s">
        <v>2046</v>
      </c>
      <c r="F423" s="210" t="s">
        <v>2047</v>
      </c>
      <c r="G423" s="211" t="s">
        <v>590</v>
      </c>
      <c r="H423" s="212">
        <v>1</v>
      </c>
      <c r="I423" s="213"/>
      <c r="J423" s="212">
        <f>ROUND(I423*H423,2)</f>
        <v>0</v>
      </c>
      <c r="K423" s="210" t="s">
        <v>1</v>
      </c>
      <c r="L423" s="37"/>
      <c r="M423" s="214" t="s">
        <v>1</v>
      </c>
      <c r="N423" s="215" t="s">
        <v>41</v>
      </c>
      <c r="O423" s="65"/>
      <c r="P423" s="216">
        <f>O423*H423</f>
        <v>0</v>
      </c>
      <c r="Q423" s="216">
        <v>0</v>
      </c>
      <c r="R423" s="216">
        <f>Q423*H423</f>
        <v>0</v>
      </c>
      <c r="S423" s="216">
        <v>0</v>
      </c>
      <c r="T423" s="217">
        <f>S423*H423</f>
        <v>0</v>
      </c>
      <c r="AR423" s="218" t="s">
        <v>403</v>
      </c>
      <c r="AT423" s="218" t="s">
        <v>201</v>
      </c>
      <c r="AU423" s="218" t="s">
        <v>211</v>
      </c>
      <c r="AY423" s="16" t="s">
        <v>198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6" t="s">
        <v>83</v>
      </c>
      <c r="BK423" s="219">
        <f>ROUND(I423*H423,2)</f>
        <v>0</v>
      </c>
      <c r="BL423" s="16" t="s">
        <v>403</v>
      </c>
      <c r="BM423" s="218" t="s">
        <v>947</v>
      </c>
    </row>
    <row r="424" spans="2:65" s="11" customFormat="1" ht="20.85" customHeight="1" x14ac:dyDescent="0.2">
      <c r="B424" s="192"/>
      <c r="C424" s="193"/>
      <c r="D424" s="194" t="s">
        <v>75</v>
      </c>
      <c r="E424" s="206" t="s">
        <v>2125</v>
      </c>
      <c r="F424" s="206" t="s">
        <v>3699</v>
      </c>
      <c r="G424" s="193"/>
      <c r="H424" s="193"/>
      <c r="I424" s="196"/>
      <c r="J424" s="207">
        <f>BK424</f>
        <v>0</v>
      </c>
      <c r="K424" s="193"/>
      <c r="L424" s="198"/>
      <c r="M424" s="199"/>
      <c r="N424" s="200"/>
      <c r="O424" s="200"/>
      <c r="P424" s="201">
        <f>P425</f>
        <v>0</v>
      </c>
      <c r="Q424" s="200"/>
      <c r="R424" s="201">
        <f>R425</f>
        <v>0</v>
      </c>
      <c r="S424" s="200"/>
      <c r="T424" s="202">
        <f>T425</f>
        <v>0</v>
      </c>
      <c r="AR424" s="203" t="s">
        <v>211</v>
      </c>
      <c r="AT424" s="204" t="s">
        <v>75</v>
      </c>
      <c r="AU424" s="204" t="s">
        <v>85</v>
      </c>
      <c r="AY424" s="203" t="s">
        <v>198</v>
      </c>
      <c r="BK424" s="205">
        <f>BK425</f>
        <v>0</v>
      </c>
    </row>
    <row r="425" spans="2:65" s="1" customFormat="1" ht="24" customHeight="1" x14ac:dyDescent="0.2">
      <c r="B425" s="33"/>
      <c r="C425" s="208" t="s">
        <v>957</v>
      </c>
      <c r="D425" s="208" t="s">
        <v>201</v>
      </c>
      <c r="E425" s="209" t="s">
        <v>2049</v>
      </c>
      <c r="F425" s="210" t="s">
        <v>2050</v>
      </c>
      <c r="G425" s="211" t="s">
        <v>590</v>
      </c>
      <c r="H425" s="212">
        <v>23</v>
      </c>
      <c r="I425" s="213"/>
      <c r="J425" s="212">
        <f>ROUND(I425*H425,2)</f>
        <v>0</v>
      </c>
      <c r="K425" s="210" t="s">
        <v>1</v>
      </c>
      <c r="L425" s="37"/>
      <c r="M425" s="214" t="s">
        <v>1</v>
      </c>
      <c r="N425" s="215" t="s">
        <v>41</v>
      </c>
      <c r="O425" s="65"/>
      <c r="P425" s="216">
        <f>O425*H425</f>
        <v>0</v>
      </c>
      <c r="Q425" s="216">
        <v>0</v>
      </c>
      <c r="R425" s="216">
        <f>Q425*H425</f>
        <v>0</v>
      </c>
      <c r="S425" s="216">
        <v>0</v>
      </c>
      <c r="T425" s="217">
        <f>S425*H425</f>
        <v>0</v>
      </c>
      <c r="AR425" s="218" t="s">
        <v>403</v>
      </c>
      <c r="AT425" s="218" t="s">
        <v>201</v>
      </c>
      <c r="AU425" s="218" t="s">
        <v>211</v>
      </c>
      <c r="AY425" s="16" t="s">
        <v>198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6" t="s">
        <v>83</v>
      </c>
      <c r="BK425" s="219">
        <f>ROUND(I425*H425,2)</f>
        <v>0</v>
      </c>
      <c r="BL425" s="16" t="s">
        <v>403</v>
      </c>
      <c r="BM425" s="218" t="s">
        <v>960</v>
      </c>
    </row>
    <row r="426" spans="2:65" s="11" customFormat="1" ht="20.85" customHeight="1" x14ac:dyDescent="0.2">
      <c r="B426" s="192"/>
      <c r="C426" s="193"/>
      <c r="D426" s="194" t="s">
        <v>75</v>
      </c>
      <c r="E426" s="206" t="s">
        <v>2126</v>
      </c>
      <c r="F426" s="206" t="s">
        <v>3698</v>
      </c>
      <c r="G426" s="193"/>
      <c r="H426" s="193"/>
      <c r="I426" s="196"/>
      <c r="J426" s="207">
        <f>BK426</f>
        <v>0</v>
      </c>
      <c r="K426" s="193"/>
      <c r="L426" s="198"/>
      <c r="M426" s="199"/>
      <c r="N426" s="200"/>
      <c r="O426" s="200"/>
      <c r="P426" s="201">
        <f>P427</f>
        <v>0</v>
      </c>
      <c r="Q426" s="200"/>
      <c r="R426" s="201">
        <f>R427</f>
        <v>0</v>
      </c>
      <c r="S426" s="200"/>
      <c r="T426" s="202">
        <f>T427</f>
        <v>0</v>
      </c>
      <c r="AR426" s="203" t="s">
        <v>211</v>
      </c>
      <c r="AT426" s="204" t="s">
        <v>75</v>
      </c>
      <c r="AU426" s="204" t="s">
        <v>85</v>
      </c>
      <c r="AY426" s="203" t="s">
        <v>198</v>
      </c>
      <c r="BK426" s="205">
        <f>BK427</f>
        <v>0</v>
      </c>
    </row>
    <row r="427" spans="2:65" s="1" customFormat="1" ht="16.5" customHeight="1" x14ac:dyDescent="0.2">
      <c r="B427" s="33"/>
      <c r="C427" s="208" t="s">
        <v>559</v>
      </c>
      <c r="D427" s="208" t="s">
        <v>201</v>
      </c>
      <c r="E427" s="209" t="s">
        <v>2056</v>
      </c>
      <c r="F427" s="210" t="s">
        <v>2057</v>
      </c>
      <c r="G427" s="211" t="s">
        <v>590</v>
      </c>
      <c r="H427" s="212">
        <v>14</v>
      </c>
      <c r="I427" s="213"/>
      <c r="J427" s="212">
        <f>ROUND(I427*H427,2)</f>
        <v>0</v>
      </c>
      <c r="K427" s="210" t="s">
        <v>1</v>
      </c>
      <c r="L427" s="37"/>
      <c r="M427" s="214" t="s">
        <v>1</v>
      </c>
      <c r="N427" s="215" t="s">
        <v>41</v>
      </c>
      <c r="O427" s="65"/>
      <c r="P427" s="216">
        <f>O427*H427</f>
        <v>0</v>
      </c>
      <c r="Q427" s="216">
        <v>0</v>
      </c>
      <c r="R427" s="216">
        <f>Q427*H427</f>
        <v>0</v>
      </c>
      <c r="S427" s="216">
        <v>0</v>
      </c>
      <c r="T427" s="217">
        <f>S427*H427</f>
        <v>0</v>
      </c>
      <c r="AR427" s="218" t="s">
        <v>403</v>
      </c>
      <c r="AT427" s="218" t="s">
        <v>201</v>
      </c>
      <c r="AU427" s="218" t="s">
        <v>211</v>
      </c>
      <c r="AY427" s="16" t="s">
        <v>198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6" t="s">
        <v>83</v>
      </c>
      <c r="BK427" s="219">
        <f>ROUND(I427*H427,2)</f>
        <v>0</v>
      </c>
      <c r="BL427" s="16" t="s">
        <v>403</v>
      </c>
      <c r="BM427" s="218" t="s">
        <v>966</v>
      </c>
    </row>
    <row r="428" spans="2:65" s="11" customFormat="1" ht="20.85" customHeight="1" x14ac:dyDescent="0.2">
      <c r="B428" s="192"/>
      <c r="C428" s="193"/>
      <c r="D428" s="194" t="s">
        <v>75</v>
      </c>
      <c r="E428" s="206" t="s">
        <v>2127</v>
      </c>
      <c r="F428" s="206" t="s">
        <v>3700</v>
      </c>
      <c r="G428" s="193"/>
      <c r="H428" s="193"/>
      <c r="I428" s="196"/>
      <c r="J428" s="207">
        <f>BK428</f>
        <v>0</v>
      </c>
      <c r="K428" s="193"/>
      <c r="L428" s="198"/>
      <c r="M428" s="199"/>
      <c r="N428" s="200"/>
      <c r="O428" s="200"/>
      <c r="P428" s="201">
        <f>P429</f>
        <v>0</v>
      </c>
      <c r="Q428" s="200"/>
      <c r="R428" s="201">
        <f>R429</f>
        <v>0</v>
      </c>
      <c r="S428" s="200"/>
      <c r="T428" s="202">
        <f>T429</f>
        <v>0</v>
      </c>
      <c r="AR428" s="203" t="s">
        <v>211</v>
      </c>
      <c r="AT428" s="204" t="s">
        <v>75</v>
      </c>
      <c r="AU428" s="204" t="s">
        <v>85</v>
      </c>
      <c r="AY428" s="203" t="s">
        <v>198</v>
      </c>
      <c r="BK428" s="205">
        <f>BK429</f>
        <v>0</v>
      </c>
    </row>
    <row r="429" spans="2:65" s="1" customFormat="1" ht="16.5" customHeight="1" x14ac:dyDescent="0.2">
      <c r="B429" s="33"/>
      <c r="C429" s="208" t="s">
        <v>970</v>
      </c>
      <c r="D429" s="208" t="s">
        <v>201</v>
      </c>
      <c r="E429" s="209" t="s">
        <v>2128</v>
      </c>
      <c r="F429" s="210" t="s">
        <v>2129</v>
      </c>
      <c r="G429" s="211" t="s">
        <v>590</v>
      </c>
      <c r="H429" s="212">
        <v>1</v>
      </c>
      <c r="I429" s="213"/>
      <c r="J429" s="212">
        <f>ROUND(I429*H429,2)</f>
        <v>0</v>
      </c>
      <c r="K429" s="210" t="s">
        <v>1</v>
      </c>
      <c r="L429" s="37"/>
      <c r="M429" s="214" t="s">
        <v>1</v>
      </c>
      <c r="N429" s="215" t="s">
        <v>41</v>
      </c>
      <c r="O429" s="65"/>
      <c r="P429" s="216">
        <f>O429*H429</f>
        <v>0</v>
      </c>
      <c r="Q429" s="216">
        <v>0</v>
      </c>
      <c r="R429" s="216">
        <f>Q429*H429</f>
        <v>0</v>
      </c>
      <c r="S429" s="216">
        <v>0</v>
      </c>
      <c r="T429" s="217">
        <f>S429*H429</f>
        <v>0</v>
      </c>
      <c r="AR429" s="218" t="s">
        <v>403</v>
      </c>
      <c r="AT429" s="218" t="s">
        <v>201</v>
      </c>
      <c r="AU429" s="218" t="s">
        <v>211</v>
      </c>
      <c r="AY429" s="16" t="s">
        <v>198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6" t="s">
        <v>83</v>
      </c>
      <c r="BK429" s="219">
        <f>ROUND(I429*H429,2)</f>
        <v>0</v>
      </c>
      <c r="BL429" s="16" t="s">
        <v>403</v>
      </c>
      <c r="BM429" s="218" t="s">
        <v>973</v>
      </c>
    </row>
    <row r="430" spans="2:65" s="11" customFormat="1" ht="20.85" customHeight="1" x14ac:dyDescent="0.2">
      <c r="B430" s="192"/>
      <c r="C430" s="193"/>
      <c r="D430" s="194" t="s">
        <v>75</v>
      </c>
      <c r="E430" s="206" t="s">
        <v>2130</v>
      </c>
      <c r="F430" s="206" t="s">
        <v>3701</v>
      </c>
      <c r="G430" s="193"/>
      <c r="H430" s="193"/>
      <c r="I430" s="196"/>
      <c r="J430" s="207">
        <f>BK430</f>
        <v>0</v>
      </c>
      <c r="K430" s="193"/>
      <c r="L430" s="198"/>
      <c r="M430" s="199"/>
      <c r="N430" s="200"/>
      <c r="O430" s="200"/>
      <c r="P430" s="201">
        <f>P431</f>
        <v>0</v>
      </c>
      <c r="Q430" s="200"/>
      <c r="R430" s="201">
        <f>R431</f>
        <v>0</v>
      </c>
      <c r="S430" s="200"/>
      <c r="T430" s="202">
        <f>T431</f>
        <v>0</v>
      </c>
      <c r="AR430" s="203" t="s">
        <v>211</v>
      </c>
      <c r="AT430" s="204" t="s">
        <v>75</v>
      </c>
      <c r="AU430" s="204" t="s">
        <v>85</v>
      </c>
      <c r="AY430" s="203" t="s">
        <v>198</v>
      </c>
      <c r="BK430" s="205">
        <f>BK431</f>
        <v>0</v>
      </c>
    </row>
    <row r="431" spans="2:65" s="1" customFormat="1" ht="16.5" customHeight="1" x14ac:dyDescent="0.2">
      <c r="B431" s="33"/>
      <c r="C431" s="208" t="s">
        <v>564</v>
      </c>
      <c r="D431" s="208" t="s">
        <v>201</v>
      </c>
      <c r="E431" s="209" t="s">
        <v>2131</v>
      </c>
      <c r="F431" s="210" t="s">
        <v>2132</v>
      </c>
      <c r="G431" s="211" t="s">
        <v>590</v>
      </c>
      <c r="H431" s="212">
        <v>3</v>
      </c>
      <c r="I431" s="213"/>
      <c r="J431" s="212">
        <f>ROUND(I431*H431,2)</f>
        <v>0</v>
      </c>
      <c r="K431" s="210" t="s">
        <v>1</v>
      </c>
      <c r="L431" s="37"/>
      <c r="M431" s="214" t="s">
        <v>1</v>
      </c>
      <c r="N431" s="215" t="s">
        <v>41</v>
      </c>
      <c r="O431" s="65"/>
      <c r="P431" s="216">
        <f>O431*H431</f>
        <v>0</v>
      </c>
      <c r="Q431" s="216">
        <v>0</v>
      </c>
      <c r="R431" s="216">
        <f>Q431*H431</f>
        <v>0</v>
      </c>
      <c r="S431" s="216">
        <v>0</v>
      </c>
      <c r="T431" s="217">
        <f>S431*H431</f>
        <v>0</v>
      </c>
      <c r="AR431" s="218" t="s">
        <v>403</v>
      </c>
      <c r="AT431" s="218" t="s">
        <v>201</v>
      </c>
      <c r="AU431" s="218" t="s">
        <v>211</v>
      </c>
      <c r="AY431" s="16" t="s">
        <v>198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6" t="s">
        <v>83</v>
      </c>
      <c r="BK431" s="219">
        <f>ROUND(I431*H431,2)</f>
        <v>0</v>
      </c>
      <c r="BL431" s="16" t="s">
        <v>403</v>
      </c>
      <c r="BM431" s="218" t="s">
        <v>978</v>
      </c>
    </row>
    <row r="432" spans="2:65" s="11" customFormat="1" ht="20.85" customHeight="1" x14ac:dyDescent="0.2">
      <c r="B432" s="192"/>
      <c r="C432" s="193"/>
      <c r="D432" s="194" t="s">
        <v>75</v>
      </c>
      <c r="E432" s="206" t="s">
        <v>2133</v>
      </c>
      <c r="F432" s="206" t="s">
        <v>2059</v>
      </c>
      <c r="G432" s="193"/>
      <c r="H432" s="193"/>
      <c r="I432" s="196"/>
      <c r="J432" s="207">
        <f>BK432</f>
        <v>0</v>
      </c>
      <c r="K432" s="193"/>
      <c r="L432" s="198"/>
      <c r="M432" s="199"/>
      <c r="N432" s="200"/>
      <c r="O432" s="200"/>
      <c r="P432" s="201">
        <f>P433</f>
        <v>0</v>
      </c>
      <c r="Q432" s="200"/>
      <c r="R432" s="201">
        <f>R433</f>
        <v>0</v>
      </c>
      <c r="S432" s="200"/>
      <c r="T432" s="202">
        <f>T433</f>
        <v>0</v>
      </c>
      <c r="AR432" s="203" t="s">
        <v>211</v>
      </c>
      <c r="AT432" s="204" t="s">
        <v>75</v>
      </c>
      <c r="AU432" s="204" t="s">
        <v>85</v>
      </c>
      <c r="AY432" s="203" t="s">
        <v>198</v>
      </c>
      <c r="BK432" s="205">
        <f>BK433</f>
        <v>0</v>
      </c>
    </row>
    <row r="433" spans="2:65" s="1" customFormat="1" ht="16.5" customHeight="1" x14ac:dyDescent="0.2">
      <c r="B433" s="33"/>
      <c r="C433" s="208" t="s">
        <v>983</v>
      </c>
      <c r="D433" s="208" t="s">
        <v>201</v>
      </c>
      <c r="E433" s="209" t="s">
        <v>2060</v>
      </c>
      <c r="F433" s="210" t="s">
        <v>2061</v>
      </c>
      <c r="G433" s="211" t="s">
        <v>590</v>
      </c>
      <c r="H433" s="212">
        <v>1</v>
      </c>
      <c r="I433" s="213"/>
      <c r="J433" s="212">
        <f>ROUND(I433*H433,2)</f>
        <v>0</v>
      </c>
      <c r="K433" s="210" t="s">
        <v>1</v>
      </c>
      <c r="L433" s="37"/>
      <c r="M433" s="214" t="s">
        <v>1</v>
      </c>
      <c r="N433" s="215" t="s">
        <v>41</v>
      </c>
      <c r="O433" s="65"/>
      <c r="P433" s="216">
        <f>O433*H433</f>
        <v>0</v>
      </c>
      <c r="Q433" s="216">
        <v>0</v>
      </c>
      <c r="R433" s="216">
        <f>Q433*H433</f>
        <v>0</v>
      </c>
      <c r="S433" s="216">
        <v>0</v>
      </c>
      <c r="T433" s="217">
        <f>S433*H433</f>
        <v>0</v>
      </c>
      <c r="AR433" s="218" t="s">
        <v>403</v>
      </c>
      <c r="AT433" s="218" t="s">
        <v>201</v>
      </c>
      <c r="AU433" s="218" t="s">
        <v>211</v>
      </c>
      <c r="AY433" s="16" t="s">
        <v>198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6" t="s">
        <v>83</v>
      </c>
      <c r="BK433" s="219">
        <f>ROUND(I433*H433,2)</f>
        <v>0</v>
      </c>
      <c r="BL433" s="16" t="s">
        <v>403</v>
      </c>
      <c r="BM433" s="218" t="s">
        <v>986</v>
      </c>
    </row>
    <row r="434" spans="2:65" s="11" customFormat="1" ht="20.85" customHeight="1" x14ac:dyDescent="0.2">
      <c r="B434" s="192"/>
      <c r="C434" s="193"/>
      <c r="D434" s="194" t="s">
        <v>75</v>
      </c>
      <c r="E434" s="206" t="s">
        <v>2134</v>
      </c>
      <c r="F434" s="206" t="s">
        <v>2135</v>
      </c>
      <c r="G434" s="193"/>
      <c r="H434" s="193"/>
      <c r="I434" s="196"/>
      <c r="J434" s="207">
        <f>BK434</f>
        <v>0</v>
      </c>
      <c r="K434" s="193"/>
      <c r="L434" s="198"/>
      <c r="M434" s="199"/>
      <c r="N434" s="200"/>
      <c r="O434" s="200"/>
      <c r="P434" s="201">
        <f>SUM(P435:P436)</f>
        <v>0</v>
      </c>
      <c r="Q434" s="200"/>
      <c r="R434" s="201">
        <f>SUM(R435:R436)</f>
        <v>0</v>
      </c>
      <c r="S434" s="200"/>
      <c r="T434" s="202">
        <f>SUM(T435:T436)</f>
        <v>0</v>
      </c>
      <c r="AR434" s="203" t="s">
        <v>211</v>
      </c>
      <c r="AT434" s="204" t="s">
        <v>75</v>
      </c>
      <c r="AU434" s="204" t="s">
        <v>85</v>
      </c>
      <c r="AY434" s="203" t="s">
        <v>198</v>
      </c>
      <c r="BK434" s="205">
        <f>SUM(BK435:BK436)</f>
        <v>0</v>
      </c>
    </row>
    <row r="435" spans="2:65" s="1" customFormat="1" ht="16.5" customHeight="1" x14ac:dyDescent="0.2">
      <c r="B435" s="33"/>
      <c r="C435" s="208" t="s">
        <v>569</v>
      </c>
      <c r="D435" s="208" t="s">
        <v>201</v>
      </c>
      <c r="E435" s="209" t="s">
        <v>2136</v>
      </c>
      <c r="F435" s="210" t="s">
        <v>2137</v>
      </c>
      <c r="G435" s="211" t="s">
        <v>590</v>
      </c>
      <c r="H435" s="212">
        <v>3</v>
      </c>
      <c r="I435" s="213"/>
      <c r="J435" s="212">
        <f>ROUND(I435*H435,2)</f>
        <v>0</v>
      </c>
      <c r="K435" s="210" t="s">
        <v>1</v>
      </c>
      <c r="L435" s="37"/>
      <c r="M435" s="214" t="s">
        <v>1</v>
      </c>
      <c r="N435" s="215" t="s">
        <v>41</v>
      </c>
      <c r="O435" s="65"/>
      <c r="P435" s="216">
        <f>O435*H435</f>
        <v>0</v>
      </c>
      <c r="Q435" s="216">
        <v>0</v>
      </c>
      <c r="R435" s="216">
        <f>Q435*H435</f>
        <v>0</v>
      </c>
      <c r="S435" s="216">
        <v>0</v>
      </c>
      <c r="T435" s="217">
        <f>S435*H435</f>
        <v>0</v>
      </c>
      <c r="AR435" s="218" t="s">
        <v>403</v>
      </c>
      <c r="AT435" s="218" t="s">
        <v>201</v>
      </c>
      <c r="AU435" s="218" t="s">
        <v>211</v>
      </c>
      <c r="AY435" s="16" t="s">
        <v>198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16" t="s">
        <v>83</v>
      </c>
      <c r="BK435" s="219">
        <f>ROUND(I435*H435,2)</f>
        <v>0</v>
      </c>
      <c r="BL435" s="16" t="s">
        <v>403</v>
      </c>
      <c r="BM435" s="218" t="s">
        <v>991</v>
      </c>
    </row>
    <row r="436" spans="2:65" s="1" customFormat="1" ht="16.5" customHeight="1" x14ac:dyDescent="0.2">
      <c r="B436" s="33"/>
      <c r="C436" s="208" t="s">
        <v>993</v>
      </c>
      <c r="D436" s="208" t="s">
        <v>201</v>
      </c>
      <c r="E436" s="209" t="s">
        <v>2138</v>
      </c>
      <c r="F436" s="210" t="s">
        <v>2139</v>
      </c>
      <c r="G436" s="211" t="s">
        <v>590</v>
      </c>
      <c r="H436" s="212">
        <v>1</v>
      </c>
      <c r="I436" s="213"/>
      <c r="J436" s="212">
        <f>ROUND(I436*H436,2)</f>
        <v>0</v>
      </c>
      <c r="K436" s="210" t="s">
        <v>1</v>
      </c>
      <c r="L436" s="37"/>
      <c r="M436" s="214" t="s">
        <v>1</v>
      </c>
      <c r="N436" s="215" t="s">
        <v>41</v>
      </c>
      <c r="O436" s="65"/>
      <c r="P436" s="216">
        <f>O436*H436</f>
        <v>0</v>
      </c>
      <c r="Q436" s="216">
        <v>0</v>
      </c>
      <c r="R436" s="216">
        <f>Q436*H436</f>
        <v>0</v>
      </c>
      <c r="S436" s="216">
        <v>0</v>
      </c>
      <c r="T436" s="217">
        <f>S436*H436</f>
        <v>0</v>
      </c>
      <c r="AR436" s="218" t="s">
        <v>403</v>
      </c>
      <c r="AT436" s="218" t="s">
        <v>201</v>
      </c>
      <c r="AU436" s="218" t="s">
        <v>211</v>
      </c>
      <c r="AY436" s="16" t="s">
        <v>198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6" t="s">
        <v>83</v>
      </c>
      <c r="BK436" s="219">
        <f>ROUND(I436*H436,2)</f>
        <v>0</v>
      </c>
      <c r="BL436" s="16" t="s">
        <v>403</v>
      </c>
      <c r="BM436" s="218" t="s">
        <v>996</v>
      </c>
    </row>
    <row r="437" spans="2:65" s="11" customFormat="1" ht="20.85" customHeight="1" x14ac:dyDescent="0.2">
      <c r="B437" s="192"/>
      <c r="C437" s="193"/>
      <c r="D437" s="194" t="s">
        <v>75</v>
      </c>
      <c r="E437" s="206" t="s">
        <v>2140</v>
      </c>
      <c r="F437" s="206" t="s">
        <v>2063</v>
      </c>
      <c r="G437" s="193"/>
      <c r="H437" s="193"/>
      <c r="I437" s="196"/>
      <c r="J437" s="207">
        <f>BK437</f>
        <v>0</v>
      </c>
      <c r="K437" s="193"/>
      <c r="L437" s="198"/>
      <c r="M437" s="199"/>
      <c r="N437" s="200"/>
      <c r="O437" s="200"/>
      <c r="P437" s="201">
        <f>SUM(P438:P442)</f>
        <v>0</v>
      </c>
      <c r="Q437" s="200"/>
      <c r="R437" s="201">
        <f>SUM(R438:R442)</f>
        <v>0</v>
      </c>
      <c r="S437" s="200"/>
      <c r="T437" s="202">
        <f>SUM(T438:T442)</f>
        <v>0</v>
      </c>
      <c r="AR437" s="203" t="s">
        <v>211</v>
      </c>
      <c r="AT437" s="204" t="s">
        <v>75</v>
      </c>
      <c r="AU437" s="204" t="s">
        <v>85</v>
      </c>
      <c r="AY437" s="203" t="s">
        <v>198</v>
      </c>
      <c r="BK437" s="205">
        <f>SUM(BK438:BK442)</f>
        <v>0</v>
      </c>
    </row>
    <row r="438" spans="2:65" s="1" customFormat="1" ht="16.5" customHeight="1" x14ac:dyDescent="0.2">
      <c r="B438" s="33"/>
      <c r="C438" s="208" t="s">
        <v>573</v>
      </c>
      <c r="D438" s="208" t="s">
        <v>201</v>
      </c>
      <c r="E438" s="209" t="s">
        <v>2064</v>
      </c>
      <c r="F438" s="210" t="s">
        <v>2065</v>
      </c>
      <c r="G438" s="211" t="s">
        <v>590</v>
      </c>
      <c r="H438" s="212">
        <v>9</v>
      </c>
      <c r="I438" s="213"/>
      <c r="J438" s="212">
        <f>ROUND(I438*H438,2)</f>
        <v>0</v>
      </c>
      <c r="K438" s="210" t="s">
        <v>1</v>
      </c>
      <c r="L438" s="37"/>
      <c r="M438" s="214" t="s">
        <v>1</v>
      </c>
      <c r="N438" s="215" t="s">
        <v>41</v>
      </c>
      <c r="O438" s="65"/>
      <c r="P438" s="216">
        <f>O438*H438</f>
        <v>0</v>
      </c>
      <c r="Q438" s="216">
        <v>0</v>
      </c>
      <c r="R438" s="216">
        <f>Q438*H438</f>
        <v>0</v>
      </c>
      <c r="S438" s="216">
        <v>0</v>
      </c>
      <c r="T438" s="217">
        <f>S438*H438</f>
        <v>0</v>
      </c>
      <c r="AR438" s="218" t="s">
        <v>403</v>
      </c>
      <c r="AT438" s="218" t="s">
        <v>201</v>
      </c>
      <c r="AU438" s="218" t="s">
        <v>211</v>
      </c>
      <c r="AY438" s="16" t="s">
        <v>198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6" t="s">
        <v>83</v>
      </c>
      <c r="BK438" s="219">
        <f>ROUND(I438*H438,2)</f>
        <v>0</v>
      </c>
      <c r="BL438" s="16" t="s">
        <v>403</v>
      </c>
      <c r="BM438" s="218" t="s">
        <v>1001</v>
      </c>
    </row>
    <row r="439" spans="2:65" s="1" customFormat="1" ht="16.5" customHeight="1" x14ac:dyDescent="0.2">
      <c r="B439" s="33"/>
      <c r="C439" s="208" t="s">
        <v>1003</v>
      </c>
      <c r="D439" s="208" t="s">
        <v>201</v>
      </c>
      <c r="E439" s="209" t="s">
        <v>2066</v>
      </c>
      <c r="F439" s="210" t="s">
        <v>2067</v>
      </c>
      <c r="G439" s="211" t="s">
        <v>590</v>
      </c>
      <c r="H439" s="212">
        <v>1</v>
      </c>
      <c r="I439" s="213"/>
      <c r="J439" s="212">
        <f>ROUND(I439*H439,2)</f>
        <v>0</v>
      </c>
      <c r="K439" s="210" t="s">
        <v>1</v>
      </c>
      <c r="L439" s="37"/>
      <c r="M439" s="214" t="s">
        <v>1</v>
      </c>
      <c r="N439" s="215" t="s">
        <v>41</v>
      </c>
      <c r="O439" s="65"/>
      <c r="P439" s="216">
        <f>O439*H439</f>
        <v>0</v>
      </c>
      <c r="Q439" s="216">
        <v>0</v>
      </c>
      <c r="R439" s="216">
        <f>Q439*H439</f>
        <v>0</v>
      </c>
      <c r="S439" s="216">
        <v>0</v>
      </c>
      <c r="T439" s="217">
        <f>S439*H439</f>
        <v>0</v>
      </c>
      <c r="AR439" s="218" t="s">
        <v>403</v>
      </c>
      <c r="AT439" s="218" t="s">
        <v>201</v>
      </c>
      <c r="AU439" s="218" t="s">
        <v>211</v>
      </c>
      <c r="AY439" s="16" t="s">
        <v>198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6" t="s">
        <v>83</v>
      </c>
      <c r="BK439" s="219">
        <f>ROUND(I439*H439,2)</f>
        <v>0</v>
      </c>
      <c r="BL439" s="16" t="s">
        <v>403</v>
      </c>
      <c r="BM439" s="218" t="s">
        <v>1006</v>
      </c>
    </row>
    <row r="440" spans="2:65" s="1" customFormat="1" ht="16.5" customHeight="1" x14ac:dyDescent="0.2">
      <c r="B440" s="33"/>
      <c r="C440" s="208" t="s">
        <v>578</v>
      </c>
      <c r="D440" s="208" t="s">
        <v>201</v>
      </c>
      <c r="E440" s="209" t="s">
        <v>2141</v>
      </c>
      <c r="F440" s="210" t="s">
        <v>2142</v>
      </c>
      <c r="G440" s="211" t="s">
        <v>590</v>
      </c>
      <c r="H440" s="212">
        <v>1</v>
      </c>
      <c r="I440" s="213"/>
      <c r="J440" s="212">
        <f>ROUND(I440*H440,2)</f>
        <v>0</v>
      </c>
      <c r="K440" s="210" t="s">
        <v>1</v>
      </c>
      <c r="L440" s="37"/>
      <c r="M440" s="214" t="s">
        <v>1</v>
      </c>
      <c r="N440" s="215" t="s">
        <v>41</v>
      </c>
      <c r="O440" s="65"/>
      <c r="P440" s="216">
        <f>O440*H440</f>
        <v>0</v>
      </c>
      <c r="Q440" s="216">
        <v>0</v>
      </c>
      <c r="R440" s="216">
        <f>Q440*H440</f>
        <v>0</v>
      </c>
      <c r="S440" s="216">
        <v>0</v>
      </c>
      <c r="T440" s="217">
        <f>S440*H440</f>
        <v>0</v>
      </c>
      <c r="AR440" s="218" t="s">
        <v>403</v>
      </c>
      <c r="AT440" s="218" t="s">
        <v>201</v>
      </c>
      <c r="AU440" s="218" t="s">
        <v>211</v>
      </c>
      <c r="AY440" s="16" t="s">
        <v>198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6" t="s">
        <v>83</v>
      </c>
      <c r="BK440" s="219">
        <f>ROUND(I440*H440,2)</f>
        <v>0</v>
      </c>
      <c r="BL440" s="16" t="s">
        <v>403</v>
      </c>
      <c r="BM440" s="218" t="s">
        <v>1010</v>
      </c>
    </row>
    <row r="441" spans="2:65" s="1" customFormat="1" ht="16.5" customHeight="1" x14ac:dyDescent="0.2">
      <c r="B441" s="33"/>
      <c r="C441" s="208" t="s">
        <v>1014</v>
      </c>
      <c r="D441" s="208" t="s">
        <v>201</v>
      </c>
      <c r="E441" s="209" t="s">
        <v>2143</v>
      </c>
      <c r="F441" s="210" t="s">
        <v>2144</v>
      </c>
      <c r="G441" s="211" t="s">
        <v>590</v>
      </c>
      <c r="H441" s="212">
        <v>9</v>
      </c>
      <c r="I441" s="213"/>
      <c r="J441" s="212">
        <f>ROUND(I441*H441,2)</f>
        <v>0</v>
      </c>
      <c r="K441" s="210" t="s">
        <v>1</v>
      </c>
      <c r="L441" s="37"/>
      <c r="M441" s="214" t="s">
        <v>1</v>
      </c>
      <c r="N441" s="215" t="s">
        <v>41</v>
      </c>
      <c r="O441" s="65"/>
      <c r="P441" s="216">
        <f>O441*H441</f>
        <v>0</v>
      </c>
      <c r="Q441" s="216">
        <v>0</v>
      </c>
      <c r="R441" s="216">
        <f>Q441*H441</f>
        <v>0</v>
      </c>
      <c r="S441" s="216">
        <v>0</v>
      </c>
      <c r="T441" s="217">
        <f>S441*H441</f>
        <v>0</v>
      </c>
      <c r="AR441" s="218" t="s">
        <v>403</v>
      </c>
      <c r="AT441" s="218" t="s">
        <v>201</v>
      </c>
      <c r="AU441" s="218" t="s">
        <v>211</v>
      </c>
      <c r="AY441" s="16" t="s">
        <v>198</v>
      </c>
      <c r="BE441" s="219">
        <f>IF(N441="základní",J441,0)</f>
        <v>0</v>
      </c>
      <c r="BF441" s="219">
        <f>IF(N441="snížená",J441,0)</f>
        <v>0</v>
      </c>
      <c r="BG441" s="219">
        <f>IF(N441="zákl. přenesená",J441,0)</f>
        <v>0</v>
      </c>
      <c r="BH441" s="219">
        <f>IF(N441="sníž. přenesená",J441,0)</f>
        <v>0</v>
      </c>
      <c r="BI441" s="219">
        <f>IF(N441="nulová",J441,0)</f>
        <v>0</v>
      </c>
      <c r="BJ441" s="16" t="s">
        <v>83</v>
      </c>
      <c r="BK441" s="219">
        <f>ROUND(I441*H441,2)</f>
        <v>0</v>
      </c>
      <c r="BL441" s="16" t="s">
        <v>403</v>
      </c>
      <c r="BM441" s="218" t="s">
        <v>1017</v>
      </c>
    </row>
    <row r="442" spans="2:65" s="1" customFormat="1" ht="16.5" customHeight="1" x14ac:dyDescent="0.2">
      <c r="B442" s="33"/>
      <c r="C442" s="208" t="s">
        <v>584</v>
      </c>
      <c r="D442" s="208" t="s">
        <v>201</v>
      </c>
      <c r="E442" s="209" t="s">
        <v>2145</v>
      </c>
      <c r="F442" s="210" t="s">
        <v>2146</v>
      </c>
      <c r="G442" s="211" t="s">
        <v>590</v>
      </c>
      <c r="H442" s="212">
        <v>8</v>
      </c>
      <c r="I442" s="213"/>
      <c r="J442" s="212">
        <f>ROUND(I442*H442,2)</f>
        <v>0</v>
      </c>
      <c r="K442" s="210" t="s">
        <v>1</v>
      </c>
      <c r="L442" s="37"/>
      <c r="M442" s="214" t="s">
        <v>1</v>
      </c>
      <c r="N442" s="215" t="s">
        <v>41</v>
      </c>
      <c r="O442" s="65"/>
      <c r="P442" s="216">
        <f>O442*H442</f>
        <v>0</v>
      </c>
      <c r="Q442" s="216">
        <v>0</v>
      </c>
      <c r="R442" s="216">
        <f>Q442*H442</f>
        <v>0</v>
      </c>
      <c r="S442" s="216">
        <v>0</v>
      </c>
      <c r="T442" s="217">
        <f>S442*H442</f>
        <v>0</v>
      </c>
      <c r="AR442" s="218" t="s">
        <v>403</v>
      </c>
      <c r="AT442" s="218" t="s">
        <v>201</v>
      </c>
      <c r="AU442" s="218" t="s">
        <v>211</v>
      </c>
      <c r="AY442" s="16" t="s">
        <v>198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6" t="s">
        <v>83</v>
      </c>
      <c r="BK442" s="219">
        <f>ROUND(I442*H442,2)</f>
        <v>0</v>
      </c>
      <c r="BL442" s="16" t="s">
        <v>403</v>
      </c>
      <c r="BM442" s="218" t="s">
        <v>1022</v>
      </c>
    </row>
    <row r="443" spans="2:65" s="11" customFormat="1" ht="20.85" customHeight="1" x14ac:dyDescent="0.2">
      <c r="B443" s="192"/>
      <c r="C443" s="193"/>
      <c r="D443" s="194" t="s">
        <v>75</v>
      </c>
      <c r="E443" s="206" t="s">
        <v>2147</v>
      </c>
      <c r="F443" s="206" t="s">
        <v>2071</v>
      </c>
      <c r="G443" s="193"/>
      <c r="H443" s="193"/>
      <c r="I443" s="196"/>
      <c r="J443" s="207">
        <f>BK443</f>
        <v>0</v>
      </c>
      <c r="K443" s="193"/>
      <c r="L443" s="198"/>
      <c r="M443" s="199"/>
      <c r="N443" s="200"/>
      <c r="O443" s="200"/>
      <c r="P443" s="201">
        <f>SUM(P444:P447)</f>
        <v>0</v>
      </c>
      <c r="Q443" s="200"/>
      <c r="R443" s="201">
        <f>SUM(R444:R447)</f>
        <v>0</v>
      </c>
      <c r="S443" s="200"/>
      <c r="T443" s="202">
        <f>SUM(T444:T447)</f>
        <v>0</v>
      </c>
      <c r="AR443" s="203" t="s">
        <v>211</v>
      </c>
      <c r="AT443" s="204" t="s">
        <v>75</v>
      </c>
      <c r="AU443" s="204" t="s">
        <v>85</v>
      </c>
      <c r="AY443" s="203" t="s">
        <v>198</v>
      </c>
      <c r="BK443" s="205">
        <f>SUM(BK444:BK447)</f>
        <v>0</v>
      </c>
    </row>
    <row r="444" spans="2:65" s="1" customFormat="1" ht="16.5" customHeight="1" x14ac:dyDescent="0.2">
      <c r="B444" s="33"/>
      <c r="C444" s="208" t="s">
        <v>1027</v>
      </c>
      <c r="D444" s="208" t="s">
        <v>201</v>
      </c>
      <c r="E444" s="209" t="s">
        <v>2148</v>
      </c>
      <c r="F444" s="210" t="s">
        <v>2149</v>
      </c>
      <c r="G444" s="211" t="s">
        <v>278</v>
      </c>
      <c r="H444" s="212">
        <v>20</v>
      </c>
      <c r="I444" s="213"/>
      <c r="J444" s="212">
        <f>ROUND(I444*H444,2)</f>
        <v>0</v>
      </c>
      <c r="K444" s="210" t="s">
        <v>1</v>
      </c>
      <c r="L444" s="37"/>
      <c r="M444" s="214" t="s">
        <v>1</v>
      </c>
      <c r="N444" s="215" t="s">
        <v>41</v>
      </c>
      <c r="O444" s="65"/>
      <c r="P444" s="216">
        <f>O444*H444</f>
        <v>0</v>
      </c>
      <c r="Q444" s="216">
        <v>0</v>
      </c>
      <c r="R444" s="216">
        <f>Q444*H444</f>
        <v>0</v>
      </c>
      <c r="S444" s="216">
        <v>0</v>
      </c>
      <c r="T444" s="217">
        <f>S444*H444</f>
        <v>0</v>
      </c>
      <c r="AR444" s="218" t="s">
        <v>403</v>
      </c>
      <c r="AT444" s="218" t="s">
        <v>201</v>
      </c>
      <c r="AU444" s="218" t="s">
        <v>211</v>
      </c>
      <c r="AY444" s="16" t="s">
        <v>198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16" t="s">
        <v>83</v>
      </c>
      <c r="BK444" s="219">
        <f>ROUND(I444*H444,2)</f>
        <v>0</v>
      </c>
      <c r="BL444" s="16" t="s">
        <v>403</v>
      </c>
      <c r="BM444" s="218" t="s">
        <v>1030</v>
      </c>
    </row>
    <row r="445" spans="2:65" s="1" customFormat="1" ht="16.5" customHeight="1" x14ac:dyDescent="0.2">
      <c r="B445" s="33"/>
      <c r="C445" s="208" t="s">
        <v>591</v>
      </c>
      <c r="D445" s="208" t="s">
        <v>201</v>
      </c>
      <c r="E445" s="209" t="s">
        <v>2150</v>
      </c>
      <c r="F445" s="210" t="s">
        <v>2151</v>
      </c>
      <c r="G445" s="211" t="s">
        <v>278</v>
      </c>
      <c r="H445" s="212">
        <v>40</v>
      </c>
      <c r="I445" s="213"/>
      <c r="J445" s="212">
        <f>ROUND(I445*H445,2)</f>
        <v>0</v>
      </c>
      <c r="K445" s="210" t="s">
        <v>1</v>
      </c>
      <c r="L445" s="37"/>
      <c r="M445" s="214" t="s">
        <v>1</v>
      </c>
      <c r="N445" s="215" t="s">
        <v>41</v>
      </c>
      <c r="O445" s="65"/>
      <c r="P445" s="216">
        <f>O445*H445</f>
        <v>0</v>
      </c>
      <c r="Q445" s="216">
        <v>0</v>
      </c>
      <c r="R445" s="216">
        <f>Q445*H445</f>
        <v>0</v>
      </c>
      <c r="S445" s="216">
        <v>0</v>
      </c>
      <c r="T445" s="217">
        <f>S445*H445</f>
        <v>0</v>
      </c>
      <c r="AR445" s="218" t="s">
        <v>403</v>
      </c>
      <c r="AT445" s="218" t="s">
        <v>201</v>
      </c>
      <c r="AU445" s="218" t="s">
        <v>211</v>
      </c>
      <c r="AY445" s="16" t="s">
        <v>198</v>
      </c>
      <c r="BE445" s="219">
        <f>IF(N445="základní",J445,0)</f>
        <v>0</v>
      </c>
      <c r="BF445" s="219">
        <f>IF(N445="snížená",J445,0)</f>
        <v>0</v>
      </c>
      <c r="BG445" s="219">
        <f>IF(N445="zákl. přenesená",J445,0)</f>
        <v>0</v>
      </c>
      <c r="BH445" s="219">
        <f>IF(N445="sníž. přenesená",J445,0)</f>
        <v>0</v>
      </c>
      <c r="BI445" s="219">
        <f>IF(N445="nulová",J445,0)</f>
        <v>0</v>
      </c>
      <c r="BJ445" s="16" t="s">
        <v>83</v>
      </c>
      <c r="BK445" s="219">
        <f>ROUND(I445*H445,2)</f>
        <v>0</v>
      </c>
      <c r="BL445" s="16" t="s">
        <v>403</v>
      </c>
      <c r="BM445" s="218" t="s">
        <v>1036</v>
      </c>
    </row>
    <row r="446" spans="2:65" s="1" customFormat="1" ht="16.5" customHeight="1" x14ac:dyDescent="0.2">
      <c r="B446" s="33"/>
      <c r="C446" s="208" t="s">
        <v>1040</v>
      </c>
      <c r="D446" s="208" t="s">
        <v>201</v>
      </c>
      <c r="E446" s="209" t="s">
        <v>2072</v>
      </c>
      <c r="F446" s="210" t="s">
        <v>2073</v>
      </c>
      <c r="G446" s="211" t="s">
        <v>278</v>
      </c>
      <c r="H446" s="212">
        <v>90</v>
      </c>
      <c r="I446" s="213"/>
      <c r="J446" s="212">
        <f>ROUND(I446*H446,2)</f>
        <v>0</v>
      </c>
      <c r="K446" s="210" t="s">
        <v>1</v>
      </c>
      <c r="L446" s="37"/>
      <c r="M446" s="214" t="s">
        <v>1</v>
      </c>
      <c r="N446" s="215" t="s">
        <v>41</v>
      </c>
      <c r="O446" s="65"/>
      <c r="P446" s="216">
        <f>O446*H446</f>
        <v>0</v>
      </c>
      <c r="Q446" s="216">
        <v>0</v>
      </c>
      <c r="R446" s="216">
        <f>Q446*H446</f>
        <v>0</v>
      </c>
      <c r="S446" s="216">
        <v>0</v>
      </c>
      <c r="T446" s="217">
        <f>S446*H446</f>
        <v>0</v>
      </c>
      <c r="AR446" s="218" t="s">
        <v>403</v>
      </c>
      <c r="AT446" s="218" t="s">
        <v>201</v>
      </c>
      <c r="AU446" s="218" t="s">
        <v>211</v>
      </c>
      <c r="AY446" s="16" t="s">
        <v>198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6" t="s">
        <v>83</v>
      </c>
      <c r="BK446" s="219">
        <f>ROUND(I446*H446,2)</f>
        <v>0</v>
      </c>
      <c r="BL446" s="16" t="s">
        <v>403</v>
      </c>
      <c r="BM446" s="218" t="s">
        <v>1043</v>
      </c>
    </row>
    <row r="447" spans="2:65" s="1" customFormat="1" ht="16.5" customHeight="1" x14ac:dyDescent="0.2">
      <c r="B447" s="33"/>
      <c r="C447" s="208" t="s">
        <v>595</v>
      </c>
      <c r="D447" s="208" t="s">
        <v>201</v>
      </c>
      <c r="E447" s="209" t="s">
        <v>2074</v>
      </c>
      <c r="F447" s="210" t="s">
        <v>2075</v>
      </c>
      <c r="G447" s="211" t="s">
        <v>278</v>
      </c>
      <c r="H447" s="212">
        <v>65</v>
      </c>
      <c r="I447" s="213"/>
      <c r="J447" s="212">
        <f>ROUND(I447*H447,2)</f>
        <v>0</v>
      </c>
      <c r="K447" s="210" t="s">
        <v>1</v>
      </c>
      <c r="L447" s="37"/>
      <c r="M447" s="214" t="s">
        <v>1</v>
      </c>
      <c r="N447" s="215" t="s">
        <v>41</v>
      </c>
      <c r="O447" s="65"/>
      <c r="P447" s="216">
        <f>O447*H447</f>
        <v>0</v>
      </c>
      <c r="Q447" s="216">
        <v>0</v>
      </c>
      <c r="R447" s="216">
        <f>Q447*H447</f>
        <v>0</v>
      </c>
      <c r="S447" s="216">
        <v>0</v>
      </c>
      <c r="T447" s="217">
        <f>S447*H447</f>
        <v>0</v>
      </c>
      <c r="AR447" s="218" t="s">
        <v>403</v>
      </c>
      <c r="AT447" s="218" t="s">
        <v>201</v>
      </c>
      <c r="AU447" s="218" t="s">
        <v>211</v>
      </c>
      <c r="AY447" s="16" t="s">
        <v>198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6" t="s">
        <v>83</v>
      </c>
      <c r="BK447" s="219">
        <f>ROUND(I447*H447,2)</f>
        <v>0</v>
      </c>
      <c r="BL447" s="16" t="s">
        <v>403</v>
      </c>
      <c r="BM447" s="218" t="s">
        <v>1048</v>
      </c>
    </row>
    <row r="448" spans="2:65" s="11" customFormat="1" ht="20.85" customHeight="1" x14ac:dyDescent="0.2">
      <c r="B448" s="192"/>
      <c r="C448" s="193"/>
      <c r="D448" s="194" t="s">
        <v>75</v>
      </c>
      <c r="E448" s="206" t="s">
        <v>2152</v>
      </c>
      <c r="F448" s="206" t="s">
        <v>2077</v>
      </c>
      <c r="G448" s="193"/>
      <c r="H448" s="193"/>
      <c r="I448" s="196"/>
      <c r="J448" s="207">
        <f>BK448</f>
        <v>0</v>
      </c>
      <c r="K448" s="193"/>
      <c r="L448" s="198"/>
      <c r="M448" s="199"/>
      <c r="N448" s="200"/>
      <c r="O448" s="200"/>
      <c r="P448" s="201">
        <f>SUM(P449:P450)</f>
        <v>0</v>
      </c>
      <c r="Q448" s="200"/>
      <c r="R448" s="201">
        <f>SUM(R449:R450)</f>
        <v>0</v>
      </c>
      <c r="S448" s="200"/>
      <c r="T448" s="202">
        <f>SUM(T449:T450)</f>
        <v>0</v>
      </c>
      <c r="AR448" s="203" t="s">
        <v>211</v>
      </c>
      <c r="AT448" s="204" t="s">
        <v>75</v>
      </c>
      <c r="AU448" s="204" t="s">
        <v>85</v>
      </c>
      <c r="AY448" s="203" t="s">
        <v>198</v>
      </c>
      <c r="BK448" s="205">
        <f>SUM(BK449:BK450)</f>
        <v>0</v>
      </c>
    </row>
    <row r="449" spans="2:65" s="1" customFormat="1" ht="16.5" customHeight="1" x14ac:dyDescent="0.2">
      <c r="B449" s="33"/>
      <c r="C449" s="208" t="s">
        <v>1051</v>
      </c>
      <c r="D449" s="208" t="s">
        <v>201</v>
      </c>
      <c r="E449" s="209" t="s">
        <v>2078</v>
      </c>
      <c r="F449" s="210" t="s">
        <v>2079</v>
      </c>
      <c r="G449" s="211" t="s">
        <v>590</v>
      </c>
      <c r="H449" s="212">
        <v>8</v>
      </c>
      <c r="I449" s="213"/>
      <c r="J449" s="212">
        <f>ROUND(I449*H449,2)</f>
        <v>0</v>
      </c>
      <c r="K449" s="210" t="s">
        <v>1</v>
      </c>
      <c r="L449" s="37"/>
      <c r="M449" s="214" t="s">
        <v>1</v>
      </c>
      <c r="N449" s="215" t="s">
        <v>41</v>
      </c>
      <c r="O449" s="65"/>
      <c r="P449" s="216">
        <f>O449*H449</f>
        <v>0</v>
      </c>
      <c r="Q449" s="216">
        <v>0</v>
      </c>
      <c r="R449" s="216">
        <f>Q449*H449</f>
        <v>0</v>
      </c>
      <c r="S449" s="216">
        <v>0</v>
      </c>
      <c r="T449" s="217">
        <f>S449*H449</f>
        <v>0</v>
      </c>
      <c r="AR449" s="218" t="s">
        <v>403</v>
      </c>
      <c r="AT449" s="218" t="s">
        <v>201</v>
      </c>
      <c r="AU449" s="218" t="s">
        <v>211</v>
      </c>
      <c r="AY449" s="16" t="s">
        <v>198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6" t="s">
        <v>83</v>
      </c>
      <c r="BK449" s="219">
        <f>ROUND(I449*H449,2)</f>
        <v>0</v>
      </c>
      <c r="BL449" s="16" t="s">
        <v>403</v>
      </c>
      <c r="BM449" s="218" t="s">
        <v>1054</v>
      </c>
    </row>
    <row r="450" spans="2:65" s="1" customFormat="1" ht="16.5" customHeight="1" x14ac:dyDescent="0.2">
      <c r="B450" s="33"/>
      <c r="C450" s="208" t="s">
        <v>602</v>
      </c>
      <c r="D450" s="208" t="s">
        <v>201</v>
      </c>
      <c r="E450" s="209" t="s">
        <v>2078</v>
      </c>
      <c r="F450" s="210" t="s">
        <v>2079</v>
      </c>
      <c r="G450" s="211" t="s">
        <v>590</v>
      </c>
      <c r="H450" s="212">
        <v>8</v>
      </c>
      <c r="I450" s="213"/>
      <c r="J450" s="212">
        <f>ROUND(I450*H450,2)</f>
        <v>0</v>
      </c>
      <c r="K450" s="210" t="s">
        <v>1</v>
      </c>
      <c r="L450" s="37"/>
      <c r="M450" s="214" t="s">
        <v>1</v>
      </c>
      <c r="N450" s="215" t="s">
        <v>41</v>
      </c>
      <c r="O450" s="65"/>
      <c r="P450" s="216">
        <f>O450*H450</f>
        <v>0</v>
      </c>
      <c r="Q450" s="216">
        <v>0</v>
      </c>
      <c r="R450" s="216">
        <f>Q450*H450</f>
        <v>0</v>
      </c>
      <c r="S450" s="216">
        <v>0</v>
      </c>
      <c r="T450" s="217">
        <f>S450*H450</f>
        <v>0</v>
      </c>
      <c r="AR450" s="218" t="s">
        <v>403</v>
      </c>
      <c r="AT450" s="218" t="s">
        <v>201</v>
      </c>
      <c r="AU450" s="218" t="s">
        <v>211</v>
      </c>
      <c r="AY450" s="16" t="s">
        <v>198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16" t="s">
        <v>83</v>
      </c>
      <c r="BK450" s="219">
        <f>ROUND(I450*H450,2)</f>
        <v>0</v>
      </c>
      <c r="BL450" s="16" t="s">
        <v>403</v>
      </c>
      <c r="BM450" s="218" t="s">
        <v>1057</v>
      </c>
    </row>
    <row r="451" spans="2:65" s="11" customFormat="1" ht="20.85" customHeight="1" x14ac:dyDescent="0.2">
      <c r="B451" s="192"/>
      <c r="C451" s="193"/>
      <c r="D451" s="194" t="s">
        <v>75</v>
      </c>
      <c r="E451" s="206" t="s">
        <v>2153</v>
      </c>
      <c r="F451" s="206" t="s">
        <v>2081</v>
      </c>
      <c r="G451" s="193"/>
      <c r="H451" s="193"/>
      <c r="I451" s="196"/>
      <c r="J451" s="207">
        <f>BK451</f>
        <v>0</v>
      </c>
      <c r="K451" s="193"/>
      <c r="L451" s="198"/>
      <c r="M451" s="199"/>
      <c r="N451" s="200"/>
      <c r="O451" s="200"/>
      <c r="P451" s="201">
        <f>SUM(P452:P453)</f>
        <v>0</v>
      </c>
      <c r="Q451" s="200"/>
      <c r="R451" s="201">
        <f>SUM(R452:R453)</f>
        <v>0</v>
      </c>
      <c r="S451" s="200"/>
      <c r="T451" s="202">
        <f>SUM(T452:T453)</f>
        <v>0</v>
      </c>
      <c r="AR451" s="203" t="s">
        <v>211</v>
      </c>
      <c r="AT451" s="204" t="s">
        <v>75</v>
      </c>
      <c r="AU451" s="204" t="s">
        <v>85</v>
      </c>
      <c r="AY451" s="203" t="s">
        <v>198</v>
      </c>
      <c r="BK451" s="205">
        <f>SUM(BK452:BK453)</f>
        <v>0</v>
      </c>
    </row>
    <row r="452" spans="2:65" s="1" customFormat="1" ht="16.5" customHeight="1" x14ac:dyDescent="0.2">
      <c r="B452" s="33"/>
      <c r="C452" s="208" t="s">
        <v>1060</v>
      </c>
      <c r="D452" s="208" t="s">
        <v>201</v>
      </c>
      <c r="E452" s="209" t="s">
        <v>2082</v>
      </c>
      <c r="F452" s="210" t="s">
        <v>2083</v>
      </c>
      <c r="G452" s="211" t="s">
        <v>2084</v>
      </c>
      <c r="H452" s="212">
        <v>10</v>
      </c>
      <c r="I452" s="213"/>
      <c r="J452" s="212">
        <f>ROUND(I452*H452,2)</f>
        <v>0</v>
      </c>
      <c r="K452" s="210" t="s">
        <v>1</v>
      </c>
      <c r="L452" s="37"/>
      <c r="M452" s="214" t="s">
        <v>1</v>
      </c>
      <c r="N452" s="215" t="s">
        <v>41</v>
      </c>
      <c r="O452" s="65"/>
      <c r="P452" s="216">
        <f>O452*H452</f>
        <v>0</v>
      </c>
      <c r="Q452" s="216">
        <v>0</v>
      </c>
      <c r="R452" s="216">
        <f>Q452*H452</f>
        <v>0</v>
      </c>
      <c r="S452" s="216">
        <v>0</v>
      </c>
      <c r="T452" s="217">
        <f>S452*H452</f>
        <v>0</v>
      </c>
      <c r="AR452" s="218" t="s">
        <v>403</v>
      </c>
      <c r="AT452" s="218" t="s">
        <v>201</v>
      </c>
      <c r="AU452" s="218" t="s">
        <v>211</v>
      </c>
      <c r="AY452" s="16" t="s">
        <v>198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16" t="s">
        <v>83</v>
      </c>
      <c r="BK452" s="219">
        <f>ROUND(I452*H452,2)</f>
        <v>0</v>
      </c>
      <c r="BL452" s="16" t="s">
        <v>403</v>
      </c>
      <c r="BM452" s="218" t="s">
        <v>1063</v>
      </c>
    </row>
    <row r="453" spans="2:65" s="1" customFormat="1" ht="16.5" customHeight="1" x14ac:dyDescent="0.2">
      <c r="B453" s="33"/>
      <c r="C453" s="208" t="s">
        <v>606</v>
      </c>
      <c r="D453" s="208" t="s">
        <v>201</v>
      </c>
      <c r="E453" s="209" t="s">
        <v>2085</v>
      </c>
      <c r="F453" s="210" t="s">
        <v>2086</v>
      </c>
      <c r="G453" s="211" t="s">
        <v>2084</v>
      </c>
      <c r="H453" s="212">
        <v>10</v>
      </c>
      <c r="I453" s="213"/>
      <c r="J453" s="212">
        <f>ROUND(I453*H453,2)</f>
        <v>0</v>
      </c>
      <c r="K453" s="210" t="s">
        <v>1</v>
      </c>
      <c r="L453" s="37"/>
      <c r="M453" s="214" t="s">
        <v>1</v>
      </c>
      <c r="N453" s="215" t="s">
        <v>41</v>
      </c>
      <c r="O453" s="65"/>
      <c r="P453" s="216">
        <f>O453*H453</f>
        <v>0</v>
      </c>
      <c r="Q453" s="216">
        <v>0</v>
      </c>
      <c r="R453" s="216">
        <f>Q453*H453</f>
        <v>0</v>
      </c>
      <c r="S453" s="216">
        <v>0</v>
      </c>
      <c r="T453" s="217">
        <f>S453*H453</f>
        <v>0</v>
      </c>
      <c r="AR453" s="218" t="s">
        <v>403</v>
      </c>
      <c r="AT453" s="218" t="s">
        <v>201</v>
      </c>
      <c r="AU453" s="218" t="s">
        <v>211</v>
      </c>
      <c r="AY453" s="16" t="s">
        <v>198</v>
      </c>
      <c r="BE453" s="219">
        <f>IF(N453="základní",J453,0)</f>
        <v>0</v>
      </c>
      <c r="BF453" s="219">
        <f>IF(N453="snížená",J453,0)</f>
        <v>0</v>
      </c>
      <c r="BG453" s="219">
        <f>IF(N453="zákl. přenesená",J453,0)</f>
        <v>0</v>
      </c>
      <c r="BH453" s="219">
        <f>IF(N453="sníž. přenesená",J453,0)</f>
        <v>0</v>
      </c>
      <c r="BI453" s="219">
        <f>IF(N453="nulová",J453,0)</f>
        <v>0</v>
      </c>
      <c r="BJ453" s="16" t="s">
        <v>83</v>
      </c>
      <c r="BK453" s="219">
        <f>ROUND(I453*H453,2)</f>
        <v>0</v>
      </c>
      <c r="BL453" s="16" t="s">
        <v>403</v>
      </c>
      <c r="BM453" s="218" t="s">
        <v>1068</v>
      </c>
    </row>
    <row r="454" spans="2:65" s="11" customFormat="1" ht="20.85" customHeight="1" x14ac:dyDescent="0.2">
      <c r="B454" s="192"/>
      <c r="C454" s="193"/>
      <c r="D454" s="194" t="s">
        <v>75</v>
      </c>
      <c r="E454" s="206" t="s">
        <v>2154</v>
      </c>
      <c r="F454" s="206" t="s">
        <v>2090</v>
      </c>
      <c r="G454" s="193"/>
      <c r="H454" s="193"/>
      <c r="I454" s="196"/>
      <c r="J454" s="207">
        <f>BK454</f>
        <v>0</v>
      </c>
      <c r="K454" s="193"/>
      <c r="L454" s="198"/>
      <c r="M454" s="199"/>
      <c r="N454" s="200"/>
      <c r="O454" s="200"/>
      <c r="P454" s="201">
        <f>P455</f>
        <v>0</v>
      </c>
      <c r="Q454" s="200"/>
      <c r="R454" s="201">
        <f>R455</f>
        <v>0</v>
      </c>
      <c r="S454" s="200"/>
      <c r="T454" s="202">
        <f>T455</f>
        <v>0</v>
      </c>
      <c r="AR454" s="203" t="s">
        <v>211</v>
      </c>
      <c r="AT454" s="204" t="s">
        <v>75</v>
      </c>
      <c r="AU454" s="204" t="s">
        <v>85</v>
      </c>
      <c r="AY454" s="203" t="s">
        <v>198</v>
      </c>
      <c r="BK454" s="205">
        <f>BK455</f>
        <v>0</v>
      </c>
    </row>
    <row r="455" spans="2:65" s="1" customFormat="1" ht="16.5" customHeight="1" x14ac:dyDescent="0.2">
      <c r="B455" s="33"/>
      <c r="C455" s="208" t="s">
        <v>1071</v>
      </c>
      <c r="D455" s="208" t="s">
        <v>201</v>
      </c>
      <c r="E455" s="209" t="s">
        <v>2091</v>
      </c>
      <c r="F455" s="210" t="s">
        <v>2092</v>
      </c>
      <c r="G455" s="211" t="s">
        <v>2084</v>
      </c>
      <c r="H455" s="212">
        <v>25</v>
      </c>
      <c r="I455" s="213"/>
      <c r="J455" s="212">
        <f>ROUND(I455*H455,2)</f>
        <v>0</v>
      </c>
      <c r="K455" s="210" t="s">
        <v>1</v>
      </c>
      <c r="L455" s="37"/>
      <c r="M455" s="214" t="s">
        <v>1</v>
      </c>
      <c r="N455" s="215" t="s">
        <v>41</v>
      </c>
      <c r="O455" s="65"/>
      <c r="P455" s="216">
        <f>O455*H455</f>
        <v>0</v>
      </c>
      <c r="Q455" s="216">
        <v>0</v>
      </c>
      <c r="R455" s="216">
        <f>Q455*H455</f>
        <v>0</v>
      </c>
      <c r="S455" s="216">
        <v>0</v>
      </c>
      <c r="T455" s="217">
        <f>S455*H455</f>
        <v>0</v>
      </c>
      <c r="AR455" s="218" t="s">
        <v>403</v>
      </c>
      <c r="AT455" s="218" t="s">
        <v>201</v>
      </c>
      <c r="AU455" s="218" t="s">
        <v>211</v>
      </c>
      <c r="AY455" s="16" t="s">
        <v>198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16" t="s">
        <v>83</v>
      </c>
      <c r="BK455" s="219">
        <f>ROUND(I455*H455,2)</f>
        <v>0</v>
      </c>
      <c r="BL455" s="16" t="s">
        <v>403</v>
      </c>
      <c r="BM455" s="218" t="s">
        <v>1074</v>
      </c>
    </row>
    <row r="456" spans="2:65" s="11" customFormat="1" ht="22.9" customHeight="1" x14ac:dyDescent="0.2">
      <c r="B456" s="192"/>
      <c r="C456" s="193"/>
      <c r="D456" s="194" t="s">
        <v>75</v>
      </c>
      <c r="E456" s="206" t="s">
        <v>2155</v>
      </c>
      <c r="F456" s="206" t="s">
        <v>2156</v>
      </c>
      <c r="G456" s="193"/>
      <c r="H456" s="193"/>
      <c r="I456" s="196"/>
      <c r="J456" s="207">
        <f>BK456</f>
        <v>0</v>
      </c>
      <c r="K456" s="193"/>
      <c r="L456" s="198"/>
      <c r="M456" s="199"/>
      <c r="N456" s="200"/>
      <c r="O456" s="200"/>
      <c r="P456" s="201">
        <f>P457+P460</f>
        <v>0</v>
      </c>
      <c r="Q456" s="200"/>
      <c r="R456" s="201">
        <f>R457+R460</f>
        <v>0</v>
      </c>
      <c r="S456" s="200"/>
      <c r="T456" s="202">
        <f>T457+T460</f>
        <v>0</v>
      </c>
      <c r="AR456" s="203" t="s">
        <v>211</v>
      </c>
      <c r="AT456" s="204" t="s">
        <v>75</v>
      </c>
      <c r="AU456" s="204" t="s">
        <v>83</v>
      </c>
      <c r="AY456" s="203" t="s">
        <v>198</v>
      </c>
      <c r="BK456" s="205">
        <f>BK457+BK460</f>
        <v>0</v>
      </c>
    </row>
    <row r="457" spans="2:65" s="11" customFormat="1" ht="20.85" customHeight="1" x14ac:dyDescent="0.2">
      <c r="B457" s="192"/>
      <c r="C457" s="193"/>
      <c r="D457" s="194" t="s">
        <v>75</v>
      </c>
      <c r="E457" s="206" t="s">
        <v>2157</v>
      </c>
      <c r="F457" s="206" t="s">
        <v>2158</v>
      </c>
      <c r="G457" s="193"/>
      <c r="H457" s="193"/>
      <c r="I457" s="196"/>
      <c r="J457" s="207">
        <f>BK457</f>
        <v>0</v>
      </c>
      <c r="K457" s="193"/>
      <c r="L457" s="198"/>
      <c r="M457" s="199"/>
      <c r="N457" s="200"/>
      <c r="O457" s="200"/>
      <c r="P457" s="201">
        <f>SUM(P458:P459)</f>
        <v>0</v>
      </c>
      <c r="Q457" s="200"/>
      <c r="R457" s="201">
        <f>SUM(R458:R459)</f>
        <v>0</v>
      </c>
      <c r="S457" s="200"/>
      <c r="T457" s="202">
        <f>SUM(T458:T459)</f>
        <v>0</v>
      </c>
      <c r="AR457" s="203" t="s">
        <v>211</v>
      </c>
      <c r="AT457" s="204" t="s">
        <v>75</v>
      </c>
      <c r="AU457" s="204" t="s">
        <v>85</v>
      </c>
      <c r="AY457" s="203" t="s">
        <v>198</v>
      </c>
      <c r="BK457" s="205">
        <f>SUM(BK458:BK459)</f>
        <v>0</v>
      </c>
    </row>
    <row r="458" spans="2:65" s="1" customFormat="1" ht="16.5" customHeight="1" x14ac:dyDescent="0.2">
      <c r="B458" s="33"/>
      <c r="C458" s="208" t="s">
        <v>614</v>
      </c>
      <c r="D458" s="208" t="s">
        <v>201</v>
      </c>
      <c r="E458" s="209" t="s">
        <v>2159</v>
      </c>
      <c r="F458" s="210" t="s">
        <v>2160</v>
      </c>
      <c r="G458" s="211" t="s">
        <v>278</v>
      </c>
      <c r="H458" s="212">
        <v>92</v>
      </c>
      <c r="I458" s="213"/>
      <c r="J458" s="212">
        <f>ROUND(I458*H458,2)</f>
        <v>0</v>
      </c>
      <c r="K458" s="210" t="s">
        <v>1</v>
      </c>
      <c r="L458" s="37"/>
      <c r="M458" s="214" t="s">
        <v>1</v>
      </c>
      <c r="N458" s="215" t="s">
        <v>41</v>
      </c>
      <c r="O458" s="65"/>
      <c r="P458" s="216">
        <f>O458*H458</f>
        <v>0</v>
      </c>
      <c r="Q458" s="216">
        <v>0</v>
      </c>
      <c r="R458" s="216">
        <f>Q458*H458</f>
        <v>0</v>
      </c>
      <c r="S458" s="216">
        <v>0</v>
      </c>
      <c r="T458" s="217">
        <f>S458*H458</f>
        <v>0</v>
      </c>
      <c r="AR458" s="218" t="s">
        <v>403</v>
      </c>
      <c r="AT458" s="218" t="s">
        <v>201</v>
      </c>
      <c r="AU458" s="218" t="s">
        <v>211</v>
      </c>
      <c r="AY458" s="16" t="s">
        <v>198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6" t="s">
        <v>83</v>
      </c>
      <c r="BK458" s="219">
        <f>ROUND(I458*H458,2)</f>
        <v>0</v>
      </c>
      <c r="BL458" s="16" t="s">
        <v>403</v>
      </c>
      <c r="BM458" s="218" t="s">
        <v>1081</v>
      </c>
    </row>
    <row r="459" spans="2:65" s="1" customFormat="1" ht="16.5" customHeight="1" x14ac:dyDescent="0.2">
      <c r="B459" s="33"/>
      <c r="C459" s="208" t="s">
        <v>1083</v>
      </c>
      <c r="D459" s="208" t="s">
        <v>201</v>
      </c>
      <c r="E459" s="209" t="s">
        <v>2161</v>
      </c>
      <c r="F459" s="210" t="s">
        <v>2162</v>
      </c>
      <c r="G459" s="211" t="s">
        <v>278</v>
      </c>
      <c r="H459" s="212">
        <v>12</v>
      </c>
      <c r="I459" s="213"/>
      <c r="J459" s="212">
        <f>ROUND(I459*H459,2)</f>
        <v>0</v>
      </c>
      <c r="K459" s="210" t="s">
        <v>1</v>
      </c>
      <c r="L459" s="37"/>
      <c r="M459" s="214" t="s">
        <v>1</v>
      </c>
      <c r="N459" s="215" t="s">
        <v>41</v>
      </c>
      <c r="O459" s="65"/>
      <c r="P459" s="216">
        <f>O459*H459</f>
        <v>0</v>
      </c>
      <c r="Q459" s="216">
        <v>0</v>
      </c>
      <c r="R459" s="216">
        <f>Q459*H459</f>
        <v>0</v>
      </c>
      <c r="S459" s="216">
        <v>0</v>
      </c>
      <c r="T459" s="217">
        <f>S459*H459</f>
        <v>0</v>
      </c>
      <c r="AR459" s="218" t="s">
        <v>403</v>
      </c>
      <c r="AT459" s="218" t="s">
        <v>201</v>
      </c>
      <c r="AU459" s="218" t="s">
        <v>211</v>
      </c>
      <c r="AY459" s="16" t="s">
        <v>198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6" t="s">
        <v>83</v>
      </c>
      <c r="BK459" s="219">
        <f>ROUND(I459*H459,2)</f>
        <v>0</v>
      </c>
      <c r="BL459" s="16" t="s">
        <v>403</v>
      </c>
      <c r="BM459" s="218" t="s">
        <v>1086</v>
      </c>
    </row>
    <row r="460" spans="2:65" s="11" customFormat="1" ht="20.85" customHeight="1" x14ac:dyDescent="0.2">
      <c r="B460" s="192"/>
      <c r="C460" s="193"/>
      <c r="D460" s="194" t="s">
        <v>75</v>
      </c>
      <c r="E460" s="206" t="s">
        <v>2163</v>
      </c>
      <c r="F460" s="206" t="s">
        <v>2164</v>
      </c>
      <c r="G460" s="193"/>
      <c r="H460" s="193"/>
      <c r="I460" s="196"/>
      <c r="J460" s="207">
        <f>BK460</f>
        <v>0</v>
      </c>
      <c r="K460" s="193"/>
      <c r="L460" s="198"/>
      <c r="M460" s="199"/>
      <c r="N460" s="200"/>
      <c r="O460" s="200"/>
      <c r="P460" s="201">
        <f>P461</f>
        <v>0</v>
      </c>
      <c r="Q460" s="200"/>
      <c r="R460" s="201">
        <f>R461</f>
        <v>0</v>
      </c>
      <c r="S460" s="200"/>
      <c r="T460" s="202">
        <f>T461</f>
        <v>0</v>
      </c>
      <c r="AR460" s="203" t="s">
        <v>211</v>
      </c>
      <c r="AT460" s="204" t="s">
        <v>75</v>
      </c>
      <c r="AU460" s="204" t="s">
        <v>85</v>
      </c>
      <c r="AY460" s="203" t="s">
        <v>198</v>
      </c>
      <c r="BK460" s="205">
        <f>BK461</f>
        <v>0</v>
      </c>
    </row>
    <row r="461" spans="2:65" s="1" customFormat="1" ht="16.5" customHeight="1" x14ac:dyDescent="0.2">
      <c r="B461" s="33"/>
      <c r="C461" s="208" t="s">
        <v>617</v>
      </c>
      <c r="D461" s="208" t="s">
        <v>201</v>
      </c>
      <c r="E461" s="209" t="s">
        <v>2165</v>
      </c>
      <c r="F461" s="210" t="s">
        <v>2166</v>
      </c>
      <c r="G461" s="211" t="s">
        <v>278</v>
      </c>
      <c r="H461" s="212">
        <v>62</v>
      </c>
      <c r="I461" s="213"/>
      <c r="J461" s="212">
        <f>ROUND(I461*H461,2)</f>
        <v>0</v>
      </c>
      <c r="K461" s="210" t="s">
        <v>1</v>
      </c>
      <c r="L461" s="37"/>
      <c r="M461" s="214" t="s">
        <v>1</v>
      </c>
      <c r="N461" s="215" t="s">
        <v>41</v>
      </c>
      <c r="O461" s="65"/>
      <c r="P461" s="216">
        <f>O461*H461</f>
        <v>0</v>
      </c>
      <c r="Q461" s="216">
        <v>0</v>
      </c>
      <c r="R461" s="216">
        <f>Q461*H461</f>
        <v>0</v>
      </c>
      <c r="S461" s="216">
        <v>0</v>
      </c>
      <c r="T461" s="217">
        <f>S461*H461</f>
        <v>0</v>
      </c>
      <c r="AR461" s="218" t="s">
        <v>403</v>
      </c>
      <c r="AT461" s="218" t="s">
        <v>201</v>
      </c>
      <c r="AU461" s="218" t="s">
        <v>211</v>
      </c>
      <c r="AY461" s="16" t="s">
        <v>198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6" t="s">
        <v>83</v>
      </c>
      <c r="BK461" s="219">
        <f>ROUND(I461*H461,2)</f>
        <v>0</v>
      </c>
      <c r="BL461" s="16" t="s">
        <v>403</v>
      </c>
      <c r="BM461" s="218" t="s">
        <v>1090</v>
      </c>
    </row>
    <row r="462" spans="2:65" s="11" customFormat="1" ht="22.9" customHeight="1" x14ac:dyDescent="0.2">
      <c r="B462" s="192"/>
      <c r="C462" s="193"/>
      <c r="D462" s="194" t="s">
        <v>75</v>
      </c>
      <c r="E462" s="206" t="s">
        <v>2167</v>
      </c>
      <c r="F462" s="206" t="s">
        <v>2168</v>
      </c>
      <c r="G462" s="193"/>
      <c r="H462" s="193"/>
      <c r="I462" s="196"/>
      <c r="J462" s="207">
        <f>BK462</f>
        <v>0</v>
      </c>
      <c r="K462" s="193"/>
      <c r="L462" s="198"/>
      <c r="M462" s="199"/>
      <c r="N462" s="200"/>
      <c r="O462" s="200"/>
      <c r="P462" s="201">
        <f>P463+P465+P467+P474+P477+P480+P482+P485+P488+P490</f>
        <v>0</v>
      </c>
      <c r="Q462" s="200"/>
      <c r="R462" s="201">
        <f>R463+R465+R467+R474+R477+R480+R482+R485+R488+R490</f>
        <v>0</v>
      </c>
      <c r="S462" s="200"/>
      <c r="T462" s="202">
        <f>T463+T465+T467+T474+T477+T480+T482+T485+T488+T490</f>
        <v>0</v>
      </c>
      <c r="AR462" s="203" t="s">
        <v>211</v>
      </c>
      <c r="AT462" s="204" t="s">
        <v>75</v>
      </c>
      <c r="AU462" s="204" t="s">
        <v>83</v>
      </c>
      <c r="AY462" s="203" t="s">
        <v>198</v>
      </c>
      <c r="BK462" s="205">
        <f>BK463+BK465+BK467+BK474+BK477+BK480+BK482+BK485+BK488+BK490</f>
        <v>0</v>
      </c>
    </row>
    <row r="463" spans="2:65" s="11" customFormat="1" ht="20.85" customHeight="1" x14ac:dyDescent="0.2">
      <c r="B463" s="192"/>
      <c r="C463" s="193"/>
      <c r="D463" s="194" t="s">
        <v>75</v>
      </c>
      <c r="E463" s="206" t="s">
        <v>2169</v>
      </c>
      <c r="F463" s="206" t="s">
        <v>2170</v>
      </c>
      <c r="G463" s="193"/>
      <c r="H463" s="193"/>
      <c r="I463" s="196"/>
      <c r="J463" s="207">
        <f>BK463</f>
        <v>0</v>
      </c>
      <c r="K463" s="193"/>
      <c r="L463" s="198"/>
      <c r="M463" s="199"/>
      <c r="N463" s="200"/>
      <c r="O463" s="200"/>
      <c r="P463" s="201">
        <f>P464</f>
        <v>0</v>
      </c>
      <c r="Q463" s="200"/>
      <c r="R463" s="201">
        <f>R464</f>
        <v>0</v>
      </c>
      <c r="S463" s="200"/>
      <c r="T463" s="202">
        <f>T464</f>
        <v>0</v>
      </c>
      <c r="AR463" s="203" t="s">
        <v>211</v>
      </c>
      <c r="AT463" s="204" t="s">
        <v>75</v>
      </c>
      <c r="AU463" s="204" t="s">
        <v>85</v>
      </c>
      <c r="AY463" s="203" t="s">
        <v>198</v>
      </c>
      <c r="BK463" s="205">
        <f>BK464</f>
        <v>0</v>
      </c>
    </row>
    <row r="464" spans="2:65" s="1" customFormat="1" ht="16.5" customHeight="1" x14ac:dyDescent="0.2">
      <c r="B464" s="33"/>
      <c r="C464" s="208" t="s">
        <v>1095</v>
      </c>
      <c r="D464" s="208" t="s">
        <v>201</v>
      </c>
      <c r="E464" s="209" t="s">
        <v>2171</v>
      </c>
      <c r="F464" s="210" t="s">
        <v>2172</v>
      </c>
      <c r="G464" s="211" t="s">
        <v>590</v>
      </c>
      <c r="H464" s="212">
        <v>40</v>
      </c>
      <c r="I464" s="213"/>
      <c r="J464" s="212">
        <f>ROUND(I464*H464,2)</f>
        <v>0</v>
      </c>
      <c r="K464" s="210" t="s">
        <v>1</v>
      </c>
      <c r="L464" s="37"/>
      <c r="M464" s="214" t="s">
        <v>1</v>
      </c>
      <c r="N464" s="215" t="s">
        <v>41</v>
      </c>
      <c r="O464" s="65"/>
      <c r="P464" s="216">
        <f>O464*H464</f>
        <v>0</v>
      </c>
      <c r="Q464" s="216">
        <v>0</v>
      </c>
      <c r="R464" s="216">
        <f>Q464*H464</f>
        <v>0</v>
      </c>
      <c r="S464" s="216">
        <v>0</v>
      </c>
      <c r="T464" s="217">
        <f>S464*H464</f>
        <v>0</v>
      </c>
      <c r="AR464" s="218" t="s">
        <v>403</v>
      </c>
      <c r="AT464" s="218" t="s">
        <v>201</v>
      </c>
      <c r="AU464" s="218" t="s">
        <v>211</v>
      </c>
      <c r="AY464" s="16" t="s">
        <v>198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6" t="s">
        <v>83</v>
      </c>
      <c r="BK464" s="219">
        <f>ROUND(I464*H464,2)</f>
        <v>0</v>
      </c>
      <c r="BL464" s="16" t="s">
        <v>403</v>
      </c>
      <c r="BM464" s="218" t="s">
        <v>1098</v>
      </c>
    </row>
    <row r="465" spans="2:65" s="11" customFormat="1" ht="20.85" customHeight="1" x14ac:dyDescent="0.2">
      <c r="B465" s="192"/>
      <c r="C465" s="193"/>
      <c r="D465" s="194" t="s">
        <v>75</v>
      </c>
      <c r="E465" s="206" t="s">
        <v>2173</v>
      </c>
      <c r="F465" s="206" t="s">
        <v>2170</v>
      </c>
      <c r="G465" s="193"/>
      <c r="H465" s="193"/>
      <c r="I465" s="196"/>
      <c r="J465" s="207">
        <f>BK465</f>
        <v>0</v>
      </c>
      <c r="K465" s="193"/>
      <c r="L465" s="198"/>
      <c r="M465" s="199"/>
      <c r="N465" s="200"/>
      <c r="O465" s="200"/>
      <c r="P465" s="201">
        <f>P466</f>
        <v>0</v>
      </c>
      <c r="Q465" s="200"/>
      <c r="R465" s="201">
        <f>R466</f>
        <v>0</v>
      </c>
      <c r="S465" s="200"/>
      <c r="T465" s="202">
        <f>T466</f>
        <v>0</v>
      </c>
      <c r="AR465" s="203" t="s">
        <v>211</v>
      </c>
      <c r="AT465" s="204" t="s">
        <v>75</v>
      </c>
      <c r="AU465" s="204" t="s">
        <v>85</v>
      </c>
      <c r="AY465" s="203" t="s">
        <v>198</v>
      </c>
      <c r="BK465" s="205">
        <f>BK466</f>
        <v>0</v>
      </c>
    </row>
    <row r="466" spans="2:65" s="1" customFormat="1" ht="16.5" customHeight="1" x14ac:dyDescent="0.2">
      <c r="B466" s="33"/>
      <c r="C466" s="208" t="s">
        <v>622</v>
      </c>
      <c r="D466" s="208" t="s">
        <v>201</v>
      </c>
      <c r="E466" s="209" t="s">
        <v>2174</v>
      </c>
      <c r="F466" s="210" t="s">
        <v>2175</v>
      </c>
      <c r="G466" s="211" t="s">
        <v>590</v>
      </c>
      <c r="H466" s="212">
        <v>48</v>
      </c>
      <c r="I466" s="213"/>
      <c r="J466" s="212">
        <f>ROUND(I466*H466,2)</f>
        <v>0</v>
      </c>
      <c r="K466" s="210" t="s">
        <v>1</v>
      </c>
      <c r="L466" s="37"/>
      <c r="M466" s="214" t="s">
        <v>1</v>
      </c>
      <c r="N466" s="215" t="s">
        <v>41</v>
      </c>
      <c r="O466" s="65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AR466" s="218" t="s">
        <v>403</v>
      </c>
      <c r="AT466" s="218" t="s">
        <v>201</v>
      </c>
      <c r="AU466" s="218" t="s">
        <v>211</v>
      </c>
      <c r="AY466" s="16" t="s">
        <v>198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6" t="s">
        <v>83</v>
      </c>
      <c r="BK466" s="219">
        <f>ROUND(I466*H466,2)</f>
        <v>0</v>
      </c>
      <c r="BL466" s="16" t="s">
        <v>403</v>
      </c>
      <c r="BM466" s="218" t="s">
        <v>1106</v>
      </c>
    </row>
    <row r="467" spans="2:65" s="11" customFormat="1" ht="20.85" customHeight="1" x14ac:dyDescent="0.2">
      <c r="B467" s="192"/>
      <c r="C467" s="193"/>
      <c r="D467" s="194" t="s">
        <v>75</v>
      </c>
      <c r="E467" s="206" t="s">
        <v>2176</v>
      </c>
      <c r="F467" s="206" t="s">
        <v>2177</v>
      </c>
      <c r="G467" s="193"/>
      <c r="H467" s="193"/>
      <c r="I467" s="196"/>
      <c r="J467" s="207">
        <f>BK467</f>
        <v>0</v>
      </c>
      <c r="K467" s="193"/>
      <c r="L467" s="198"/>
      <c r="M467" s="199"/>
      <c r="N467" s="200"/>
      <c r="O467" s="200"/>
      <c r="P467" s="201">
        <f>SUM(P468:P473)</f>
        <v>0</v>
      </c>
      <c r="Q467" s="200"/>
      <c r="R467" s="201">
        <f>SUM(R468:R473)</f>
        <v>0</v>
      </c>
      <c r="S467" s="200"/>
      <c r="T467" s="202">
        <f>SUM(T468:T473)</f>
        <v>0</v>
      </c>
      <c r="AR467" s="203" t="s">
        <v>211</v>
      </c>
      <c r="AT467" s="204" t="s">
        <v>75</v>
      </c>
      <c r="AU467" s="204" t="s">
        <v>85</v>
      </c>
      <c r="AY467" s="203" t="s">
        <v>198</v>
      </c>
      <c r="BK467" s="205">
        <f>SUM(BK468:BK473)</f>
        <v>0</v>
      </c>
    </row>
    <row r="468" spans="2:65" s="1" customFormat="1" ht="16.5" customHeight="1" x14ac:dyDescent="0.2">
      <c r="B468" s="33"/>
      <c r="C468" s="208" t="s">
        <v>1108</v>
      </c>
      <c r="D468" s="208" t="s">
        <v>201</v>
      </c>
      <c r="E468" s="209" t="s">
        <v>2178</v>
      </c>
      <c r="F468" s="210" t="s">
        <v>2179</v>
      </c>
      <c r="G468" s="211" t="s">
        <v>590</v>
      </c>
      <c r="H468" s="212">
        <v>28</v>
      </c>
      <c r="I468" s="213"/>
      <c r="J468" s="212">
        <f t="shared" ref="J468:J473" si="15">ROUND(I468*H468,2)</f>
        <v>0</v>
      </c>
      <c r="K468" s="210" t="s">
        <v>1</v>
      </c>
      <c r="L468" s="37"/>
      <c r="M468" s="214" t="s">
        <v>1</v>
      </c>
      <c r="N468" s="215" t="s">
        <v>41</v>
      </c>
      <c r="O468" s="65"/>
      <c r="P468" s="216">
        <f t="shared" ref="P468:P473" si="16">O468*H468</f>
        <v>0</v>
      </c>
      <c r="Q468" s="216">
        <v>0</v>
      </c>
      <c r="R468" s="216">
        <f t="shared" ref="R468:R473" si="17">Q468*H468</f>
        <v>0</v>
      </c>
      <c r="S468" s="216">
        <v>0</v>
      </c>
      <c r="T468" s="217">
        <f t="shared" ref="T468:T473" si="18">S468*H468</f>
        <v>0</v>
      </c>
      <c r="AR468" s="218" t="s">
        <v>403</v>
      </c>
      <c r="AT468" s="218" t="s">
        <v>201</v>
      </c>
      <c r="AU468" s="218" t="s">
        <v>211</v>
      </c>
      <c r="AY468" s="16" t="s">
        <v>198</v>
      </c>
      <c r="BE468" s="219">
        <f t="shared" ref="BE468:BE473" si="19">IF(N468="základní",J468,0)</f>
        <v>0</v>
      </c>
      <c r="BF468" s="219">
        <f t="shared" ref="BF468:BF473" si="20">IF(N468="snížená",J468,0)</f>
        <v>0</v>
      </c>
      <c r="BG468" s="219">
        <f t="shared" ref="BG468:BG473" si="21">IF(N468="zákl. přenesená",J468,0)</f>
        <v>0</v>
      </c>
      <c r="BH468" s="219">
        <f t="shared" ref="BH468:BH473" si="22">IF(N468="sníž. přenesená",J468,0)</f>
        <v>0</v>
      </c>
      <c r="BI468" s="219">
        <f t="shared" ref="BI468:BI473" si="23">IF(N468="nulová",J468,0)</f>
        <v>0</v>
      </c>
      <c r="BJ468" s="16" t="s">
        <v>83</v>
      </c>
      <c r="BK468" s="219">
        <f t="shared" ref="BK468:BK473" si="24">ROUND(I468*H468,2)</f>
        <v>0</v>
      </c>
      <c r="BL468" s="16" t="s">
        <v>403</v>
      </c>
      <c r="BM468" s="218" t="s">
        <v>1111</v>
      </c>
    </row>
    <row r="469" spans="2:65" s="1" customFormat="1" ht="16.5" customHeight="1" x14ac:dyDescent="0.2">
      <c r="B469" s="33"/>
      <c r="C469" s="208" t="s">
        <v>627</v>
      </c>
      <c r="D469" s="208" t="s">
        <v>201</v>
      </c>
      <c r="E469" s="209" t="s">
        <v>2180</v>
      </c>
      <c r="F469" s="210" t="s">
        <v>2181</v>
      </c>
      <c r="G469" s="211" t="s">
        <v>590</v>
      </c>
      <c r="H469" s="212">
        <v>4</v>
      </c>
      <c r="I469" s="213"/>
      <c r="J469" s="212">
        <f t="shared" si="15"/>
        <v>0</v>
      </c>
      <c r="K469" s="210" t="s">
        <v>1</v>
      </c>
      <c r="L469" s="37"/>
      <c r="M469" s="214" t="s">
        <v>1</v>
      </c>
      <c r="N469" s="215" t="s">
        <v>41</v>
      </c>
      <c r="O469" s="65"/>
      <c r="P469" s="216">
        <f t="shared" si="16"/>
        <v>0</v>
      </c>
      <c r="Q469" s="216">
        <v>0</v>
      </c>
      <c r="R469" s="216">
        <f t="shared" si="17"/>
        <v>0</v>
      </c>
      <c r="S469" s="216">
        <v>0</v>
      </c>
      <c r="T469" s="217">
        <f t="shared" si="18"/>
        <v>0</v>
      </c>
      <c r="AR469" s="218" t="s">
        <v>403</v>
      </c>
      <c r="AT469" s="218" t="s">
        <v>201</v>
      </c>
      <c r="AU469" s="218" t="s">
        <v>211</v>
      </c>
      <c r="AY469" s="16" t="s">
        <v>198</v>
      </c>
      <c r="BE469" s="219">
        <f t="shared" si="19"/>
        <v>0</v>
      </c>
      <c r="BF469" s="219">
        <f t="shared" si="20"/>
        <v>0</v>
      </c>
      <c r="BG469" s="219">
        <f t="shared" si="21"/>
        <v>0</v>
      </c>
      <c r="BH469" s="219">
        <f t="shared" si="22"/>
        <v>0</v>
      </c>
      <c r="BI469" s="219">
        <f t="shared" si="23"/>
        <v>0</v>
      </c>
      <c r="BJ469" s="16" t="s">
        <v>83</v>
      </c>
      <c r="BK469" s="219">
        <f t="shared" si="24"/>
        <v>0</v>
      </c>
      <c r="BL469" s="16" t="s">
        <v>403</v>
      </c>
      <c r="BM469" s="218" t="s">
        <v>1122</v>
      </c>
    </row>
    <row r="470" spans="2:65" s="1" customFormat="1" ht="16.5" customHeight="1" x14ac:dyDescent="0.2">
      <c r="B470" s="33"/>
      <c r="C470" s="208" t="s">
        <v>1125</v>
      </c>
      <c r="D470" s="208" t="s">
        <v>201</v>
      </c>
      <c r="E470" s="209" t="s">
        <v>2182</v>
      </c>
      <c r="F470" s="210" t="s">
        <v>2183</v>
      </c>
      <c r="G470" s="211" t="s">
        <v>590</v>
      </c>
      <c r="H470" s="212">
        <v>4</v>
      </c>
      <c r="I470" s="213"/>
      <c r="J470" s="212">
        <f t="shared" si="15"/>
        <v>0</v>
      </c>
      <c r="K470" s="210" t="s">
        <v>1</v>
      </c>
      <c r="L470" s="37"/>
      <c r="M470" s="214" t="s">
        <v>1</v>
      </c>
      <c r="N470" s="215" t="s">
        <v>41</v>
      </c>
      <c r="O470" s="65"/>
      <c r="P470" s="216">
        <f t="shared" si="16"/>
        <v>0</v>
      </c>
      <c r="Q470" s="216">
        <v>0</v>
      </c>
      <c r="R470" s="216">
        <f t="shared" si="17"/>
        <v>0</v>
      </c>
      <c r="S470" s="216">
        <v>0</v>
      </c>
      <c r="T470" s="217">
        <f t="shared" si="18"/>
        <v>0</v>
      </c>
      <c r="AR470" s="218" t="s">
        <v>403</v>
      </c>
      <c r="AT470" s="218" t="s">
        <v>201</v>
      </c>
      <c r="AU470" s="218" t="s">
        <v>211</v>
      </c>
      <c r="AY470" s="16" t="s">
        <v>198</v>
      </c>
      <c r="BE470" s="219">
        <f t="shared" si="19"/>
        <v>0</v>
      </c>
      <c r="BF470" s="219">
        <f t="shared" si="20"/>
        <v>0</v>
      </c>
      <c r="BG470" s="219">
        <f t="shared" si="21"/>
        <v>0</v>
      </c>
      <c r="BH470" s="219">
        <f t="shared" si="22"/>
        <v>0</v>
      </c>
      <c r="BI470" s="219">
        <f t="shared" si="23"/>
        <v>0</v>
      </c>
      <c r="BJ470" s="16" t="s">
        <v>83</v>
      </c>
      <c r="BK470" s="219">
        <f t="shared" si="24"/>
        <v>0</v>
      </c>
      <c r="BL470" s="16" t="s">
        <v>403</v>
      </c>
      <c r="BM470" s="218" t="s">
        <v>1128</v>
      </c>
    </row>
    <row r="471" spans="2:65" s="1" customFormat="1" ht="16.5" customHeight="1" x14ac:dyDescent="0.2">
      <c r="B471" s="33"/>
      <c r="C471" s="208" t="s">
        <v>633</v>
      </c>
      <c r="D471" s="208" t="s">
        <v>201</v>
      </c>
      <c r="E471" s="209" t="s">
        <v>2184</v>
      </c>
      <c r="F471" s="210" t="s">
        <v>2185</v>
      </c>
      <c r="G471" s="211" t="s">
        <v>590</v>
      </c>
      <c r="H471" s="212">
        <v>2</v>
      </c>
      <c r="I471" s="213"/>
      <c r="J471" s="212">
        <f t="shared" si="15"/>
        <v>0</v>
      </c>
      <c r="K471" s="210" t="s">
        <v>1</v>
      </c>
      <c r="L471" s="37"/>
      <c r="M471" s="214" t="s">
        <v>1</v>
      </c>
      <c r="N471" s="215" t="s">
        <v>41</v>
      </c>
      <c r="O471" s="65"/>
      <c r="P471" s="216">
        <f t="shared" si="16"/>
        <v>0</v>
      </c>
      <c r="Q471" s="216">
        <v>0</v>
      </c>
      <c r="R471" s="216">
        <f t="shared" si="17"/>
        <v>0</v>
      </c>
      <c r="S471" s="216">
        <v>0</v>
      </c>
      <c r="T471" s="217">
        <f t="shared" si="18"/>
        <v>0</v>
      </c>
      <c r="AR471" s="218" t="s">
        <v>403</v>
      </c>
      <c r="AT471" s="218" t="s">
        <v>201</v>
      </c>
      <c r="AU471" s="218" t="s">
        <v>211</v>
      </c>
      <c r="AY471" s="16" t="s">
        <v>198</v>
      </c>
      <c r="BE471" s="219">
        <f t="shared" si="19"/>
        <v>0</v>
      </c>
      <c r="BF471" s="219">
        <f t="shared" si="20"/>
        <v>0</v>
      </c>
      <c r="BG471" s="219">
        <f t="shared" si="21"/>
        <v>0</v>
      </c>
      <c r="BH471" s="219">
        <f t="shared" si="22"/>
        <v>0</v>
      </c>
      <c r="BI471" s="219">
        <f t="shared" si="23"/>
        <v>0</v>
      </c>
      <c r="BJ471" s="16" t="s">
        <v>83</v>
      </c>
      <c r="BK471" s="219">
        <f t="shared" si="24"/>
        <v>0</v>
      </c>
      <c r="BL471" s="16" t="s">
        <v>403</v>
      </c>
      <c r="BM471" s="218" t="s">
        <v>1133</v>
      </c>
    </row>
    <row r="472" spans="2:65" s="1" customFormat="1" ht="16.5" customHeight="1" x14ac:dyDescent="0.2">
      <c r="B472" s="33"/>
      <c r="C472" s="208" t="s">
        <v>1136</v>
      </c>
      <c r="D472" s="208" t="s">
        <v>201</v>
      </c>
      <c r="E472" s="209" t="s">
        <v>2186</v>
      </c>
      <c r="F472" s="210" t="s">
        <v>2187</v>
      </c>
      <c r="G472" s="211" t="s">
        <v>590</v>
      </c>
      <c r="H472" s="212">
        <v>4</v>
      </c>
      <c r="I472" s="213"/>
      <c r="J472" s="212">
        <f t="shared" si="15"/>
        <v>0</v>
      </c>
      <c r="K472" s="210" t="s">
        <v>1</v>
      </c>
      <c r="L472" s="37"/>
      <c r="M472" s="214" t="s">
        <v>1</v>
      </c>
      <c r="N472" s="215" t="s">
        <v>41</v>
      </c>
      <c r="O472" s="65"/>
      <c r="P472" s="216">
        <f t="shared" si="16"/>
        <v>0</v>
      </c>
      <c r="Q472" s="216">
        <v>0</v>
      </c>
      <c r="R472" s="216">
        <f t="shared" si="17"/>
        <v>0</v>
      </c>
      <c r="S472" s="216">
        <v>0</v>
      </c>
      <c r="T472" s="217">
        <f t="shared" si="18"/>
        <v>0</v>
      </c>
      <c r="AR472" s="218" t="s">
        <v>403</v>
      </c>
      <c r="AT472" s="218" t="s">
        <v>201</v>
      </c>
      <c r="AU472" s="218" t="s">
        <v>211</v>
      </c>
      <c r="AY472" s="16" t="s">
        <v>198</v>
      </c>
      <c r="BE472" s="219">
        <f t="shared" si="19"/>
        <v>0</v>
      </c>
      <c r="BF472" s="219">
        <f t="shared" si="20"/>
        <v>0</v>
      </c>
      <c r="BG472" s="219">
        <f t="shared" si="21"/>
        <v>0</v>
      </c>
      <c r="BH472" s="219">
        <f t="shared" si="22"/>
        <v>0</v>
      </c>
      <c r="BI472" s="219">
        <f t="shared" si="23"/>
        <v>0</v>
      </c>
      <c r="BJ472" s="16" t="s">
        <v>83</v>
      </c>
      <c r="BK472" s="219">
        <f t="shared" si="24"/>
        <v>0</v>
      </c>
      <c r="BL472" s="16" t="s">
        <v>403</v>
      </c>
      <c r="BM472" s="218" t="s">
        <v>2188</v>
      </c>
    </row>
    <row r="473" spans="2:65" s="1" customFormat="1" ht="16.5" customHeight="1" x14ac:dyDescent="0.2">
      <c r="B473" s="33"/>
      <c r="C473" s="208" t="s">
        <v>637</v>
      </c>
      <c r="D473" s="208" t="s">
        <v>201</v>
      </c>
      <c r="E473" s="209" t="s">
        <v>2189</v>
      </c>
      <c r="F473" s="210" t="s">
        <v>2190</v>
      </c>
      <c r="G473" s="211" t="s">
        <v>590</v>
      </c>
      <c r="H473" s="212">
        <v>4</v>
      </c>
      <c r="I473" s="213"/>
      <c r="J473" s="212">
        <f t="shared" si="15"/>
        <v>0</v>
      </c>
      <c r="K473" s="210" t="s">
        <v>1</v>
      </c>
      <c r="L473" s="37"/>
      <c r="M473" s="214" t="s">
        <v>1</v>
      </c>
      <c r="N473" s="215" t="s">
        <v>41</v>
      </c>
      <c r="O473" s="65"/>
      <c r="P473" s="216">
        <f t="shared" si="16"/>
        <v>0</v>
      </c>
      <c r="Q473" s="216">
        <v>0</v>
      </c>
      <c r="R473" s="216">
        <f t="shared" si="17"/>
        <v>0</v>
      </c>
      <c r="S473" s="216">
        <v>0</v>
      </c>
      <c r="T473" s="217">
        <f t="shared" si="18"/>
        <v>0</v>
      </c>
      <c r="AR473" s="218" t="s">
        <v>403</v>
      </c>
      <c r="AT473" s="218" t="s">
        <v>201</v>
      </c>
      <c r="AU473" s="218" t="s">
        <v>211</v>
      </c>
      <c r="AY473" s="16" t="s">
        <v>198</v>
      </c>
      <c r="BE473" s="219">
        <f t="shared" si="19"/>
        <v>0</v>
      </c>
      <c r="BF473" s="219">
        <f t="shared" si="20"/>
        <v>0</v>
      </c>
      <c r="BG473" s="219">
        <f t="shared" si="21"/>
        <v>0</v>
      </c>
      <c r="BH473" s="219">
        <f t="shared" si="22"/>
        <v>0</v>
      </c>
      <c r="BI473" s="219">
        <f t="shared" si="23"/>
        <v>0</v>
      </c>
      <c r="BJ473" s="16" t="s">
        <v>83</v>
      </c>
      <c r="BK473" s="219">
        <f t="shared" si="24"/>
        <v>0</v>
      </c>
      <c r="BL473" s="16" t="s">
        <v>403</v>
      </c>
      <c r="BM473" s="218" t="s">
        <v>2191</v>
      </c>
    </row>
    <row r="474" spans="2:65" s="11" customFormat="1" ht="20.85" customHeight="1" x14ac:dyDescent="0.2">
      <c r="B474" s="192"/>
      <c r="C474" s="193"/>
      <c r="D474" s="194" t="s">
        <v>75</v>
      </c>
      <c r="E474" s="206" t="s">
        <v>2192</v>
      </c>
      <c r="F474" s="206" t="s">
        <v>2193</v>
      </c>
      <c r="G474" s="193"/>
      <c r="H474" s="193"/>
      <c r="I474" s="196"/>
      <c r="J474" s="207">
        <f>BK474</f>
        <v>0</v>
      </c>
      <c r="K474" s="193"/>
      <c r="L474" s="198"/>
      <c r="M474" s="199"/>
      <c r="N474" s="200"/>
      <c r="O474" s="200"/>
      <c r="P474" s="201">
        <f>SUM(P475:P476)</f>
        <v>0</v>
      </c>
      <c r="Q474" s="200"/>
      <c r="R474" s="201">
        <f>SUM(R475:R476)</f>
        <v>0</v>
      </c>
      <c r="S474" s="200"/>
      <c r="T474" s="202">
        <f>SUM(T475:T476)</f>
        <v>0</v>
      </c>
      <c r="AR474" s="203" t="s">
        <v>211</v>
      </c>
      <c r="AT474" s="204" t="s">
        <v>75</v>
      </c>
      <c r="AU474" s="204" t="s">
        <v>85</v>
      </c>
      <c r="AY474" s="203" t="s">
        <v>198</v>
      </c>
      <c r="BK474" s="205">
        <f>SUM(BK475:BK476)</f>
        <v>0</v>
      </c>
    </row>
    <row r="475" spans="2:65" s="1" customFormat="1" ht="16.5" customHeight="1" x14ac:dyDescent="0.2">
      <c r="B475" s="33"/>
      <c r="C475" s="208" t="s">
        <v>1148</v>
      </c>
      <c r="D475" s="208" t="s">
        <v>201</v>
      </c>
      <c r="E475" s="209" t="s">
        <v>2194</v>
      </c>
      <c r="F475" s="210" t="s">
        <v>2195</v>
      </c>
      <c r="G475" s="211" t="s">
        <v>590</v>
      </c>
      <c r="H475" s="212">
        <v>4</v>
      </c>
      <c r="I475" s="213"/>
      <c r="J475" s="212">
        <f>ROUND(I475*H475,2)</f>
        <v>0</v>
      </c>
      <c r="K475" s="210" t="s">
        <v>1</v>
      </c>
      <c r="L475" s="37"/>
      <c r="M475" s="214" t="s">
        <v>1</v>
      </c>
      <c r="N475" s="215" t="s">
        <v>41</v>
      </c>
      <c r="O475" s="65"/>
      <c r="P475" s="216">
        <f>O475*H475</f>
        <v>0</v>
      </c>
      <c r="Q475" s="216">
        <v>0</v>
      </c>
      <c r="R475" s="216">
        <f>Q475*H475</f>
        <v>0</v>
      </c>
      <c r="S475" s="216">
        <v>0</v>
      </c>
      <c r="T475" s="217">
        <f>S475*H475</f>
        <v>0</v>
      </c>
      <c r="AR475" s="218" t="s">
        <v>403</v>
      </c>
      <c r="AT475" s="218" t="s">
        <v>201</v>
      </c>
      <c r="AU475" s="218" t="s">
        <v>211</v>
      </c>
      <c r="AY475" s="16" t="s">
        <v>198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6" t="s">
        <v>83</v>
      </c>
      <c r="BK475" s="219">
        <f>ROUND(I475*H475,2)</f>
        <v>0</v>
      </c>
      <c r="BL475" s="16" t="s">
        <v>403</v>
      </c>
      <c r="BM475" s="218" t="s">
        <v>1139</v>
      </c>
    </row>
    <row r="476" spans="2:65" s="1" customFormat="1" ht="16.5" customHeight="1" x14ac:dyDescent="0.2">
      <c r="B476" s="33"/>
      <c r="C476" s="208" t="s">
        <v>642</v>
      </c>
      <c r="D476" s="208" t="s">
        <v>201</v>
      </c>
      <c r="E476" s="209" t="s">
        <v>2196</v>
      </c>
      <c r="F476" s="210" t="s">
        <v>2197</v>
      </c>
      <c r="G476" s="211" t="s">
        <v>590</v>
      </c>
      <c r="H476" s="212">
        <v>8</v>
      </c>
      <c r="I476" s="213"/>
      <c r="J476" s="212">
        <f>ROUND(I476*H476,2)</f>
        <v>0</v>
      </c>
      <c r="K476" s="210" t="s">
        <v>1</v>
      </c>
      <c r="L476" s="37"/>
      <c r="M476" s="214" t="s">
        <v>1</v>
      </c>
      <c r="N476" s="215" t="s">
        <v>41</v>
      </c>
      <c r="O476" s="65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AR476" s="218" t="s">
        <v>403</v>
      </c>
      <c r="AT476" s="218" t="s">
        <v>201</v>
      </c>
      <c r="AU476" s="218" t="s">
        <v>211</v>
      </c>
      <c r="AY476" s="16" t="s">
        <v>198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6" t="s">
        <v>83</v>
      </c>
      <c r="BK476" s="219">
        <f>ROUND(I476*H476,2)</f>
        <v>0</v>
      </c>
      <c r="BL476" s="16" t="s">
        <v>403</v>
      </c>
      <c r="BM476" s="218" t="s">
        <v>1145</v>
      </c>
    </row>
    <row r="477" spans="2:65" s="11" customFormat="1" ht="20.85" customHeight="1" x14ac:dyDescent="0.2">
      <c r="B477" s="192"/>
      <c r="C477" s="193"/>
      <c r="D477" s="194" t="s">
        <v>75</v>
      </c>
      <c r="E477" s="206" t="s">
        <v>2198</v>
      </c>
      <c r="F477" s="206" t="s">
        <v>2199</v>
      </c>
      <c r="G477" s="193"/>
      <c r="H477" s="193"/>
      <c r="I477" s="196"/>
      <c r="J477" s="207">
        <f>BK477</f>
        <v>0</v>
      </c>
      <c r="K477" s="193"/>
      <c r="L477" s="198"/>
      <c r="M477" s="199"/>
      <c r="N477" s="200"/>
      <c r="O477" s="200"/>
      <c r="P477" s="201">
        <f>SUM(P478:P479)</f>
        <v>0</v>
      </c>
      <c r="Q477" s="200"/>
      <c r="R477" s="201">
        <f>SUM(R478:R479)</f>
        <v>0</v>
      </c>
      <c r="S477" s="200"/>
      <c r="T477" s="202">
        <f>SUM(T478:T479)</f>
        <v>0</v>
      </c>
      <c r="AR477" s="203" t="s">
        <v>211</v>
      </c>
      <c r="AT477" s="204" t="s">
        <v>75</v>
      </c>
      <c r="AU477" s="204" t="s">
        <v>85</v>
      </c>
      <c r="AY477" s="203" t="s">
        <v>198</v>
      </c>
      <c r="BK477" s="205">
        <f>SUM(BK478:BK479)</f>
        <v>0</v>
      </c>
    </row>
    <row r="478" spans="2:65" s="1" customFormat="1" ht="16.5" customHeight="1" x14ac:dyDescent="0.2">
      <c r="B478" s="33"/>
      <c r="C478" s="208" t="s">
        <v>1160</v>
      </c>
      <c r="D478" s="208" t="s">
        <v>201</v>
      </c>
      <c r="E478" s="209" t="s">
        <v>2200</v>
      </c>
      <c r="F478" s="210" t="s">
        <v>2201</v>
      </c>
      <c r="G478" s="211" t="s">
        <v>590</v>
      </c>
      <c r="H478" s="212">
        <v>2</v>
      </c>
      <c r="I478" s="213"/>
      <c r="J478" s="212">
        <f>ROUND(I478*H478,2)</f>
        <v>0</v>
      </c>
      <c r="K478" s="210" t="s">
        <v>1</v>
      </c>
      <c r="L478" s="37"/>
      <c r="M478" s="214" t="s">
        <v>1</v>
      </c>
      <c r="N478" s="215" t="s">
        <v>41</v>
      </c>
      <c r="O478" s="65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AR478" s="218" t="s">
        <v>403</v>
      </c>
      <c r="AT478" s="218" t="s">
        <v>201</v>
      </c>
      <c r="AU478" s="218" t="s">
        <v>211</v>
      </c>
      <c r="AY478" s="16" t="s">
        <v>198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6" t="s">
        <v>83</v>
      </c>
      <c r="BK478" s="219">
        <f>ROUND(I478*H478,2)</f>
        <v>0</v>
      </c>
      <c r="BL478" s="16" t="s">
        <v>403</v>
      </c>
      <c r="BM478" s="218" t="s">
        <v>1151</v>
      </c>
    </row>
    <row r="479" spans="2:65" s="1" customFormat="1" ht="16.5" customHeight="1" x14ac:dyDescent="0.2">
      <c r="B479" s="33"/>
      <c r="C479" s="208" t="s">
        <v>646</v>
      </c>
      <c r="D479" s="208" t="s">
        <v>201</v>
      </c>
      <c r="E479" s="209" t="s">
        <v>2202</v>
      </c>
      <c r="F479" s="210" t="s">
        <v>2203</v>
      </c>
      <c r="G479" s="211" t="s">
        <v>590</v>
      </c>
      <c r="H479" s="212">
        <v>2</v>
      </c>
      <c r="I479" s="213"/>
      <c r="J479" s="212">
        <f>ROUND(I479*H479,2)</f>
        <v>0</v>
      </c>
      <c r="K479" s="210" t="s">
        <v>1</v>
      </c>
      <c r="L479" s="37"/>
      <c r="M479" s="214" t="s">
        <v>1</v>
      </c>
      <c r="N479" s="215" t="s">
        <v>41</v>
      </c>
      <c r="O479" s="65"/>
      <c r="P479" s="216">
        <f>O479*H479</f>
        <v>0</v>
      </c>
      <c r="Q479" s="216">
        <v>0</v>
      </c>
      <c r="R479" s="216">
        <f>Q479*H479</f>
        <v>0</v>
      </c>
      <c r="S479" s="216">
        <v>0</v>
      </c>
      <c r="T479" s="217">
        <f>S479*H479</f>
        <v>0</v>
      </c>
      <c r="AR479" s="218" t="s">
        <v>403</v>
      </c>
      <c r="AT479" s="218" t="s">
        <v>201</v>
      </c>
      <c r="AU479" s="218" t="s">
        <v>211</v>
      </c>
      <c r="AY479" s="16" t="s">
        <v>198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16" t="s">
        <v>83</v>
      </c>
      <c r="BK479" s="219">
        <f>ROUND(I479*H479,2)</f>
        <v>0</v>
      </c>
      <c r="BL479" s="16" t="s">
        <v>403</v>
      </c>
      <c r="BM479" s="218" t="s">
        <v>1158</v>
      </c>
    </row>
    <row r="480" spans="2:65" s="11" customFormat="1" ht="20.85" customHeight="1" x14ac:dyDescent="0.2">
      <c r="B480" s="192"/>
      <c r="C480" s="193"/>
      <c r="D480" s="194" t="s">
        <v>75</v>
      </c>
      <c r="E480" s="206" t="s">
        <v>2204</v>
      </c>
      <c r="F480" s="206" t="s">
        <v>2205</v>
      </c>
      <c r="G480" s="193"/>
      <c r="H480" s="193"/>
      <c r="I480" s="196"/>
      <c r="J480" s="207">
        <f>BK480</f>
        <v>0</v>
      </c>
      <c r="K480" s="193"/>
      <c r="L480" s="198"/>
      <c r="M480" s="199"/>
      <c r="N480" s="200"/>
      <c r="O480" s="200"/>
      <c r="P480" s="201">
        <f>P481</f>
        <v>0</v>
      </c>
      <c r="Q480" s="200"/>
      <c r="R480" s="201">
        <f>R481</f>
        <v>0</v>
      </c>
      <c r="S480" s="200"/>
      <c r="T480" s="202">
        <f>T481</f>
        <v>0</v>
      </c>
      <c r="AR480" s="203" t="s">
        <v>211</v>
      </c>
      <c r="AT480" s="204" t="s">
        <v>75</v>
      </c>
      <c r="AU480" s="204" t="s">
        <v>85</v>
      </c>
      <c r="AY480" s="203" t="s">
        <v>198</v>
      </c>
      <c r="BK480" s="205">
        <f>BK481</f>
        <v>0</v>
      </c>
    </row>
    <row r="481" spans="2:65" s="1" customFormat="1" ht="16.5" customHeight="1" x14ac:dyDescent="0.2">
      <c r="B481" s="33"/>
      <c r="C481" s="208" t="s">
        <v>1170</v>
      </c>
      <c r="D481" s="208" t="s">
        <v>201</v>
      </c>
      <c r="E481" s="209" t="s">
        <v>2206</v>
      </c>
      <c r="F481" s="210" t="s">
        <v>2207</v>
      </c>
      <c r="G481" s="211" t="s">
        <v>590</v>
      </c>
      <c r="H481" s="212">
        <v>2</v>
      </c>
      <c r="I481" s="213"/>
      <c r="J481" s="212">
        <f>ROUND(I481*H481,2)</f>
        <v>0</v>
      </c>
      <c r="K481" s="210" t="s">
        <v>1</v>
      </c>
      <c r="L481" s="37"/>
      <c r="M481" s="214" t="s">
        <v>1</v>
      </c>
      <c r="N481" s="215" t="s">
        <v>41</v>
      </c>
      <c r="O481" s="65"/>
      <c r="P481" s="216">
        <f>O481*H481</f>
        <v>0</v>
      </c>
      <c r="Q481" s="216">
        <v>0</v>
      </c>
      <c r="R481" s="216">
        <f>Q481*H481</f>
        <v>0</v>
      </c>
      <c r="S481" s="216">
        <v>0</v>
      </c>
      <c r="T481" s="217">
        <f>S481*H481</f>
        <v>0</v>
      </c>
      <c r="AR481" s="218" t="s">
        <v>403</v>
      </c>
      <c r="AT481" s="218" t="s">
        <v>201</v>
      </c>
      <c r="AU481" s="218" t="s">
        <v>211</v>
      </c>
      <c r="AY481" s="16" t="s">
        <v>198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16" t="s">
        <v>83</v>
      </c>
      <c r="BK481" s="219">
        <f>ROUND(I481*H481,2)</f>
        <v>0</v>
      </c>
      <c r="BL481" s="16" t="s">
        <v>403</v>
      </c>
      <c r="BM481" s="218" t="s">
        <v>1163</v>
      </c>
    </row>
    <row r="482" spans="2:65" s="11" customFormat="1" ht="20.85" customHeight="1" x14ac:dyDescent="0.2">
      <c r="B482" s="192"/>
      <c r="C482" s="193"/>
      <c r="D482" s="194" t="s">
        <v>75</v>
      </c>
      <c r="E482" s="206" t="s">
        <v>2208</v>
      </c>
      <c r="F482" s="206" t="s">
        <v>2209</v>
      </c>
      <c r="G482" s="193"/>
      <c r="H482" s="193"/>
      <c r="I482" s="196"/>
      <c r="J482" s="207">
        <f>BK482</f>
        <v>0</v>
      </c>
      <c r="K482" s="193"/>
      <c r="L482" s="198"/>
      <c r="M482" s="199"/>
      <c r="N482" s="200"/>
      <c r="O482" s="200"/>
      <c r="P482" s="201">
        <f>SUM(P483:P484)</f>
        <v>0</v>
      </c>
      <c r="Q482" s="200"/>
      <c r="R482" s="201">
        <f>SUM(R483:R484)</f>
        <v>0</v>
      </c>
      <c r="S482" s="200"/>
      <c r="T482" s="202">
        <f>SUM(T483:T484)</f>
        <v>0</v>
      </c>
      <c r="AR482" s="203" t="s">
        <v>211</v>
      </c>
      <c r="AT482" s="204" t="s">
        <v>75</v>
      </c>
      <c r="AU482" s="204" t="s">
        <v>85</v>
      </c>
      <c r="AY482" s="203" t="s">
        <v>198</v>
      </c>
      <c r="BK482" s="205">
        <f>SUM(BK483:BK484)</f>
        <v>0</v>
      </c>
    </row>
    <row r="483" spans="2:65" s="1" customFormat="1" ht="16.5" customHeight="1" x14ac:dyDescent="0.2">
      <c r="B483" s="33"/>
      <c r="C483" s="208" t="s">
        <v>651</v>
      </c>
      <c r="D483" s="208" t="s">
        <v>201</v>
      </c>
      <c r="E483" s="209" t="s">
        <v>2210</v>
      </c>
      <c r="F483" s="210" t="s">
        <v>2211</v>
      </c>
      <c r="G483" s="211" t="s">
        <v>590</v>
      </c>
      <c r="H483" s="212">
        <v>2</v>
      </c>
      <c r="I483" s="213"/>
      <c r="J483" s="212">
        <f>ROUND(I483*H483,2)</f>
        <v>0</v>
      </c>
      <c r="K483" s="210" t="s">
        <v>1</v>
      </c>
      <c r="L483" s="37"/>
      <c r="M483" s="214" t="s">
        <v>1</v>
      </c>
      <c r="N483" s="215" t="s">
        <v>41</v>
      </c>
      <c r="O483" s="65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AR483" s="218" t="s">
        <v>403</v>
      </c>
      <c r="AT483" s="218" t="s">
        <v>201</v>
      </c>
      <c r="AU483" s="218" t="s">
        <v>211</v>
      </c>
      <c r="AY483" s="16" t="s">
        <v>198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6" t="s">
        <v>83</v>
      </c>
      <c r="BK483" s="219">
        <f>ROUND(I483*H483,2)</f>
        <v>0</v>
      </c>
      <c r="BL483" s="16" t="s">
        <v>403</v>
      </c>
      <c r="BM483" s="218" t="s">
        <v>1167</v>
      </c>
    </row>
    <row r="484" spans="2:65" s="1" customFormat="1" ht="16.5" customHeight="1" x14ac:dyDescent="0.2">
      <c r="B484" s="33"/>
      <c r="C484" s="208" t="s">
        <v>1179</v>
      </c>
      <c r="D484" s="208" t="s">
        <v>201</v>
      </c>
      <c r="E484" s="209" t="s">
        <v>2212</v>
      </c>
      <c r="F484" s="210" t="s">
        <v>2213</v>
      </c>
      <c r="G484" s="211" t="s">
        <v>590</v>
      </c>
      <c r="H484" s="212">
        <v>2</v>
      </c>
      <c r="I484" s="213"/>
      <c r="J484" s="212">
        <f>ROUND(I484*H484,2)</f>
        <v>0</v>
      </c>
      <c r="K484" s="210" t="s">
        <v>1</v>
      </c>
      <c r="L484" s="37"/>
      <c r="M484" s="214" t="s">
        <v>1</v>
      </c>
      <c r="N484" s="215" t="s">
        <v>41</v>
      </c>
      <c r="O484" s="65"/>
      <c r="P484" s="216">
        <f>O484*H484</f>
        <v>0</v>
      </c>
      <c r="Q484" s="216">
        <v>0</v>
      </c>
      <c r="R484" s="216">
        <f>Q484*H484</f>
        <v>0</v>
      </c>
      <c r="S484" s="216">
        <v>0</v>
      </c>
      <c r="T484" s="217">
        <f>S484*H484</f>
        <v>0</v>
      </c>
      <c r="AR484" s="218" t="s">
        <v>403</v>
      </c>
      <c r="AT484" s="218" t="s">
        <v>201</v>
      </c>
      <c r="AU484" s="218" t="s">
        <v>211</v>
      </c>
      <c r="AY484" s="16" t="s">
        <v>198</v>
      </c>
      <c r="BE484" s="219">
        <f>IF(N484="základní",J484,0)</f>
        <v>0</v>
      </c>
      <c r="BF484" s="219">
        <f>IF(N484="snížená",J484,0)</f>
        <v>0</v>
      </c>
      <c r="BG484" s="219">
        <f>IF(N484="zákl. přenesená",J484,0)</f>
        <v>0</v>
      </c>
      <c r="BH484" s="219">
        <f>IF(N484="sníž. přenesená",J484,0)</f>
        <v>0</v>
      </c>
      <c r="BI484" s="219">
        <f>IF(N484="nulová",J484,0)</f>
        <v>0</v>
      </c>
      <c r="BJ484" s="16" t="s">
        <v>83</v>
      </c>
      <c r="BK484" s="219">
        <f>ROUND(I484*H484,2)</f>
        <v>0</v>
      </c>
      <c r="BL484" s="16" t="s">
        <v>403</v>
      </c>
      <c r="BM484" s="218" t="s">
        <v>1173</v>
      </c>
    </row>
    <row r="485" spans="2:65" s="11" customFormat="1" ht="20.85" customHeight="1" x14ac:dyDescent="0.2">
      <c r="B485" s="192"/>
      <c r="C485" s="193"/>
      <c r="D485" s="194" t="s">
        <v>75</v>
      </c>
      <c r="E485" s="206" t="s">
        <v>2214</v>
      </c>
      <c r="F485" s="206" t="s">
        <v>2215</v>
      </c>
      <c r="G485" s="193"/>
      <c r="H485" s="193"/>
      <c r="I485" s="196"/>
      <c r="J485" s="207">
        <f>BK485</f>
        <v>0</v>
      </c>
      <c r="K485" s="193"/>
      <c r="L485" s="198"/>
      <c r="M485" s="199"/>
      <c r="N485" s="200"/>
      <c r="O485" s="200"/>
      <c r="P485" s="201">
        <f>SUM(P486:P487)</f>
        <v>0</v>
      </c>
      <c r="Q485" s="200"/>
      <c r="R485" s="201">
        <f>SUM(R486:R487)</f>
        <v>0</v>
      </c>
      <c r="S485" s="200"/>
      <c r="T485" s="202">
        <f>SUM(T486:T487)</f>
        <v>0</v>
      </c>
      <c r="AR485" s="203" t="s">
        <v>211</v>
      </c>
      <c r="AT485" s="204" t="s">
        <v>75</v>
      </c>
      <c r="AU485" s="204" t="s">
        <v>85</v>
      </c>
      <c r="AY485" s="203" t="s">
        <v>198</v>
      </c>
      <c r="BK485" s="205">
        <f>SUM(BK486:BK487)</f>
        <v>0</v>
      </c>
    </row>
    <row r="486" spans="2:65" s="1" customFormat="1" ht="16.5" customHeight="1" x14ac:dyDescent="0.2">
      <c r="B486" s="33"/>
      <c r="C486" s="208" t="s">
        <v>654</v>
      </c>
      <c r="D486" s="208" t="s">
        <v>201</v>
      </c>
      <c r="E486" s="209" t="s">
        <v>2216</v>
      </c>
      <c r="F486" s="210" t="s">
        <v>2217</v>
      </c>
      <c r="G486" s="211" t="s">
        <v>590</v>
      </c>
      <c r="H486" s="212">
        <v>4</v>
      </c>
      <c r="I486" s="213"/>
      <c r="J486" s="212">
        <f>ROUND(I486*H486,2)</f>
        <v>0</v>
      </c>
      <c r="K486" s="210" t="s">
        <v>1</v>
      </c>
      <c r="L486" s="37"/>
      <c r="M486" s="214" t="s">
        <v>1</v>
      </c>
      <c r="N486" s="215" t="s">
        <v>41</v>
      </c>
      <c r="O486" s="65"/>
      <c r="P486" s="216">
        <f>O486*H486</f>
        <v>0</v>
      </c>
      <c r="Q486" s="216">
        <v>0</v>
      </c>
      <c r="R486" s="216">
        <f>Q486*H486</f>
        <v>0</v>
      </c>
      <c r="S486" s="216">
        <v>0</v>
      </c>
      <c r="T486" s="217">
        <f>S486*H486</f>
        <v>0</v>
      </c>
      <c r="AR486" s="218" t="s">
        <v>403</v>
      </c>
      <c r="AT486" s="218" t="s">
        <v>201</v>
      </c>
      <c r="AU486" s="218" t="s">
        <v>211</v>
      </c>
      <c r="AY486" s="16" t="s">
        <v>198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6" t="s">
        <v>83</v>
      </c>
      <c r="BK486" s="219">
        <f>ROUND(I486*H486,2)</f>
        <v>0</v>
      </c>
      <c r="BL486" s="16" t="s">
        <v>403</v>
      </c>
      <c r="BM486" s="218" t="s">
        <v>1177</v>
      </c>
    </row>
    <row r="487" spans="2:65" s="1" customFormat="1" ht="16.5" customHeight="1" x14ac:dyDescent="0.2">
      <c r="B487" s="33"/>
      <c r="C487" s="208" t="s">
        <v>1189</v>
      </c>
      <c r="D487" s="208" t="s">
        <v>201</v>
      </c>
      <c r="E487" s="209" t="s">
        <v>2218</v>
      </c>
      <c r="F487" s="210" t="s">
        <v>2219</v>
      </c>
      <c r="G487" s="211" t="s">
        <v>590</v>
      </c>
      <c r="H487" s="212">
        <v>20</v>
      </c>
      <c r="I487" s="213"/>
      <c r="J487" s="212">
        <f>ROUND(I487*H487,2)</f>
        <v>0</v>
      </c>
      <c r="K487" s="210" t="s">
        <v>1</v>
      </c>
      <c r="L487" s="37"/>
      <c r="M487" s="214" t="s">
        <v>1</v>
      </c>
      <c r="N487" s="215" t="s">
        <v>41</v>
      </c>
      <c r="O487" s="65"/>
      <c r="P487" s="216">
        <f>O487*H487</f>
        <v>0</v>
      </c>
      <c r="Q487" s="216">
        <v>0</v>
      </c>
      <c r="R487" s="216">
        <f>Q487*H487</f>
        <v>0</v>
      </c>
      <c r="S487" s="216">
        <v>0</v>
      </c>
      <c r="T487" s="217">
        <f>S487*H487</f>
        <v>0</v>
      </c>
      <c r="AR487" s="218" t="s">
        <v>403</v>
      </c>
      <c r="AT487" s="218" t="s">
        <v>201</v>
      </c>
      <c r="AU487" s="218" t="s">
        <v>211</v>
      </c>
      <c r="AY487" s="16" t="s">
        <v>198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6" t="s">
        <v>83</v>
      </c>
      <c r="BK487" s="219">
        <f>ROUND(I487*H487,2)</f>
        <v>0</v>
      </c>
      <c r="BL487" s="16" t="s">
        <v>403</v>
      </c>
      <c r="BM487" s="218" t="s">
        <v>1182</v>
      </c>
    </row>
    <row r="488" spans="2:65" s="11" customFormat="1" ht="20.85" customHeight="1" x14ac:dyDescent="0.2">
      <c r="B488" s="192"/>
      <c r="C488" s="193"/>
      <c r="D488" s="194" t="s">
        <v>75</v>
      </c>
      <c r="E488" s="206" t="s">
        <v>2220</v>
      </c>
      <c r="F488" s="206" t="s">
        <v>2221</v>
      </c>
      <c r="G488" s="193"/>
      <c r="H488" s="193"/>
      <c r="I488" s="196"/>
      <c r="J488" s="207">
        <f>BK488</f>
        <v>0</v>
      </c>
      <c r="K488" s="193"/>
      <c r="L488" s="198"/>
      <c r="M488" s="199"/>
      <c r="N488" s="200"/>
      <c r="O488" s="200"/>
      <c r="P488" s="201">
        <f>P489</f>
        <v>0</v>
      </c>
      <c r="Q488" s="200"/>
      <c r="R488" s="201">
        <f>R489</f>
        <v>0</v>
      </c>
      <c r="S488" s="200"/>
      <c r="T488" s="202">
        <f>T489</f>
        <v>0</v>
      </c>
      <c r="AR488" s="203" t="s">
        <v>211</v>
      </c>
      <c r="AT488" s="204" t="s">
        <v>75</v>
      </c>
      <c r="AU488" s="204" t="s">
        <v>85</v>
      </c>
      <c r="AY488" s="203" t="s">
        <v>198</v>
      </c>
      <c r="BK488" s="205">
        <f>BK489</f>
        <v>0</v>
      </c>
    </row>
    <row r="489" spans="2:65" s="1" customFormat="1" ht="16.5" customHeight="1" x14ac:dyDescent="0.2">
      <c r="B489" s="33"/>
      <c r="C489" s="208" t="s">
        <v>668</v>
      </c>
      <c r="D489" s="208" t="s">
        <v>201</v>
      </c>
      <c r="E489" s="209" t="s">
        <v>2222</v>
      </c>
      <c r="F489" s="210" t="s">
        <v>2223</v>
      </c>
      <c r="G489" s="211" t="s">
        <v>2084</v>
      </c>
      <c r="H489" s="212">
        <v>8</v>
      </c>
      <c r="I489" s="213"/>
      <c r="J489" s="212">
        <f>ROUND(I489*H489,2)</f>
        <v>0</v>
      </c>
      <c r="K489" s="210" t="s">
        <v>1</v>
      </c>
      <c r="L489" s="37"/>
      <c r="M489" s="214" t="s">
        <v>1</v>
      </c>
      <c r="N489" s="215" t="s">
        <v>41</v>
      </c>
      <c r="O489" s="65"/>
      <c r="P489" s="216">
        <f>O489*H489</f>
        <v>0</v>
      </c>
      <c r="Q489" s="216">
        <v>0</v>
      </c>
      <c r="R489" s="216">
        <f>Q489*H489</f>
        <v>0</v>
      </c>
      <c r="S489" s="216">
        <v>0</v>
      </c>
      <c r="T489" s="217">
        <f>S489*H489</f>
        <v>0</v>
      </c>
      <c r="AR489" s="218" t="s">
        <v>403</v>
      </c>
      <c r="AT489" s="218" t="s">
        <v>201</v>
      </c>
      <c r="AU489" s="218" t="s">
        <v>211</v>
      </c>
      <c r="AY489" s="16" t="s">
        <v>198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16" t="s">
        <v>83</v>
      </c>
      <c r="BK489" s="219">
        <f>ROUND(I489*H489,2)</f>
        <v>0</v>
      </c>
      <c r="BL489" s="16" t="s">
        <v>403</v>
      </c>
      <c r="BM489" s="218" t="s">
        <v>1187</v>
      </c>
    </row>
    <row r="490" spans="2:65" s="11" customFormat="1" ht="20.85" customHeight="1" x14ac:dyDescent="0.2">
      <c r="B490" s="192"/>
      <c r="C490" s="193"/>
      <c r="D490" s="194" t="s">
        <v>75</v>
      </c>
      <c r="E490" s="206" t="s">
        <v>2224</v>
      </c>
      <c r="F490" s="206" t="s">
        <v>2225</v>
      </c>
      <c r="G490" s="193"/>
      <c r="H490" s="193"/>
      <c r="I490" s="196"/>
      <c r="J490" s="207">
        <f>BK490</f>
        <v>0</v>
      </c>
      <c r="K490" s="193"/>
      <c r="L490" s="198"/>
      <c r="M490" s="199"/>
      <c r="N490" s="200"/>
      <c r="O490" s="200"/>
      <c r="P490" s="201">
        <f>P491</f>
        <v>0</v>
      </c>
      <c r="Q490" s="200"/>
      <c r="R490" s="201">
        <f>R491</f>
        <v>0</v>
      </c>
      <c r="S490" s="200"/>
      <c r="T490" s="202">
        <f>T491</f>
        <v>0</v>
      </c>
      <c r="AR490" s="203" t="s">
        <v>211</v>
      </c>
      <c r="AT490" s="204" t="s">
        <v>75</v>
      </c>
      <c r="AU490" s="204" t="s">
        <v>85</v>
      </c>
      <c r="AY490" s="203" t="s">
        <v>198</v>
      </c>
      <c r="BK490" s="205">
        <f>BK491</f>
        <v>0</v>
      </c>
    </row>
    <row r="491" spans="2:65" s="1" customFormat="1" ht="16.5" customHeight="1" x14ac:dyDescent="0.2">
      <c r="B491" s="33"/>
      <c r="C491" s="208" t="s">
        <v>1199</v>
      </c>
      <c r="D491" s="208" t="s">
        <v>201</v>
      </c>
      <c r="E491" s="209" t="s">
        <v>2226</v>
      </c>
      <c r="F491" s="210" t="s">
        <v>2227</v>
      </c>
      <c r="G491" s="211" t="s">
        <v>2228</v>
      </c>
      <c r="H491" s="212">
        <v>1</v>
      </c>
      <c r="I491" s="213"/>
      <c r="J491" s="212">
        <f>ROUND(I491*H491,2)</f>
        <v>0</v>
      </c>
      <c r="K491" s="210" t="s">
        <v>1</v>
      </c>
      <c r="L491" s="37"/>
      <c r="M491" s="214" t="s">
        <v>1</v>
      </c>
      <c r="N491" s="215" t="s">
        <v>41</v>
      </c>
      <c r="O491" s="65"/>
      <c r="P491" s="216">
        <f>O491*H491</f>
        <v>0</v>
      </c>
      <c r="Q491" s="216">
        <v>0</v>
      </c>
      <c r="R491" s="216">
        <f>Q491*H491</f>
        <v>0</v>
      </c>
      <c r="S491" s="216">
        <v>0</v>
      </c>
      <c r="T491" s="217">
        <f>S491*H491</f>
        <v>0</v>
      </c>
      <c r="AR491" s="218" t="s">
        <v>403</v>
      </c>
      <c r="AT491" s="218" t="s">
        <v>201</v>
      </c>
      <c r="AU491" s="218" t="s">
        <v>211</v>
      </c>
      <c r="AY491" s="16" t="s">
        <v>198</v>
      </c>
      <c r="BE491" s="219">
        <f>IF(N491="základní",J491,0)</f>
        <v>0</v>
      </c>
      <c r="BF491" s="219">
        <f>IF(N491="snížená",J491,0)</f>
        <v>0</v>
      </c>
      <c r="BG491" s="219">
        <f>IF(N491="zákl. přenesená",J491,0)</f>
        <v>0</v>
      </c>
      <c r="BH491" s="219">
        <f>IF(N491="sníž. přenesená",J491,0)</f>
        <v>0</v>
      </c>
      <c r="BI491" s="219">
        <f>IF(N491="nulová",J491,0)</f>
        <v>0</v>
      </c>
      <c r="BJ491" s="16" t="s">
        <v>83</v>
      </c>
      <c r="BK491" s="219">
        <f>ROUND(I491*H491,2)</f>
        <v>0</v>
      </c>
      <c r="BL491" s="16" t="s">
        <v>403</v>
      </c>
      <c r="BM491" s="218" t="s">
        <v>2229</v>
      </c>
    </row>
    <row r="492" spans="2:65" s="11" customFormat="1" ht="25.9" customHeight="1" x14ac:dyDescent="0.2">
      <c r="B492" s="192"/>
      <c r="C492" s="193"/>
      <c r="D492" s="194" t="s">
        <v>75</v>
      </c>
      <c r="E492" s="195" t="s">
        <v>2230</v>
      </c>
      <c r="F492" s="195" t="s">
        <v>2230</v>
      </c>
      <c r="G492" s="193"/>
      <c r="H492" s="193"/>
      <c r="I492" s="196"/>
      <c r="J492" s="197">
        <f>BK492</f>
        <v>0</v>
      </c>
      <c r="K492" s="193"/>
      <c r="L492" s="198"/>
      <c r="M492" s="256"/>
      <c r="N492" s="257"/>
      <c r="O492" s="257"/>
      <c r="P492" s="258">
        <v>0</v>
      </c>
      <c r="Q492" s="257"/>
      <c r="R492" s="258">
        <v>0</v>
      </c>
      <c r="S492" s="257"/>
      <c r="T492" s="259">
        <v>0</v>
      </c>
      <c r="AR492" s="203" t="s">
        <v>211</v>
      </c>
      <c r="AT492" s="204" t="s">
        <v>75</v>
      </c>
      <c r="AU492" s="204" t="s">
        <v>76</v>
      </c>
      <c r="AY492" s="203" t="s">
        <v>198</v>
      </c>
      <c r="BK492" s="205">
        <v>0</v>
      </c>
    </row>
    <row r="493" spans="2:65" s="1" customFormat="1" ht="6.95" customHeight="1" x14ac:dyDescent="0.2">
      <c r="B493" s="48"/>
      <c r="C493" s="49"/>
      <c r="D493" s="49"/>
      <c r="E493" s="49"/>
      <c r="F493" s="49"/>
      <c r="G493" s="49"/>
      <c r="H493" s="49"/>
      <c r="I493" s="149"/>
      <c r="J493" s="49"/>
      <c r="K493" s="49"/>
      <c r="L493" s="37"/>
    </row>
  </sheetData>
  <sheetProtection algorithmName="SHA-512" hashValue="xdgC8H2b1/byr+9651Noi79k8/kobGdLVxhngCxMKTm3X+QF15MqroL7nZ95fBgd98y4967LzLEIJdTJSkTHaw==" saltValue="SkoUR6xYWJBHC8EhbGQEzQ==" spinCount="100000" sheet="1" objects="1" scenarios="1" formatColumns="0" formatRows="0" autoFilter="0"/>
  <autoFilter ref="C228:K492" xr:uid="{00000000-0009-0000-0000-000002000000}"/>
  <mergeCells count="17">
    <mergeCell ref="E29:H29"/>
    <mergeCell ref="L2:V2"/>
    <mergeCell ref="E7:H7"/>
    <mergeCell ref="E9:H9"/>
    <mergeCell ref="E11:H11"/>
    <mergeCell ref="E20:H20"/>
    <mergeCell ref="E221:H221"/>
    <mergeCell ref="E85:H85"/>
    <mergeCell ref="E87:H87"/>
    <mergeCell ref="E89:H89"/>
    <mergeCell ref="D201:F201"/>
    <mergeCell ref="D202:F202"/>
    <mergeCell ref="D203:F203"/>
    <mergeCell ref="D204:F204"/>
    <mergeCell ref="D205:F205"/>
    <mergeCell ref="E217:H217"/>
    <mergeCell ref="E219:H21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45"/>
  <sheetViews>
    <sheetView showGridLines="0" topLeftCell="A289" workbookViewId="0">
      <selection activeCell="F442" sqref="F44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96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2231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J112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ROUND((SUM(BE112:BE119) + SUM(BE141:BE444)),  2)</f>
        <v>0</v>
      </c>
      <c r="I37" s="130">
        <v>0.21</v>
      </c>
      <c r="J37" s="129">
        <f>ROUND(((SUM(BE112:BE119) + SUM(BE141:BE444))*I37),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ROUND((SUM(BF112:BF119) + SUM(BF141:BF444)),  2)</f>
        <v>0</v>
      </c>
      <c r="I38" s="130">
        <v>0.15</v>
      </c>
      <c r="J38" s="129">
        <f>ROUND(((SUM(BF112:BF119) + SUM(BF141:BF444))*I38),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ROUND((SUM(BG112:BG119) + SUM(BG141:BG444)),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ROUND((SUM(BH112:BH119) + SUM(BH141:BH444)),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ROUND((SUM(BI112:BI119) + SUM(BI141:BI444)),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1D.1.5 - ZDRAVOTECHNICKÉ INSTALACE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47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J141</f>
        <v>0</v>
      </c>
      <c r="K98" s="34"/>
      <c r="L98" s="37"/>
      <c r="AU98" s="16" t="s">
        <v>135</v>
      </c>
    </row>
    <row r="99" spans="2:47" s="8" customFormat="1" ht="24.95" customHeight="1" x14ac:dyDescent="0.2">
      <c r="B99" s="158"/>
      <c r="C99" s="159"/>
      <c r="D99" s="160" t="s">
        <v>2232</v>
      </c>
      <c r="E99" s="161"/>
      <c r="F99" s="161"/>
      <c r="G99" s="161"/>
      <c r="H99" s="161"/>
      <c r="I99" s="162"/>
      <c r="J99" s="163">
        <f>J142</f>
        <v>0</v>
      </c>
      <c r="K99" s="159"/>
      <c r="L99" s="164"/>
    </row>
    <row r="100" spans="2:47" s="8" customFormat="1" ht="24.95" customHeight="1" x14ac:dyDescent="0.2">
      <c r="B100" s="158"/>
      <c r="C100" s="159"/>
      <c r="D100" s="160" t="s">
        <v>2233</v>
      </c>
      <c r="E100" s="161"/>
      <c r="F100" s="161"/>
      <c r="G100" s="161"/>
      <c r="H100" s="161"/>
      <c r="I100" s="162"/>
      <c r="J100" s="163">
        <f>J157</f>
        <v>0</v>
      </c>
      <c r="K100" s="159"/>
      <c r="L100" s="164"/>
    </row>
    <row r="101" spans="2:47" s="8" customFormat="1" ht="24.95" customHeight="1" x14ac:dyDescent="0.2">
      <c r="B101" s="158"/>
      <c r="C101" s="159"/>
      <c r="D101" s="160" t="s">
        <v>2234</v>
      </c>
      <c r="E101" s="161"/>
      <c r="F101" s="161"/>
      <c r="G101" s="161"/>
      <c r="H101" s="161"/>
      <c r="I101" s="162"/>
      <c r="J101" s="163">
        <f>J161</f>
        <v>0</v>
      </c>
      <c r="K101" s="159"/>
      <c r="L101" s="164"/>
    </row>
    <row r="102" spans="2:47" s="8" customFormat="1" ht="24.95" customHeight="1" x14ac:dyDescent="0.2">
      <c r="B102" s="158"/>
      <c r="C102" s="159"/>
      <c r="D102" s="160" t="s">
        <v>2235</v>
      </c>
      <c r="E102" s="161"/>
      <c r="F102" s="161"/>
      <c r="G102" s="161"/>
      <c r="H102" s="161"/>
      <c r="I102" s="162"/>
      <c r="J102" s="163">
        <f>J175</f>
        <v>0</v>
      </c>
      <c r="K102" s="159"/>
      <c r="L102" s="164"/>
    </row>
    <row r="103" spans="2:47" s="8" customFormat="1" ht="24.95" customHeight="1" x14ac:dyDescent="0.2">
      <c r="B103" s="158"/>
      <c r="C103" s="159"/>
      <c r="D103" s="160" t="s">
        <v>2236</v>
      </c>
      <c r="E103" s="161"/>
      <c r="F103" s="161"/>
      <c r="G103" s="161"/>
      <c r="H103" s="161"/>
      <c r="I103" s="162"/>
      <c r="J103" s="163">
        <f>J179</f>
        <v>0</v>
      </c>
      <c r="K103" s="159"/>
      <c r="L103" s="164"/>
    </row>
    <row r="104" spans="2:47" s="8" customFormat="1" ht="24.95" customHeight="1" x14ac:dyDescent="0.2">
      <c r="B104" s="158"/>
      <c r="C104" s="159"/>
      <c r="D104" s="160" t="s">
        <v>2237</v>
      </c>
      <c r="E104" s="161"/>
      <c r="F104" s="161"/>
      <c r="G104" s="161"/>
      <c r="H104" s="161"/>
      <c r="I104" s="162"/>
      <c r="J104" s="163">
        <f>J187</f>
        <v>0</v>
      </c>
      <c r="K104" s="159"/>
      <c r="L104" s="164"/>
    </row>
    <row r="105" spans="2:47" s="8" customFormat="1" ht="24.95" customHeight="1" x14ac:dyDescent="0.2">
      <c r="B105" s="158"/>
      <c r="C105" s="159"/>
      <c r="D105" s="160" t="s">
        <v>2238</v>
      </c>
      <c r="E105" s="161"/>
      <c r="F105" s="161"/>
      <c r="G105" s="161"/>
      <c r="H105" s="161"/>
      <c r="I105" s="162"/>
      <c r="J105" s="163">
        <f>J248</f>
        <v>0</v>
      </c>
      <c r="K105" s="159"/>
      <c r="L105" s="164"/>
    </row>
    <row r="106" spans="2:47" s="8" customFormat="1" ht="24.95" customHeight="1" x14ac:dyDescent="0.2">
      <c r="B106" s="158"/>
      <c r="C106" s="159"/>
      <c r="D106" s="160" t="s">
        <v>2239</v>
      </c>
      <c r="E106" s="161"/>
      <c r="F106" s="161"/>
      <c r="G106" s="161"/>
      <c r="H106" s="161"/>
      <c r="I106" s="162"/>
      <c r="J106" s="163">
        <f>J358</f>
        <v>0</v>
      </c>
      <c r="K106" s="159"/>
      <c r="L106" s="164"/>
    </row>
    <row r="107" spans="2:47" s="8" customFormat="1" ht="24.95" customHeight="1" x14ac:dyDescent="0.2">
      <c r="B107" s="158"/>
      <c r="C107" s="159"/>
      <c r="D107" s="160" t="s">
        <v>2240</v>
      </c>
      <c r="E107" s="161"/>
      <c r="F107" s="161"/>
      <c r="G107" s="161"/>
      <c r="H107" s="161"/>
      <c r="I107" s="162"/>
      <c r="J107" s="163">
        <f>J422</f>
        <v>0</v>
      </c>
      <c r="K107" s="159"/>
      <c r="L107" s="164"/>
    </row>
    <row r="108" spans="2:47" s="8" customFormat="1" ht="24.95" customHeight="1" x14ac:dyDescent="0.2">
      <c r="B108" s="158"/>
      <c r="C108" s="159"/>
      <c r="D108" s="160" t="s">
        <v>2241</v>
      </c>
      <c r="E108" s="161"/>
      <c r="F108" s="161"/>
      <c r="G108" s="161"/>
      <c r="H108" s="161"/>
      <c r="I108" s="162"/>
      <c r="J108" s="163">
        <f>J432</f>
        <v>0</v>
      </c>
      <c r="K108" s="159"/>
      <c r="L108" s="164"/>
    </row>
    <row r="109" spans="2:47" s="8" customFormat="1" ht="24.95" customHeight="1" x14ac:dyDescent="0.2">
      <c r="B109" s="158"/>
      <c r="C109" s="159"/>
      <c r="D109" s="160" t="s">
        <v>2242</v>
      </c>
      <c r="E109" s="161"/>
      <c r="F109" s="161"/>
      <c r="G109" s="161"/>
      <c r="H109" s="161"/>
      <c r="I109" s="162"/>
      <c r="J109" s="163">
        <f>J441</f>
        <v>0</v>
      </c>
      <c r="K109" s="159"/>
      <c r="L109" s="164"/>
    </row>
    <row r="110" spans="2:47" s="1" customFormat="1" ht="21.75" customHeight="1" x14ac:dyDescent="0.2">
      <c r="B110" s="33"/>
      <c r="C110" s="34"/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47" s="1" customFormat="1" ht="6.95" customHeight="1" x14ac:dyDescent="0.2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47" s="1" customFormat="1" ht="29.25" customHeight="1" x14ac:dyDescent="0.2">
      <c r="B112" s="33"/>
      <c r="C112" s="157" t="s">
        <v>173</v>
      </c>
      <c r="D112" s="34"/>
      <c r="E112" s="34"/>
      <c r="F112" s="34"/>
      <c r="G112" s="34"/>
      <c r="H112" s="34"/>
      <c r="I112" s="116"/>
      <c r="J112" s="171">
        <f>ROUND(J113 + J114 + J115 + J116 + J117 + J118,2)</f>
        <v>0</v>
      </c>
      <c r="K112" s="34"/>
      <c r="L112" s="37"/>
      <c r="N112" s="172" t="s">
        <v>40</v>
      </c>
    </row>
    <row r="113" spans="2:65" s="1" customFormat="1" ht="18" customHeight="1" x14ac:dyDescent="0.2">
      <c r="B113" s="33"/>
      <c r="C113" s="34"/>
      <c r="D113" s="324" t="s">
        <v>174</v>
      </c>
      <c r="E113" s="325"/>
      <c r="F113" s="325"/>
      <c r="G113" s="34"/>
      <c r="H113" s="34"/>
      <c r="I113" s="116"/>
      <c r="J113" s="174"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175</v>
      </c>
      <c r="AZ113" s="116"/>
      <c r="BA113" s="116"/>
      <c r="BB113" s="116"/>
      <c r="BC113" s="116"/>
      <c r="BD113" s="116"/>
      <c r="BE113" s="178">
        <f t="shared" ref="BE113:BE118" si="0">IF(N113="základní",J113,0)</f>
        <v>0</v>
      </c>
      <c r="BF113" s="178">
        <f t="shared" ref="BF113:BF118" si="1">IF(N113="snížená",J113,0)</f>
        <v>0</v>
      </c>
      <c r="BG113" s="178">
        <f t="shared" ref="BG113:BG118" si="2">IF(N113="zákl. přenesená",J113,0)</f>
        <v>0</v>
      </c>
      <c r="BH113" s="178">
        <f t="shared" ref="BH113:BH118" si="3">IF(N113="sníž. přenesená",J113,0)</f>
        <v>0</v>
      </c>
      <c r="BI113" s="178">
        <f t="shared" ref="BI113:BI118" si="4">IF(N113="nulová",J113,0)</f>
        <v>0</v>
      </c>
      <c r="BJ113" s="177" t="s">
        <v>83</v>
      </c>
      <c r="BK113" s="116"/>
      <c r="BL113" s="116"/>
      <c r="BM113" s="116"/>
    </row>
    <row r="114" spans="2:65" s="1" customFormat="1" ht="18" customHeight="1" x14ac:dyDescent="0.2">
      <c r="B114" s="33"/>
      <c r="C114" s="34"/>
      <c r="D114" s="324" t="s">
        <v>176</v>
      </c>
      <c r="E114" s="325"/>
      <c r="F114" s="325"/>
      <c r="G114" s="34"/>
      <c r="H114" s="34"/>
      <c r="I114" s="116"/>
      <c r="J114" s="174">
        <v>0</v>
      </c>
      <c r="K114" s="34"/>
      <c r="L114" s="175"/>
      <c r="M114" s="116"/>
      <c r="N114" s="176" t="s">
        <v>41</v>
      </c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77" t="s">
        <v>175</v>
      </c>
      <c r="AZ114" s="116"/>
      <c r="BA114" s="116"/>
      <c r="BB114" s="116"/>
      <c r="BC114" s="116"/>
      <c r="BD114" s="116"/>
      <c r="BE114" s="178">
        <f t="shared" si="0"/>
        <v>0</v>
      </c>
      <c r="BF114" s="178">
        <f t="shared" si="1"/>
        <v>0</v>
      </c>
      <c r="BG114" s="178">
        <f t="shared" si="2"/>
        <v>0</v>
      </c>
      <c r="BH114" s="178">
        <f t="shared" si="3"/>
        <v>0</v>
      </c>
      <c r="BI114" s="178">
        <f t="shared" si="4"/>
        <v>0</v>
      </c>
      <c r="BJ114" s="177" t="s">
        <v>83</v>
      </c>
      <c r="BK114" s="116"/>
      <c r="BL114" s="116"/>
      <c r="BM114" s="116"/>
    </row>
    <row r="115" spans="2:65" s="1" customFormat="1" ht="18" customHeight="1" x14ac:dyDescent="0.2">
      <c r="B115" s="33"/>
      <c r="C115" s="34"/>
      <c r="D115" s="324" t="s">
        <v>177</v>
      </c>
      <c r="E115" s="325"/>
      <c r="F115" s="325"/>
      <c r="G115" s="34"/>
      <c r="H115" s="34"/>
      <c r="I115" s="116"/>
      <c r="J115" s="174">
        <v>0</v>
      </c>
      <c r="K115" s="34"/>
      <c r="L115" s="175"/>
      <c r="M115" s="116"/>
      <c r="N115" s="176" t="s">
        <v>41</v>
      </c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77" t="s">
        <v>175</v>
      </c>
      <c r="AZ115" s="116"/>
      <c r="BA115" s="116"/>
      <c r="BB115" s="116"/>
      <c r="BC115" s="116"/>
      <c r="BD115" s="116"/>
      <c r="BE115" s="178">
        <f t="shared" si="0"/>
        <v>0</v>
      </c>
      <c r="BF115" s="178">
        <f t="shared" si="1"/>
        <v>0</v>
      </c>
      <c r="BG115" s="178">
        <f t="shared" si="2"/>
        <v>0</v>
      </c>
      <c r="BH115" s="178">
        <f t="shared" si="3"/>
        <v>0</v>
      </c>
      <c r="BI115" s="178">
        <f t="shared" si="4"/>
        <v>0</v>
      </c>
      <c r="BJ115" s="177" t="s">
        <v>83</v>
      </c>
      <c r="BK115" s="116"/>
      <c r="BL115" s="116"/>
      <c r="BM115" s="116"/>
    </row>
    <row r="116" spans="2:65" s="1" customFormat="1" ht="18" customHeight="1" x14ac:dyDescent="0.2">
      <c r="B116" s="33"/>
      <c r="C116" s="34"/>
      <c r="D116" s="324" t="s">
        <v>178</v>
      </c>
      <c r="E116" s="325"/>
      <c r="F116" s="325"/>
      <c r="G116" s="34"/>
      <c r="H116" s="34"/>
      <c r="I116" s="116"/>
      <c r="J116" s="174">
        <v>0</v>
      </c>
      <c r="K116" s="34"/>
      <c r="L116" s="175"/>
      <c r="M116" s="116"/>
      <c r="N116" s="176" t="s">
        <v>41</v>
      </c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77" t="s">
        <v>175</v>
      </c>
      <c r="AZ116" s="116"/>
      <c r="BA116" s="116"/>
      <c r="BB116" s="116"/>
      <c r="BC116" s="116"/>
      <c r="BD116" s="116"/>
      <c r="BE116" s="178">
        <f t="shared" si="0"/>
        <v>0</v>
      </c>
      <c r="BF116" s="178">
        <f t="shared" si="1"/>
        <v>0</v>
      </c>
      <c r="BG116" s="178">
        <f t="shared" si="2"/>
        <v>0</v>
      </c>
      <c r="BH116" s="178">
        <f t="shared" si="3"/>
        <v>0</v>
      </c>
      <c r="BI116" s="178">
        <f t="shared" si="4"/>
        <v>0</v>
      </c>
      <c r="BJ116" s="177" t="s">
        <v>83</v>
      </c>
      <c r="BK116" s="116"/>
      <c r="BL116" s="116"/>
      <c r="BM116" s="116"/>
    </row>
    <row r="117" spans="2:65" s="1" customFormat="1" ht="18" customHeight="1" x14ac:dyDescent="0.2">
      <c r="B117" s="33"/>
      <c r="C117" s="34"/>
      <c r="D117" s="324" t="s">
        <v>179</v>
      </c>
      <c r="E117" s="325"/>
      <c r="F117" s="325"/>
      <c r="G117" s="34"/>
      <c r="H117" s="34"/>
      <c r="I117" s="116"/>
      <c r="J117" s="174">
        <v>0</v>
      </c>
      <c r="K117" s="34"/>
      <c r="L117" s="175"/>
      <c r="M117" s="116"/>
      <c r="N117" s="176" t="s">
        <v>41</v>
      </c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77" t="s">
        <v>175</v>
      </c>
      <c r="AZ117" s="116"/>
      <c r="BA117" s="116"/>
      <c r="BB117" s="116"/>
      <c r="BC117" s="116"/>
      <c r="BD117" s="116"/>
      <c r="BE117" s="178">
        <f t="shared" si="0"/>
        <v>0</v>
      </c>
      <c r="BF117" s="178">
        <f t="shared" si="1"/>
        <v>0</v>
      </c>
      <c r="BG117" s="178">
        <f t="shared" si="2"/>
        <v>0</v>
      </c>
      <c r="BH117" s="178">
        <f t="shared" si="3"/>
        <v>0</v>
      </c>
      <c r="BI117" s="178">
        <f t="shared" si="4"/>
        <v>0</v>
      </c>
      <c r="BJ117" s="177" t="s">
        <v>83</v>
      </c>
      <c r="BK117" s="116"/>
      <c r="BL117" s="116"/>
      <c r="BM117" s="116"/>
    </row>
    <row r="118" spans="2:65" s="1" customFormat="1" ht="18" customHeight="1" x14ac:dyDescent="0.2">
      <c r="B118" s="33"/>
      <c r="C118" s="34"/>
      <c r="D118" s="173" t="s">
        <v>180</v>
      </c>
      <c r="E118" s="34"/>
      <c r="F118" s="34"/>
      <c r="G118" s="34"/>
      <c r="H118" s="34"/>
      <c r="I118" s="116"/>
      <c r="J118" s="174">
        <f>ROUND(J32*T118,2)</f>
        <v>0</v>
      </c>
      <c r="K118" s="34"/>
      <c r="L118" s="175"/>
      <c r="M118" s="116"/>
      <c r="N118" s="176" t="s">
        <v>41</v>
      </c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77" t="s">
        <v>181</v>
      </c>
      <c r="AZ118" s="116"/>
      <c r="BA118" s="116"/>
      <c r="BB118" s="116"/>
      <c r="BC118" s="116"/>
      <c r="BD118" s="116"/>
      <c r="BE118" s="178">
        <f t="shared" si="0"/>
        <v>0</v>
      </c>
      <c r="BF118" s="178">
        <f t="shared" si="1"/>
        <v>0</v>
      </c>
      <c r="BG118" s="178">
        <f t="shared" si="2"/>
        <v>0</v>
      </c>
      <c r="BH118" s="178">
        <f t="shared" si="3"/>
        <v>0</v>
      </c>
      <c r="BI118" s="178">
        <f t="shared" si="4"/>
        <v>0</v>
      </c>
      <c r="BJ118" s="177" t="s">
        <v>83</v>
      </c>
      <c r="BK118" s="116"/>
      <c r="BL118" s="116"/>
      <c r="BM118" s="116"/>
    </row>
    <row r="119" spans="2:65" s="1" customFormat="1" x14ac:dyDescent="0.2">
      <c r="B119" s="33"/>
      <c r="C119" s="34"/>
      <c r="D119" s="34"/>
      <c r="E119" s="34"/>
      <c r="F119" s="34"/>
      <c r="G119" s="34"/>
      <c r="H119" s="34"/>
      <c r="I119" s="116"/>
      <c r="J119" s="34"/>
      <c r="K119" s="34"/>
      <c r="L119" s="37"/>
    </row>
    <row r="120" spans="2:65" s="1" customFormat="1" ht="29.25" customHeight="1" x14ac:dyDescent="0.2">
      <c r="B120" s="33"/>
      <c r="C120" s="179" t="s">
        <v>182</v>
      </c>
      <c r="D120" s="154"/>
      <c r="E120" s="154"/>
      <c r="F120" s="154"/>
      <c r="G120" s="154"/>
      <c r="H120" s="154"/>
      <c r="I120" s="155"/>
      <c r="J120" s="180">
        <f>ROUND(J98+J112,2)</f>
        <v>0</v>
      </c>
      <c r="K120" s="154"/>
      <c r="L120" s="37"/>
    </row>
    <row r="121" spans="2:65" s="1" customFormat="1" ht="6.95" customHeight="1" x14ac:dyDescent="0.2">
      <c r="B121" s="48"/>
      <c r="C121" s="49"/>
      <c r="D121" s="49"/>
      <c r="E121" s="49"/>
      <c r="F121" s="49"/>
      <c r="G121" s="49"/>
      <c r="H121" s="49"/>
      <c r="I121" s="149"/>
      <c r="J121" s="49"/>
      <c r="K121" s="49"/>
      <c r="L121" s="37"/>
    </row>
    <row r="125" spans="2:65" s="1" customFormat="1" ht="6.95" customHeight="1" x14ac:dyDescent="0.2">
      <c r="B125" s="50"/>
      <c r="C125" s="51"/>
      <c r="D125" s="51"/>
      <c r="E125" s="51"/>
      <c r="F125" s="51"/>
      <c r="G125" s="51"/>
      <c r="H125" s="51"/>
      <c r="I125" s="152"/>
      <c r="J125" s="51"/>
      <c r="K125" s="51"/>
      <c r="L125" s="37"/>
    </row>
    <row r="126" spans="2:65" s="1" customFormat="1" ht="24.95" customHeight="1" x14ac:dyDescent="0.2">
      <c r="B126" s="33"/>
      <c r="C126" s="22" t="s">
        <v>183</v>
      </c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65" s="1" customFormat="1" ht="6.95" customHeight="1" x14ac:dyDescent="0.2">
      <c r="B127" s="33"/>
      <c r="C127" s="34"/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65" s="1" customFormat="1" ht="12" customHeight="1" x14ac:dyDescent="0.2">
      <c r="B128" s="33"/>
      <c r="C128" s="28" t="s">
        <v>14</v>
      </c>
      <c r="D128" s="34"/>
      <c r="E128" s="34"/>
      <c r="F128" s="34"/>
      <c r="G128" s="34"/>
      <c r="H128" s="34"/>
      <c r="I128" s="116"/>
      <c r="J128" s="34"/>
      <c r="K128" s="34"/>
      <c r="L128" s="37"/>
    </row>
    <row r="129" spans="2:65" s="1" customFormat="1" ht="16.5" customHeight="1" x14ac:dyDescent="0.2">
      <c r="B129" s="33"/>
      <c r="C129" s="34"/>
      <c r="D129" s="34"/>
      <c r="E129" s="322" t="str">
        <f>E7</f>
        <v>Bytový dům Zahájská</v>
      </c>
      <c r="F129" s="323"/>
      <c r="G129" s="323"/>
      <c r="H129" s="323"/>
      <c r="I129" s="116"/>
      <c r="J129" s="34"/>
      <c r="K129" s="34"/>
      <c r="L129" s="37"/>
    </row>
    <row r="130" spans="2:65" ht="12" customHeight="1" x14ac:dyDescent="0.2">
      <c r="B130" s="20"/>
      <c r="C130" s="28" t="s">
        <v>125</v>
      </c>
      <c r="D130" s="21"/>
      <c r="E130" s="21"/>
      <c r="F130" s="21"/>
      <c r="G130" s="21"/>
      <c r="H130" s="21"/>
      <c r="J130" s="21"/>
      <c r="K130" s="21"/>
      <c r="L130" s="19"/>
    </row>
    <row r="131" spans="2:65" s="1" customFormat="1" ht="16.5" customHeight="1" x14ac:dyDescent="0.2">
      <c r="B131" s="33"/>
      <c r="C131" s="34"/>
      <c r="D131" s="34"/>
      <c r="E131" s="322" t="s">
        <v>126</v>
      </c>
      <c r="F131" s="321"/>
      <c r="G131" s="321"/>
      <c r="H131" s="321"/>
      <c r="I131" s="116"/>
      <c r="J131" s="34"/>
      <c r="K131" s="34"/>
      <c r="L131" s="37"/>
    </row>
    <row r="132" spans="2:65" s="1" customFormat="1" ht="12" customHeight="1" x14ac:dyDescent="0.2">
      <c r="B132" s="33"/>
      <c r="C132" s="28" t="s">
        <v>127</v>
      </c>
      <c r="D132" s="34"/>
      <c r="E132" s="34"/>
      <c r="F132" s="34"/>
      <c r="G132" s="34"/>
      <c r="H132" s="34"/>
      <c r="I132" s="116"/>
      <c r="J132" s="34"/>
      <c r="K132" s="34"/>
      <c r="L132" s="37"/>
    </row>
    <row r="133" spans="2:65" s="1" customFormat="1" ht="16.5" customHeight="1" x14ac:dyDescent="0.2">
      <c r="B133" s="33"/>
      <c r="C133" s="34"/>
      <c r="D133" s="34"/>
      <c r="E133" s="289" t="str">
        <f>E11</f>
        <v>1D.1.5 - ZDRAVOTECHNICKÉ INSTALACE</v>
      </c>
      <c r="F133" s="321"/>
      <c r="G133" s="321"/>
      <c r="H133" s="321"/>
      <c r="I133" s="116"/>
      <c r="J133" s="34"/>
      <c r="K133" s="34"/>
      <c r="L133" s="37"/>
    </row>
    <row r="134" spans="2:65" s="1" customFormat="1" ht="6.95" customHeight="1" x14ac:dyDescent="0.2">
      <c r="B134" s="33"/>
      <c r="C134" s="34"/>
      <c r="D134" s="34"/>
      <c r="E134" s="34"/>
      <c r="F134" s="34"/>
      <c r="G134" s="34"/>
      <c r="H134" s="34"/>
      <c r="I134" s="116"/>
      <c r="J134" s="34"/>
      <c r="K134" s="34"/>
      <c r="L134" s="37"/>
    </row>
    <row r="135" spans="2:65" s="1" customFormat="1" ht="12" customHeight="1" x14ac:dyDescent="0.2">
      <c r="B135" s="33"/>
      <c r="C135" s="28" t="s">
        <v>18</v>
      </c>
      <c r="D135" s="34"/>
      <c r="E135" s="34"/>
      <c r="F135" s="26" t="str">
        <f>F14</f>
        <v>Litomyšl</v>
      </c>
      <c r="G135" s="34"/>
      <c r="H135" s="34"/>
      <c r="I135" s="117" t="s">
        <v>20</v>
      </c>
      <c r="J135" s="60" t="str">
        <f>IF(J14="","",J14)</f>
        <v>25. 11. 2019</v>
      </c>
      <c r="K135" s="34"/>
      <c r="L135" s="37"/>
    </row>
    <row r="136" spans="2:65" s="1" customFormat="1" ht="6.95" customHeight="1" x14ac:dyDescent="0.2">
      <c r="B136" s="33"/>
      <c r="C136" s="34"/>
      <c r="D136" s="34"/>
      <c r="E136" s="34"/>
      <c r="F136" s="34"/>
      <c r="G136" s="34"/>
      <c r="H136" s="34"/>
      <c r="I136" s="116"/>
      <c r="J136" s="34"/>
      <c r="K136" s="34"/>
      <c r="L136" s="37"/>
    </row>
    <row r="137" spans="2:65" s="1" customFormat="1" ht="15.2" customHeight="1" x14ac:dyDescent="0.2">
      <c r="B137" s="33"/>
      <c r="C137" s="28" t="s">
        <v>22</v>
      </c>
      <c r="D137" s="34"/>
      <c r="E137" s="34"/>
      <c r="F137" s="26" t="str">
        <f>E17</f>
        <v>Město Litomyšl</v>
      </c>
      <c r="G137" s="34"/>
      <c r="H137" s="34"/>
      <c r="I137" s="117" t="s">
        <v>28</v>
      </c>
      <c r="J137" s="31" t="str">
        <f>E23</f>
        <v>KIP s.r.o. Litomyšl</v>
      </c>
      <c r="K137" s="34"/>
      <c r="L137" s="37"/>
    </row>
    <row r="138" spans="2:65" s="1" customFormat="1" ht="15.2" customHeight="1" x14ac:dyDescent="0.2">
      <c r="B138" s="33"/>
      <c r="C138" s="28" t="s">
        <v>26</v>
      </c>
      <c r="D138" s="34"/>
      <c r="E138" s="34"/>
      <c r="F138" s="26" t="str">
        <f>IF(E20="","",E20)</f>
        <v>Vyplň údaj</v>
      </c>
      <c r="G138" s="34"/>
      <c r="H138" s="34"/>
      <c r="I138" s="117" t="s">
        <v>33</v>
      </c>
      <c r="J138" s="31" t="str">
        <f>E26</f>
        <v xml:space="preserve"> </v>
      </c>
      <c r="K138" s="34"/>
      <c r="L138" s="37"/>
    </row>
    <row r="139" spans="2:65" s="1" customFormat="1" ht="10.35" customHeight="1" x14ac:dyDescent="0.2">
      <c r="B139" s="33"/>
      <c r="C139" s="34"/>
      <c r="D139" s="34"/>
      <c r="E139" s="34"/>
      <c r="F139" s="34"/>
      <c r="G139" s="34"/>
      <c r="H139" s="34"/>
      <c r="I139" s="116"/>
      <c r="J139" s="34"/>
      <c r="K139" s="34"/>
      <c r="L139" s="37"/>
    </row>
    <row r="140" spans="2:65" s="10" customFormat="1" ht="29.25" customHeight="1" x14ac:dyDescent="0.2">
      <c r="B140" s="181"/>
      <c r="C140" s="182" t="s">
        <v>184</v>
      </c>
      <c r="D140" s="183" t="s">
        <v>61</v>
      </c>
      <c r="E140" s="183" t="s">
        <v>57</v>
      </c>
      <c r="F140" s="183" t="s">
        <v>58</v>
      </c>
      <c r="G140" s="183" t="s">
        <v>185</v>
      </c>
      <c r="H140" s="183" t="s">
        <v>186</v>
      </c>
      <c r="I140" s="184" t="s">
        <v>187</v>
      </c>
      <c r="J140" s="185" t="s">
        <v>133</v>
      </c>
      <c r="K140" s="186" t="s">
        <v>188</v>
      </c>
      <c r="L140" s="187"/>
      <c r="M140" s="69" t="s">
        <v>1</v>
      </c>
      <c r="N140" s="70" t="s">
        <v>40</v>
      </c>
      <c r="O140" s="70" t="s">
        <v>189</v>
      </c>
      <c r="P140" s="70" t="s">
        <v>190</v>
      </c>
      <c r="Q140" s="70" t="s">
        <v>191</v>
      </c>
      <c r="R140" s="70" t="s">
        <v>192</v>
      </c>
      <c r="S140" s="70" t="s">
        <v>193</v>
      </c>
      <c r="T140" s="71" t="s">
        <v>194</v>
      </c>
    </row>
    <row r="141" spans="2:65" s="1" customFormat="1" ht="22.9" customHeight="1" x14ac:dyDescent="0.25">
      <c r="B141" s="33"/>
      <c r="C141" s="76" t="s">
        <v>195</v>
      </c>
      <c r="D141" s="34"/>
      <c r="E141" s="34"/>
      <c r="F141" s="34"/>
      <c r="G141" s="34"/>
      <c r="H141" s="34"/>
      <c r="I141" s="116"/>
      <c r="J141" s="188">
        <f>BK141</f>
        <v>0</v>
      </c>
      <c r="K141" s="34"/>
      <c r="L141" s="37"/>
      <c r="M141" s="72"/>
      <c r="N141" s="73"/>
      <c r="O141" s="73"/>
      <c r="P141" s="189">
        <f>P142+P157+P161+P175+P179+P187+P248+P358+P422+P432+P441</f>
        <v>0</v>
      </c>
      <c r="Q141" s="73"/>
      <c r="R141" s="189">
        <f>R142+R157+R161+R175+R179+R187+R248+R358+R422+R432+R441</f>
        <v>85.170560699999996</v>
      </c>
      <c r="S141" s="73"/>
      <c r="T141" s="190">
        <f>T142+T157+T161+T175+T179+T187+T248+T358+T422+T432+T441</f>
        <v>0</v>
      </c>
      <c r="AT141" s="16" t="s">
        <v>75</v>
      </c>
      <c r="AU141" s="16" t="s">
        <v>135</v>
      </c>
      <c r="BK141" s="191">
        <f>BK142+BK157+BK161+BK175+BK179+BK187+BK248+BK358+BK422+BK432+BK441</f>
        <v>0</v>
      </c>
    </row>
    <row r="142" spans="2:65" s="11" customFormat="1" ht="25.9" customHeight="1" x14ac:dyDescent="0.2">
      <c r="B142" s="192"/>
      <c r="C142" s="193"/>
      <c r="D142" s="194" t="s">
        <v>75</v>
      </c>
      <c r="E142" s="195" t="s">
        <v>227</v>
      </c>
      <c r="F142" s="195" t="s">
        <v>228</v>
      </c>
      <c r="G142" s="193"/>
      <c r="H142" s="193"/>
      <c r="I142" s="196"/>
      <c r="J142" s="197">
        <f>BK142</f>
        <v>0</v>
      </c>
      <c r="K142" s="193"/>
      <c r="L142" s="198"/>
      <c r="M142" s="199"/>
      <c r="N142" s="200"/>
      <c r="O142" s="200"/>
      <c r="P142" s="201">
        <f>SUM(P143:P156)</f>
        <v>0</v>
      </c>
      <c r="Q142" s="200"/>
      <c r="R142" s="201">
        <f>SUM(R143:R156)</f>
        <v>0</v>
      </c>
      <c r="S142" s="200"/>
      <c r="T142" s="202">
        <f>SUM(T143:T156)</f>
        <v>0</v>
      </c>
      <c r="AR142" s="203" t="s">
        <v>83</v>
      </c>
      <c r="AT142" s="204" t="s">
        <v>75</v>
      </c>
      <c r="AU142" s="204" t="s">
        <v>76</v>
      </c>
      <c r="AY142" s="203" t="s">
        <v>198</v>
      </c>
      <c r="BK142" s="205">
        <f>SUM(BK143:BK156)</f>
        <v>0</v>
      </c>
    </row>
    <row r="143" spans="2:65" s="1" customFormat="1" ht="16.5" customHeight="1" x14ac:dyDescent="0.2">
      <c r="B143" s="33"/>
      <c r="C143" s="208" t="s">
        <v>83</v>
      </c>
      <c r="D143" s="208" t="s">
        <v>201</v>
      </c>
      <c r="E143" s="209" t="s">
        <v>2243</v>
      </c>
      <c r="F143" s="210" t="s">
        <v>2244</v>
      </c>
      <c r="G143" s="211" t="s">
        <v>224</v>
      </c>
      <c r="H143" s="212">
        <v>38.75</v>
      </c>
      <c r="I143" s="213"/>
      <c r="J143" s="212">
        <f>ROUND(I143*H143,2)</f>
        <v>0</v>
      </c>
      <c r="K143" s="210" t="s">
        <v>1</v>
      </c>
      <c r="L143" s="37"/>
      <c r="M143" s="214" t="s">
        <v>1</v>
      </c>
      <c r="N143" s="215" t="s">
        <v>41</v>
      </c>
      <c r="O143" s="6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AR143" s="218" t="s">
        <v>205</v>
      </c>
      <c r="AT143" s="218" t="s">
        <v>201</v>
      </c>
      <c r="AU143" s="218" t="s">
        <v>83</v>
      </c>
      <c r="AY143" s="16" t="s">
        <v>198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6" t="s">
        <v>83</v>
      </c>
      <c r="BK143" s="219">
        <f>ROUND(I143*H143,2)</f>
        <v>0</v>
      </c>
      <c r="BL143" s="16" t="s">
        <v>205</v>
      </c>
      <c r="BM143" s="218" t="s">
        <v>85</v>
      </c>
    </row>
    <row r="144" spans="2:65" s="12" customFormat="1" x14ac:dyDescent="0.2">
      <c r="B144" s="220"/>
      <c r="C144" s="221"/>
      <c r="D144" s="222" t="s">
        <v>206</v>
      </c>
      <c r="E144" s="223" t="s">
        <v>1</v>
      </c>
      <c r="F144" s="224" t="s">
        <v>2245</v>
      </c>
      <c r="G144" s="221"/>
      <c r="H144" s="225">
        <v>38.75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206</v>
      </c>
      <c r="AU144" s="231" t="s">
        <v>83</v>
      </c>
      <c r="AV144" s="12" t="s">
        <v>85</v>
      </c>
      <c r="AW144" s="12" t="s">
        <v>32</v>
      </c>
      <c r="AX144" s="12" t="s">
        <v>76</v>
      </c>
      <c r="AY144" s="231" t="s">
        <v>198</v>
      </c>
    </row>
    <row r="145" spans="2:65" s="13" customFormat="1" x14ac:dyDescent="0.2">
      <c r="B145" s="232"/>
      <c r="C145" s="233"/>
      <c r="D145" s="222" t="s">
        <v>206</v>
      </c>
      <c r="E145" s="234" t="s">
        <v>1</v>
      </c>
      <c r="F145" s="235" t="s">
        <v>208</v>
      </c>
      <c r="G145" s="233"/>
      <c r="H145" s="236">
        <v>38.75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206</v>
      </c>
      <c r="AU145" s="242" t="s">
        <v>83</v>
      </c>
      <c r="AV145" s="13" t="s">
        <v>205</v>
      </c>
      <c r="AW145" s="13" t="s">
        <v>32</v>
      </c>
      <c r="AX145" s="13" t="s">
        <v>83</v>
      </c>
      <c r="AY145" s="242" t="s">
        <v>198</v>
      </c>
    </row>
    <row r="146" spans="2:65" s="1" customFormat="1" ht="16.5" customHeight="1" x14ac:dyDescent="0.2">
      <c r="B146" s="33"/>
      <c r="C146" s="208" t="s">
        <v>85</v>
      </c>
      <c r="D146" s="208" t="s">
        <v>201</v>
      </c>
      <c r="E146" s="209" t="s">
        <v>2246</v>
      </c>
      <c r="F146" s="210" t="s">
        <v>2247</v>
      </c>
      <c r="G146" s="211" t="s">
        <v>224</v>
      </c>
      <c r="H146" s="212">
        <v>38.75</v>
      </c>
      <c r="I146" s="213"/>
      <c r="J146" s="212">
        <f>ROUND(I146*H146,2)</f>
        <v>0</v>
      </c>
      <c r="K146" s="210" t="s">
        <v>1</v>
      </c>
      <c r="L146" s="37"/>
      <c r="M146" s="214" t="s">
        <v>1</v>
      </c>
      <c r="N146" s="215" t="s">
        <v>41</v>
      </c>
      <c r="O146" s="65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AR146" s="218" t="s">
        <v>205</v>
      </c>
      <c r="AT146" s="218" t="s">
        <v>201</v>
      </c>
      <c r="AU146" s="218" t="s">
        <v>83</v>
      </c>
      <c r="AY146" s="16" t="s">
        <v>198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6" t="s">
        <v>83</v>
      </c>
      <c r="BK146" s="219">
        <f>ROUND(I146*H146,2)</f>
        <v>0</v>
      </c>
      <c r="BL146" s="16" t="s">
        <v>205</v>
      </c>
      <c r="BM146" s="218" t="s">
        <v>205</v>
      </c>
    </row>
    <row r="147" spans="2:65" s="12" customFormat="1" x14ac:dyDescent="0.2">
      <c r="B147" s="220"/>
      <c r="C147" s="221"/>
      <c r="D147" s="222" t="s">
        <v>206</v>
      </c>
      <c r="E147" s="223" t="s">
        <v>1</v>
      </c>
      <c r="F147" s="224" t="s">
        <v>2248</v>
      </c>
      <c r="G147" s="221"/>
      <c r="H147" s="225">
        <v>38.75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206</v>
      </c>
      <c r="AU147" s="231" t="s">
        <v>83</v>
      </c>
      <c r="AV147" s="12" t="s">
        <v>85</v>
      </c>
      <c r="AW147" s="12" t="s">
        <v>32</v>
      </c>
      <c r="AX147" s="12" t="s">
        <v>76</v>
      </c>
      <c r="AY147" s="231" t="s">
        <v>198</v>
      </c>
    </row>
    <row r="148" spans="2:65" s="13" customFormat="1" x14ac:dyDescent="0.2">
      <c r="B148" s="232"/>
      <c r="C148" s="233"/>
      <c r="D148" s="222" t="s">
        <v>206</v>
      </c>
      <c r="E148" s="234" t="s">
        <v>1</v>
      </c>
      <c r="F148" s="235" t="s">
        <v>208</v>
      </c>
      <c r="G148" s="233"/>
      <c r="H148" s="236">
        <v>38.75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206</v>
      </c>
      <c r="AU148" s="242" t="s">
        <v>83</v>
      </c>
      <c r="AV148" s="13" t="s">
        <v>205</v>
      </c>
      <c r="AW148" s="13" t="s">
        <v>32</v>
      </c>
      <c r="AX148" s="13" t="s">
        <v>83</v>
      </c>
      <c r="AY148" s="242" t="s">
        <v>198</v>
      </c>
    </row>
    <row r="149" spans="2:65" s="1" customFormat="1" ht="16.5" customHeight="1" x14ac:dyDescent="0.2">
      <c r="B149" s="33"/>
      <c r="C149" s="208" t="s">
        <v>211</v>
      </c>
      <c r="D149" s="208" t="s">
        <v>201</v>
      </c>
      <c r="E149" s="209" t="s">
        <v>2249</v>
      </c>
      <c r="F149" s="210" t="s">
        <v>2250</v>
      </c>
      <c r="G149" s="211" t="s">
        <v>224</v>
      </c>
      <c r="H149" s="212">
        <v>53.48</v>
      </c>
      <c r="I149" s="213"/>
      <c r="J149" s="212">
        <f>ROUND(I149*H149,2)</f>
        <v>0</v>
      </c>
      <c r="K149" s="210" t="s">
        <v>1</v>
      </c>
      <c r="L149" s="37"/>
      <c r="M149" s="214" t="s">
        <v>1</v>
      </c>
      <c r="N149" s="215" t="s">
        <v>41</v>
      </c>
      <c r="O149" s="65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AR149" s="218" t="s">
        <v>205</v>
      </c>
      <c r="AT149" s="218" t="s">
        <v>201</v>
      </c>
      <c r="AU149" s="218" t="s">
        <v>83</v>
      </c>
      <c r="AY149" s="16" t="s">
        <v>198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6" t="s">
        <v>83</v>
      </c>
      <c r="BK149" s="219">
        <f>ROUND(I149*H149,2)</f>
        <v>0</v>
      </c>
      <c r="BL149" s="16" t="s">
        <v>205</v>
      </c>
      <c r="BM149" s="218" t="s">
        <v>215</v>
      </c>
    </row>
    <row r="150" spans="2:65" s="14" customFormat="1" x14ac:dyDescent="0.2">
      <c r="B150" s="243"/>
      <c r="C150" s="244"/>
      <c r="D150" s="222" t="s">
        <v>206</v>
      </c>
      <c r="E150" s="245" t="s">
        <v>1</v>
      </c>
      <c r="F150" s="246" t="s">
        <v>2251</v>
      </c>
      <c r="G150" s="244"/>
      <c r="H150" s="245" t="s">
        <v>1</v>
      </c>
      <c r="I150" s="247"/>
      <c r="J150" s="244"/>
      <c r="K150" s="244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206</v>
      </c>
      <c r="AU150" s="252" t="s">
        <v>83</v>
      </c>
      <c r="AV150" s="14" t="s">
        <v>83</v>
      </c>
      <c r="AW150" s="14" t="s">
        <v>32</v>
      </c>
      <c r="AX150" s="14" t="s">
        <v>76</v>
      </c>
      <c r="AY150" s="252" t="s">
        <v>198</v>
      </c>
    </row>
    <row r="151" spans="2:65" s="14" customFormat="1" x14ac:dyDescent="0.2">
      <c r="B151" s="243"/>
      <c r="C151" s="244"/>
      <c r="D151" s="222" t="s">
        <v>206</v>
      </c>
      <c r="E151" s="245" t="s">
        <v>1</v>
      </c>
      <c r="F151" s="246" t="s">
        <v>2252</v>
      </c>
      <c r="G151" s="244"/>
      <c r="H151" s="245" t="s">
        <v>1</v>
      </c>
      <c r="I151" s="247"/>
      <c r="J151" s="244"/>
      <c r="K151" s="244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206</v>
      </c>
      <c r="AU151" s="252" t="s">
        <v>83</v>
      </c>
      <c r="AV151" s="14" t="s">
        <v>83</v>
      </c>
      <c r="AW151" s="14" t="s">
        <v>32</v>
      </c>
      <c r="AX151" s="14" t="s">
        <v>76</v>
      </c>
      <c r="AY151" s="252" t="s">
        <v>198</v>
      </c>
    </row>
    <row r="152" spans="2:65" s="12" customFormat="1" ht="22.5" x14ac:dyDescent="0.2">
      <c r="B152" s="220"/>
      <c r="C152" s="221"/>
      <c r="D152" s="222" t="s">
        <v>206</v>
      </c>
      <c r="E152" s="223" t="s">
        <v>1</v>
      </c>
      <c r="F152" s="224" t="s">
        <v>2253</v>
      </c>
      <c r="G152" s="221"/>
      <c r="H152" s="225">
        <v>53.48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206</v>
      </c>
      <c r="AU152" s="231" t="s">
        <v>83</v>
      </c>
      <c r="AV152" s="12" t="s">
        <v>85</v>
      </c>
      <c r="AW152" s="12" t="s">
        <v>32</v>
      </c>
      <c r="AX152" s="12" t="s">
        <v>76</v>
      </c>
      <c r="AY152" s="231" t="s">
        <v>198</v>
      </c>
    </row>
    <row r="153" spans="2:65" s="13" customFormat="1" x14ac:dyDescent="0.2">
      <c r="B153" s="232"/>
      <c r="C153" s="233"/>
      <c r="D153" s="222" t="s">
        <v>206</v>
      </c>
      <c r="E153" s="234" t="s">
        <v>1</v>
      </c>
      <c r="F153" s="235" t="s">
        <v>208</v>
      </c>
      <c r="G153" s="233"/>
      <c r="H153" s="236">
        <v>53.48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206</v>
      </c>
      <c r="AU153" s="242" t="s">
        <v>83</v>
      </c>
      <c r="AV153" s="13" t="s">
        <v>205</v>
      </c>
      <c r="AW153" s="13" t="s">
        <v>32</v>
      </c>
      <c r="AX153" s="13" t="s">
        <v>83</v>
      </c>
      <c r="AY153" s="242" t="s">
        <v>198</v>
      </c>
    </row>
    <row r="154" spans="2:65" s="1" customFormat="1" ht="16.5" customHeight="1" x14ac:dyDescent="0.2">
      <c r="B154" s="33"/>
      <c r="C154" s="208" t="s">
        <v>205</v>
      </c>
      <c r="D154" s="208" t="s">
        <v>201</v>
      </c>
      <c r="E154" s="209" t="s">
        <v>2254</v>
      </c>
      <c r="F154" s="210" t="s">
        <v>2255</v>
      </c>
      <c r="G154" s="211" t="s">
        <v>224</v>
      </c>
      <c r="H154" s="212">
        <v>53.48</v>
      </c>
      <c r="I154" s="213"/>
      <c r="J154" s="212">
        <f>ROUND(I154*H154,2)</f>
        <v>0</v>
      </c>
      <c r="K154" s="210" t="s">
        <v>1</v>
      </c>
      <c r="L154" s="37"/>
      <c r="M154" s="214" t="s">
        <v>1</v>
      </c>
      <c r="N154" s="215" t="s">
        <v>41</v>
      </c>
      <c r="O154" s="6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218" t="s">
        <v>205</v>
      </c>
      <c r="AT154" s="218" t="s">
        <v>201</v>
      </c>
      <c r="AU154" s="218" t="s">
        <v>83</v>
      </c>
      <c r="AY154" s="16" t="s">
        <v>198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6" t="s">
        <v>83</v>
      </c>
      <c r="BK154" s="219">
        <f>ROUND(I154*H154,2)</f>
        <v>0</v>
      </c>
      <c r="BL154" s="16" t="s">
        <v>205</v>
      </c>
      <c r="BM154" s="218" t="s">
        <v>218</v>
      </c>
    </row>
    <row r="155" spans="2:65" s="12" customFormat="1" x14ac:dyDescent="0.2">
      <c r="B155" s="220"/>
      <c r="C155" s="221"/>
      <c r="D155" s="222" t="s">
        <v>206</v>
      </c>
      <c r="E155" s="223" t="s">
        <v>1</v>
      </c>
      <c r="F155" s="224" t="s">
        <v>2256</v>
      </c>
      <c r="G155" s="221"/>
      <c r="H155" s="225">
        <v>53.48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206</v>
      </c>
      <c r="AU155" s="231" t="s">
        <v>83</v>
      </c>
      <c r="AV155" s="12" t="s">
        <v>85</v>
      </c>
      <c r="AW155" s="12" t="s">
        <v>32</v>
      </c>
      <c r="AX155" s="12" t="s">
        <v>76</v>
      </c>
      <c r="AY155" s="231" t="s">
        <v>198</v>
      </c>
    </row>
    <row r="156" spans="2:65" s="13" customFormat="1" x14ac:dyDescent="0.2">
      <c r="B156" s="232"/>
      <c r="C156" s="233"/>
      <c r="D156" s="222" t="s">
        <v>206</v>
      </c>
      <c r="E156" s="234" t="s">
        <v>1</v>
      </c>
      <c r="F156" s="235" t="s">
        <v>208</v>
      </c>
      <c r="G156" s="233"/>
      <c r="H156" s="236">
        <v>53.48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206</v>
      </c>
      <c r="AU156" s="242" t="s">
        <v>83</v>
      </c>
      <c r="AV156" s="13" t="s">
        <v>205</v>
      </c>
      <c r="AW156" s="13" t="s">
        <v>32</v>
      </c>
      <c r="AX156" s="13" t="s">
        <v>83</v>
      </c>
      <c r="AY156" s="242" t="s">
        <v>198</v>
      </c>
    </row>
    <row r="157" spans="2:65" s="11" customFormat="1" ht="25.9" customHeight="1" x14ac:dyDescent="0.2">
      <c r="B157" s="192"/>
      <c r="C157" s="193"/>
      <c r="D157" s="194" t="s">
        <v>75</v>
      </c>
      <c r="E157" s="195" t="s">
        <v>243</v>
      </c>
      <c r="F157" s="195" t="s">
        <v>244</v>
      </c>
      <c r="G157" s="193"/>
      <c r="H157" s="193"/>
      <c r="I157" s="196"/>
      <c r="J157" s="197">
        <f>BK157</f>
        <v>0</v>
      </c>
      <c r="K157" s="193"/>
      <c r="L157" s="198"/>
      <c r="M157" s="199"/>
      <c r="N157" s="200"/>
      <c r="O157" s="200"/>
      <c r="P157" s="201">
        <f>SUM(P158:P160)</f>
        <v>0</v>
      </c>
      <c r="Q157" s="200"/>
      <c r="R157" s="201">
        <f>SUM(R158:R160)</f>
        <v>0</v>
      </c>
      <c r="S157" s="200"/>
      <c r="T157" s="202">
        <f>SUM(T158:T160)</f>
        <v>0</v>
      </c>
      <c r="AR157" s="203" t="s">
        <v>83</v>
      </c>
      <c r="AT157" s="204" t="s">
        <v>75</v>
      </c>
      <c r="AU157" s="204" t="s">
        <v>76</v>
      </c>
      <c r="AY157" s="203" t="s">
        <v>198</v>
      </c>
      <c r="BK157" s="205">
        <f>SUM(BK158:BK160)</f>
        <v>0</v>
      </c>
    </row>
    <row r="158" spans="2:65" s="1" customFormat="1" ht="16.5" customHeight="1" x14ac:dyDescent="0.2">
      <c r="B158" s="33"/>
      <c r="C158" s="208" t="s">
        <v>221</v>
      </c>
      <c r="D158" s="208" t="s">
        <v>201</v>
      </c>
      <c r="E158" s="209" t="s">
        <v>245</v>
      </c>
      <c r="F158" s="210" t="s">
        <v>246</v>
      </c>
      <c r="G158" s="211" t="s">
        <v>224</v>
      </c>
      <c r="H158" s="212">
        <v>38.75</v>
      </c>
      <c r="I158" s="213"/>
      <c r="J158" s="212">
        <f>ROUND(I158*H158,2)</f>
        <v>0</v>
      </c>
      <c r="K158" s="210" t="s">
        <v>1</v>
      </c>
      <c r="L158" s="37"/>
      <c r="M158" s="214" t="s">
        <v>1</v>
      </c>
      <c r="N158" s="215" t="s">
        <v>41</v>
      </c>
      <c r="O158" s="6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218" t="s">
        <v>205</v>
      </c>
      <c r="AT158" s="218" t="s">
        <v>201</v>
      </c>
      <c r="AU158" s="218" t="s">
        <v>83</v>
      </c>
      <c r="AY158" s="16" t="s">
        <v>198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6" t="s">
        <v>83</v>
      </c>
      <c r="BK158" s="219">
        <f>ROUND(I158*H158,2)</f>
        <v>0</v>
      </c>
      <c r="BL158" s="16" t="s">
        <v>205</v>
      </c>
      <c r="BM158" s="218" t="s">
        <v>225</v>
      </c>
    </row>
    <row r="159" spans="2:65" s="12" customFormat="1" x14ac:dyDescent="0.2">
      <c r="B159" s="220"/>
      <c r="C159" s="221"/>
      <c r="D159" s="222" t="s">
        <v>206</v>
      </c>
      <c r="E159" s="223" t="s">
        <v>1</v>
      </c>
      <c r="F159" s="224" t="s">
        <v>2257</v>
      </c>
      <c r="G159" s="221"/>
      <c r="H159" s="225">
        <v>38.75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206</v>
      </c>
      <c r="AU159" s="231" t="s">
        <v>83</v>
      </c>
      <c r="AV159" s="12" t="s">
        <v>85</v>
      </c>
      <c r="AW159" s="12" t="s">
        <v>32</v>
      </c>
      <c r="AX159" s="12" t="s">
        <v>76</v>
      </c>
      <c r="AY159" s="231" t="s">
        <v>198</v>
      </c>
    </row>
    <row r="160" spans="2:65" s="13" customFormat="1" x14ac:dyDescent="0.2">
      <c r="B160" s="232"/>
      <c r="C160" s="233"/>
      <c r="D160" s="222" t="s">
        <v>206</v>
      </c>
      <c r="E160" s="234" t="s">
        <v>1</v>
      </c>
      <c r="F160" s="235" t="s">
        <v>208</v>
      </c>
      <c r="G160" s="233"/>
      <c r="H160" s="236">
        <v>38.75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206</v>
      </c>
      <c r="AU160" s="242" t="s">
        <v>83</v>
      </c>
      <c r="AV160" s="13" t="s">
        <v>205</v>
      </c>
      <c r="AW160" s="13" t="s">
        <v>32</v>
      </c>
      <c r="AX160" s="13" t="s">
        <v>83</v>
      </c>
      <c r="AY160" s="242" t="s">
        <v>198</v>
      </c>
    </row>
    <row r="161" spans="2:65" s="11" customFormat="1" ht="25.9" customHeight="1" x14ac:dyDescent="0.2">
      <c r="B161" s="192"/>
      <c r="C161" s="193"/>
      <c r="D161" s="194" t="s">
        <v>75</v>
      </c>
      <c r="E161" s="195" t="s">
        <v>255</v>
      </c>
      <c r="F161" s="195" t="s">
        <v>256</v>
      </c>
      <c r="G161" s="193"/>
      <c r="H161" s="193"/>
      <c r="I161" s="196"/>
      <c r="J161" s="197">
        <f>BK161</f>
        <v>0</v>
      </c>
      <c r="K161" s="193"/>
      <c r="L161" s="198"/>
      <c r="M161" s="199"/>
      <c r="N161" s="200"/>
      <c r="O161" s="200"/>
      <c r="P161" s="201">
        <f>SUM(P162:P174)</f>
        <v>0</v>
      </c>
      <c r="Q161" s="200"/>
      <c r="R161" s="201">
        <f>SUM(R162:R174)</f>
        <v>71.412000000000006</v>
      </c>
      <c r="S161" s="200"/>
      <c r="T161" s="202">
        <f>SUM(T162:T174)</f>
        <v>0</v>
      </c>
      <c r="AR161" s="203" t="s">
        <v>83</v>
      </c>
      <c r="AT161" s="204" t="s">
        <v>75</v>
      </c>
      <c r="AU161" s="204" t="s">
        <v>76</v>
      </c>
      <c r="AY161" s="203" t="s">
        <v>198</v>
      </c>
      <c r="BK161" s="205">
        <f>SUM(BK162:BK174)</f>
        <v>0</v>
      </c>
    </row>
    <row r="162" spans="2:65" s="1" customFormat="1" ht="16.5" customHeight="1" x14ac:dyDescent="0.2">
      <c r="B162" s="33"/>
      <c r="C162" s="208" t="s">
        <v>215</v>
      </c>
      <c r="D162" s="208" t="s">
        <v>201</v>
      </c>
      <c r="E162" s="209" t="s">
        <v>257</v>
      </c>
      <c r="F162" s="210" t="s">
        <v>258</v>
      </c>
      <c r="G162" s="211" t="s">
        <v>224</v>
      </c>
      <c r="H162" s="212">
        <v>64.61</v>
      </c>
      <c r="I162" s="213"/>
      <c r="J162" s="212">
        <f>ROUND(I162*H162,2)</f>
        <v>0</v>
      </c>
      <c r="K162" s="210" t="s">
        <v>1</v>
      </c>
      <c r="L162" s="37"/>
      <c r="M162" s="214" t="s">
        <v>1</v>
      </c>
      <c r="N162" s="215" t="s">
        <v>41</v>
      </c>
      <c r="O162" s="6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218" t="s">
        <v>205</v>
      </c>
      <c r="AT162" s="218" t="s">
        <v>201</v>
      </c>
      <c r="AU162" s="218" t="s">
        <v>83</v>
      </c>
      <c r="AY162" s="16" t="s">
        <v>198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6" t="s">
        <v>83</v>
      </c>
      <c r="BK162" s="219">
        <f>ROUND(I162*H162,2)</f>
        <v>0</v>
      </c>
      <c r="BL162" s="16" t="s">
        <v>205</v>
      </c>
      <c r="BM162" s="218" t="s">
        <v>219</v>
      </c>
    </row>
    <row r="163" spans="2:65" s="12" customFormat="1" x14ac:dyDescent="0.2">
      <c r="B163" s="220"/>
      <c r="C163" s="221"/>
      <c r="D163" s="222" t="s">
        <v>206</v>
      </c>
      <c r="E163" s="223" t="s">
        <v>1</v>
      </c>
      <c r="F163" s="224" t="s">
        <v>2258</v>
      </c>
      <c r="G163" s="221"/>
      <c r="H163" s="225">
        <v>42.02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206</v>
      </c>
      <c r="AU163" s="231" t="s">
        <v>83</v>
      </c>
      <c r="AV163" s="12" t="s">
        <v>85</v>
      </c>
      <c r="AW163" s="12" t="s">
        <v>32</v>
      </c>
      <c r="AX163" s="12" t="s">
        <v>76</v>
      </c>
      <c r="AY163" s="231" t="s">
        <v>198</v>
      </c>
    </row>
    <row r="164" spans="2:65" s="12" customFormat="1" ht="22.5" x14ac:dyDescent="0.2">
      <c r="B164" s="220"/>
      <c r="C164" s="221"/>
      <c r="D164" s="222" t="s">
        <v>206</v>
      </c>
      <c r="E164" s="223" t="s">
        <v>1</v>
      </c>
      <c r="F164" s="224" t="s">
        <v>2259</v>
      </c>
      <c r="G164" s="221"/>
      <c r="H164" s="225">
        <v>22.59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206</v>
      </c>
      <c r="AU164" s="231" t="s">
        <v>83</v>
      </c>
      <c r="AV164" s="12" t="s">
        <v>85</v>
      </c>
      <c r="AW164" s="12" t="s">
        <v>32</v>
      </c>
      <c r="AX164" s="12" t="s">
        <v>76</v>
      </c>
      <c r="AY164" s="231" t="s">
        <v>198</v>
      </c>
    </row>
    <row r="165" spans="2:65" s="13" customFormat="1" x14ac:dyDescent="0.2">
      <c r="B165" s="232"/>
      <c r="C165" s="233"/>
      <c r="D165" s="222" t="s">
        <v>206</v>
      </c>
      <c r="E165" s="234" t="s">
        <v>1</v>
      </c>
      <c r="F165" s="235" t="s">
        <v>208</v>
      </c>
      <c r="G165" s="233"/>
      <c r="H165" s="236">
        <v>64.61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206</v>
      </c>
      <c r="AU165" s="242" t="s">
        <v>83</v>
      </c>
      <c r="AV165" s="13" t="s">
        <v>205</v>
      </c>
      <c r="AW165" s="13" t="s">
        <v>32</v>
      </c>
      <c r="AX165" s="13" t="s">
        <v>83</v>
      </c>
      <c r="AY165" s="242" t="s">
        <v>198</v>
      </c>
    </row>
    <row r="166" spans="2:65" s="1" customFormat="1" ht="16.5" customHeight="1" x14ac:dyDescent="0.2">
      <c r="B166" s="33"/>
      <c r="C166" s="208" t="s">
        <v>238</v>
      </c>
      <c r="D166" s="208" t="s">
        <v>201</v>
      </c>
      <c r="E166" s="209" t="s">
        <v>263</v>
      </c>
      <c r="F166" s="210" t="s">
        <v>264</v>
      </c>
      <c r="G166" s="211" t="s">
        <v>265</v>
      </c>
      <c r="H166" s="212">
        <v>51.93</v>
      </c>
      <c r="I166" s="213"/>
      <c r="J166" s="212">
        <f>ROUND(I166*H166,2)</f>
        <v>0</v>
      </c>
      <c r="K166" s="210" t="s">
        <v>1</v>
      </c>
      <c r="L166" s="37"/>
      <c r="M166" s="214" t="s">
        <v>1</v>
      </c>
      <c r="N166" s="215" t="s">
        <v>41</v>
      </c>
      <c r="O166" s="65"/>
      <c r="P166" s="216">
        <f>O166*H166</f>
        <v>0</v>
      </c>
      <c r="Q166" s="216">
        <v>1</v>
      </c>
      <c r="R166" s="216">
        <f>Q166*H166</f>
        <v>51.93</v>
      </c>
      <c r="S166" s="216">
        <v>0</v>
      </c>
      <c r="T166" s="217">
        <f>S166*H166</f>
        <v>0</v>
      </c>
      <c r="AR166" s="218" t="s">
        <v>205</v>
      </c>
      <c r="AT166" s="218" t="s">
        <v>201</v>
      </c>
      <c r="AU166" s="218" t="s">
        <v>83</v>
      </c>
      <c r="AY166" s="16" t="s">
        <v>198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6" t="s">
        <v>83</v>
      </c>
      <c r="BK166" s="219">
        <f>ROUND(I166*H166,2)</f>
        <v>0</v>
      </c>
      <c r="BL166" s="16" t="s">
        <v>205</v>
      </c>
      <c r="BM166" s="218" t="s">
        <v>241</v>
      </c>
    </row>
    <row r="167" spans="2:65" s="12" customFormat="1" x14ac:dyDescent="0.2">
      <c r="B167" s="220"/>
      <c r="C167" s="221"/>
      <c r="D167" s="222" t="s">
        <v>206</v>
      </c>
      <c r="E167" s="223" t="s">
        <v>1</v>
      </c>
      <c r="F167" s="224" t="s">
        <v>2260</v>
      </c>
      <c r="G167" s="221"/>
      <c r="H167" s="225">
        <v>49.39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206</v>
      </c>
      <c r="AU167" s="231" t="s">
        <v>83</v>
      </c>
      <c r="AV167" s="12" t="s">
        <v>85</v>
      </c>
      <c r="AW167" s="12" t="s">
        <v>32</v>
      </c>
      <c r="AX167" s="12" t="s">
        <v>76</v>
      </c>
      <c r="AY167" s="231" t="s">
        <v>198</v>
      </c>
    </row>
    <row r="168" spans="2:65" s="12" customFormat="1" x14ac:dyDescent="0.2">
      <c r="B168" s="220"/>
      <c r="C168" s="221"/>
      <c r="D168" s="222" t="s">
        <v>206</v>
      </c>
      <c r="E168" s="223" t="s">
        <v>1</v>
      </c>
      <c r="F168" s="224" t="s">
        <v>2261</v>
      </c>
      <c r="G168" s="221"/>
      <c r="H168" s="225">
        <v>2.54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206</v>
      </c>
      <c r="AU168" s="231" t="s">
        <v>83</v>
      </c>
      <c r="AV168" s="12" t="s">
        <v>85</v>
      </c>
      <c r="AW168" s="12" t="s">
        <v>32</v>
      </c>
      <c r="AX168" s="12" t="s">
        <v>76</v>
      </c>
      <c r="AY168" s="231" t="s">
        <v>198</v>
      </c>
    </row>
    <row r="169" spans="2:65" s="13" customFormat="1" x14ac:dyDescent="0.2">
      <c r="B169" s="232"/>
      <c r="C169" s="233"/>
      <c r="D169" s="222" t="s">
        <v>206</v>
      </c>
      <c r="E169" s="234" t="s">
        <v>1</v>
      </c>
      <c r="F169" s="235" t="s">
        <v>208</v>
      </c>
      <c r="G169" s="233"/>
      <c r="H169" s="236">
        <v>51.93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206</v>
      </c>
      <c r="AU169" s="242" t="s">
        <v>83</v>
      </c>
      <c r="AV169" s="13" t="s">
        <v>205</v>
      </c>
      <c r="AW169" s="13" t="s">
        <v>32</v>
      </c>
      <c r="AX169" s="13" t="s">
        <v>83</v>
      </c>
      <c r="AY169" s="242" t="s">
        <v>198</v>
      </c>
    </row>
    <row r="170" spans="2:65" s="1" customFormat="1" ht="16.5" customHeight="1" x14ac:dyDescent="0.2">
      <c r="B170" s="33"/>
      <c r="C170" s="208" t="s">
        <v>218</v>
      </c>
      <c r="D170" s="208" t="s">
        <v>201</v>
      </c>
      <c r="E170" s="209" t="s">
        <v>2262</v>
      </c>
      <c r="F170" s="210" t="s">
        <v>2263</v>
      </c>
      <c r="G170" s="211" t="s">
        <v>224</v>
      </c>
      <c r="H170" s="212">
        <v>11.46</v>
      </c>
      <c r="I170" s="213"/>
      <c r="J170" s="212">
        <f>ROUND(I170*H170,2)</f>
        <v>0</v>
      </c>
      <c r="K170" s="210" t="s">
        <v>1</v>
      </c>
      <c r="L170" s="37"/>
      <c r="M170" s="214" t="s">
        <v>1</v>
      </c>
      <c r="N170" s="215" t="s">
        <v>41</v>
      </c>
      <c r="O170" s="65"/>
      <c r="P170" s="216">
        <f>O170*H170</f>
        <v>0</v>
      </c>
      <c r="Q170" s="216">
        <v>1.7</v>
      </c>
      <c r="R170" s="216">
        <f>Q170*H170</f>
        <v>19.481999999999999</v>
      </c>
      <c r="S170" s="216">
        <v>0</v>
      </c>
      <c r="T170" s="217">
        <f>S170*H170</f>
        <v>0</v>
      </c>
      <c r="AR170" s="218" t="s">
        <v>205</v>
      </c>
      <c r="AT170" s="218" t="s">
        <v>201</v>
      </c>
      <c r="AU170" s="218" t="s">
        <v>83</v>
      </c>
      <c r="AY170" s="16" t="s">
        <v>198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6" t="s">
        <v>83</v>
      </c>
      <c r="BK170" s="219">
        <f>ROUND(I170*H170,2)</f>
        <v>0</v>
      </c>
      <c r="BL170" s="16" t="s">
        <v>205</v>
      </c>
      <c r="BM170" s="218" t="s">
        <v>243</v>
      </c>
    </row>
    <row r="171" spans="2:65" s="14" customFormat="1" x14ac:dyDescent="0.2">
      <c r="B171" s="243"/>
      <c r="C171" s="244"/>
      <c r="D171" s="222" t="s">
        <v>206</v>
      </c>
      <c r="E171" s="245" t="s">
        <v>1</v>
      </c>
      <c r="F171" s="246" t="s">
        <v>2264</v>
      </c>
      <c r="G171" s="244"/>
      <c r="H171" s="245" t="s">
        <v>1</v>
      </c>
      <c r="I171" s="247"/>
      <c r="J171" s="244"/>
      <c r="K171" s="244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206</v>
      </c>
      <c r="AU171" s="252" t="s">
        <v>83</v>
      </c>
      <c r="AV171" s="14" t="s">
        <v>83</v>
      </c>
      <c r="AW171" s="14" t="s">
        <v>32</v>
      </c>
      <c r="AX171" s="14" t="s">
        <v>76</v>
      </c>
      <c r="AY171" s="252" t="s">
        <v>198</v>
      </c>
    </row>
    <row r="172" spans="2:65" s="14" customFormat="1" x14ac:dyDescent="0.2">
      <c r="B172" s="243"/>
      <c r="C172" s="244"/>
      <c r="D172" s="222" t="s">
        <v>206</v>
      </c>
      <c r="E172" s="245" t="s">
        <v>1</v>
      </c>
      <c r="F172" s="246" t="s">
        <v>2265</v>
      </c>
      <c r="G172" s="244"/>
      <c r="H172" s="245" t="s">
        <v>1</v>
      </c>
      <c r="I172" s="247"/>
      <c r="J172" s="244"/>
      <c r="K172" s="244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206</v>
      </c>
      <c r="AU172" s="252" t="s">
        <v>83</v>
      </c>
      <c r="AV172" s="14" t="s">
        <v>83</v>
      </c>
      <c r="AW172" s="14" t="s">
        <v>32</v>
      </c>
      <c r="AX172" s="14" t="s">
        <v>76</v>
      </c>
      <c r="AY172" s="252" t="s">
        <v>198</v>
      </c>
    </row>
    <row r="173" spans="2:65" s="12" customFormat="1" ht="22.5" x14ac:dyDescent="0.2">
      <c r="B173" s="220"/>
      <c r="C173" s="221"/>
      <c r="D173" s="222" t="s">
        <v>206</v>
      </c>
      <c r="E173" s="223" t="s">
        <v>1</v>
      </c>
      <c r="F173" s="224" t="s">
        <v>2266</v>
      </c>
      <c r="G173" s="221"/>
      <c r="H173" s="225">
        <v>11.46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206</v>
      </c>
      <c r="AU173" s="231" t="s">
        <v>83</v>
      </c>
      <c r="AV173" s="12" t="s">
        <v>85</v>
      </c>
      <c r="AW173" s="12" t="s">
        <v>32</v>
      </c>
      <c r="AX173" s="12" t="s">
        <v>76</v>
      </c>
      <c r="AY173" s="231" t="s">
        <v>198</v>
      </c>
    </row>
    <row r="174" spans="2:65" s="13" customFormat="1" x14ac:dyDescent="0.2">
      <c r="B174" s="232"/>
      <c r="C174" s="233"/>
      <c r="D174" s="222" t="s">
        <v>206</v>
      </c>
      <c r="E174" s="234" t="s">
        <v>1</v>
      </c>
      <c r="F174" s="235" t="s">
        <v>208</v>
      </c>
      <c r="G174" s="233"/>
      <c r="H174" s="236">
        <v>11.46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206</v>
      </c>
      <c r="AU174" s="242" t="s">
        <v>83</v>
      </c>
      <c r="AV174" s="13" t="s">
        <v>205</v>
      </c>
      <c r="AW174" s="13" t="s">
        <v>32</v>
      </c>
      <c r="AX174" s="13" t="s">
        <v>83</v>
      </c>
      <c r="AY174" s="242" t="s">
        <v>198</v>
      </c>
    </row>
    <row r="175" spans="2:65" s="11" customFormat="1" ht="25.9" customHeight="1" x14ac:dyDescent="0.2">
      <c r="B175" s="192"/>
      <c r="C175" s="193"/>
      <c r="D175" s="194" t="s">
        <v>75</v>
      </c>
      <c r="E175" s="195" t="s">
        <v>269</v>
      </c>
      <c r="F175" s="195" t="s">
        <v>270</v>
      </c>
      <c r="G175" s="193"/>
      <c r="H175" s="193"/>
      <c r="I175" s="196"/>
      <c r="J175" s="197">
        <f>BK175</f>
        <v>0</v>
      </c>
      <c r="K175" s="193"/>
      <c r="L175" s="198"/>
      <c r="M175" s="199"/>
      <c r="N175" s="200"/>
      <c r="O175" s="200"/>
      <c r="P175" s="201">
        <f>SUM(P176:P178)</f>
        <v>0</v>
      </c>
      <c r="Q175" s="200"/>
      <c r="R175" s="201">
        <f>SUM(R176:R178)</f>
        <v>0</v>
      </c>
      <c r="S175" s="200"/>
      <c r="T175" s="202">
        <f>SUM(T176:T178)</f>
        <v>0</v>
      </c>
      <c r="AR175" s="203" t="s">
        <v>83</v>
      </c>
      <c r="AT175" s="204" t="s">
        <v>75</v>
      </c>
      <c r="AU175" s="204" t="s">
        <v>76</v>
      </c>
      <c r="AY175" s="203" t="s">
        <v>198</v>
      </c>
      <c r="BK175" s="205">
        <f>SUM(BK176:BK178)</f>
        <v>0</v>
      </c>
    </row>
    <row r="176" spans="2:65" s="1" customFormat="1" ht="16.5" customHeight="1" x14ac:dyDescent="0.2">
      <c r="B176" s="33"/>
      <c r="C176" s="208" t="s">
        <v>250</v>
      </c>
      <c r="D176" s="208" t="s">
        <v>201</v>
      </c>
      <c r="E176" s="209" t="s">
        <v>271</v>
      </c>
      <c r="F176" s="210" t="s">
        <v>272</v>
      </c>
      <c r="G176" s="211" t="s">
        <v>224</v>
      </c>
      <c r="H176" s="212">
        <v>50.21</v>
      </c>
      <c r="I176" s="213"/>
      <c r="J176" s="212">
        <f>ROUND(I176*H176,2)</f>
        <v>0</v>
      </c>
      <c r="K176" s="210" t="s">
        <v>1</v>
      </c>
      <c r="L176" s="37"/>
      <c r="M176" s="214" t="s">
        <v>1</v>
      </c>
      <c r="N176" s="215" t="s">
        <v>41</v>
      </c>
      <c r="O176" s="6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218" t="s">
        <v>205</v>
      </c>
      <c r="AT176" s="218" t="s">
        <v>201</v>
      </c>
      <c r="AU176" s="218" t="s">
        <v>83</v>
      </c>
      <c r="AY176" s="16" t="s">
        <v>198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6" t="s">
        <v>83</v>
      </c>
      <c r="BK176" s="219">
        <f>ROUND(I176*H176,2)</f>
        <v>0</v>
      </c>
      <c r="BL176" s="16" t="s">
        <v>205</v>
      </c>
      <c r="BM176" s="218" t="s">
        <v>253</v>
      </c>
    </row>
    <row r="177" spans="2:65" s="12" customFormat="1" x14ac:dyDescent="0.2">
      <c r="B177" s="220"/>
      <c r="C177" s="221"/>
      <c r="D177" s="222" t="s">
        <v>206</v>
      </c>
      <c r="E177" s="223" t="s">
        <v>1</v>
      </c>
      <c r="F177" s="224" t="s">
        <v>2267</v>
      </c>
      <c r="G177" s="221"/>
      <c r="H177" s="225">
        <v>50.21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206</v>
      </c>
      <c r="AU177" s="231" t="s">
        <v>83</v>
      </c>
      <c r="AV177" s="12" t="s">
        <v>85</v>
      </c>
      <c r="AW177" s="12" t="s">
        <v>32</v>
      </c>
      <c r="AX177" s="12" t="s">
        <v>76</v>
      </c>
      <c r="AY177" s="231" t="s">
        <v>198</v>
      </c>
    </row>
    <row r="178" spans="2:65" s="13" customFormat="1" x14ac:dyDescent="0.2">
      <c r="B178" s="232"/>
      <c r="C178" s="233"/>
      <c r="D178" s="222" t="s">
        <v>206</v>
      </c>
      <c r="E178" s="234" t="s">
        <v>1</v>
      </c>
      <c r="F178" s="235" t="s">
        <v>208</v>
      </c>
      <c r="G178" s="233"/>
      <c r="H178" s="236">
        <v>50.21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206</v>
      </c>
      <c r="AU178" s="242" t="s">
        <v>83</v>
      </c>
      <c r="AV178" s="13" t="s">
        <v>205</v>
      </c>
      <c r="AW178" s="13" t="s">
        <v>32</v>
      </c>
      <c r="AX178" s="13" t="s">
        <v>83</v>
      </c>
      <c r="AY178" s="242" t="s">
        <v>198</v>
      </c>
    </row>
    <row r="179" spans="2:65" s="11" customFormat="1" ht="25.9" customHeight="1" x14ac:dyDescent="0.2">
      <c r="B179" s="192"/>
      <c r="C179" s="193"/>
      <c r="D179" s="194" t="s">
        <v>75</v>
      </c>
      <c r="E179" s="195" t="s">
        <v>299</v>
      </c>
      <c r="F179" s="195" t="s">
        <v>300</v>
      </c>
      <c r="G179" s="193"/>
      <c r="H179" s="193"/>
      <c r="I179" s="196"/>
      <c r="J179" s="197">
        <f>BK179</f>
        <v>0</v>
      </c>
      <c r="K179" s="193"/>
      <c r="L179" s="198"/>
      <c r="M179" s="199"/>
      <c r="N179" s="200"/>
      <c r="O179" s="200"/>
      <c r="P179" s="201">
        <f>SUM(P180:P186)</f>
        <v>0</v>
      </c>
      <c r="Q179" s="200"/>
      <c r="R179" s="201">
        <f>SUM(R180:R186)</f>
        <v>6.2706900000000001</v>
      </c>
      <c r="S179" s="200"/>
      <c r="T179" s="202">
        <f>SUM(T180:T186)</f>
        <v>0</v>
      </c>
      <c r="AR179" s="203" t="s">
        <v>83</v>
      </c>
      <c r="AT179" s="204" t="s">
        <v>75</v>
      </c>
      <c r="AU179" s="204" t="s">
        <v>76</v>
      </c>
      <c r="AY179" s="203" t="s">
        <v>198</v>
      </c>
      <c r="BK179" s="205">
        <f>SUM(BK180:BK186)</f>
        <v>0</v>
      </c>
    </row>
    <row r="180" spans="2:65" s="1" customFormat="1" ht="16.5" customHeight="1" x14ac:dyDescent="0.2">
      <c r="B180" s="33"/>
      <c r="C180" s="208" t="s">
        <v>225</v>
      </c>
      <c r="D180" s="208" t="s">
        <v>201</v>
      </c>
      <c r="E180" s="209" t="s">
        <v>2268</v>
      </c>
      <c r="F180" s="210" t="s">
        <v>2269</v>
      </c>
      <c r="G180" s="211" t="s">
        <v>224</v>
      </c>
      <c r="H180" s="212">
        <v>2.4500000000000002</v>
      </c>
      <c r="I180" s="213"/>
      <c r="J180" s="212">
        <f>ROUND(I180*H180,2)</f>
        <v>0</v>
      </c>
      <c r="K180" s="210" t="s">
        <v>1</v>
      </c>
      <c r="L180" s="37"/>
      <c r="M180" s="214" t="s">
        <v>1</v>
      </c>
      <c r="N180" s="215" t="s">
        <v>41</v>
      </c>
      <c r="O180" s="65"/>
      <c r="P180" s="216">
        <f>O180*H180</f>
        <v>0</v>
      </c>
      <c r="Q180" s="216">
        <v>2.5249999999999999</v>
      </c>
      <c r="R180" s="216">
        <f>Q180*H180</f>
        <v>6.1862500000000002</v>
      </c>
      <c r="S180" s="216">
        <v>0</v>
      </c>
      <c r="T180" s="217">
        <f>S180*H180</f>
        <v>0</v>
      </c>
      <c r="AR180" s="218" t="s">
        <v>205</v>
      </c>
      <c r="AT180" s="218" t="s">
        <v>201</v>
      </c>
      <c r="AU180" s="218" t="s">
        <v>83</v>
      </c>
      <c r="AY180" s="16" t="s">
        <v>198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6" t="s">
        <v>83</v>
      </c>
      <c r="BK180" s="219">
        <f>ROUND(I180*H180,2)</f>
        <v>0</v>
      </c>
      <c r="BL180" s="16" t="s">
        <v>205</v>
      </c>
      <c r="BM180" s="218" t="s">
        <v>259</v>
      </c>
    </row>
    <row r="181" spans="2:65" s="12" customFormat="1" ht="22.5" x14ac:dyDescent="0.2">
      <c r="B181" s="220"/>
      <c r="C181" s="221"/>
      <c r="D181" s="222" t="s">
        <v>206</v>
      </c>
      <c r="E181" s="223" t="s">
        <v>1</v>
      </c>
      <c r="F181" s="224" t="s">
        <v>2270</v>
      </c>
      <c r="G181" s="221"/>
      <c r="H181" s="225">
        <v>2.4500000000000002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206</v>
      </c>
      <c r="AU181" s="231" t="s">
        <v>83</v>
      </c>
      <c r="AV181" s="12" t="s">
        <v>85</v>
      </c>
      <c r="AW181" s="12" t="s">
        <v>32</v>
      </c>
      <c r="AX181" s="12" t="s">
        <v>76</v>
      </c>
      <c r="AY181" s="231" t="s">
        <v>198</v>
      </c>
    </row>
    <row r="182" spans="2:65" s="13" customFormat="1" x14ac:dyDescent="0.2">
      <c r="B182" s="232"/>
      <c r="C182" s="233"/>
      <c r="D182" s="222" t="s">
        <v>206</v>
      </c>
      <c r="E182" s="234" t="s">
        <v>1</v>
      </c>
      <c r="F182" s="235" t="s">
        <v>208</v>
      </c>
      <c r="G182" s="233"/>
      <c r="H182" s="236">
        <v>2.4500000000000002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206</v>
      </c>
      <c r="AU182" s="242" t="s">
        <v>83</v>
      </c>
      <c r="AV182" s="13" t="s">
        <v>205</v>
      </c>
      <c r="AW182" s="13" t="s">
        <v>32</v>
      </c>
      <c r="AX182" s="13" t="s">
        <v>83</v>
      </c>
      <c r="AY182" s="242" t="s">
        <v>198</v>
      </c>
    </row>
    <row r="183" spans="2:65" s="1" customFormat="1" ht="16.5" customHeight="1" x14ac:dyDescent="0.2">
      <c r="B183" s="33"/>
      <c r="C183" s="208" t="s">
        <v>199</v>
      </c>
      <c r="D183" s="208" t="s">
        <v>201</v>
      </c>
      <c r="E183" s="209" t="s">
        <v>2271</v>
      </c>
      <c r="F183" s="210" t="s">
        <v>342</v>
      </c>
      <c r="G183" s="211" t="s">
        <v>294</v>
      </c>
      <c r="H183" s="212">
        <v>0.08</v>
      </c>
      <c r="I183" s="213"/>
      <c r="J183" s="212">
        <f>ROUND(I183*H183,2)</f>
        <v>0</v>
      </c>
      <c r="K183" s="210" t="s">
        <v>1</v>
      </c>
      <c r="L183" s="37"/>
      <c r="M183" s="214" t="s">
        <v>1</v>
      </c>
      <c r="N183" s="215" t="s">
        <v>41</v>
      </c>
      <c r="O183" s="65"/>
      <c r="P183" s="216">
        <f>O183*H183</f>
        <v>0</v>
      </c>
      <c r="Q183" s="216">
        <v>1.0555000000000001</v>
      </c>
      <c r="R183" s="216">
        <f>Q183*H183</f>
        <v>8.4440000000000015E-2</v>
      </c>
      <c r="S183" s="216">
        <v>0</v>
      </c>
      <c r="T183" s="217">
        <f>S183*H183</f>
        <v>0</v>
      </c>
      <c r="AR183" s="218" t="s">
        <v>205</v>
      </c>
      <c r="AT183" s="218" t="s">
        <v>201</v>
      </c>
      <c r="AU183" s="218" t="s">
        <v>83</v>
      </c>
      <c r="AY183" s="16" t="s">
        <v>198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6" t="s">
        <v>83</v>
      </c>
      <c r="BK183" s="219">
        <f>ROUND(I183*H183,2)</f>
        <v>0</v>
      </c>
      <c r="BL183" s="16" t="s">
        <v>205</v>
      </c>
      <c r="BM183" s="218" t="s">
        <v>266</v>
      </c>
    </row>
    <row r="184" spans="2:65" s="14" customFormat="1" x14ac:dyDescent="0.2">
      <c r="B184" s="243"/>
      <c r="C184" s="244"/>
      <c r="D184" s="222" t="s">
        <v>206</v>
      </c>
      <c r="E184" s="245" t="s">
        <v>1</v>
      </c>
      <c r="F184" s="246" t="s">
        <v>2272</v>
      </c>
      <c r="G184" s="244"/>
      <c r="H184" s="245" t="s">
        <v>1</v>
      </c>
      <c r="I184" s="247"/>
      <c r="J184" s="244"/>
      <c r="K184" s="244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206</v>
      </c>
      <c r="AU184" s="252" t="s">
        <v>83</v>
      </c>
      <c r="AV184" s="14" t="s">
        <v>83</v>
      </c>
      <c r="AW184" s="14" t="s">
        <v>32</v>
      </c>
      <c r="AX184" s="14" t="s">
        <v>76</v>
      </c>
      <c r="AY184" s="252" t="s">
        <v>198</v>
      </c>
    </row>
    <row r="185" spans="2:65" s="12" customFormat="1" x14ac:dyDescent="0.2">
      <c r="B185" s="220"/>
      <c r="C185" s="221"/>
      <c r="D185" s="222" t="s">
        <v>206</v>
      </c>
      <c r="E185" s="223" t="s">
        <v>1</v>
      </c>
      <c r="F185" s="224" t="s">
        <v>2273</v>
      </c>
      <c r="G185" s="221"/>
      <c r="H185" s="225">
        <v>0.08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206</v>
      </c>
      <c r="AU185" s="231" t="s">
        <v>83</v>
      </c>
      <c r="AV185" s="12" t="s">
        <v>85</v>
      </c>
      <c r="AW185" s="12" t="s">
        <v>32</v>
      </c>
      <c r="AX185" s="12" t="s">
        <v>76</v>
      </c>
      <c r="AY185" s="231" t="s">
        <v>198</v>
      </c>
    </row>
    <row r="186" spans="2:65" s="13" customFormat="1" x14ac:dyDescent="0.2">
      <c r="B186" s="232"/>
      <c r="C186" s="233"/>
      <c r="D186" s="222" t="s">
        <v>206</v>
      </c>
      <c r="E186" s="234" t="s">
        <v>1</v>
      </c>
      <c r="F186" s="235" t="s">
        <v>208</v>
      </c>
      <c r="G186" s="233"/>
      <c r="H186" s="236">
        <v>0.08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206</v>
      </c>
      <c r="AU186" s="242" t="s">
        <v>83</v>
      </c>
      <c r="AV186" s="13" t="s">
        <v>205</v>
      </c>
      <c r="AW186" s="13" t="s">
        <v>32</v>
      </c>
      <c r="AX186" s="13" t="s">
        <v>83</v>
      </c>
      <c r="AY186" s="242" t="s">
        <v>198</v>
      </c>
    </row>
    <row r="187" spans="2:65" s="11" customFormat="1" ht="25.9" customHeight="1" x14ac:dyDescent="0.2">
      <c r="B187" s="192"/>
      <c r="C187" s="193"/>
      <c r="D187" s="194" t="s">
        <v>75</v>
      </c>
      <c r="E187" s="195" t="s">
        <v>2274</v>
      </c>
      <c r="F187" s="195" t="s">
        <v>2275</v>
      </c>
      <c r="G187" s="193"/>
      <c r="H187" s="193"/>
      <c r="I187" s="196"/>
      <c r="J187" s="197">
        <f>BK187</f>
        <v>0</v>
      </c>
      <c r="K187" s="193"/>
      <c r="L187" s="198"/>
      <c r="M187" s="199"/>
      <c r="N187" s="200"/>
      <c r="O187" s="200"/>
      <c r="P187" s="201">
        <f>SUM(P188:P247)</f>
        <v>0</v>
      </c>
      <c r="Q187" s="200"/>
      <c r="R187" s="201">
        <f>SUM(R188:R247)</f>
        <v>0.71950000000000014</v>
      </c>
      <c r="S187" s="200"/>
      <c r="T187" s="202">
        <f>SUM(T188:T247)</f>
        <v>0</v>
      </c>
      <c r="AR187" s="203" t="s">
        <v>85</v>
      </c>
      <c r="AT187" s="204" t="s">
        <v>75</v>
      </c>
      <c r="AU187" s="204" t="s">
        <v>76</v>
      </c>
      <c r="AY187" s="203" t="s">
        <v>198</v>
      </c>
      <c r="BK187" s="205">
        <f>SUM(BK188:BK247)</f>
        <v>0</v>
      </c>
    </row>
    <row r="188" spans="2:65" s="1" customFormat="1" ht="16.5" customHeight="1" x14ac:dyDescent="0.2">
      <c r="B188" s="33"/>
      <c r="C188" s="208" t="s">
        <v>219</v>
      </c>
      <c r="D188" s="208" t="s">
        <v>201</v>
      </c>
      <c r="E188" s="209" t="s">
        <v>2276</v>
      </c>
      <c r="F188" s="210" t="s">
        <v>2277</v>
      </c>
      <c r="G188" s="211" t="s">
        <v>278</v>
      </c>
      <c r="H188" s="212">
        <v>61.49</v>
      </c>
      <c r="I188" s="213"/>
      <c r="J188" s="212">
        <f>ROUND(I188*H188,2)</f>
        <v>0</v>
      </c>
      <c r="K188" s="210" t="s">
        <v>1</v>
      </c>
      <c r="L188" s="37"/>
      <c r="M188" s="214" t="s">
        <v>1</v>
      </c>
      <c r="N188" s="215" t="s">
        <v>41</v>
      </c>
      <c r="O188" s="65"/>
      <c r="P188" s="216">
        <f>O188*H188</f>
        <v>0</v>
      </c>
      <c r="Q188" s="216">
        <v>3.8006179866644998E-4</v>
      </c>
      <c r="R188" s="216">
        <f>Q188*H188</f>
        <v>2.3370000000000009E-2</v>
      </c>
      <c r="S188" s="216">
        <v>0</v>
      </c>
      <c r="T188" s="217">
        <f>S188*H188</f>
        <v>0</v>
      </c>
      <c r="AR188" s="218" t="s">
        <v>243</v>
      </c>
      <c r="AT188" s="218" t="s">
        <v>201</v>
      </c>
      <c r="AU188" s="218" t="s">
        <v>83</v>
      </c>
      <c r="AY188" s="16" t="s">
        <v>198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6" t="s">
        <v>83</v>
      </c>
      <c r="BK188" s="219">
        <f>ROUND(I188*H188,2)</f>
        <v>0</v>
      </c>
      <c r="BL188" s="16" t="s">
        <v>243</v>
      </c>
      <c r="BM188" s="218" t="s">
        <v>273</v>
      </c>
    </row>
    <row r="189" spans="2:65" s="12" customFormat="1" x14ac:dyDescent="0.2">
      <c r="B189" s="220"/>
      <c r="C189" s="221"/>
      <c r="D189" s="222" t="s">
        <v>206</v>
      </c>
      <c r="E189" s="223" t="s">
        <v>1</v>
      </c>
      <c r="F189" s="224" t="s">
        <v>2278</v>
      </c>
      <c r="G189" s="221"/>
      <c r="H189" s="225">
        <v>61.49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206</v>
      </c>
      <c r="AU189" s="231" t="s">
        <v>83</v>
      </c>
      <c r="AV189" s="12" t="s">
        <v>85</v>
      </c>
      <c r="AW189" s="12" t="s">
        <v>32</v>
      </c>
      <c r="AX189" s="12" t="s">
        <v>76</v>
      </c>
      <c r="AY189" s="231" t="s">
        <v>198</v>
      </c>
    </row>
    <row r="190" spans="2:65" s="13" customFormat="1" x14ac:dyDescent="0.2">
      <c r="B190" s="232"/>
      <c r="C190" s="233"/>
      <c r="D190" s="222" t="s">
        <v>206</v>
      </c>
      <c r="E190" s="234" t="s">
        <v>1</v>
      </c>
      <c r="F190" s="235" t="s">
        <v>208</v>
      </c>
      <c r="G190" s="233"/>
      <c r="H190" s="236">
        <v>61.49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206</v>
      </c>
      <c r="AU190" s="242" t="s">
        <v>83</v>
      </c>
      <c r="AV190" s="13" t="s">
        <v>205</v>
      </c>
      <c r="AW190" s="13" t="s">
        <v>32</v>
      </c>
      <c r="AX190" s="13" t="s">
        <v>83</v>
      </c>
      <c r="AY190" s="242" t="s">
        <v>198</v>
      </c>
    </row>
    <row r="191" spans="2:65" s="1" customFormat="1" ht="16.5" customHeight="1" x14ac:dyDescent="0.2">
      <c r="B191" s="33"/>
      <c r="C191" s="208" t="s">
        <v>227</v>
      </c>
      <c r="D191" s="208" t="s">
        <v>201</v>
      </c>
      <c r="E191" s="209" t="s">
        <v>2279</v>
      </c>
      <c r="F191" s="210" t="s">
        <v>2280</v>
      </c>
      <c r="G191" s="211" t="s">
        <v>278</v>
      </c>
      <c r="H191" s="212">
        <v>7.15</v>
      </c>
      <c r="I191" s="213"/>
      <c r="J191" s="212">
        <f>ROUND(I191*H191,2)</f>
        <v>0</v>
      </c>
      <c r="K191" s="210" t="s">
        <v>1</v>
      </c>
      <c r="L191" s="37"/>
      <c r="M191" s="214" t="s">
        <v>1</v>
      </c>
      <c r="N191" s="215" t="s">
        <v>41</v>
      </c>
      <c r="O191" s="65"/>
      <c r="P191" s="216">
        <f>O191*H191</f>
        <v>0</v>
      </c>
      <c r="Q191" s="216">
        <v>4.6993006993007E-4</v>
      </c>
      <c r="R191" s="216">
        <f>Q191*H191</f>
        <v>3.3600000000000006E-3</v>
      </c>
      <c r="S191" s="216">
        <v>0</v>
      </c>
      <c r="T191" s="217">
        <f>S191*H191</f>
        <v>0</v>
      </c>
      <c r="AR191" s="218" t="s">
        <v>243</v>
      </c>
      <c r="AT191" s="218" t="s">
        <v>201</v>
      </c>
      <c r="AU191" s="218" t="s">
        <v>83</v>
      </c>
      <c r="AY191" s="16" t="s">
        <v>198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6" t="s">
        <v>83</v>
      </c>
      <c r="BK191" s="219">
        <f>ROUND(I191*H191,2)</f>
        <v>0</v>
      </c>
      <c r="BL191" s="16" t="s">
        <v>243</v>
      </c>
      <c r="BM191" s="218" t="s">
        <v>279</v>
      </c>
    </row>
    <row r="192" spans="2:65" s="12" customFormat="1" x14ac:dyDescent="0.2">
      <c r="B192" s="220"/>
      <c r="C192" s="221"/>
      <c r="D192" s="222" t="s">
        <v>206</v>
      </c>
      <c r="E192" s="223" t="s">
        <v>1</v>
      </c>
      <c r="F192" s="224" t="s">
        <v>2281</v>
      </c>
      <c r="G192" s="221"/>
      <c r="H192" s="225">
        <v>7.15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206</v>
      </c>
      <c r="AU192" s="231" t="s">
        <v>83</v>
      </c>
      <c r="AV192" s="12" t="s">
        <v>85</v>
      </c>
      <c r="AW192" s="12" t="s">
        <v>32</v>
      </c>
      <c r="AX192" s="12" t="s">
        <v>76</v>
      </c>
      <c r="AY192" s="231" t="s">
        <v>198</v>
      </c>
    </row>
    <row r="193" spans="2:65" s="13" customFormat="1" x14ac:dyDescent="0.2">
      <c r="B193" s="232"/>
      <c r="C193" s="233"/>
      <c r="D193" s="222" t="s">
        <v>206</v>
      </c>
      <c r="E193" s="234" t="s">
        <v>1</v>
      </c>
      <c r="F193" s="235" t="s">
        <v>208</v>
      </c>
      <c r="G193" s="233"/>
      <c r="H193" s="236">
        <v>7.15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206</v>
      </c>
      <c r="AU193" s="242" t="s">
        <v>83</v>
      </c>
      <c r="AV193" s="13" t="s">
        <v>205</v>
      </c>
      <c r="AW193" s="13" t="s">
        <v>32</v>
      </c>
      <c r="AX193" s="13" t="s">
        <v>83</v>
      </c>
      <c r="AY193" s="242" t="s">
        <v>198</v>
      </c>
    </row>
    <row r="194" spans="2:65" s="1" customFormat="1" ht="16.5" customHeight="1" x14ac:dyDescent="0.2">
      <c r="B194" s="33"/>
      <c r="C194" s="208" t="s">
        <v>241</v>
      </c>
      <c r="D194" s="208" t="s">
        <v>201</v>
      </c>
      <c r="E194" s="209" t="s">
        <v>2282</v>
      </c>
      <c r="F194" s="210" t="s">
        <v>2283</v>
      </c>
      <c r="G194" s="211" t="s">
        <v>278</v>
      </c>
      <c r="H194" s="212">
        <v>5.0599999999999996</v>
      </c>
      <c r="I194" s="213"/>
      <c r="J194" s="212">
        <f>ROUND(I194*H194,2)</f>
        <v>0</v>
      </c>
      <c r="K194" s="210" t="s">
        <v>1</v>
      </c>
      <c r="L194" s="37"/>
      <c r="M194" s="214" t="s">
        <v>1</v>
      </c>
      <c r="N194" s="215" t="s">
        <v>41</v>
      </c>
      <c r="O194" s="65"/>
      <c r="P194" s="216">
        <f>O194*H194</f>
        <v>0</v>
      </c>
      <c r="Q194" s="216">
        <v>1.5197628458497999E-3</v>
      </c>
      <c r="R194" s="216">
        <f>Q194*H194</f>
        <v>7.6899999999999868E-3</v>
      </c>
      <c r="S194" s="216">
        <v>0</v>
      </c>
      <c r="T194" s="217">
        <f>S194*H194</f>
        <v>0</v>
      </c>
      <c r="AR194" s="218" t="s">
        <v>243</v>
      </c>
      <c r="AT194" s="218" t="s">
        <v>201</v>
      </c>
      <c r="AU194" s="218" t="s">
        <v>83</v>
      </c>
      <c r="AY194" s="16" t="s">
        <v>198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6" t="s">
        <v>83</v>
      </c>
      <c r="BK194" s="219">
        <f>ROUND(I194*H194,2)</f>
        <v>0</v>
      </c>
      <c r="BL194" s="16" t="s">
        <v>243</v>
      </c>
      <c r="BM194" s="218" t="s">
        <v>283</v>
      </c>
    </row>
    <row r="195" spans="2:65" s="12" customFormat="1" x14ac:dyDescent="0.2">
      <c r="B195" s="220"/>
      <c r="C195" s="221"/>
      <c r="D195" s="222" t="s">
        <v>206</v>
      </c>
      <c r="E195" s="223" t="s">
        <v>1</v>
      </c>
      <c r="F195" s="224" t="s">
        <v>2284</v>
      </c>
      <c r="G195" s="221"/>
      <c r="H195" s="225">
        <v>5.0599999999999996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206</v>
      </c>
      <c r="AU195" s="231" t="s">
        <v>83</v>
      </c>
      <c r="AV195" s="12" t="s">
        <v>85</v>
      </c>
      <c r="AW195" s="12" t="s">
        <v>32</v>
      </c>
      <c r="AX195" s="12" t="s">
        <v>76</v>
      </c>
      <c r="AY195" s="231" t="s">
        <v>198</v>
      </c>
    </row>
    <row r="196" spans="2:65" s="13" customFormat="1" x14ac:dyDescent="0.2">
      <c r="B196" s="232"/>
      <c r="C196" s="233"/>
      <c r="D196" s="222" t="s">
        <v>206</v>
      </c>
      <c r="E196" s="234" t="s">
        <v>1</v>
      </c>
      <c r="F196" s="235" t="s">
        <v>208</v>
      </c>
      <c r="G196" s="233"/>
      <c r="H196" s="236">
        <v>5.0599999999999996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206</v>
      </c>
      <c r="AU196" s="242" t="s">
        <v>83</v>
      </c>
      <c r="AV196" s="13" t="s">
        <v>205</v>
      </c>
      <c r="AW196" s="13" t="s">
        <v>32</v>
      </c>
      <c r="AX196" s="13" t="s">
        <v>83</v>
      </c>
      <c r="AY196" s="242" t="s">
        <v>198</v>
      </c>
    </row>
    <row r="197" spans="2:65" s="1" customFormat="1" ht="16.5" customHeight="1" x14ac:dyDescent="0.2">
      <c r="B197" s="33"/>
      <c r="C197" s="208" t="s">
        <v>8</v>
      </c>
      <c r="D197" s="208" t="s">
        <v>201</v>
      </c>
      <c r="E197" s="209" t="s">
        <v>2285</v>
      </c>
      <c r="F197" s="210" t="s">
        <v>2286</v>
      </c>
      <c r="G197" s="211" t="s">
        <v>278</v>
      </c>
      <c r="H197" s="212">
        <v>26.84</v>
      </c>
      <c r="I197" s="213"/>
      <c r="J197" s="212">
        <f>ROUND(I197*H197,2)</f>
        <v>0</v>
      </c>
      <c r="K197" s="210" t="s">
        <v>1</v>
      </c>
      <c r="L197" s="37"/>
      <c r="M197" s="214" t="s">
        <v>1</v>
      </c>
      <c r="N197" s="215" t="s">
        <v>41</v>
      </c>
      <c r="O197" s="65"/>
      <c r="P197" s="216">
        <f>O197*H197</f>
        <v>0</v>
      </c>
      <c r="Q197" s="216">
        <v>7.8017883755588703E-4</v>
      </c>
      <c r="R197" s="216">
        <f>Q197*H197</f>
        <v>2.0940000000000007E-2</v>
      </c>
      <c r="S197" s="216">
        <v>0</v>
      </c>
      <c r="T197" s="217">
        <f>S197*H197</f>
        <v>0</v>
      </c>
      <c r="AR197" s="218" t="s">
        <v>243</v>
      </c>
      <c r="AT197" s="218" t="s">
        <v>201</v>
      </c>
      <c r="AU197" s="218" t="s">
        <v>83</v>
      </c>
      <c r="AY197" s="16" t="s">
        <v>198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6" t="s">
        <v>83</v>
      </c>
      <c r="BK197" s="219">
        <f>ROUND(I197*H197,2)</f>
        <v>0</v>
      </c>
      <c r="BL197" s="16" t="s">
        <v>243</v>
      </c>
      <c r="BM197" s="218" t="s">
        <v>290</v>
      </c>
    </row>
    <row r="198" spans="2:65" s="12" customFormat="1" x14ac:dyDescent="0.2">
      <c r="B198" s="220"/>
      <c r="C198" s="221"/>
      <c r="D198" s="222" t="s">
        <v>206</v>
      </c>
      <c r="E198" s="223" t="s">
        <v>1</v>
      </c>
      <c r="F198" s="224" t="s">
        <v>2287</v>
      </c>
      <c r="G198" s="221"/>
      <c r="H198" s="225">
        <v>26.84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206</v>
      </c>
      <c r="AU198" s="231" t="s">
        <v>83</v>
      </c>
      <c r="AV198" s="12" t="s">
        <v>85</v>
      </c>
      <c r="AW198" s="12" t="s">
        <v>32</v>
      </c>
      <c r="AX198" s="12" t="s">
        <v>76</v>
      </c>
      <c r="AY198" s="231" t="s">
        <v>198</v>
      </c>
    </row>
    <row r="199" spans="2:65" s="13" customFormat="1" x14ac:dyDescent="0.2">
      <c r="B199" s="232"/>
      <c r="C199" s="233"/>
      <c r="D199" s="222" t="s">
        <v>206</v>
      </c>
      <c r="E199" s="234" t="s">
        <v>1</v>
      </c>
      <c r="F199" s="235" t="s">
        <v>208</v>
      </c>
      <c r="G199" s="233"/>
      <c r="H199" s="236">
        <v>26.84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206</v>
      </c>
      <c r="AU199" s="242" t="s">
        <v>83</v>
      </c>
      <c r="AV199" s="13" t="s">
        <v>205</v>
      </c>
      <c r="AW199" s="13" t="s">
        <v>32</v>
      </c>
      <c r="AX199" s="13" t="s">
        <v>83</v>
      </c>
      <c r="AY199" s="242" t="s">
        <v>198</v>
      </c>
    </row>
    <row r="200" spans="2:65" s="1" customFormat="1" ht="16.5" customHeight="1" x14ac:dyDescent="0.2">
      <c r="B200" s="33"/>
      <c r="C200" s="208" t="s">
        <v>243</v>
      </c>
      <c r="D200" s="208" t="s">
        <v>201</v>
      </c>
      <c r="E200" s="209" t="s">
        <v>2288</v>
      </c>
      <c r="F200" s="210" t="s">
        <v>2289</v>
      </c>
      <c r="G200" s="211" t="s">
        <v>278</v>
      </c>
      <c r="H200" s="212">
        <v>24.2</v>
      </c>
      <c r="I200" s="213"/>
      <c r="J200" s="212">
        <f>ROUND(I200*H200,2)</f>
        <v>0</v>
      </c>
      <c r="K200" s="210" t="s">
        <v>1</v>
      </c>
      <c r="L200" s="37"/>
      <c r="M200" s="214" t="s">
        <v>1</v>
      </c>
      <c r="N200" s="215" t="s">
        <v>41</v>
      </c>
      <c r="O200" s="65"/>
      <c r="P200" s="216">
        <f>O200*H200</f>
        <v>0</v>
      </c>
      <c r="Q200" s="216">
        <v>1.3099173553718999E-3</v>
      </c>
      <c r="R200" s="216">
        <f>Q200*H200</f>
        <v>3.1699999999999978E-2</v>
      </c>
      <c r="S200" s="216">
        <v>0</v>
      </c>
      <c r="T200" s="217">
        <f>S200*H200</f>
        <v>0</v>
      </c>
      <c r="AR200" s="218" t="s">
        <v>243</v>
      </c>
      <c r="AT200" s="218" t="s">
        <v>201</v>
      </c>
      <c r="AU200" s="218" t="s">
        <v>83</v>
      </c>
      <c r="AY200" s="16" t="s">
        <v>198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6" t="s">
        <v>83</v>
      </c>
      <c r="BK200" s="219">
        <f>ROUND(I200*H200,2)</f>
        <v>0</v>
      </c>
      <c r="BL200" s="16" t="s">
        <v>243</v>
      </c>
      <c r="BM200" s="218" t="s">
        <v>295</v>
      </c>
    </row>
    <row r="201" spans="2:65" s="12" customFormat="1" x14ac:dyDescent="0.2">
      <c r="B201" s="220"/>
      <c r="C201" s="221"/>
      <c r="D201" s="222" t="s">
        <v>206</v>
      </c>
      <c r="E201" s="223" t="s">
        <v>1</v>
      </c>
      <c r="F201" s="224" t="s">
        <v>2290</v>
      </c>
      <c r="G201" s="221"/>
      <c r="H201" s="225">
        <v>24.2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206</v>
      </c>
      <c r="AU201" s="231" t="s">
        <v>83</v>
      </c>
      <c r="AV201" s="12" t="s">
        <v>85</v>
      </c>
      <c r="AW201" s="12" t="s">
        <v>32</v>
      </c>
      <c r="AX201" s="12" t="s">
        <v>76</v>
      </c>
      <c r="AY201" s="231" t="s">
        <v>198</v>
      </c>
    </row>
    <row r="202" spans="2:65" s="13" customFormat="1" x14ac:dyDescent="0.2">
      <c r="B202" s="232"/>
      <c r="C202" s="233"/>
      <c r="D202" s="222" t="s">
        <v>206</v>
      </c>
      <c r="E202" s="234" t="s">
        <v>1</v>
      </c>
      <c r="F202" s="235" t="s">
        <v>208</v>
      </c>
      <c r="G202" s="233"/>
      <c r="H202" s="236">
        <v>24.2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206</v>
      </c>
      <c r="AU202" s="242" t="s">
        <v>83</v>
      </c>
      <c r="AV202" s="13" t="s">
        <v>205</v>
      </c>
      <c r="AW202" s="13" t="s">
        <v>32</v>
      </c>
      <c r="AX202" s="13" t="s">
        <v>83</v>
      </c>
      <c r="AY202" s="242" t="s">
        <v>198</v>
      </c>
    </row>
    <row r="203" spans="2:65" s="1" customFormat="1" ht="16.5" customHeight="1" x14ac:dyDescent="0.2">
      <c r="B203" s="33"/>
      <c r="C203" s="208" t="s">
        <v>255</v>
      </c>
      <c r="D203" s="208" t="s">
        <v>201</v>
      </c>
      <c r="E203" s="209" t="s">
        <v>2291</v>
      </c>
      <c r="F203" s="210" t="s">
        <v>2292</v>
      </c>
      <c r="G203" s="211" t="s">
        <v>204</v>
      </c>
      <c r="H203" s="212">
        <v>10</v>
      </c>
      <c r="I203" s="213"/>
      <c r="J203" s="212">
        <f>ROUND(I203*H203,2)</f>
        <v>0</v>
      </c>
      <c r="K203" s="210" t="s">
        <v>1</v>
      </c>
      <c r="L203" s="37"/>
      <c r="M203" s="214" t="s">
        <v>1</v>
      </c>
      <c r="N203" s="215" t="s">
        <v>41</v>
      </c>
      <c r="O203" s="65"/>
      <c r="P203" s="216">
        <f>O203*H203</f>
        <v>0</v>
      </c>
      <c r="Q203" s="216">
        <v>2.2000000000000001E-4</v>
      </c>
      <c r="R203" s="216">
        <f>Q203*H203</f>
        <v>2.2000000000000001E-3</v>
      </c>
      <c r="S203" s="216">
        <v>0</v>
      </c>
      <c r="T203" s="217">
        <f>S203*H203</f>
        <v>0</v>
      </c>
      <c r="AR203" s="218" t="s">
        <v>243</v>
      </c>
      <c r="AT203" s="218" t="s">
        <v>201</v>
      </c>
      <c r="AU203" s="218" t="s">
        <v>83</v>
      </c>
      <c r="AY203" s="16" t="s">
        <v>198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6" t="s">
        <v>83</v>
      </c>
      <c r="BK203" s="219">
        <f>ROUND(I203*H203,2)</f>
        <v>0</v>
      </c>
      <c r="BL203" s="16" t="s">
        <v>243</v>
      </c>
      <c r="BM203" s="218" t="s">
        <v>303</v>
      </c>
    </row>
    <row r="204" spans="2:65" s="12" customFormat="1" x14ac:dyDescent="0.2">
      <c r="B204" s="220"/>
      <c r="C204" s="221"/>
      <c r="D204" s="222" t="s">
        <v>206</v>
      </c>
      <c r="E204" s="223" t="s">
        <v>1</v>
      </c>
      <c r="F204" s="224" t="s">
        <v>225</v>
      </c>
      <c r="G204" s="221"/>
      <c r="H204" s="225">
        <v>10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206</v>
      </c>
      <c r="AU204" s="231" t="s">
        <v>83</v>
      </c>
      <c r="AV204" s="12" t="s">
        <v>85</v>
      </c>
      <c r="AW204" s="12" t="s">
        <v>32</v>
      </c>
      <c r="AX204" s="12" t="s">
        <v>76</v>
      </c>
      <c r="AY204" s="231" t="s">
        <v>198</v>
      </c>
    </row>
    <row r="205" spans="2:65" s="13" customFormat="1" x14ac:dyDescent="0.2">
      <c r="B205" s="232"/>
      <c r="C205" s="233"/>
      <c r="D205" s="222" t="s">
        <v>206</v>
      </c>
      <c r="E205" s="234" t="s">
        <v>1</v>
      </c>
      <c r="F205" s="235" t="s">
        <v>208</v>
      </c>
      <c r="G205" s="233"/>
      <c r="H205" s="236">
        <v>10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206</v>
      </c>
      <c r="AU205" s="242" t="s">
        <v>83</v>
      </c>
      <c r="AV205" s="13" t="s">
        <v>205</v>
      </c>
      <c r="AW205" s="13" t="s">
        <v>32</v>
      </c>
      <c r="AX205" s="13" t="s">
        <v>83</v>
      </c>
      <c r="AY205" s="242" t="s">
        <v>198</v>
      </c>
    </row>
    <row r="206" spans="2:65" s="1" customFormat="1" ht="16.5" customHeight="1" x14ac:dyDescent="0.2">
      <c r="B206" s="33"/>
      <c r="C206" s="208" t="s">
        <v>253</v>
      </c>
      <c r="D206" s="208" t="s">
        <v>201</v>
      </c>
      <c r="E206" s="209" t="s">
        <v>2293</v>
      </c>
      <c r="F206" s="210" t="s">
        <v>2294</v>
      </c>
      <c r="G206" s="211" t="s">
        <v>278</v>
      </c>
      <c r="H206" s="212">
        <v>12.87</v>
      </c>
      <c r="I206" s="213"/>
      <c r="J206" s="212">
        <f>ROUND(I206*H206,2)</f>
        <v>0</v>
      </c>
      <c r="K206" s="210" t="s">
        <v>1</v>
      </c>
      <c r="L206" s="37"/>
      <c r="M206" s="214" t="s">
        <v>1</v>
      </c>
      <c r="N206" s="215" t="s">
        <v>41</v>
      </c>
      <c r="O206" s="65"/>
      <c r="P206" s="216">
        <f>O206*H206</f>
        <v>0</v>
      </c>
      <c r="Q206" s="216">
        <v>2.0901320901320899E-3</v>
      </c>
      <c r="R206" s="216">
        <f>Q206*H206</f>
        <v>2.6899999999999997E-2</v>
      </c>
      <c r="S206" s="216">
        <v>0</v>
      </c>
      <c r="T206" s="217">
        <f>S206*H206</f>
        <v>0</v>
      </c>
      <c r="AR206" s="218" t="s">
        <v>243</v>
      </c>
      <c r="AT206" s="218" t="s">
        <v>201</v>
      </c>
      <c r="AU206" s="218" t="s">
        <v>83</v>
      </c>
      <c r="AY206" s="16" t="s">
        <v>198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6" t="s">
        <v>83</v>
      </c>
      <c r="BK206" s="219">
        <f>ROUND(I206*H206,2)</f>
        <v>0</v>
      </c>
      <c r="BL206" s="16" t="s">
        <v>243</v>
      </c>
      <c r="BM206" s="218" t="s">
        <v>313</v>
      </c>
    </row>
    <row r="207" spans="2:65" s="12" customFormat="1" x14ac:dyDescent="0.2">
      <c r="B207" s="220"/>
      <c r="C207" s="221"/>
      <c r="D207" s="222" t="s">
        <v>206</v>
      </c>
      <c r="E207" s="223" t="s">
        <v>1</v>
      </c>
      <c r="F207" s="224" t="s">
        <v>2295</v>
      </c>
      <c r="G207" s="221"/>
      <c r="H207" s="225">
        <v>12.87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206</v>
      </c>
      <c r="AU207" s="231" t="s">
        <v>83</v>
      </c>
      <c r="AV207" s="12" t="s">
        <v>85</v>
      </c>
      <c r="AW207" s="12" t="s">
        <v>32</v>
      </c>
      <c r="AX207" s="12" t="s">
        <v>76</v>
      </c>
      <c r="AY207" s="231" t="s">
        <v>198</v>
      </c>
    </row>
    <row r="208" spans="2:65" s="13" customFormat="1" x14ac:dyDescent="0.2">
      <c r="B208" s="232"/>
      <c r="C208" s="233"/>
      <c r="D208" s="222" t="s">
        <v>206</v>
      </c>
      <c r="E208" s="234" t="s">
        <v>1</v>
      </c>
      <c r="F208" s="235" t="s">
        <v>208</v>
      </c>
      <c r="G208" s="233"/>
      <c r="H208" s="236">
        <v>12.87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206</v>
      </c>
      <c r="AU208" s="242" t="s">
        <v>83</v>
      </c>
      <c r="AV208" s="13" t="s">
        <v>205</v>
      </c>
      <c r="AW208" s="13" t="s">
        <v>32</v>
      </c>
      <c r="AX208" s="13" t="s">
        <v>83</v>
      </c>
      <c r="AY208" s="242" t="s">
        <v>198</v>
      </c>
    </row>
    <row r="209" spans="2:65" s="1" customFormat="1" ht="16.5" customHeight="1" x14ac:dyDescent="0.2">
      <c r="B209" s="33"/>
      <c r="C209" s="208" t="s">
        <v>269</v>
      </c>
      <c r="D209" s="208" t="s">
        <v>201</v>
      </c>
      <c r="E209" s="209" t="s">
        <v>2296</v>
      </c>
      <c r="F209" s="210" t="s">
        <v>2297</v>
      </c>
      <c r="G209" s="211" t="s">
        <v>278</v>
      </c>
      <c r="H209" s="212">
        <v>31.57</v>
      </c>
      <c r="I209" s="213"/>
      <c r="J209" s="212">
        <f>ROUND(I209*H209,2)</f>
        <v>0</v>
      </c>
      <c r="K209" s="210" t="s">
        <v>1</v>
      </c>
      <c r="L209" s="37"/>
      <c r="M209" s="214" t="s">
        <v>1</v>
      </c>
      <c r="N209" s="215" t="s">
        <v>41</v>
      </c>
      <c r="O209" s="65"/>
      <c r="P209" s="216">
        <f>O209*H209</f>
        <v>0</v>
      </c>
      <c r="Q209" s="216">
        <v>2.5001583782071602E-3</v>
      </c>
      <c r="R209" s="216">
        <f>Q209*H209</f>
        <v>7.8930000000000042E-2</v>
      </c>
      <c r="S209" s="216">
        <v>0</v>
      </c>
      <c r="T209" s="217">
        <f>S209*H209</f>
        <v>0</v>
      </c>
      <c r="AR209" s="218" t="s">
        <v>243</v>
      </c>
      <c r="AT209" s="218" t="s">
        <v>201</v>
      </c>
      <c r="AU209" s="218" t="s">
        <v>83</v>
      </c>
      <c r="AY209" s="16" t="s">
        <v>198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6" t="s">
        <v>83</v>
      </c>
      <c r="BK209" s="219">
        <f>ROUND(I209*H209,2)</f>
        <v>0</v>
      </c>
      <c r="BL209" s="16" t="s">
        <v>243</v>
      </c>
      <c r="BM209" s="218" t="s">
        <v>320</v>
      </c>
    </row>
    <row r="210" spans="2:65" s="12" customFormat="1" x14ac:dyDescent="0.2">
      <c r="B210" s="220"/>
      <c r="C210" s="221"/>
      <c r="D210" s="222" t="s">
        <v>206</v>
      </c>
      <c r="E210" s="223" t="s">
        <v>1</v>
      </c>
      <c r="F210" s="224" t="s">
        <v>2298</v>
      </c>
      <c r="G210" s="221"/>
      <c r="H210" s="225">
        <v>31.57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206</v>
      </c>
      <c r="AU210" s="231" t="s">
        <v>83</v>
      </c>
      <c r="AV210" s="12" t="s">
        <v>85</v>
      </c>
      <c r="AW210" s="12" t="s">
        <v>32</v>
      </c>
      <c r="AX210" s="12" t="s">
        <v>76</v>
      </c>
      <c r="AY210" s="231" t="s">
        <v>198</v>
      </c>
    </row>
    <row r="211" spans="2:65" s="13" customFormat="1" x14ac:dyDescent="0.2">
      <c r="B211" s="232"/>
      <c r="C211" s="233"/>
      <c r="D211" s="222" t="s">
        <v>206</v>
      </c>
      <c r="E211" s="234" t="s">
        <v>1</v>
      </c>
      <c r="F211" s="235" t="s">
        <v>208</v>
      </c>
      <c r="G211" s="233"/>
      <c r="H211" s="236">
        <v>31.57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206</v>
      </c>
      <c r="AU211" s="242" t="s">
        <v>83</v>
      </c>
      <c r="AV211" s="13" t="s">
        <v>205</v>
      </c>
      <c r="AW211" s="13" t="s">
        <v>32</v>
      </c>
      <c r="AX211" s="13" t="s">
        <v>83</v>
      </c>
      <c r="AY211" s="242" t="s">
        <v>198</v>
      </c>
    </row>
    <row r="212" spans="2:65" s="1" customFormat="1" ht="16.5" customHeight="1" x14ac:dyDescent="0.2">
      <c r="B212" s="33"/>
      <c r="C212" s="208" t="s">
        <v>259</v>
      </c>
      <c r="D212" s="208" t="s">
        <v>201</v>
      </c>
      <c r="E212" s="209" t="s">
        <v>2299</v>
      </c>
      <c r="F212" s="210" t="s">
        <v>2300</v>
      </c>
      <c r="G212" s="211" t="s">
        <v>278</v>
      </c>
      <c r="H212" s="212">
        <v>60.28</v>
      </c>
      <c r="I212" s="213"/>
      <c r="J212" s="212">
        <f>ROUND(I212*H212,2)</f>
        <v>0</v>
      </c>
      <c r="K212" s="210" t="s">
        <v>1</v>
      </c>
      <c r="L212" s="37"/>
      <c r="M212" s="214" t="s">
        <v>1</v>
      </c>
      <c r="N212" s="215" t="s">
        <v>41</v>
      </c>
      <c r="O212" s="65"/>
      <c r="P212" s="216">
        <f>O212*H212</f>
        <v>0</v>
      </c>
      <c r="Q212" s="216">
        <v>3.5499336429993399E-3</v>
      </c>
      <c r="R212" s="216">
        <f>Q212*H212</f>
        <v>0.21399000000000021</v>
      </c>
      <c r="S212" s="216">
        <v>0</v>
      </c>
      <c r="T212" s="217">
        <f>S212*H212</f>
        <v>0</v>
      </c>
      <c r="AR212" s="218" t="s">
        <v>243</v>
      </c>
      <c r="AT212" s="218" t="s">
        <v>201</v>
      </c>
      <c r="AU212" s="218" t="s">
        <v>83</v>
      </c>
      <c r="AY212" s="16" t="s">
        <v>198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6" t="s">
        <v>83</v>
      </c>
      <c r="BK212" s="219">
        <f>ROUND(I212*H212,2)</f>
        <v>0</v>
      </c>
      <c r="BL212" s="16" t="s">
        <v>243</v>
      </c>
      <c r="BM212" s="218" t="s">
        <v>324</v>
      </c>
    </row>
    <row r="213" spans="2:65" s="12" customFormat="1" x14ac:dyDescent="0.2">
      <c r="B213" s="220"/>
      <c r="C213" s="221"/>
      <c r="D213" s="222" t="s">
        <v>206</v>
      </c>
      <c r="E213" s="223" t="s">
        <v>1</v>
      </c>
      <c r="F213" s="224" t="s">
        <v>2301</v>
      </c>
      <c r="G213" s="221"/>
      <c r="H213" s="225">
        <v>60.28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206</v>
      </c>
      <c r="AU213" s="231" t="s">
        <v>83</v>
      </c>
      <c r="AV213" s="12" t="s">
        <v>85</v>
      </c>
      <c r="AW213" s="12" t="s">
        <v>32</v>
      </c>
      <c r="AX213" s="12" t="s">
        <v>76</v>
      </c>
      <c r="AY213" s="231" t="s">
        <v>198</v>
      </c>
    </row>
    <row r="214" spans="2:65" s="13" customFormat="1" x14ac:dyDescent="0.2">
      <c r="B214" s="232"/>
      <c r="C214" s="233"/>
      <c r="D214" s="222" t="s">
        <v>206</v>
      </c>
      <c r="E214" s="234" t="s">
        <v>1</v>
      </c>
      <c r="F214" s="235" t="s">
        <v>208</v>
      </c>
      <c r="G214" s="233"/>
      <c r="H214" s="236">
        <v>60.28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206</v>
      </c>
      <c r="AU214" s="242" t="s">
        <v>83</v>
      </c>
      <c r="AV214" s="13" t="s">
        <v>205</v>
      </c>
      <c r="AW214" s="13" t="s">
        <v>32</v>
      </c>
      <c r="AX214" s="13" t="s">
        <v>83</v>
      </c>
      <c r="AY214" s="242" t="s">
        <v>198</v>
      </c>
    </row>
    <row r="215" spans="2:65" s="1" customFormat="1" ht="16.5" customHeight="1" x14ac:dyDescent="0.2">
      <c r="B215" s="33"/>
      <c r="C215" s="208" t="s">
        <v>7</v>
      </c>
      <c r="D215" s="208" t="s">
        <v>201</v>
      </c>
      <c r="E215" s="209" t="s">
        <v>2302</v>
      </c>
      <c r="F215" s="210" t="s">
        <v>2303</v>
      </c>
      <c r="G215" s="211" t="s">
        <v>204</v>
      </c>
      <c r="H215" s="212">
        <v>3</v>
      </c>
      <c r="I215" s="213"/>
      <c r="J215" s="212">
        <f>ROUND(I215*H215,2)</f>
        <v>0</v>
      </c>
      <c r="K215" s="210" t="s">
        <v>1</v>
      </c>
      <c r="L215" s="37"/>
      <c r="M215" s="214" t="s">
        <v>1</v>
      </c>
      <c r="N215" s="215" t="s">
        <v>41</v>
      </c>
      <c r="O215" s="65"/>
      <c r="P215" s="216">
        <f>O215*H215</f>
        <v>0</v>
      </c>
      <c r="Q215" s="216">
        <v>5.5000000000000003E-4</v>
      </c>
      <c r="R215" s="216">
        <f>Q215*H215</f>
        <v>1.65E-3</v>
      </c>
      <c r="S215" s="216">
        <v>0</v>
      </c>
      <c r="T215" s="217">
        <f>S215*H215</f>
        <v>0</v>
      </c>
      <c r="AR215" s="218" t="s">
        <v>243</v>
      </c>
      <c r="AT215" s="218" t="s">
        <v>201</v>
      </c>
      <c r="AU215" s="218" t="s">
        <v>83</v>
      </c>
      <c r="AY215" s="16" t="s">
        <v>198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6" t="s">
        <v>83</v>
      </c>
      <c r="BK215" s="219">
        <f>ROUND(I215*H215,2)</f>
        <v>0</v>
      </c>
      <c r="BL215" s="16" t="s">
        <v>243</v>
      </c>
      <c r="BM215" s="218" t="s">
        <v>329</v>
      </c>
    </row>
    <row r="216" spans="2:65" s="12" customFormat="1" x14ac:dyDescent="0.2">
      <c r="B216" s="220"/>
      <c r="C216" s="221"/>
      <c r="D216" s="222" t="s">
        <v>206</v>
      </c>
      <c r="E216" s="223" t="s">
        <v>1</v>
      </c>
      <c r="F216" s="224" t="s">
        <v>211</v>
      </c>
      <c r="G216" s="221"/>
      <c r="H216" s="225">
        <v>3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206</v>
      </c>
      <c r="AU216" s="231" t="s">
        <v>83</v>
      </c>
      <c r="AV216" s="12" t="s">
        <v>85</v>
      </c>
      <c r="AW216" s="12" t="s">
        <v>32</v>
      </c>
      <c r="AX216" s="12" t="s">
        <v>76</v>
      </c>
      <c r="AY216" s="231" t="s">
        <v>198</v>
      </c>
    </row>
    <row r="217" spans="2:65" s="13" customFormat="1" x14ac:dyDescent="0.2">
      <c r="B217" s="232"/>
      <c r="C217" s="233"/>
      <c r="D217" s="222" t="s">
        <v>206</v>
      </c>
      <c r="E217" s="234" t="s">
        <v>1</v>
      </c>
      <c r="F217" s="235" t="s">
        <v>208</v>
      </c>
      <c r="G217" s="233"/>
      <c r="H217" s="236">
        <v>3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206</v>
      </c>
      <c r="AU217" s="242" t="s">
        <v>83</v>
      </c>
      <c r="AV217" s="13" t="s">
        <v>205</v>
      </c>
      <c r="AW217" s="13" t="s">
        <v>32</v>
      </c>
      <c r="AX217" s="13" t="s">
        <v>83</v>
      </c>
      <c r="AY217" s="242" t="s">
        <v>198</v>
      </c>
    </row>
    <row r="218" spans="2:65" s="1" customFormat="1" ht="16.5" customHeight="1" x14ac:dyDescent="0.2">
      <c r="B218" s="33"/>
      <c r="C218" s="208" t="s">
        <v>266</v>
      </c>
      <c r="D218" s="208" t="s">
        <v>201</v>
      </c>
      <c r="E218" s="209" t="s">
        <v>2304</v>
      </c>
      <c r="F218" s="210" t="s">
        <v>2305</v>
      </c>
      <c r="G218" s="211" t="s">
        <v>204</v>
      </c>
      <c r="H218" s="212">
        <v>13</v>
      </c>
      <c r="I218" s="213"/>
      <c r="J218" s="212">
        <f>ROUND(I218*H218,2)</f>
        <v>0</v>
      </c>
      <c r="K218" s="210" t="s">
        <v>1</v>
      </c>
      <c r="L218" s="37"/>
      <c r="M218" s="214" t="s">
        <v>1</v>
      </c>
      <c r="N218" s="215" t="s">
        <v>41</v>
      </c>
      <c r="O218" s="65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AR218" s="218" t="s">
        <v>243</v>
      </c>
      <c r="AT218" s="218" t="s">
        <v>201</v>
      </c>
      <c r="AU218" s="218" t="s">
        <v>83</v>
      </c>
      <c r="AY218" s="16" t="s">
        <v>198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6" t="s">
        <v>83</v>
      </c>
      <c r="BK218" s="219">
        <f>ROUND(I218*H218,2)</f>
        <v>0</v>
      </c>
      <c r="BL218" s="16" t="s">
        <v>243</v>
      </c>
      <c r="BM218" s="218" t="s">
        <v>334</v>
      </c>
    </row>
    <row r="219" spans="2:65" s="12" customFormat="1" x14ac:dyDescent="0.2">
      <c r="B219" s="220"/>
      <c r="C219" s="221"/>
      <c r="D219" s="222" t="s">
        <v>206</v>
      </c>
      <c r="E219" s="223" t="s">
        <v>1</v>
      </c>
      <c r="F219" s="224" t="s">
        <v>2306</v>
      </c>
      <c r="G219" s="221"/>
      <c r="H219" s="225">
        <v>13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206</v>
      </c>
      <c r="AU219" s="231" t="s">
        <v>83</v>
      </c>
      <c r="AV219" s="12" t="s">
        <v>85</v>
      </c>
      <c r="AW219" s="12" t="s">
        <v>32</v>
      </c>
      <c r="AX219" s="12" t="s">
        <v>76</v>
      </c>
      <c r="AY219" s="231" t="s">
        <v>198</v>
      </c>
    </row>
    <row r="220" spans="2:65" s="13" customFormat="1" x14ac:dyDescent="0.2">
      <c r="B220" s="232"/>
      <c r="C220" s="233"/>
      <c r="D220" s="222" t="s">
        <v>206</v>
      </c>
      <c r="E220" s="234" t="s">
        <v>1</v>
      </c>
      <c r="F220" s="235" t="s">
        <v>208</v>
      </c>
      <c r="G220" s="233"/>
      <c r="H220" s="236">
        <v>13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206</v>
      </c>
      <c r="AU220" s="242" t="s">
        <v>83</v>
      </c>
      <c r="AV220" s="13" t="s">
        <v>205</v>
      </c>
      <c r="AW220" s="13" t="s">
        <v>32</v>
      </c>
      <c r="AX220" s="13" t="s">
        <v>83</v>
      </c>
      <c r="AY220" s="242" t="s">
        <v>198</v>
      </c>
    </row>
    <row r="221" spans="2:65" s="1" customFormat="1" ht="16.5" customHeight="1" x14ac:dyDescent="0.2">
      <c r="B221" s="33"/>
      <c r="C221" s="208" t="s">
        <v>336</v>
      </c>
      <c r="D221" s="208" t="s">
        <v>201</v>
      </c>
      <c r="E221" s="209" t="s">
        <v>2307</v>
      </c>
      <c r="F221" s="210" t="s">
        <v>2308</v>
      </c>
      <c r="G221" s="211" t="s">
        <v>204</v>
      </c>
      <c r="H221" s="212">
        <v>26</v>
      </c>
      <c r="I221" s="213"/>
      <c r="J221" s="212">
        <f>ROUND(I221*H221,2)</f>
        <v>0</v>
      </c>
      <c r="K221" s="210" t="s">
        <v>1</v>
      </c>
      <c r="L221" s="37"/>
      <c r="M221" s="214" t="s">
        <v>1</v>
      </c>
      <c r="N221" s="215" t="s">
        <v>41</v>
      </c>
      <c r="O221" s="65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AR221" s="218" t="s">
        <v>243</v>
      </c>
      <c r="AT221" s="218" t="s">
        <v>201</v>
      </c>
      <c r="AU221" s="218" t="s">
        <v>83</v>
      </c>
      <c r="AY221" s="16" t="s">
        <v>198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6" t="s">
        <v>83</v>
      </c>
      <c r="BK221" s="219">
        <f>ROUND(I221*H221,2)</f>
        <v>0</v>
      </c>
      <c r="BL221" s="16" t="s">
        <v>243</v>
      </c>
      <c r="BM221" s="218" t="s">
        <v>339</v>
      </c>
    </row>
    <row r="222" spans="2:65" s="12" customFormat="1" x14ac:dyDescent="0.2">
      <c r="B222" s="220"/>
      <c r="C222" s="221"/>
      <c r="D222" s="222" t="s">
        <v>206</v>
      </c>
      <c r="E222" s="223" t="s">
        <v>1</v>
      </c>
      <c r="F222" s="224" t="s">
        <v>2309</v>
      </c>
      <c r="G222" s="221"/>
      <c r="H222" s="225">
        <v>26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206</v>
      </c>
      <c r="AU222" s="231" t="s">
        <v>83</v>
      </c>
      <c r="AV222" s="12" t="s">
        <v>85</v>
      </c>
      <c r="AW222" s="12" t="s">
        <v>32</v>
      </c>
      <c r="AX222" s="12" t="s">
        <v>76</v>
      </c>
      <c r="AY222" s="231" t="s">
        <v>198</v>
      </c>
    </row>
    <row r="223" spans="2:65" s="13" customFormat="1" x14ac:dyDescent="0.2">
      <c r="B223" s="232"/>
      <c r="C223" s="233"/>
      <c r="D223" s="222" t="s">
        <v>206</v>
      </c>
      <c r="E223" s="234" t="s">
        <v>1</v>
      </c>
      <c r="F223" s="235" t="s">
        <v>208</v>
      </c>
      <c r="G223" s="233"/>
      <c r="H223" s="236">
        <v>26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206</v>
      </c>
      <c r="AU223" s="242" t="s">
        <v>83</v>
      </c>
      <c r="AV223" s="13" t="s">
        <v>205</v>
      </c>
      <c r="AW223" s="13" t="s">
        <v>32</v>
      </c>
      <c r="AX223" s="13" t="s">
        <v>83</v>
      </c>
      <c r="AY223" s="242" t="s">
        <v>198</v>
      </c>
    </row>
    <row r="224" spans="2:65" s="1" customFormat="1" ht="16.5" customHeight="1" x14ac:dyDescent="0.2">
      <c r="B224" s="33"/>
      <c r="C224" s="208" t="s">
        <v>273</v>
      </c>
      <c r="D224" s="208" t="s">
        <v>201</v>
      </c>
      <c r="E224" s="209" t="s">
        <v>2310</v>
      </c>
      <c r="F224" s="210" t="s">
        <v>2311</v>
      </c>
      <c r="G224" s="211" t="s">
        <v>204</v>
      </c>
      <c r="H224" s="212">
        <v>12</v>
      </c>
      <c r="I224" s="213"/>
      <c r="J224" s="212">
        <f>ROUND(I224*H224,2)</f>
        <v>0</v>
      </c>
      <c r="K224" s="210" t="s">
        <v>1</v>
      </c>
      <c r="L224" s="37"/>
      <c r="M224" s="214" t="s">
        <v>1</v>
      </c>
      <c r="N224" s="215" t="s">
        <v>41</v>
      </c>
      <c r="O224" s="65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AR224" s="218" t="s">
        <v>243</v>
      </c>
      <c r="AT224" s="218" t="s">
        <v>201</v>
      </c>
      <c r="AU224" s="218" t="s">
        <v>83</v>
      </c>
      <c r="AY224" s="16" t="s">
        <v>198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6" t="s">
        <v>83</v>
      </c>
      <c r="BK224" s="219">
        <f>ROUND(I224*H224,2)</f>
        <v>0</v>
      </c>
      <c r="BL224" s="16" t="s">
        <v>243</v>
      </c>
      <c r="BM224" s="218" t="s">
        <v>343</v>
      </c>
    </row>
    <row r="225" spans="2:65" s="12" customFormat="1" x14ac:dyDescent="0.2">
      <c r="B225" s="220"/>
      <c r="C225" s="221"/>
      <c r="D225" s="222" t="s">
        <v>206</v>
      </c>
      <c r="E225" s="223" t="s">
        <v>1</v>
      </c>
      <c r="F225" s="224" t="s">
        <v>2312</v>
      </c>
      <c r="G225" s="221"/>
      <c r="H225" s="225">
        <v>12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206</v>
      </c>
      <c r="AU225" s="231" t="s">
        <v>83</v>
      </c>
      <c r="AV225" s="12" t="s">
        <v>85</v>
      </c>
      <c r="AW225" s="12" t="s">
        <v>32</v>
      </c>
      <c r="AX225" s="12" t="s">
        <v>76</v>
      </c>
      <c r="AY225" s="231" t="s">
        <v>198</v>
      </c>
    </row>
    <row r="226" spans="2:65" s="13" customFormat="1" x14ac:dyDescent="0.2">
      <c r="B226" s="232"/>
      <c r="C226" s="233"/>
      <c r="D226" s="222" t="s">
        <v>206</v>
      </c>
      <c r="E226" s="234" t="s">
        <v>1</v>
      </c>
      <c r="F226" s="235" t="s">
        <v>208</v>
      </c>
      <c r="G226" s="233"/>
      <c r="H226" s="236">
        <v>12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206</v>
      </c>
      <c r="AU226" s="242" t="s">
        <v>83</v>
      </c>
      <c r="AV226" s="13" t="s">
        <v>205</v>
      </c>
      <c r="AW226" s="13" t="s">
        <v>32</v>
      </c>
      <c r="AX226" s="13" t="s">
        <v>83</v>
      </c>
      <c r="AY226" s="242" t="s">
        <v>198</v>
      </c>
    </row>
    <row r="227" spans="2:65" s="1" customFormat="1" ht="16.5" customHeight="1" x14ac:dyDescent="0.2">
      <c r="B227" s="33"/>
      <c r="C227" s="208" t="s">
        <v>347</v>
      </c>
      <c r="D227" s="208" t="s">
        <v>201</v>
      </c>
      <c r="E227" s="209" t="s">
        <v>2313</v>
      </c>
      <c r="F227" s="210" t="s">
        <v>3687</v>
      </c>
      <c r="G227" s="211" t="s">
        <v>204</v>
      </c>
      <c r="H227" s="212">
        <v>2</v>
      </c>
      <c r="I227" s="213"/>
      <c r="J227" s="212">
        <f>ROUND(I227*H227,2)</f>
        <v>0</v>
      </c>
      <c r="K227" s="210" t="s">
        <v>1</v>
      </c>
      <c r="L227" s="37"/>
      <c r="M227" s="214" t="s">
        <v>1</v>
      </c>
      <c r="N227" s="215" t="s">
        <v>41</v>
      </c>
      <c r="O227" s="65"/>
      <c r="P227" s="216">
        <f>O227*H227</f>
        <v>0</v>
      </c>
      <c r="Q227" s="216">
        <v>1.2999999999999999E-4</v>
      </c>
      <c r="R227" s="216">
        <f>Q227*H227</f>
        <v>2.5999999999999998E-4</v>
      </c>
      <c r="S227" s="216">
        <v>0</v>
      </c>
      <c r="T227" s="217">
        <f>S227*H227</f>
        <v>0</v>
      </c>
      <c r="AR227" s="218" t="s">
        <v>243</v>
      </c>
      <c r="AT227" s="218" t="s">
        <v>201</v>
      </c>
      <c r="AU227" s="218" t="s">
        <v>83</v>
      </c>
      <c r="AY227" s="16" t="s">
        <v>198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6" t="s">
        <v>83</v>
      </c>
      <c r="BK227" s="219">
        <f>ROUND(I227*H227,2)</f>
        <v>0</v>
      </c>
      <c r="BL227" s="16" t="s">
        <v>243</v>
      </c>
      <c r="BM227" s="218" t="s">
        <v>350</v>
      </c>
    </row>
    <row r="228" spans="2:65" s="14" customFormat="1" x14ac:dyDescent="0.2">
      <c r="B228" s="243"/>
      <c r="C228" s="244"/>
      <c r="D228" s="222" t="s">
        <v>206</v>
      </c>
      <c r="E228" s="245" t="s">
        <v>1</v>
      </c>
      <c r="F228" s="246" t="s">
        <v>3685</v>
      </c>
      <c r="G228" s="244"/>
      <c r="H228" s="245" t="s">
        <v>1</v>
      </c>
      <c r="I228" s="247"/>
      <c r="J228" s="244"/>
      <c r="K228" s="244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206</v>
      </c>
      <c r="AU228" s="252" t="s">
        <v>83</v>
      </c>
      <c r="AV228" s="14" t="s">
        <v>83</v>
      </c>
      <c r="AW228" s="14" t="s">
        <v>32</v>
      </c>
      <c r="AX228" s="14" t="s">
        <v>76</v>
      </c>
      <c r="AY228" s="252" t="s">
        <v>198</v>
      </c>
    </row>
    <row r="229" spans="2:65" s="12" customFormat="1" x14ac:dyDescent="0.2">
      <c r="B229" s="220"/>
      <c r="C229" s="221"/>
      <c r="D229" s="222" t="s">
        <v>206</v>
      </c>
      <c r="E229" s="223" t="s">
        <v>1</v>
      </c>
      <c r="F229" s="224" t="s">
        <v>2314</v>
      </c>
      <c r="G229" s="221"/>
      <c r="H229" s="225">
        <v>2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206</v>
      </c>
      <c r="AU229" s="231" t="s">
        <v>83</v>
      </c>
      <c r="AV229" s="12" t="s">
        <v>85</v>
      </c>
      <c r="AW229" s="12" t="s">
        <v>32</v>
      </c>
      <c r="AX229" s="12" t="s">
        <v>76</v>
      </c>
      <c r="AY229" s="231" t="s">
        <v>198</v>
      </c>
    </row>
    <row r="230" spans="2:65" s="13" customFormat="1" x14ac:dyDescent="0.2">
      <c r="B230" s="232"/>
      <c r="C230" s="233"/>
      <c r="D230" s="222" t="s">
        <v>206</v>
      </c>
      <c r="E230" s="234" t="s">
        <v>1</v>
      </c>
      <c r="F230" s="235" t="s">
        <v>208</v>
      </c>
      <c r="G230" s="233"/>
      <c r="H230" s="236">
        <v>2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206</v>
      </c>
      <c r="AU230" s="242" t="s">
        <v>83</v>
      </c>
      <c r="AV230" s="13" t="s">
        <v>205</v>
      </c>
      <c r="AW230" s="13" t="s">
        <v>32</v>
      </c>
      <c r="AX230" s="13" t="s">
        <v>83</v>
      </c>
      <c r="AY230" s="242" t="s">
        <v>198</v>
      </c>
    </row>
    <row r="231" spans="2:65" s="1" customFormat="1" ht="16.5" customHeight="1" x14ac:dyDescent="0.2">
      <c r="B231" s="33"/>
      <c r="C231" s="208" t="s">
        <v>279</v>
      </c>
      <c r="D231" s="208" t="s">
        <v>201</v>
      </c>
      <c r="E231" s="209" t="s">
        <v>2315</v>
      </c>
      <c r="F231" s="210" t="s">
        <v>3687</v>
      </c>
      <c r="G231" s="211" t="s">
        <v>204</v>
      </c>
      <c r="H231" s="212">
        <v>2</v>
      </c>
      <c r="I231" s="213"/>
      <c r="J231" s="212">
        <f>ROUND(I231*H231,2)</f>
        <v>0</v>
      </c>
      <c r="K231" s="210" t="s">
        <v>1</v>
      </c>
      <c r="L231" s="37"/>
      <c r="M231" s="214" t="s">
        <v>1</v>
      </c>
      <c r="N231" s="215" t="s">
        <v>41</v>
      </c>
      <c r="O231" s="65"/>
      <c r="P231" s="216">
        <f>O231*H231</f>
        <v>0</v>
      </c>
      <c r="Q231" s="216">
        <v>2.7E-4</v>
      </c>
      <c r="R231" s="216">
        <f>Q231*H231</f>
        <v>5.4000000000000001E-4</v>
      </c>
      <c r="S231" s="216">
        <v>0</v>
      </c>
      <c r="T231" s="217">
        <f>S231*H231</f>
        <v>0</v>
      </c>
      <c r="AR231" s="218" t="s">
        <v>243</v>
      </c>
      <c r="AT231" s="218" t="s">
        <v>201</v>
      </c>
      <c r="AU231" s="218" t="s">
        <v>83</v>
      </c>
      <c r="AY231" s="16" t="s">
        <v>198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6" t="s">
        <v>83</v>
      </c>
      <c r="BK231" s="219">
        <f>ROUND(I231*H231,2)</f>
        <v>0</v>
      </c>
      <c r="BL231" s="16" t="s">
        <v>243</v>
      </c>
      <c r="BM231" s="218" t="s">
        <v>356</v>
      </c>
    </row>
    <row r="232" spans="2:65" s="14" customFormat="1" x14ac:dyDescent="0.2">
      <c r="B232" s="243"/>
      <c r="C232" s="244"/>
      <c r="D232" s="222" t="s">
        <v>206</v>
      </c>
      <c r="E232" s="245" t="s">
        <v>1</v>
      </c>
      <c r="F232" s="246" t="s">
        <v>3684</v>
      </c>
      <c r="G232" s="244"/>
      <c r="H232" s="245" t="s">
        <v>1</v>
      </c>
      <c r="I232" s="247"/>
      <c r="J232" s="244"/>
      <c r="K232" s="244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206</v>
      </c>
      <c r="AU232" s="252" t="s">
        <v>83</v>
      </c>
      <c r="AV232" s="14" t="s">
        <v>83</v>
      </c>
      <c r="AW232" s="14" t="s">
        <v>32</v>
      </c>
      <c r="AX232" s="14" t="s">
        <v>76</v>
      </c>
      <c r="AY232" s="252" t="s">
        <v>198</v>
      </c>
    </row>
    <row r="233" spans="2:65" s="12" customFormat="1" x14ac:dyDescent="0.2">
      <c r="B233" s="220"/>
      <c r="C233" s="221"/>
      <c r="D233" s="222" t="s">
        <v>206</v>
      </c>
      <c r="E233" s="223" t="s">
        <v>1</v>
      </c>
      <c r="F233" s="224" t="s">
        <v>2314</v>
      </c>
      <c r="G233" s="221"/>
      <c r="H233" s="225">
        <v>2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206</v>
      </c>
      <c r="AU233" s="231" t="s">
        <v>83</v>
      </c>
      <c r="AV233" s="12" t="s">
        <v>85</v>
      </c>
      <c r="AW233" s="12" t="s">
        <v>32</v>
      </c>
      <c r="AX233" s="12" t="s">
        <v>76</v>
      </c>
      <c r="AY233" s="231" t="s">
        <v>198</v>
      </c>
    </row>
    <row r="234" spans="2:65" s="13" customFormat="1" x14ac:dyDescent="0.2">
      <c r="B234" s="232"/>
      <c r="C234" s="233"/>
      <c r="D234" s="222" t="s">
        <v>206</v>
      </c>
      <c r="E234" s="234" t="s">
        <v>1</v>
      </c>
      <c r="F234" s="235" t="s">
        <v>208</v>
      </c>
      <c r="G234" s="233"/>
      <c r="H234" s="236">
        <v>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206</v>
      </c>
      <c r="AU234" s="242" t="s">
        <v>83</v>
      </c>
      <c r="AV234" s="13" t="s">
        <v>205</v>
      </c>
      <c r="AW234" s="13" t="s">
        <v>32</v>
      </c>
      <c r="AX234" s="13" t="s">
        <v>83</v>
      </c>
      <c r="AY234" s="242" t="s">
        <v>198</v>
      </c>
    </row>
    <row r="235" spans="2:65" s="1" customFormat="1" ht="16.5" customHeight="1" x14ac:dyDescent="0.2">
      <c r="B235" s="33"/>
      <c r="C235" s="208" t="s">
        <v>299</v>
      </c>
      <c r="D235" s="208" t="s">
        <v>201</v>
      </c>
      <c r="E235" s="209" t="s">
        <v>2316</v>
      </c>
      <c r="F235" s="210" t="s">
        <v>2317</v>
      </c>
      <c r="G235" s="211" t="s">
        <v>278</v>
      </c>
      <c r="H235" s="212">
        <v>155.76</v>
      </c>
      <c r="I235" s="213"/>
      <c r="J235" s="212">
        <f>ROUND(I235*H235,2)</f>
        <v>0</v>
      </c>
      <c r="K235" s="210" t="s">
        <v>1</v>
      </c>
      <c r="L235" s="37"/>
      <c r="M235" s="214" t="s">
        <v>1</v>
      </c>
      <c r="N235" s="215" t="s">
        <v>41</v>
      </c>
      <c r="O235" s="65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AR235" s="218" t="s">
        <v>243</v>
      </c>
      <c r="AT235" s="218" t="s">
        <v>201</v>
      </c>
      <c r="AU235" s="218" t="s">
        <v>83</v>
      </c>
      <c r="AY235" s="16" t="s">
        <v>198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6" t="s">
        <v>83</v>
      </c>
      <c r="BK235" s="219">
        <f>ROUND(I235*H235,2)</f>
        <v>0</v>
      </c>
      <c r="BL235" s="16" t="s">
        <v>243</v>
      </c>
      <c r="BM235" s="218" t="s">
        <v>375</v>
      </c>
    </row>
    <row r="236" spans="2:65" s="12" customFormat="1" x14ac:dyDescent="0.2">
      <c r="B236" s="220"/>
      <c r="C236" s="221"/>
      <c r="D236" s="222" t="s">
        <v>206</v>
      </c>
      <c r="E236" s="223" t="s">
        <v>1</v>
      </c>
      <c r="F236" s="224" t="s">
        <v>2318</v>
      </c>
      <c r="G236" s="221"/>
      <c r="H236" s="225">
        <v>155.76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206</v>
      </c>
      <c r="AU236" s="231" t="s">
        <v>83</v>
      </c>
      <c r="AV236" s="12" t="s">
        <v>85</v>
      </c>
      <c r="AW236" s="12" t="s">
        <v>32</v>
      </c>
      <c r="AX236" s="12" t="s">
        <v>76</v>
      </c>
      <c r="AY236" s="231" t="s">
        <v>198</v>
      </c>
    </row>
    <row r="237" spans="2:65" s="13" customFormat="1" x14ac:dyDescent="0.2">
      <c r="B237" s="232"/>
      <c r="C237" s="233"/>
      <c r="D237" s="222" t="s">
        <v>206</v>
      </c>
      <c r="E237" s="234" t="s">
        <v>1</v>
      </c>
      <c r="F237" s="235" t="s">
        <v>208</v>
      </c>
      <c r="G237" s="233"/>
      <c r="H237" s="236">
        <v>155.76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206</v>
      </c>
      <c r="AU237" s="242" t="s">
        <v>83</v>
      </c>
      <c r="AV237" s="13" t="s">
        <v>205</v>
      </c>
      <c r="AW237" s="13" t="s">
        <v>32</v>
      </c>
      <c r="AX237" s="13" t="s">
        <v>83</v>
      </c>
      <c r="AY237" s="242" t="s">
        <v>198</v>
      </c>
    </row>
    <row r="238" spans="2:65" s="1" customFormat="1" ht="16.5" customHeight="1" x14ac:dyDescent="0.2">
      <c r="B238" s="33"/>
      <c r="C238" s="208" t="s">
        <v>283</v>
      </c>
      <c r="D238" s="208" t="s">
        <v>201</v>
      </c>
      <c r="E238" s="209" t="s">
        <v>2319</v>
      </c>
      <c r="F238" s="210" t="s">
        <v>3683</v>
      </c>
      <c r="G238" s="211" t="s">
        <v>204</v>
      </c>
      <c r="H238" s="212">
        <v>4</v>
      </c>
      <c r="I238" s="213"/>
      <c r="J238" s="212">
        <f>ROUND(I238*H238,2)</f>
        <v>0</v>
      </c>
      <c r="K238" s="210" t="s">
        <v>1</v>
      </c>
      <c r="L238" s="37"/>
      <c r="M238" s="214" t="s">
        <v>1</v>
      </c>
      <c r="N238" s="215" t="s">
        <v>41</v>
      </c>
      <c r="O238" s="65"/>
      <c r="P238" s="216">
        <f>O238*H238</f>
        <v>0</v>
      </c>
      <c r="Q238" s="216">
        <v>7.6429999999999998E-2</v>
      </c>
      <c r="R238" s="216">
        <f>Q238*H238</f>
        <v>0.30571999999999999</v>
      </c>
      <c r="S238" s="216">
        <v>0</v>
      </c>
      <c r="T238" s="217">
        <f>S238*H238</f>
        <v>0</v>
      </c>
      <c r="AR238" s="218" t="s">
        <v>243</v>
      </c>
      <c r="AT238" s="218" t="s">
        <v>201</v>
      </c>
      <c r="AU238" s="218" t="s">
        <v>83</v>
      </c>
      <c r="AY238" s="16" t="s">
        <v>198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6" t="s">
        <v>83</v>
      </c>
      <c r="BK238" s="219">
        <f>ROUND(I238*H238,2)</f>
        <v>0</v>
      </c>
      <c r="BL238" s="16" t="s">
        <v>243</v>
      </c>
      <c r="BM238" s="218" t="s">
        <v>378</v>
      </c>
    </row>
    <row r="239" spans="2:65" s="12" customFormat="1" x14ac:dyDescent="0.2">
      <c r="B239" s="220"/>
      <c r="C239" s="221"/>
      <c r="D239" s="222" t="s">
        <v>206</v>
      </c>
      <c r="E239" s="223" t="s">
        <v>1</v>
      </c>
      <c r="F239" s="224" t="s">
        <v>205</v>
      </c>
      <c r="G239" s="221"/>
      <c r="H239" s="225">
        <v>4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206</v>
      </c>
      <c r="AU239" s="231" t="s">
        <v>83</v>
      </c>
      <c r="AV239" s="12" t="s">
        <v>85</v>
      </c>
      <c r="AW239" s="12" t="s">
        <v>32</v>
      </c>
      <c r="AX239" s="12" t="s">
        <v>76</v>
      </c>
      <c r="AY239" s="231" t="s">
        <v>198</v>
      </c>
    </row>
    <row r="240" spans="2:65" s="13" customFormat="1" x14ac:dyDescent="0.2">
      <c r="B240" s="232"/>
      <c r="C240" s="233"/>
      <c r="D240" s="222" t="s">
        <v>206</v>
      </c>
      <c r="E240" s="234" t="s">
        <v>1</v>
      </c>
      <c r="F240" s="235" t="s">
        <v>208</v>
      </c>
      <c r="G240" s="233"/>
      <c r="H240" s="236">
        <v>4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206</v>
      </c>
      <c r="AU240" s="242" t="s">
        <v>83</v>
      </c>
      <c r="AV240" s="13" t="s">
        <v>205</v>
      </c>
      <c r="AW240" s="13" t="s">
        <v>32</v>
      </c>
      <c r="AX240" s="13" t="s">
        <v>83</v>
      </c>
      <c r="AY240" s="242" t="s">
        <v>198</v>
      </c>
    </row>
    <row r="241" spans="2:65" s="1" customFormat="1" ht="16.5" customHeight="1" x14ac:dyDescent="0.2">
      <c r="B241" s="33"/>
      <c r="C241" s="208" t="s">
        <v>387</v>
      </c>
      <c r="D241" s="208" t="s">
        <v>201</v>
      </c>
      <c r="E241" s="209" t="s">
        <v>2320</v>
      </c>
      <c r="F241" s="210" t="s">
        <v>3682</v>
      </c>
      <c r="G241" s="211" t="s">
        <v>204</v>
      </c>
      <c r="H241" s="212">
        <v>3</v>
      </c>
      <c r="I241" s="213"/>
      <c r="J241" s="212">
        <f>ROUND(I241*H241,2)</f>
        <v>0</v>
      </c>
      <c r="K241" s="210" t="s">
        <v>1</v>
      </c>
      <c r="L241" s="37"/>
      <c r="M241" s="214" t="s">
        <v>1</v>
      </c>
      <c r="N241" s="215" t="s">
        <v>41</v>
      </c>
      <c r="O241" s="65"/>
      <c r="P241" s="216">
        <f>O241*H241</f>
        <v>0</v>
      </c>
      <c r="Q241" s="216">
        <v>7.5000000000000002E-4</v>
      </c>
      <c r="R241" s="216">
        <f>Q241*H241</f>
        <v>2.2500000000000003E-3</v>
      </c>
      <c r="S241" s="216">
        <v>0</v>
      </c>
      <c r="T241" s="217">
        <f>S241*H241</f>
        <v>0</v>
      </c>
      <c r="AR241" s="218" t="s">
        <v>243</v>
      </c>
      <c r="AT241" s="218" t="s">
        <v>201</v>
      </c>
      <c r="AU241" s="218" t="s">
        <v>83</v>
      </c>
      <c r="AY241" s="16" t="s">
        <v>198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6" t="s">
        <v>83</v>
      </c>
      <c r="BK241" s="219">
        <f>ROUND(I241*H241,2)</f>
        <v>0</v>
      </c>
      <c r="BL241" s="16" t="s">
        <v>243</v>
      </c>
      <c r="BM241" s="218" t="s">
        <v>390</v>
      </c>
    </row>
    <row r="242" spans="2:65" s="14" customFormat="1" x14ac:dyDescent="0.2">
      <c r="B242" s="243"/>
      <c r="C242" s="244"/>
      <c r="D242" s="222" t="s">
        <v>206</v>
      </c>
      <c r="E242" s="245" t="s">
        <v>1</v>
      </c>
      <c r="F242" s="246" t="s">
        <v>3686</v>
      </c>
      <c r="G242" s="244"/>
      <c r="H242" s="245" t="s">
        <v>1</v>
      </c>
      <c r="I242" s="247"/>
      <c r="J242" s="244"/>
      <c r="K242" s="244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206</v>
      </c>
      <c r="AU242" s="252" t="s">
        <v>83</v>
      </c>
      <c r="AV242" s="14" t="s">
        <v>83</v>
      </c>
      <c r="AW242" s="14" t="s">
        <v>32</v>
      </c>
      <c r="AX242" s="14" t="s">
        <v>76</v>
      </c>
      <c r="AY242" s="252" t="s">
        <v>198</v>
      </c>
    </row>
    <row r="243" spans="2:65" s="12" customFormat="1" x14ac:dyDescent="0.2">
      <c r="B243" s="220"/>
      <c r="C243" s="221"/>
      <c r="D243" s="222" t="s">
        <v>206</v>
      </c>
      <c r="E243" s="223" t="s">
        <v>1</v>
      </c>
      <c r="F243" s="224" t="s">
        <v>211</v>
      </c>
      <c r="G243" s="221"/>
      <c r="H243" s="225">
        <v>3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206</v>
      </c>
      <c r="AU243" s="231" t="s">
        <v>83</v>
      </c>
      <c r="AV243" s="12" t="s">
        <v>85</v>
      </c>
      <c r="AW243" s="12" t="s">
        <v>32</v>
      </c>
      <c r="AX243" s="12" t="s">
        <v>76</v>
      </c>
      <c r="AY243" s="231" t="s">
        <v>198</v>
      </c>
    </row>
    <row r="244" spans="2:65" s="13" customFormat="1" x14ac:dyDescent="0.2">
      <c r="B244" s="232"/>
      <c r="C244" s="233"/>
      <c r="D244" s="222" t="s">
        <v>206</v>
      </c>
      <c r="E244" s="234" t="s">
        <v>1</v>
      </c>
      <c r="F244" s="235" t="s">
        <v>208</v>
      </c>
      <c r="G244" s="233"/>
      <c r="H244" s="236">
        <v>3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206</v>
      </c>
      <c r="AU244" s="242" t="s">
        <v>83</v>
      </c>
      <c r="AV244" s="13" t="s">
        <v>205</v>
      </c>
      <c r="AW244" s="13" t="s">
        <v>32</v>
      </c>
      <c r="AX244" s="13" t="s">
        <v>83</v>
      </c>
      <c r="AY244" s="242" t="s">
        <v>198</v>
      </c>
    </row>
    <row r="245" spans="2:65" s="1" customFormat="1" ht="16.5" customHeight="1" x14ac:dyDescent="0.2">
      <c r="B245" s="33"/>
      <c r="C245" s="208" t="s">
        <v>290</v>
      </c>
      <c r="D245" s="208" t="s">
        <v>201</v>
      </c>
      <c r="E245" s="209" t="s">
        <v>2321</v>
      </c>
      <c r="F245" s="210" t="s">
        <v>2322</v>
      </c>
      <c r="G245" s="211" t="s">
        <v>294</v>
      </c>
      <c r="H245" s="212">
        <v>0.72</v>
      </c>
      <c r="I245" s="213"/>
      <c r="J245" s="212">
        <f>ROUND(I245*H245,2)</f>
        <v>0</v>
      </c>
      <c r="K245" s="210" t="s">
        <v>1</v>
      </c>
      <c r="L245" s="37"/>
      <c r="M245" s="214" t="s">
        <v>1</v>
      </c>
      <c r="N245" s="215" t="s">
        <v>41</v>
      </c>
      <c r="O245" s="65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AR245" s="218" t="s">
        <v>243</v>
      </c>
      <c r="AT245" s="218" t="s">
        <v>201</v>
      </c>
      <c r="AU245" s="218" t="s">
        <v>83</v>
      </c>
      <c r="AY245" s="16" t="s">
        <v>198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6" t="s">
        <v>83</v>
      </c>
      <c r="BK245" s="219">
        <f>ROUND(I245*H245,2)</f>
        <v>0</v>
      </c>
      <c r="BL245" s="16" t="s">
        <v>243</v>
      </c>
      <c r="BM245" s="218" t="s">
        <v>394</v>
      </c>
    </row>
    <row r="246" spans="2:65" s="12" customFormat="1" x14ac:dyDescent="0.2">
      <c r="B246" s="220"/>
      <c r="C246" s="221"/>
      <c r="D246" s="222" t="s">
        <v>206</v>
      </c>
      <c r="E246" s="223" t="s">
        <v>1</v>
      </c>
      <c r="F246" s="224" t="s">
        <v>2323</v>
      </c>
      <c r="G246" s="221"/>
      <c r="H246" s="225">
        <v>0.72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206</v>
      </c>
      <c r="AU246" s="231" t="s">
        <v>83</v>
      </c>
      <c r="AV246" s="12" t="s">
        <v>85</v>
      </c>
      <c r="AW246" s="12" t="s">
        <v>32</v>
      </c>
      <c r="AX246" s="12" t="s">
        <v>76</v>
      </c>
      <c r="AY246" s="231" t="s">
        <v>198</v>
      </c>
    </row>
    <row r="247" spans="2:65" s="13" customFormat="1" x14ac:dyDescent="0.2">
      <c r="B247" s="232"/>
      <c r="C247" s="233"/>
      <c r="D247" s="222" t="s">
        <v>206</v>
      </c>
      <c r="E247" s="234" t="s">
        <v>1</v>
      </c>
      <c r="F247" s="235" t="s">
        <v>208</v>
      </c>
      <c r="G247" s="233"/>
      <c r="H247" s="236">
        <v>0.72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206</v>
      </c>
      <c r="AU247" s="242" t="s">
        <v>83</v>
      </c>
      <c r="AV247" s="13" t="s">
        <v>205</v>
      </c>
      <c r="AW247" s="13" t="s">
        <v>32</v>
      </c>
      <c r="AX247" s="13" t="s">
        <v>83</v>
      </c>
      <c r="AY247" s="242" t="s">
        <v>198</v>
      </c>
    </row>
    <row r="248" spans="2:65" s="11" customFormat="1" ht="25.9" customHeight="1" x14ac:dyDescent="0.2">
      <c r="B248" s="192"/>
      <c r="C248" s="193"/>
      <c r="D248" s="194" t="s">
        <v>75</v>
      </c>
      <c r="E248" s="195" t="s">
        <v>2324</v>
      </c>
      <c r="F248" s="195" t="s">
        <v>2325</v>
      </c>
      <c r="G248" s="193"/>
      <c r="H248" s="193"/>
      <c r="I248" s="196"/>
      <c r="J248" s="197">
        <f>BK248</f>
        <v>0</v>
      </c>
      <c r="K248" s="193"/>
      <c r="L248" s="198"/>
      <c r="M248" s="199"/>
      <c r="N248" s="200"/>
      <c r="O248" s="200"/>
      <c r="P248" s="201">
        <f>SUM(P249:P357)</f>
        <v>0</v>
      </c>
      <c r="Q248" s="200"/>
      <c r="R248" s="201">
        <f>SUM(R249:R357)</f>
        <v>1.3952206999999999</v>
      </c>
      <c r="S248" s="200"/>
      <c r="T248" s="202">
        <f>SUM(T249:T357)</f>
        <v>0</v>
      </c>
      <c r="AR248" s="203" t="s">
        <v>85</v>
      </c>
      <c r="AT248" s="204" t="s">
        <v>75</v>
      </c>
      <c r="AU248" s="204" t="s">
        <v>76</v>
      </c>
      <c r="AY248" s="203" t="s">
        <v>198</v>
      </c>
      <c r="BK248" s="205">
        <f>SUM(BK249:BK357)</f>
        <v>0</v>
      </c>
    </row>
    <row r="249" spans="2:65" s="1" customFormat="1" ht="16.5" customHeight="1" x14ac:dyDescent="0.2">
      <c r="B249" s="33"/>
      <c r="C249" s="208" t="s">
        <v>352</v>
      </c>
      <c r="D249" s="208" t="s">
        <v>201</v>
      </c>
      <c r="E249" s="209" t="s">
        <v>2326</v>
      </c>
      <c r="F249" s="210" t="s">
        <v>2327</v>
      </c>
      <c r="G249" s="211" t="s">
        <v>278</v>
      </c>
      <c r="H249" s="212">
        <v>92.09</v>
      </c>
      <c r="I249" s="213"/>
      <c r="J249" s="212">
        <f>ROUND(I249*H249,2)</f>
        <v>0</v>
      </c>
      <c r="K249" s="210" t="s">
        <v>1</v>
      </c>
      <c r="L249" s="37"/>
      <c r="M249" s="214" t="s">
        <v>1</v>
      </c>
      <c r="N249" s="215" t="s">
        <v>41</v>
      </c>
      <c r="O249" s="65"/>
      <c r="P249" s="216">
        <f>O249*H249</f>
        <v>0</v>
      </c>
      <c r="Q249" s="216">
        <v>4.0299999999999997E-3</v>
      </c>
      <c r="R249" s="216">
        <f>Q249*H249</f>
        <v>0.37112269999999997</v>
      </c>
      <c r="S249" s="216">
        <v>0</v>
      </c>
      <c r="T249" s="217">
        <f>S249*H249</f>
        <v>0</v>
      </c>
      <c r="AR249" s="218" t="s">
        <v>243</v>
      </c>
      <c r="AT249" s="218" t="s">
        <v>201</v>
      </c>
      <c r="AU249" s="218" t="s">
        <v>83</v>
      </c>
      <c r="AY249" s="16" t="s">
        <v>198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6" t="s">
        <v>83</v>
      </c>
      <c r="BK249" s="219">
        <f>ROUND(I249*H249,2)</f>
        <v>0</v>
      </c>
      <c r="BL249" s="16" t="s">
        <v>243</v>
      </c>
      <c r="BM249" s="218" t="s">
        <v>399</v>
      </c>
    </row>
    <row r="250" spans="2:65" s="12" customFormat="1" x14ac:dyDescent="0.2">
      <c r="B250" s="220"/>
      <c r="C250" s="221"/>
      <c r="D250" s="222" t="s">
        <v>206</v>
      </c>
      <c r="E250" s="223" t="s">
        <v>1</v>
      </c>
      <c r="F250" s="224" t="s">
        <v>2328</v>
      </c>
      <c r="G250" s="221"/>
      <c r="H250" s="225">
        <v>92.09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206</v>
      </c>
      <c r="AU250" s="231" t="s">
        <v>83</v>
      </c>
      <c r="AV250" s="12" t="s">
        <v>85</v>
      </c>
      <c r="AW250" s="12" t="s">
        <v>32</v>
      </c>
      <c r="AX250" s="12" t="s">
        <v>76</v>
      </c>
      <c r="AY250" s="231" t="s">
        <v>198</v>
      </c>
    </row>
    <row r="251" spans="2:65" s="13" customFormat="1" x14ac:dyDescent="0.2">
      <c r="B251" s="232"/>
      <c r="C251" s="233"/>
      <c r="D251" s="222" t="s">
        <v>206</v>
      </c>
      <c r="E251" s="234" t="s">
        <v>1</v>
      </c>
      <c r="F251" s="235" t="s">
        <v>208</v>
      </c>
      <c r="G251" s="233"/>
      <c r="H251" s="236">
        <v>92.09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206</v>
      </c>
      <c r="AU251" s="242" t="s">
        <v>83</v>
      </c>
      <c r="AV251" s="13" t="s">
        <v>205</v>
      </c>
      <c r="AW251" s="13" t="s">
        <v>32</v>
      </c>
      <c r="AX251" s="13" t="s">
        <v>83</v>
      </c>
      <c r="AY251" s="242" t="s">
        <v>198</v>
      </c>
    </row>
    <row r="252" spans="2:65" s="1" customFormat="1" ht="16.5" customHeight="1" x14ac:dyDescent="0.2">
      <c r="B252" s="33"/>
      <c r="C252" s="208" t="s">
        <v>295</v>
      </c>
      <c r="D252" s="208" t="s">
        <v>201</v>
      </c>
      <c r="E252" s="209" t="s">
        <v>2329</v>
      </c>
      <c r="F252" s="210" t="s">
        <v>2330</v>
      </c>
      <c r="G252" s="211" t="s">
        <v>278</v>
      </c>
      <c r="H252" s="212">
        <v>15.12</v>
      </c>
      <c r="I252" s="213"/>
      <c r="J252" s="212">
        <f>ROUND(I252*H252,2)</f>
        <v>0</v>
      </c>
      <c r="K252" s="210" t="s">
        <v>1</v>
      </c>
      <c r="L252" s="37"/>
      <c r="M252" s="214" t="s">
        <v>1</v>
      </c>
      <c r="N252" s="215" t="s">
        <v>41</v>
      </c>
      <c r="O252" s="65"/>
      <c r="P252" s="216">
        <f>O252*H252</f>
        <v>0</v>
      </c>
      <c r="Q252" s="216">
        <v>5.2400793650793703E-3</v>
      </c>
      <c r="R252" s="216">
        <f>Q252*H252</f>
        <v>7.9230000000000078E-2</v>
      </c>
      <c r="S252" s="216">
        <v>0</v>
      </c>
      <c r="T252" s="217">
        <f>S252*H252</f>
        <v>0</v>
      </c>
      <c r="AR252" s="218" t="s">
        <v>243</v>
      </c>
      <c r="AT252" s="218" t="s">
        <v>201</v>
      </c>
      <c r="AU252" s="218" t="s">
        <v>83</v>
      </c>
      <c r="AY252" s="16" t="s">
        <v>198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6" t="s">
        <v>83</v>
      </c>
      <c r="BK252" s="219">
        <f>ROUND(I252*H252,2)</f>
        <v>0</v>
      </c>
      <c r="BL252" s="16" t="s">
        <v>243</v>
      </c>
      <c r="BM252" s="218" t="s">
        <v>403</v>
      </c>
    </row>
    <row r="253" spans="2:65" s="12" customFormat="1" x14ac:dyDescent="0.2">
      <c r="B253" s="220"/>
      <c r="C253" s="221"/>
      <c r="D253" s="222" t="s">
        <v>206</v>
      </c>
      <c r="E253" s="223" t="s">
        <v>1</v>
      </c>
      <c r="F253" s="224" t="s">
        <v>2331</v>
      </c>
      <c r="G253" s="221"/>
      <c r="H253" s="225">
        <v>15.12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206</v>
      </c>
      <c r="AU253" s="231" t="s">
        <v>83</v>
      </c>
      <c r="AV253" s="12" t="s">
        <v>85</v>
      </c>
      <c r="AW253" s="12" t="s">
        <v>32</v>
      </c>
      <c r="AX253" s="12" t="s">
        <v>76</v>
      </c>
      <c r="AY253" s="231" t="s">
        <v>198</v>
      </c>
    </row>
    <row r="254" spans="2:65" s="13" customFormat="1" x14ac:dyDescent="0.2">
      <c r="B254" s="232"/>
      <c r="C254" s="233"/>
      <c r="D254" s="222" t="s">
        <v>206</v>
      </c>
      <c r="E254" s="234" t="s">
        <v>1</v>
      </c>
      <c r="F254" s="235" t="s">
        <v>208</v>
      </c>
      <c r="G254" s="233"/>
      <c r="H254" s="236">
        <v>15.12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206</v>
      </c>
      <c r="AU254" s="242" t="s">
        <v>83</v>
      </c>
      <c r="AV254" s="13" t="s">
        <v>205</v>
      </c>
      <c r="AW254" s="13" t="s">
        <v>32</v>
      </c>
      <c r="AX254" s="13" t="s">
        <v>83</v>
      </c>
      <c r="AY254" s="242" t="s">
        <v>198</v>
      </c>
    </row>
    <row r="255" spans="2:65" s="1" customFormat="1" ht="16.5" customHeight="1" x14ac:dyDescent="0.2">
      <c r="B255" s="33"/>
      <c r="C255" s="208" t="s">
        <v>404</v>
      </c>
      <c r="D255" s="208" t="s">
        <v>201</v>
      </c>
      <c r="E255" s="209" t="s">
        <v>2332</v>
      </c>
      <c r="F255" s="210" t="s">
        <v>2333</v>
      </c>
      <c r="G255" s="211" t="s">
        <v>278</v>
      </c>
      <c r="H255" s="212">
        <v>14.3</v>
      </c>
      <c r="I255" s="213"/>
      <c r="J255" s="212">
        <f>ROUND(I255*H255,2)</f>
        <v>0</v>
      </c>
      <c r="K255" s="210" t="s">
        <v>1</v>
      </c>
      <c r="L255" s="37"/>
      <c r="M255" s="214" t="s">
        <v>1</v>
      </c>
      <c r="N255" s="215" t="s">
        <v>41</v>
      </c>
      <c r="O255" s="65"/>
      <c r="P255" s="216">
        <f>O255*H255</f>
        <v>0</v>
      </c>
      <c r="Q255" s="216">
        <v>5.4398601398601403E-3</v>
      </c>
      <c r="R255" s="216">
        <f>Q255*H255</f>
        <v>7.7790000000000012E-2</v>
      </c>
      <c r="S255" s="216">
        <v>0</v>
      </c>
      <c r="T255" s="217">
        <f>S255*H255</f>
        <v>0</v>
      </c>
      <c r="AR255" s="218" t="s">
        <v>243</v>
      </c>
      <c r="AT255" s="218" t="s">
        <v>201</v>
      </c>
      <c r="AU255" s="218" t="s">
        <v>83</v>
      </c>
      <c r="AY255" s="16" t="s">
        <v>198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6" t="s">
        <v>83</v>
      </c>
      <c r="BK255" s="219">
        <f>ROUND(I255*H255,2)</f>
        <v>0</v>
      </c>
      <c r="BL255" s="16" t="s">
        <v>243</v>
      </c>
      <c r="BM255" s="218" t="s">
        <v>407</v>
      </c>
    </row>
    <row r="256" spans="2:65" s="12" customFormat="1" x14ac:dyDescent="0.2">
      <c r="B256" s="220"/>
      <c r="C256" s="221"/>
      <c r="D256" s="222" t="s">
        <v>206</v>
      </c>
      <c r="E256" s="223" t="s">
        <v>1</v>
      </c>
      <c r="F256" s="224" t="s">
        <v>2334</v>
      </c>
      <c r="G256" s="221"/>
      <c r="H256" s="225">
        <v>14.3</v>
      </c>
      <c r="I256" s="226"/>
      <c r="J256" s="221"/>
      <c r="K256" s="221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206</v>
      </c>
      <c r="AU256" s="231" t="s">
        <v>83</v>
      </c>
      <c r="AV256" s="12" t="s">
        <v>85</v>
      </c>
      <c r="AW256" s="12" t="s">
        <v>32</v>
      </c>
      <c r="AX256" s="12" t="s">
        <v>76</v>
      </c>
      <c r="AY256" s="231" t="s">
        <v>198</v>
      </c>
    </row>
    <row r="257" spans="2:65" s="13" customFormat="1" x14ac:dyDescent="0.2">
      <c r="B257" s="232"/>
      <c r="C257" s="233"/>
      <c r="D257" s="222" t="s">
        <v>206</v>
      </c>
      <c r="E257" s="234" t="s">
        <v>1</v>
      </c>
      <c r="F257" s="235" t="s">
        <v>208</v>
      </c>
      <c r="G257" s="233"/>
      <c r="H257" s="236">
        <v>14.3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206</v>
      </c>
      <c r="AU257" s="242" t="s">
        <v>83</v>
      </c>
      <c r="AV257" s="13" t="s">
        <v>205</v>
      </c>
      <c r="AW257" s="13" t="s">
        <v>32</v>
      </c>
      <c r="AX257" s="13" t="s">
        <v>83</v>
      </c>
      <c r="AY257" s="242" t="s">
        <v>198</v>
      </c>
    </row>
    <row r="258" spans="2:65" s="1" customFormat="1" ht="16.5" customHeight="1" x14ac:dyDescent="0.2">
      <c r="B258" s="33"/>
      <c r="C258" s="208" t="s">
        <v>303</v>
      </c>
      <c r="D258" s="208" t="s">
        <v>201</v>
      </c>
      <c r="E258" s="209" t="s">
        <v>2335</v>
      </c>
      <c r="F258" s="210" t="s">
        <v>2336</v>
      </c>
      <c r="G258" s="211" t="s">
        <v>278</v>
      </c>
      <c r="H258" s="212">
        <v>7.15</v>
      </c>
      <c r="I258" s="213"/>
      <c r="J258" s="212">
        <f>ROUND(I258*H258,2)</f>
        <v>0</v>
      </c>
      <c r="K258" s="210" t="s">
        <v>1</v>
      </c>
      <c r="L258" s="37"/>
      <c r="M258" s="214" t="s">
        <v>1</v>
      </c>
      <c r="N258" s="215" t="s">
        <v>41</v>
      </c>
      <c r="O258" s="65"/>
      <c r="P258" s="216">
        <f>O258*H258</f>
        <v>0</v>
      </c>
      <c r="Q258" s="216">
        <v>5.7496503496503497E-3</v>
      </c>
      <c r="R258" s="216">
        <f>Q258*H258</f>
        <v>4.1110000000000001E-2</v>
      </c>
      <c r="S258" s="216">
        <v>0</v>
      </c>
      <c r="T258" s="217">
        <f>S258*H258</f>
        <v>0</v>
      </c>
      <c r="AR258" s="218" t="s">
        <v>243</v>
      </c>
      <c r="AT258" s="218" t="s">
        <v>201</v>
      </c>
      <c r="AU258" s="218" t="s">
        <v>83</v>
      </c>
      <c r="AY258" s="16" t="s">
        <v>198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6" t="s">
        <v>83</v>
      </c>
      <c r="BK258" s="219">
        <f>ROUND(I258*H258,2)</f>
        <v>0</v>
      </c>
      <c r="BL258" s="16" t="s">
        <v>243</v>
      </c>
      <c r="BM258" s="218" t="s">
        <v>410</v>
      </c>
    </row>
    <row r="259" spans="2:65" s="12" customFormat="1" x14ac:dyDescent="0.2">
      <c r="B259" s="220"/>
      <c r="C259" s="221"/>
      <c r="D259" s="222" t="s">
        <v>206</v>
      </c>
      <c r="E259" s="223" t="s">
        <v>1</v>
      </c>
      <c r="F259" s="224" t="s">
        <v>2281</v>
      </c>
      <c r="G259" s="221"/>
      <c r="H259" s="225">
        <v>7.15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206</v>
      </c>
      <c r="AU259" s="231" t="s">
        <v>83</v>
      </c>
      <c r="AV259" s="12" t="s">
        <v>85</v>
      </c>
      <c r="AW259" s="12" t="s">
        <v>32</v>
      </c>
      <c r="AX259" s="12" t="s">
        <v>76</v>
      </c>
      <c r="AY259" s="231" t="s">
        <v>198</v>
      </c>
    </row>
    <row r="260" spans="2:65" s="13" customFormat="1" x14ac:dyDescent="0.2">
      <c r="B260" s="232"/>
      <c r="C260" s="233"/>
      <c r="D260" s="222" t="s">
        <v>206</v>
      </c>
      <c r="E260" s="234" t="s">
        <v>1</v>
      </c>
      <c r="F260" s="235" t="s">
        <v>208</v>
      </c>
      <c r="G260" s="233"/>
      <c r="H260" s="236">
        <v>7.15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206</v>
      </c>
      <c r="AU260" s="242" t="s">
        <v>83</v>
      </c>
      <c r="AV260" s="13" t="s">
        <v>205</v>
      </c>
      <c r="AW260" s="13" t="s">
        <v>32</v>
      </c>
      <c r="AX260" s="13" t="s">
        <v>83</v>
      </c>
      <c r="AY260" s="242" t="s">
        <v>198</v>
      </c>
    </row>
    <row r="261" spans="2:65" s="1" customFormat="1" ht="16.5" customHeight="1" x14ac:dyDescent="0.2">
      <c r="B261" s="33"/>
      <c r="C261" s="208" t="s">
        <v>411</v>
      </c>
      <c r="D261" s="208" t="s">
        <v>201</v>
      </c>
      <c r="E261" s="209" t="s">
        <v>2337</v>
      </c>
      <c r="F261" s="210" t="s">
        <v>2338</v>
      </c>
      <c r="G261" s="211" t="s">
        <v>278</v>
      </c>
      <c r="H261" s="212">
        <v>122.8</v>
      </c>
      <c r="I261" s="213"/>
      <c r="J261" s="212">
        <f>ROUND(I261*H261,2)</f>
        <v>0</v>
      </c>
      <c r="K261" s="210" t="s">
        <v>1</v>
      </c>
      <c r="L261" s="37"/>
      <c r="M261" s="214" t="s">
        <v>1</v>
      </c>
      <c r="N261" s="215" t="s">
        <v>41</v>
      </c>
      <c r="O261" s="65"/>
      <c r="P261" s="216">
        <f>O261*H261</f>
        <v>0</v>
      </c>
      <c r="Q261" s="216">
        <v>4.0099999999999997E-3</v>
      </c>
      <c r="R261" s="216">
        <f>Q261*H261</f>
        <v>0.49242799999999992</v>
      </c>
      <c r="S261" s="216">
        <v>0</v>
      </c>
      <c r="T261" s="217">
        <f>S261*H261</f>
        <v>0</v>
      </c>
      <c r="AR261" s="218" t="s">
        <v>243</v>
      </c>
      <c r="AT261" s="218" t="s">
        <v>201</v>
      </c>
      <c r="AU261" s="218" t="s">
        <v>83</v>
      </c>
      <c r="AY261" s="16" t="s">
        <v>198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6" t="s">
        <v>83</v>
      </c>
      <c r="BK261" s="219">
        <f>ROUND(I261*H261,2)</f>
        <v>0</v>
      </c>
      <c r="BL261" s="16" t="s">
        <v>243</v>
      </c>
      <c r="BM261" s="218" t="s">
        <v>414</v>
      </c>
    </row>
    <row r="262" spans="2:65" s="12" customFormat="1" x14ac:dyDescent="0.2">
      <c r="B262" s="220"/>
      <c r="C262" s="221"/>
      <c r="D262" s="222" t="s">
        <v>206</v>
      </c>
      <c r="E262" s="223" t="s">
        <v>1</v>
      </c>
      <c r="F262" s="224" t="s">
        <v>2339</v>
      </c>
      <c r="G262" s="221"/>
      <c r="H262" s="225">
        <v>122.8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206</v>
      </c>
      <c r="AU262" s="231" t="s">
        <v>83</v>
      </c>
      <c r="AV262" s="12" t="s">
        <v>85</v>
      </c>
      <c r="AW262" s="12" t="s">
        <v>32</v>
      </c>
      <c r="AX262" s="12" t="s">
        <v>76</v>
      </c>
      <c r="AY262" s="231" t="s">
        <v>198</v>
      </c>
    </row>
    <row r="263" spans="2:65" s="13" customFormat="1" x14ac:dyDescent="0.2">
      <c r="B263" s="232"/>
      <c r="C263" s="233"/>
      <c r="D263" s="222" t="s">
        <v>206</v>
      </c>
      <c r="E263" s="234" t="s">
        <v>1</v>
      </c>
      <c r="F263" s="235" t="s">
        <v>208</v>
      </c>
      <c r="G263" s="233"/>
      <c r="H263" s="236">
        <v>122.8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206</v>
      </c>
      <c r="AU263" s="242" t="s">
        <v>83</v>
      </c>
      <c r="AV263" s="13" t="s">
        <v>205</v>
      </c>
      <c r="AW263" s="13" t="s">
        <v>32</v>
      </c>
      <c r="AX263" s="13" t="s">
        <v>83</v>
      </c>
      <c r="AY263" s="242" t="s">
        <v>198</v>
      </c>
    </row>
    <row r="264" spans="2:65" s="1" customFormat="1" ht="16.5" customHeight="1" x14ac:dyDescent="0.2">
      <c r="B264" s="33"/>
      <c r="C264" s="208" t="s">
        <v>313</v>
      </c>
      <c r="D264" s="208" t="s">
        <v>201</v>
      </c>
      <c r="E264" s="209" t="s">
        <v>2340</v>
      </c>
      <c r="F264" s="210" t="s">
        <v>2341</v>
      </c>
      <c r="G264" s="211" t="s">
        <v>278</v>
      </c>
      <c r="H264" s="212">
        <v>6.27</v>
      </c>
      <c r="I264" s="213"/>
      <c r="J264" s="212">
        <f>ROUND(I264*H264,2)</f>
        <v>0</v>
      </c>
      <c r="K264" s="210" t="s">
        <v>1</v>
      </c>
      <c r="L264" s="37"/>
      <c r="M264" s="214" t="s">
        <v>1</v>
      </c>
      <c r="N264" s="215" t="s">
        <v>41</v>
      </c>
      <c r="O264" s="65"/>
      <c r="P264" s="216">
        <f>O264*H264</f>
        <v>0</v>
      </c>
      <c r="Q264" s="216">
        <v>3.6905901116427399E-3</v>
      </c>
      <c r="R264" s="216">
        <f>Q264*H264</f>
        <v>2.3139999999999977E-2</v>
      </c>
      <c r="S264" s="216">
        <v>0</v>
      </c>
      <c r="T264" s="217">
        <f>S264*H264</f>
        <v>0</v>
      </c>
      <c r="AR264" s="218" t="s">
        <v>243</v>
      </c>
      <c r="AT264" s="218" t="s">
        <v>201</v>
      </c>
      <c r="AU264" s="218" t="s">
        <v>83</v>
      </c>
      <c r="AY264" s="16" t="s">
        <v>198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6" t="s">
        <v>83</v>
      </c>
      <c r="BK264" s="219">
        <f>ROUND(I264*H264,2)</f>
        <v>0</v>
      </c>
      <c r="BL264" s="16" t="s">
        <v>243</v>
      </c>
      <c r="BM264" s="218" t="s">
        <v>422</v>
      </c>
    </row>
    <row r="265" spans="2:65" s="12" customFormat="1" x14ac:dyDescent="0.2">
      <c r="B265" s="220"/>
      <c r="C265" s="221"/>
      <c r="D265" s="222" t="s">
        <v>206</v>
      </c>
      <c r="E265" s="223" t="s">
        <v>1</v>
      </c>
      <c r="F265" s="224" t="s">
        <v>2342</v>
      </c>
      <c r="G265" s="221"/>
      <c r="H265" s="225">
        <v>6.27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206</v>
      </c>
      <c r="AU265" s="231" t="s">
        <v>83</v>
      </c>
      <c r="AV265" s="12" t="s">
        <v>85</v>
      </c>
      <c r="AW265" s="12" t="s">
        <v>32</v>
      </c>
      <c r="AX265" s="12" t="s">
        <v>76</v>
      </c>
      <c r="AY265" s="231" t="s">
        <v>198</v>
      </c>
    </row>
    <row r="266" spans="2:65" s="13" customFormat="1" x14ac:dyDescent="0.2">
      <c r="B266" s="232"/>
      <c r="C266" s="233"/>
      <c r="D266" s="222" t="s">
        <v>206</v>
      </c>
      <c r="E266" s="234" t="s">
        <v>1</v>
      </c>
      <c r="F266" s="235" t="s">
        <v>208</v>
      </c>
      <c r="G266" s="233"/>
      <c r="H266" s="236">
        <v>6.27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206</v>
      </c>
      <c r="AU266" s="242" t="s">
        <v>83</v>
      </c>
      <c r="AV266" s="13" t="s">
        <v>205</v>
      </c>
      <c r="AW266" s="13" t="s">
        <v>32</v>
      </c>
      <c r="AX266" s="13" t="s">
        <v>83</v>
      </c>
      <c r="AY266" s="242" t="s">
        <v>198</v>
      </c>
    </row>
    <row r="267" spans="2:65" s="1" customFormat="1" ht="16.5" customHeight="1" x14ac:dyDescent="0.2">
      <c r="B267" s="33"/>
      <c r="C267" s="208" t="s">
        <v>424</v>
      </c>
      <c r="D267" s="208" t="s">
        <v>201</v>
      </c>
      <c r="E267" s="209" t="s">
        <v>2343</v>
      </c>
      <c r="F267" s="210" t="s">
        <v>2344</v>
      </c>
      <c r="G267" s="211" t="s">
        <v>278</v>
      </c>
      <c r="H267" s="212">
        <v>14.96</v>
      </c>
      <c r="I267" s="213"/>
      <c r="J267" s="212">
        <f>ROUND(I267*H267,2)</f>
        <v>0</v>
      </c>
      <c r="K267" s="210" t="s">
        <v>1</v>
      </c>
      <c r="L267" s="37"/>
      <c r="M267" s="214" t="s">
        <v>1</v>
      </c>
      <c r="N267" s="215" t="s">
        <v>41</v>
      </c>
      <c r="O267" s="65"/>
      <c r="P267" s="216">
        <f>O267*H267</f>
        <v>0</v>
      </c>
      <c r="Q267" s="216">
        <v>3.87967914438503E-3</v>
      </c>
      <c r="R267" s="216">
        <f>Q267*H267</f>
        <v>5.804000000000005E-2</v>
      </c>
      <c r="S267" s="216">
        <v>0</v>
      </c>
      <c r="T267" s="217">
        <f>S267*H267</f>
        <v>0</v>
      </c>
      <c r="AR267" s="218" t="s">
        <v>243</v>
      </c>
      <c r="AT267" s="218" t="s">
        <v>201</v>
      </c>
      <c r="AU267" s="218" t="s">
        <v>83</v>
      </c>
      <c r="AY267" s="16" t="s">
        <v>198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6" t="s">
        <v>83</v>
      </c>
      <c r="BK267" s="219">
        <f>ROUND(I267*H267,2)</f>
        <v>0</v>
      </c>
      <c r="BL267" s="16" t="s">
        <v>243</v>
      </c>
      <c r="BM267" s="218" t="s">
        <v>427</v>
      </c>
    </row>
    <row r="268" spans="2:65" s="12" customFormat="1" x14ac:dyDescent="0.2">
      <c r="B268" s="220"/>
      <c r="C268" s="221"/>
      <c r="D268" s="222" t="s">
        <v>206</v>
      </c>
      <c r="E268" s="223" t="s">
        <v>1</v>
      </c>
      <c r="F268" s="224" t="s">
        <v>2345</v>
      </c>
      <c r="G268" s="221"/>
      <c r="H268" s="225">
        <v>14.96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206</v>
      </c>
      <c r="AU268" s="231" t="s">
        <v>83</v>
      </c>
      <c r="AV268" s="12" t="s">
        <v>85</v>
      </c>
      <c r="AW268" s="12" t="s">
        <v>32</v>
      </c>
      <c r="AX268" s="12" t="s">
        <v>76</v>
      </c>
      <c r="AY268" s="231" t="s">
        <v>198</v>
      </c>
    </row>
    <row r="269" spans="2:65" s="13" customFormat="1" x14ac:dyDescent="0.2">
      <c r="B269" s="232"/>
      <c r="C269" s="233"/>
      <c r="D269" s="222" t="s">
        <v>206</v>
      </c>
      <c r="E269" s="234" t="s">
        <v>1</v>
      </c>
      <c r="F269" s="235" t="s">
        <v>208</v>
      </c>
      <c r="G269" s="233"/>
      <c r="H269" s="236">
        <v>14.96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206</v>
      </c>
      <c r="AU269" s="242" t="s">
        <v>83</v>
      </c>
      <c r="AV269" s="13" t="s">
        <v>205</v>
      </c>
      <c r="AW269" s="13" t="s">
        <v>32</v>
      </c>
      <c r="AX269" s="13" t="s">
        <v>83</v>
      </c>
      <c r="AY269" s="242" t="s">
        <v>198</v>
      </c>
    </row>
    <row r="270" spans="2:65" s="1" customFormat="1" ht="16.5" customHeight="1" x14ac:dyDescent="0.2">
      <c r="B270" s="33"/>
      <c r="C270" s="208" t="s">
        <v>320</v>
      </c>
      <c r="D270" s="208" t="s">
        <v>201</v>
      </c>
      <c r="E270" s="209" t="s">
        <v>2346</v>
      </c>
      <c r="F270" s="210" t="s">
        <v>2347</v>
      </c>
      <c r="G270" s="211" t="s">
        <v>278</v>
      </c>
      <c r="H270" s="212">
        <v>18.59</v>
      </c>
      <c r="I270" s="213"/>
      <c r="J270" s="212">
        <f>ROUND(I270*H270,2)</f>
        <v>0</v>
      </c>
      <c r="K270" s="210" t="s">
        <v>1</v>
      </c>
      <c r="L270" s="37"/>
      <c r="M270" s="214" t="s">
        <v>1</v>
      </c>
      <c r="N270" s="215" t="s">
        <v>41</v>
      </c>
      <c r="O270" s="65"/>
      <c r="P270" s="216">
        <f>O270*H270</f>
        <v>0</v>
      </c>
      <c r="Q270" s="216">
        <v>4.0898332436793998E-3</v>
      </c>
      <c r="R270" s="216">
        <f>Q270*H270</f>
        <v>7.6030000000000042E-2</v>
      </c>
      <c r="S270" s="216">
        <v>0</v>
      </c>
      <c r="T270" s="217">
        <f>S270*H270</f>
        <v>0</v>
      </c>
      <c r="AR270" s="218" t="s">
        <v>243</v>
      </c>
      <c r="AT270" s="218" t="s">
        <v>201</v>
      </c>
      <c r="AU270" s="218" t="s">
        <v>83</v>
      </c>
      <c r="AY270" s="16" t="s">
        <v>198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6" t="s">
        <v>83</v>
      </c>
      <c r="BK270" s="219">
        <f>ROUND(I270*H270,2)</f>
        <v>0</v>
      </c>
      <c r="BL270" s="16" t="s">
        <v>243</v>
      </c>
      <c r="BM270" s="218" t="s">
        <v>433</v>
      </c>
    </row>
    <row r="271" spans="2:65" s="12" customFormat="1" x14ac:dyDescent="0.2">
      <c r="B271" s="220"/>
      <c r="C271" s="221"/>
      <c r="D271" s="222" t="s">
        <v>206</v>
      </c>
      <c r="E271" s="223" t="s">
        <v>1</v>
      </c>
      <c r="F271" s="224" t="s">
        <v>2348</v>
      </c>
      <c r="G271" s="221"/>
      <c r="H271" s="225">
        <v>18.59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206</v>
      </c>
      <c r="AU271" s="231" t="s">
        <v>83</v>
      </c>
      <c r="AV271" s="12" t="s">
        <v>85</v>
      </c>
      <c r="AW271" s="12" t="s">
        <v>32</v>
      </c>
      <c r="AX271" s="12" t="s">
        <v>76</v>
      </c>
      <c r="AY271" s="231" t="s">
        <v>198</v>
      </c>
    </row>
    <row r="272" spans="2:65" s="13" customFormat="1" x14ac:dyDescent="0.2">
      <c r="B272" s="232"/>
      <c r="C272" s="233"/>
      <c r="D272" s="222" t="s">
        <v>206</v>
      </c>
      <c r="E272" s="234" t="s">
        <v>1</v>
      </c>
      <c r="F272" s="235" t="s">
        <v>208</v>
      </c>
      <c r="G272" s="233"/>
      <c r="H272" s="236">
        <v>18.59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206</v>
      </c>
      <c r="AU272" s="242" t="s">
        <v>83</v>
      </c>
      <c r="AV272" s="13" t="s">
        <v>205</v>
      </c>
      <c r="AW272" s="13" t="s">
        <v>32</v>
      </c>
      <c r="AX272" s="13" t="s">
        <v>83</v>
      </c>
      <c r="AY272" s="242" t="s">
        <v>198</v>
      </c>
    </row>
    <row r="273" spans="2:65" s="1" customFormat="1" ht="16.5" customHeight="1" x14ac:dyDescent="0.2">
      <c r="B273" s="33"/>
      <c r="C273" s="208" t="s">
        <v>438</v>
      </c>
      <c r="D273" s="208" t="s">
        <v>201</v>
      </c>
      <c r="E273" s="209" t="s">
        <v>2349</v>
      </c>
      <c r="F273" s="210" t="s">
        <v>2350</v>
      </c>
      <c r="G273" s="211" t="s">
        <v>278</v>
      </c>
      <c r="H273" s="212">
        <v>18.37</v>
      </c>
      <c r="I273" s="213"/>
      <c r="J273" s="212">
        <f>ROUND(I273*H273,2)</f>
        <v>0</v>
      </c>
      <c r="K273" s="210" t="s">
        <v>1</v>
      </c>
      <c r="L273" s="37"/>
      <c r="M273" s="214" t="s">
        <v>1</v>
      </c>
      <c r="N273" s="215" t="s">
        <v>41</v>
      </c>
      <c r="O273" s="65"/>
      <c r="P273" s="216">
        <f>O273*H273</f>
        <v>0</v>
      </c>
      <c r="Q273" s="216">
        <v>4.4398475775721301E-3</v>
      </c>
      <c r="R273" s="216">
        <f>Q273*H273</f>
        <v>8.1560000000000035E-2</v>
      </c>
      <c r="S273" s="216">
        <v>0</v>
      </c>
      <c r="T273" s="217">
        <f>S273*H273</f>
        <v>0</v>
      </c>
      <c r="AR273" s="218" t="s">
        <v>243</v>
      </c>
      <c r="AT273" s="218" t="s">
        <v>201</v>
      </c>
      <c r="AU273" s="218" t="s">
        <v>83</v>
      </c>
      <c r="AY273" s="16" t="s">
        <v>198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6" t="s">
        <v>83</v>
      </c>
      <c r="BK273" s="219">
        <f>ROUND(I273*H273,2)</f>
        <v>0</v>
      </c>
      <c r="BL273" s="16" t="s">
        <v>243</v>
      </c>
      <c r="BM273" s="218" t="s">
        <v>441</v>
      </c>
    </row>
    <row r="274" spans="2:65" s="12" customFormat="1" x14ac:dyDescent="0.2">
      <c r="B274" s="220"/>
      <c r="C274" s="221"/>
      <c r="D274" s="222" t="s">
        <v>206</v>
      </c>
      <c r="E274" s="223" t="s">
        <v>1</v>
      </c>
      <c r="F274" s="224" t="s">
        <v>2351</v>
      </c>
      <c r="G274" s="221"/>
      <c r="H274" s="225">
        <v>18.37</v>
      </c>
      <c r="I274" s="226"/>
      <c r="J274" s="221"/>
      <c r="K274" s="221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206</v>
      </c>
      <c r="AU274" s="231" t="s">
        <v>83</v>
      </c>
      <c r="AV274" s="12" t="s">
        <v>85</v>
      </c>
      <c r="AW274" s="12" t="s">
        <v>32</v>
      </c>
      <c r="AX274" s="12" t="s">
        <v>76</v>
      </c>
      <c r="AY274" s="231" t="s">
        <v>198</v>
      </c>
    </row>
    <row r="275" spans="2:65" s="13" customFormat="1" x14ac:dyDescent="0.2">
      <c r="B275" s="232"/>
      <c r="C275" s="233"/>
      <c r="D275" s="222" t="s">
        <v>206</v>
      </c>
      <c r="E275" s="234" t="s">
        <v>1</v>
      </c>
      <c r="F275" s="235" t="s">
        <v>208</v>
      </c>
      <c r="G275" s="233"/>
      <c r="H275" s="236">
        <v>18.37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206</v>
      </c>
      <c r="AU275" s="242" t="s">
        <v>83</v>
      </c>
      <c r="AV275" s="13" t="s">
        <v>205</v>
      </c>
      <c r="AW275" s="13" t="s">
        <v>32</v>
      </c>
      <c r="AX275" s="13" t="s">
        <v>83</v>
      </c>
      <c r="AY275" s="242" t="s">
        <v>198</v>
      </c>
    </row>
    <row r="276" spans="2:65" s="1" customFormat="1" ht="16.5" customHeight="1" x14ac:dyDescent="0.2">
      <c r="B276" s="33"/>
      <c r="C276" s="208" t="s">
        <v>324</v>
      </c>
      <c r="D276" s="208" t="s">
        <v>201</v>
      </c>
      <c r="E276" s="209" t="s">
        <v>2352</v>
      </c>
      <c r="F276" s="210" t="s">
        <v>2353</v>
      </c>
      <c r="G276" s="211" t="s">
        <v>278</v>
      </c>
      <c r="H276" s="212">
        <v>125.07</v>
      </c>
      <c r="I276" s="213"/>
      <c r="J276" s="212">
        <f>ROUND(I276*H276,2)</f>
        <v>0</v>
      </c>
      <c r="K276" s="210" t="s">
        <v>1</v>
      </c>
      <c r="L276" s="37"/>
      <c r="M276" s="214" t="s">
        <v>1</v>
      </c>
      <c r="N276" s="215" t="s">
        <v>41</v>
      </c>
      <c r="O276" s="65"/>
      <c r="P276" s="216">
        <f>O276*H276</f>
        <v>0</v>
      </c>
      <c r="Q276" s="216">
        <v>1.9988806268489601E-5</v>
      </c>
      <c r="R276" s="216">
        <f>Q276*H276</f>
        <v>2.4999999999999944E-3</v>
      </c>
      <c r="S276" s="216">
        <v>0</v>
      </c>
      <c r="T276" s="217">
        <f>S276*H276</f>
        <v>0</v>
      </c>
      <c r="AR276" s="218" t="s">
        <v>243</v>
      </c>
      <c r="AT276" s="218" t="s">
        <v>201</v>
      </c>
      <c r="AU276" s="218" t="s">
        <v>83</v>
      </c>
      <c r="AY276" s="16" t="s">
        <v>198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6" t="s">
        <v>83</v>
      </c>
      <c r="BK276" s="219">
        <f>ROUND(I276*H276,2)</f>
        <v>0</v>
      </c>
      <c r="BL276" s="16" t="s">
        <v>243</v>
      </c>
      <c r="BM276" s="218" t="s">
        <v>446</v>
      </c>
    </row>
    <row r="277" spans="2:65" s="14" customFormat="1" x14ac:dyDescent="0.2">
      <c r="B277" s="243"/>
      <c r="C277" s="244"/>
      <c r="D277" s="222" t="s">
        <v>206</v>
      </c>
      <c r="E277" s="245" t="s">
        <v>1</v>
      </c>
      <c r="F277" s="246" t="s">
        <v>2354</v>
      </c>
      <c r="G277" s="244"/>
      <c r="H277" s="245" t="s">
        <v>1</v>
      </c>
      <c r="I277" s="247"/>
      <c r="J277" s="244"/>
      <c r="K277" s="244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206</v>
      </c>
      <c r="AU277" s="252" t="s">
        <v>83</v>
      </c>
      <c r="AV277" s="14" t="s">
        <v>83</v>
      </c>
      <c r="AW277" s="14" t="s">
        <v>32</v>
      </c>
      <c r="AX277" s="14" t="s">
        <v>76</v>
      </c>
      <c r="AY277" s="252" t="s">
        <v>198</v>
      </c>
    </row>
    <row r="278" spans="2:65" s="12" customFormat="1" x14ac:dyDescent="0.2">
      <c r="B278" s="220"/>
      <c r="C278" s="221"/>
      <c r="D278" s="222" t="s">
        <v>206</v>
      </c>
      <c r="E278" s="223" t="s">
        <v>1</v>
      </c>
      <c r="F278" s="224" t="s">
        <v>2355</v>
      </c>
      <c r="G278" s="221"/>
      <c r="H278" s="225">
        <v>125.07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206</v>
      </c>
      <c r="AU278" s="231" t="s">
        <v>83</v>
      </c>
      <c r="AV278" s="12" t="s">
        <v>85</v>
      </c>
      <c r="AW278" s="12" t="s">
        <v>32</v>
      </c>
      <c r="AX278" s="12" t="s">
        <v>76</v>
      </c>
      <c r="AY278" s="231" t="s">
        <v>198</v>
      </c>
    </row>
    <row r="279" spans="2:65" s="13" customFormat="1" x14ac:dyDescent="0.2">
      <c r="B279" s="232"/>
      <c r="C279" s="233"/>
      <c r="D279" s="222" t="s">
        <v>206</v>
      </c>
      <c r="E279" s="234" t="s">
        <v>1</v>
      </c>
      <c r="F279" s="235" t="s">
        <v>208</v>
      </c>
      <c r="G279" s="233"/>
      <c r="H279" s="236">
        <v>125.07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206</v>
      </c>
      <c r="AU279" s="242" t="s">
        <v>83</v>
      </c>
      <c r="AV279" s="13" t="s">
        <v>205</v>
      </c>
      <c r="AW279" s="13" t="s">
        <v>32</v>
      </c>
      <c r="AX279" s="13" t="s">
        <v>83</v>
      </c>
      <c r="AY279" s="242" t="s">
        <v>198</v>
      </c>
    </row>
    <row r="280" spans="2:65" s="1" customFormat="1" ht="16.5" customHeight="1" x14ac:dyDescent="0.2">
      <c r="B280" s="33"/>
      <c r="C280" s="208" t="s">
        <v>447</v>
      </c>
      <c r="D280" s="208" t="s">
        <v>201</v>
      </c>
      <c r="E280" s="209" t="s">
        <v>2356</v>
      </c>
      <c r="F280" s="210" t="s">
        <v>2357</v>
      </c>
      <c r="G280" s="211" t="s">
        <v>278</v>
      </c>
      <c r="H280" s="212">
        <v>6.27</v>
      </c>
      <c r="I280" s="213"/>
      <c r="J280" s="212">
        <f>ROUND(I280*H280,2)</f>
        <v>0</v>
      </c>
      <c r="K280" s="210" t="s">
        <v>1</v>
      </c>
      <c r="L280" s="37"/>
      <c r="M280" s="214" t="s">
        <v>1</v>
      </c>
      <c r="N280" s="215" t="s">
        <v>41</v>
      </c>
      <c r="O280" s="65"/>
      <c r="P280" s="216">
        <f>O280*H280</f>
        <v>0</v>
      </c>
      <c r="Q280" s="216">
        <v>3.9872408293460897E-5</v>
      </c>
      <c r="R280" s="216">
        <f>Q280*H280</f>
        <v>2.4999999999999979E-4</v>
      </c>
      <c r="S280" s="216">
        <v>0</v>
      </c>
      <c r="T280" s="217">
        <f>S280*H280</f>
        <v>0</v>
      </c>
      <c r="AR280" s="218" t="s">
        <v>243</v>
      </c>
      <c r="AT280" s="218" t="s">
        <v>201</v>
      </c>
      <c r="AU280" s="218" t="s">
        <v>83</v>
      </c>
      <c r="AY280" s="16" t="s">
        <v>198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6" t="s">
        <v>83</v>
      </c>
      <c r="BK280" s="219">
        <f>ROUND(I280*H280,2)</f>
        <v>0</v>
      </c>
      <c r="BL280" s="16" t="s">
        <v>243</v>
      </c>
      <c r="BM280" s="218" t="s">
        <v>450</v>
      </c>
    </row>
    <row r="281" spans="2:65" s="14" customFormat="1" x14ac:dyDescent="0.2">
      <c r="B281" s="243"/>
      <c r="C281" s="244"/>
      <c r="D281" s="222" t="s">
        <v>206</v>
      </c>
      <c r="E281" s="245" t="s">
        <v>1</v>
      </c>
      <c r="F281" s="246" t="s">
        <v>2358</v>
      </c>
      <c r="G281" s="244"/>
      <c r="H281" s="245" t="s">
        <v>1</v>
      </c>
      <c r="I281" s="247"/>
      <c r="J281" s="244"/>
      <c r="K281" s="244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206</v>
      </c>
      <c r="AU281" s="252" t="s">
        <v>83</v>
      </c>
      <c r="AV281" s="14" t="s">
        <v>83</v>
      </c>
      <c r="AW281" s="14" t="s">
        <v>32</v>
      </c>
      <c r="AX281" s="14" t="s">
        <v>76</v>
      </c>
      <c r="AY281" s="252" t="s">
        <v>198</v>
      </c>
    </row>
    <row r="282" spans="2:65" s="12" customFormat="1" x14ac:dyDescent="0.2">
      <c r="B282" s="220"/>
      <c r="C282" s="221"/>
      <c r="D282" s="222" t="s">
        <v>206</v>
      </c>
      <c r="E282" s="223" t="s">
        <v>1</v>
      </c>
      <c r="F282" s="224" t="s">
        <v>2359</v>
      </c>
      <c r="G282" s="221"/>
      <c r="H282" s="225">
        <v>6.27</v>
      </c>
      <c r="I282" s="226"/>
      <c r="J282" s="221"/>
      <c r="K282" s="221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206</v>
      </c>
      <c r="AU282" s="231" t="s">
        <v>83</v>
      </c>
      <c r="AV282" s="12" t="s">
        <v>85</v>
      </c>
      <c r="AW282" s="12" t="s">
        <v>32</v>
      </c>
      <c r="AX282" s="12" t="s">
        <v>76</v>
      </c>
      <c r="AY282" s="231" t="s">
        <v>198</v>
      </c>
    </row>
    <row r="283" spans="2:65" s="13" customFormat="1" x14ac:dyDescent="0.2">
      <c r="B283" s="232"/>
      <c r="C283" s="233"/>
      <c r="D283" s="222" t="s">
        <v>206</v>
      </c>
      <c r="E283" s="234" t="s">
        <v>1</v>
      </c>
      <c r="F283" s="235" t="s">
        <v>208</v>
      </c>
      <c r="G283" s="233"/>
      <c r="H283" s="236">
        <v>6.27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206</v>
      </c>
      <c r="AU283" s="242" t="s">
        <v>83</v>
      </c>
      <c r="AV283" s="13" t="s">
        <v>205</v>
      </c>
      <c r="AW283" s="13" t="s">
        <v>32</v>
      </c>
      <c r="AX283" s="13" t="s">
        <v>83</v>
      </c>
      <c r="AY283" s="242" t="s">
        <v>198</v>
      </c>
    </row>
    <row r="284" spans="2:65" s="1" customFormat="1" ht="16.5" customHeight="1" x14ac:dyDescent="0.2">
      <c r="B284" s="33"/>
      <c r="C284" s="208" t="s">
        <v>329</v>
      </c>
      <c r="D284" s="208" t="s">
        <v>201</v>
      </c>
      <c r="E284" s="209" t="s">
        <v>2360</v>
      </c>
      <c r="F284" s="210" t="s">
        <v>2353</v>
      </c>
      <c r="G284" s="211" t="s">
        <v>278</v>
      </c>
      <c r="H284" s="212">
        <v>14.96</v>
      </c>
      <c r="I284" s="213"/>
      <c r="J284" s="212">
        <f>ROUND(I284*H284,2)</f>
        <v>0</v>
      </c>
      <c r="K284" s="210" t="s">
        <v>1</v>
      </c>
      <c r="L284" s="37"/>
      <c r="M284" s="214" t="s">
        <v>1</v>
      </c>
      <c r="N284" s="215" t="s">
        <v>41</v>
      </c>
      <c r="O284" s="65"/>
      <c r="P284" s="216">
        <f>O284*H284</f>
        <v>0</v>
      </c>
      <c r="Q284" s="216">
        <v>5.01336898395722E-5</v>
      </c>
      <c r="R284" s="216">
        <f>Q284*H284</f>
        <v>7.5000000000000012E-4</v>
      </c>
      <c r="S284" s="216">
        <v>0</v>
      </c>
      <c r="T284" s="217">
        <f>S284*H284</f>
        <v>0</v>
      </c>
      <c r="AR284" s="218" t="s">
        <v>243</v>
      </c>
      <c r="AT284" s="218" t="s">
        <v>201</v>
      </c>
      <c r="AU284" s="218" t="s">
        <v>83</v>
      </c>
      <c r="AY284" s="16" t="s">
        <v>198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6" t="s">
        <v>83</v>
      </c>
      <c r="BK284" s="219">
        <f>ROUND(I284*H284,2)</f>
        <v>0</v>
      </c>
      <c r="BL284" s="16" t="s">
        <v>243</v>
      </c>
      <c r="BM284" s="218" t="s">
        <v>451</v>
      </c>
    </row>
    <row r="285" spans="2:65" s="14" customFormat="1" x14ac:dyDescent="0.2">
      <c r="B285" s="243"/>
      <c r="C285" s="244"/>
      <c r="D285" s="222" t="s">
        <v>206</v>
      </c>
      <c r="E285" s="245" t="s">
        <v>1</v>
      </c>
      <c r="F285" s="246" t="s">
        <v>2361</v>
      </c>
      <c r="G285" s="244"/>
      <c r="H285" s="245" t="s">
        <v>1</v>
      </c>
      <c r="I285" s="247"/>
      <c r="J285" s="244"/>
      <c r="K285" s="244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206</v>
      </c>
      <c r="AU285" s="252" t="s">
        <v>83</v>
      </c>
      <c r="AV285" s="14" t="s">
        <v>83</v>
      </c>
      <c r="AW285" s="14" t="s">
        <v>32</v>
      </c>
      <c r="AX285" s="14" t="s">
        <v>76</v>
      </c>
      <c r="AY285" s="252" t="s">
        <v>198</v>
      </c>
    </row>
    <row r="286" spans="2:65" s="12" customFormat="1" x14ac:dyDescent="0.2">
      <c r="B286" s="220"/>
      <c r="C286" s="221"/>
      <c r="D286" s="222" t="s">
        <v>206</v>
      </c>
      <c r="E286" s="223" t="s">
        <v>1</v>
      </c>
      <c r="F286" s="224" t="s">
        <v>2345</v>
      </c>
      <c r="G286" s="221"/>
      <c r="H286" s="225">
        <v>14.96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206</v>
      </c>
      <c r="AU286" s="231" t="s">
        <v>83</v>
      </c>
      <c r="AV286" s="12" t="s">
        <v>85</v>
      </c>
      <c r="AW286" s="12" t="s">
        <v>32</v>
      </c>
      <c r="AX286" s="12" t="s">
        <v>76</v>
      </c>
      <c r="AY286" s="231" t="s">
        <v>198</v>
      </c>
    </row>
    <row r="287" spans="2:65" s="13" customFormat="1" x14ac:dyDescent="0.2">
      <c r="B287" s="232"/>
      <c r="C287" s="233"/>
      <c r="D287" s="222" t="s">
        <v>206</v>
      </c>
      <c r="E287" s="234" t="s">
        <v>1</v>
      </c>
      <c r="F287" s="235" t="s">
        <v>208</v>
      </c>
      <c r="G287" s="233"/>
      <c r="H287" s="236">
        <v>14.96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206</v>
      </c>
      <c r="AU287" s="242" t="s">
        <v>83</v>
      </c>
      <c r="AV287" s="13" t="s">
        <v>205</v>
      </c>
      <c r="AW287" s="13" t="s">
        <v>32</v>
      </c>
      <c r="AX287" s="13" t="s">
        <v>83</v>
      </c>
      <c r="AY287" s="242" t="s">
        <v>198</v>
      </c>
    </row>
    <row r="288" spans="2:65" s="1" customFormat="1" ht="16.5" customHeight="1" x14ac:dyDescent="0.2">
      <c r="B288" s="33"/>
      <c r="C288" s="208" t="s">
        <v>455</v>
      </c>
      <c r="D288" s="208" t="s">
        <v>201</v>
      </c>
      <c r="E288" s="209" t="s">
        <v>2362</v>
      </c>
      <c r="F288" s="210" t="s">
        <v>2363</v>
      </c>
      <c r="G288" s="211" t="s">
        <v>278</v>
      </c>
      <c r="H288" s="212">
        <v>18.59</v>
      </c>
      <c r="I288" s="213"/>
      <c r="J288" s="212">
        <f>ROUND(I288*H288,2)</f>
        <v>0</v>
      </c>
      <c r="K288" s="210" t="s">
        <v>1</v>
      </c>
      <c r="L288" s="37"/>
      <c r="M288" s="214" t="s">
        <v>1</v>
      </c>
      <c r="N288" s="215" t="s">
        <v>41</v>
      </c>
      <c r="O288" s="65"/>
      <c r="P288" s="216">
        <f>O288*H288</f>
        <v>0</v>
      </c>
      <c r="Q288" s="216">
        <v>1.19956966110812E-4</v>
      </c>
      <c r="R288" s="216">
        <f>Q288*H288</f>
        <v>2.229999999999995E-3</v>
      </c>
      <c r="S288" s="216">
        <v>0</v>
      </c>
      <c r="T288" s="217">
        <f>S288*H288</f>
        <v>0</v>
      </c>
      <c r="AR288" s="218" t="s">
        <v>243</v>
      </c>
      <c r="AT288" s="218" t="s">
        <v>201</v>
      </c>
      <c r="AU288" s="218" t="s">
        <v>83</v>
      </c>
      <c r="AY288" s="16" t="s">
        <v>198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6" t="s">
        <v>83</v>
      </c>
      <c r="BK288" s="219">
        <f>ROUND(I288*H288,2)</f>
        <v>0</v>
      </c>
      <c r="BL288" s="16" t="s">
        <v>243</v>
      </c>
      <c r="BM288" s="218" t="s">
        <v>458</v>
      </c>
    </row>
    <row r="289" spans="2:65" s="14" customFormat="1" x14ac:dyDescent="0.2">
      <c r="B289" s="243"/>
      <c r="C289" s="244"/>
      <c r="D289" s="222" t="s">
        <v>206</v>
      </c>
      <c r="E289" s="245" t="s">
        <v>1</v>
      </c>
      <c r="F289" s="246" t="s">
        <v>2364</v>
      </c>
      <c r="G289" s="244"/>
      <c r="H289" s="245" t="s">
        <v>1</v>
      </c>
      <c r="I289" s="247"/>
      <c r="J289" s="244"/>
      <c r="K289" s="244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206</v>
      </c>
      <c r="AU289" s="252" t="s">
        <v>83</v>
      </c>
      <c r="AV289" s="14" t="s">
        <v>83</v>
      </c>
      <c r="AW289" s="14" t="s">
        <v>32</v>
      </c>
      <c r="AX289" s="14" t="s">
        <v>76</v>
      </c>
      <c r="AY289" s="252" t="s">
        <v>198</v>
      </c>
    </row>
    <row r="290" spans="2:65" s="12" customFormat="1" x14ac:dyDescent="0.2">
      <c r="B290" s="220"/>
      <c r="C290" s="221"/>
      <c r="D290" s="222" t="s">
        <v>206</v>
      </c>
      <c r="E290" s="223" t="s">
        <v>1</v>
      </c>
      <c r="F290" s="224" t="s">
        <v>2348</v>
      </c>
      <c r="G290" s="221"/>
      <c r="H290" s="225">
        <v>18.59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206</v>
      </c>
      <c r="AU290" s="231" t="s">
        <v>83</v>
      </c>
      <c r="AV290" s="12" t="s">
        <v>85</v>
      </c>
      <c r="AW290" s="12" t="s">
        <v>32</v>
      </c>
      <c r="AX290" s="12" t="s">
        <v>76</v>
      </c>
      <c r="AY290" s="231" t="s">
        <v>198</v>
      </c>
    </row>
    <row r="291" spans="2:65" s="13" customFormat="1" x14ac:dyDescent="0.2">
      <c r="B291" s="232"/>
      <c r="C291" s="233"/>
      <c r="D291" s="222" t="s">
        <v>206</v>
      </c>
      <c r="E291" s="234" t="s">
        <v>1</v>
      </c>
      <c r="F291" s="235" t="s">
        <v>208</v>
      </c>
      <c r="G291" s="233"/>
      <c r="H291" s="236">
        <v>18.59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206</v>
      </c>
      <c r="AU291" s="242" t="s">
        <v>83</v>
      </c>
      <c r="AV291" s="13" t="s">
        <v>205</v>
      </c>
      <c r="AW291" s="13" t="s">
        <v>32</v>
      </c>
      <c r="AX291" s="13" t="s">
        <v>83</v>
      </c>
      <c r="AY291" s="242" t="s">
        <v>198</v>
      </c>
    </row>
    <row r="292" spans="2:65" s="1" customFormat="1" ht="16.5" customHeight="1" x14ac:dyDescent="0.2">
      <c r="B292" s="33"/>
      <c r="C292" s="208" t="s">
        <v>334</v>
      </c>
      <c r="D292" s="208" t="s">
        <v>201</v>
      </c>
      <c r="E292" s="209" t="s">
        <v>2365</v>
      </c>
      <c r="F292" s="210" t="s">
        <v>2363</v>
      </c>
      <c r="G292" s="211" t="s">
        <v>278</v>
      </c>
      <c r="H292" s="212">
        <v>18.37</v>
      </c>
      <c r="I292" s="213"/>
      <c r="J292" s="212">
        <f>ROUND(I292*H292,2)</f>
        <v>0</v>
      </c>
      <c r="K292" s="210" t="s">
        <v>1</v>
      </c>
      <c r="L292" s="37"/>
      <c r="M292" s="214" t="s">
        <v>1</v>
      </c>
      <c r="N292" s="215" t="s">
        <v>41</v>
      </c>
      <c r="O292" s="65"/>
      <c r="P292" s="216">
        <f>O292*H292</f>
        <v>0</v>
      </c>
      <c r="Q292" s="216">
        <v>1.30103429504627E-4</v>
      </c>
      <c r="R292" s="216">
        <f>Q292*H292</f>
        <v>2.389999999999998E-3</v>
      </c>
      <c r="S292" s="216">
        <v>0</v>
      </c>
      <c r="T292" s="217">
        <f>S292*H292</f>
        <v>0</v>
      </c>
      <c r="AR292" s="218" t="s">
        <v>243</v>
      </c>
      <c r="AT292" s="218" t="s">
        <v>201</v>
      </c>
      <c r="AU292" s="218" t="s">
        <v>83</v>
      </c>
      <c r="AY292" s="16" t="s">
        <v>198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6" t="s">
        <v>83</v>
      </c>
      <c r="BK292" s="219">
        <f>ROUND(I292*H292,2)</f>
        <v>0</v>
      </c>
      <c r="BL292" s="16" t="s">
        <v>243</v>
      </c>
      <c r="BM292" s="218" t="s">
        <v>462</v>
      </c>
    </row>
    <row r="293" spans="2:65" s="14" customFormat="1" x14ac:dyDescent="0.2">
      <c r="B293" s="243"/>
      <c r="C293" s="244"/>
      <c r="D293" s="222" t="s">
        <v>206</v>
      </c>
      <c r="E293" s="245" t="s">
        <v>1</v>
      </c>
      <c r="F293" s="246" t="s">
        <v>2366</v>
      </c>
      <c r="G293" s="244"/>
      <c r="H293" s="245" t="s">
        <v>1</v>
      </c>
      <c r="I293" s="247"/>
      <c r="J293" s="244"/>
      <c r="K293" s="244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206</v>
      </c>
      <c r="AU293" s="252" t="s">
        <v>83</v>
      </c>
      <c r="AV293" s="14" t="s">
        <v>83</v>
      </c>
      <c r="AW293" s="14" t="s">
        <v>32</v>
      </c>
      <c r="AX293" s="14" t="s">
        <v>76</v>
      </c>
      <c r="AY293" s="252" t="s">
        <v>198</v>
      </c>
    </row>
    <row r="294" spans="2:65" s="12" customFormat="1" x14ac:dyDescent="0.2">
      <c r="B294" s="220"/>
      <c r="C294" s="221"/>
      <c r="D294" s="222" t="s">
        <v>206</v>
      </c>
      <c r="E294" s="223" t="s">
        <v>1</v>
      </c>
      <c r="F294" s="224" t="s">
        <v>2351</v>
      </c>
      <c r="G294" s="221"/>
      <c r="H294" s="225">
        <v>18.37</v>
      </c>
      <c r="I294" s="226"/>
      <c r="J294" s="221"/>
      <c r="K294" s="221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206</v>
      </c>
      <c r="AU294" s="231" t="s">
        <v>83</v>
      </c>
      <c r="AV294" s="12" t="s">
        <v>85</v>
      </c>
      <c r="AW294" s="12" t="s">
        <v>32</v>
      </c>
      <c r="AX294" s="12" t="s">
        <v>76</v>
      </c>
      <c r="AY294" s="231" t="s">
        <v>198</v>
      </c>
    </row>
    <row r="295" spans="2:65" s="13" customFormat="1" x14ac:dyDescent="0.2">
      <c r="B295" s="232"/>
      <c r="C295" s="233"/>
      <c r="D295" s="222" t="s">
        <v>206</v>
      </c>
      <c r="E295" s="234" t="s">
        <v>1</v>
      </c>
      <c r="F295" s="235" t="s">
        <v>208</v>
      </c>
      <c r="G295" s="233"/>
      <c r="H295" s="236">
        <v>18.37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206</v>
      </c>
      <c r="AU295" s="242" t="s">
        <v>83</v>
      </c>
      <c r="AV295" s="13" t="s">
        <v>205</v>
      </c>
      <c r="AW295" s="13" t="s">
        <v>32</v>
      </c>
      <c r="AX295" s="13" t="s">
        <v>83</v>
      </c>
      <c r="AY295" s="242" t="s">
        <v>198</v>
      </c>
    </row>
    <row r="296" spans="2:65" s="1" customFormat="1" ht="16.5" customHeight="1" x14ac:dyDescent="0.2">
      <c r="B296" s="33"/>
      <c r="C296" s="208" t="s">
        <v>464</v>
      </c>
      <c r="D296" s="208" t="s">
        <v>201</v>
      </c>
      <c r="E296" s="209" t="s">
        <v>2367</v>
      </c>
      <c r="F296" s="210" t="s">
        <v>2368</v>
      </c>
      <c r="G296" s="211" t="s">
        <v>278</v>
      </c>
      <c r="H296" s="212">
        <v>21.45</v>
      </c>
      <c r="I296" s="213"/>
      <c r="J296" s="212">
        <f>ROUND(I296*H296,2)</f>
        <v>0</v>
      </c>
      <c r="K296" s="210" t="s">
        <v>1</v>
      </c>
      <c r="L296" s="37"/>
      <c r="M296" s="214" t="s">
        <v>1</v>
      </c>
      <c r="N296" s="215" t="s">
        <v>41</v>
      </c>
      <c r="O296" s="65"/>
      <c r="P296" s="216">
        <f>O296*H296</f>
        <v>0</v>
      </c>
      <c r="Q296" s="216">
        <v>1.3006993006993E-4</v>
      </c>
      <c r="R296" s="216">
        <f>Q296*H296</f>
        <v>2.7899999999999982E-3</v>
      </c>
      <c r="S296" s="216">
        <v>0</v>
      </c>
      <c r="T296" s="217">
        <f>S296*H296</f>
        <v>0</v>
      </c>
      <c r="AR296" s="218" t="s">
        <v>243</v>
      </c>
      <c r="AT296" s="218" t="s">
        <v>201</v>
      </c>
      <c r="AU296" s="218" t="s">
        <v>83</v>
      </c>
      <c r="AY296" s="16" t="s">
        <v>198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6" t="s">
        <v>83</v>
      </c>
      <c r="BK296" s="219">
        <f>ROUND(I296*H296,2)</f>
        <v>0</v>
      </c>
      <c r="BL296" s="16" t="s">
        <v>243</v>
      </c>
      <c r="BM296" s="218" t="s">
        <v>467</v>
      </c>
    </row>
    <row r="297" spans="2:65" s="14" customFormat="1" x14ac:dyDescent="0.2">
      <c r="B297" s="243"/>
      <c r="C297" s="244"/>
      <c r="D297" s="222" t="s">
        <v>206</v>
      </c>
      <c r="E297" s="245" t="s">
        <v>1</v>
      </c>
      <c r="F297" s="246" t="s">
        <v>2369</v>
      </c>
      <c r="G297" s="244"/>
      <c r="H297" s="245" t="s">
        <v>1</v>
      </c>
      <c r="I297" s="247"/>
      <c r="J297" s="244"/>
      <c r="K297" s="244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206</v>
      </c>
      <c r="AU297" s="252" t="s">
        <v>83</v>
      </c>
      <c r="AV297" s="14" t="s">
        <v>83</v>
      </c>
      <c r="AW297" s="14" t="s">
        <v>32</v>
      </c>
      <c r="AX297" s="14" t="s">
        <v>76</v>
      </c>
      <c r="AY297" s="252" t="s">
        <v>198</v>
      </c>
    </row>
    <row r="298" spans="2:65" s="12" customFormat="1" x14ac:dyDescent="0.2">
      <c r="B298" s="220"/>
      <c r="C298" s="221"/>
      <c r="D298" s="222" t="s">
        <v>206</v>
      </c>
      <c r="E298" s="223" t="s">
        <v>1</v>
      </c>
      <c r="F298" s="224" t="s">
        <v>2370</v>
      </c>
      <c r="G298" s="221"/>
      <c r="H298" s="225">
        <v>21.45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206</v>
      </c>
      <c r="AU298" s="231" t="s">
        <v>83</v>
      </c>
      <c r="AV298" s="12" t="s">
        <v>85</v>
      </c>
      <c r="AW298" s="12" t="s">
        <v>32</v>
      </c>
      <c r="AX298" s="12" t="s">
        <v>76</v>
      </c>
      <c r="AY298" s="231" t="s">
        <v>198</v>
      </c>
    </row>
    <row r="299" spans="2:65" s="13" customFormat="1" x14ac:dyDescent="0.2">
      <c r="B299" s="232"/>
      <c r="C299" s="233"/>
      <c r="D299" s="222" t="s">
        <v>206</v>
      </c>
      <c r="E299" s="234" t="s">
        <v>1</v>
      </c>
      <c r="F299" s="235" t="s">
        <v>208</v>
      </c>
      <c r="G299" s="233"/>
      <c r="H299" s="236">
        <v>21.45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206</v>
      </c>
      <c r="AU299" s="242" t="s">
        <v>83</v>
      </c>
      <c r="AV299" s="13" t="s">
        <v>205</v>
      </c>
      <c r="AW299" s="13" t="s">
        <v>32</v>
      </c>
      <c r="AX299" s="13" t="s">
        <v>83</v>
      </c>
      <c r="AY299" s="242" t="s">
        <v>198</v>
      </c>
    </row>
    <row r="300" spans="2:65" s="1" customFormat="1" ht="16.5" customHeight="1" x14ac:dyDescent="0.2">
      <c r="B300" s="33"/>
      <c r="C300" s="208" t="s">
        <v>339</v>
      </c>
      <c r="D300" s="208" t="s">
        <v>201</v>
      </c>
      <c r="E300" s="209" t="s">
        <v>2371</v>
      </c>
      <c r="F300" s="210" t="s">
        <v>2368</v>
      </c>
      <c r="G300" s="211" t="s">
        <v>278</v>
      </c>
      <c r="H300" s="212">
        <v>112.31</v>
      </c>
      <c r="I300" s="213"/>
      <c r="J300" s="212">
        <f>ROUND(I300*H300,2)</f>
        <v>0</v>
      </c>
      <c r="K300" s="210" t="s">
        <v>1</v>
      </c>
      <c r="L300" s="37"/>
      <c r="M300" s="214" t="s">
        <v>1</v>
      </c>
      <c r="N300" s="215" t="s">
        <v>41</v>
      </c>
      <c r="O300" s="65"/>
      <c r="P300" s="216">
        <f>O300*H300</f>
        <v>0</v>
      </c>
      <c r="Q300" s="216">
        <v>7.9957261152168094E-5</v>
      </c>
      <c r="R300" s="216">
        <f>Q300*H300</f>
        <v>8.9799999999999984E-3</v>
      </c>
      <c r="S300" s="216">
        <v>0</v>
      </c>
      <c r="T300" s="217">
        <f>S300*H300</f>
        <v>0</v>
      </c>
      <c r="AR300" s="218" t="s">
        <v>243</v>
      </c>
      <c r="AT300" s="218" t="s">
        <v>201</v>
      </c>
      <c r="AU300" s="218" t="s">
        <v>83</v>
      </c>
      <c r="AY300" s="16" t="s">
        <v>198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6" t="s">
        <v>83</v>
      </c>
      <c r="BK300" s="219">
        <f>ROUND(I300*H300,2)</f>
        <v>0</v>
      </c>
      <c r="BL300" s="16" t="s">
        <v>243</v>
      </c>
      <c r="BM300" s="218" t="s">
        <v>472</v>
      </c>
    </row>
    <row r="301" spans="2:65" s="14" customFormat="1" x14ac:dyDescent="0.2">
      <c r="B301" s="243"/>
      <c r="C301" s="244"/>
      <c r="D301" s="222" t="s">
        <v>206</v>
      </c>
      <c r="E301" s="245" t="s">
        <v>1</v>
      </c>
      <c r="F301" s="246" t="s">
        <v>2372</v>
      </c>
      <c r="G301" s="244"/>
      <c r="H301" s="245" t="s">
        <v>1</v>
      </c>
      <c r="I301" s="247"/>
      <c r="J301" s="244"/>
      <c r="K301" s="244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206</v>
      </c>
      <c r="AU301" s="252" t="s">
        <v>83</v>
      </c>
      <c r="AV301" s="14" t="s">
        <v>83</v>
      </c>
      <c r="AW301" s="14" t="s">
        <v>32</v>
      </c>
      <c r="AX301" s="14" t="s">
        <v>76</v>
      </c>
      <c r="AY301" s="252" t="s">
        <v>198</v>
      </c>
    </row>
    <row r="302" spans="2:65" s="12" customFormat="1" x14ac:dyDescent="0.2">
      <c r="B302" s="220"/>
      <c r="C302" s="221"/>
      <c r="D302" s="222" t="s">
        <v>206</v>
      </c>
      <c r="E302" s="223" t="s">
        <v>1</v>
      </c>
      <c r="F302" s="224" t="s">
        <v>2373</v>
      </c>
      <c r="G302" s="221"/>
      <c r="H302" s="225">
        <v>112.31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206</v>
      </c>
      <c r="AU302" s="231" t="s">
        <v>83</v>
      </c>
      <c r="AV302" s="12" t="s">
        <v>85</v>
      </c>
      <c r="AW302" s="12" t="s">
        <v>32</v>
      </c>
      <c r="AX302" s="12" t="s">
        <v>76</v>
      </c>
      <c r="AY302" s="231" t="s">
        <v>198</v>
      </c>
    </row>
    <row r="303" spans="2:65" s="13" customFormat="1" x14ac:dyDescent="0.2">
      <c r="B303" s="232"/>
      <c r="C303" s="233"/>
      <c r="D303" s="222" t="s">
        <v>206</v>
      </c>
      <c r="E303" s="234" t="s">
        <v>1</v>
      </c>
      <c r="F303" s="235" t="s">
        <v>208</v>
      </c>
      <c r="G303" s="233"/>
      <c r="H303" s="236">
        <v>112.31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206</v>
      </c>
      <c r="AU303" s="242" t="s">
        <v>83</v>
      </c>
      <c r="AV303" s="13" t="s">
        <v>205</v>
      </c>
      <c r="AW303" s="13" t="s">
        <v>32</v>
      </c>
      <c r="AX303" s="13" t="s">
        <v>83</v>
      </c>
      <c r="AY303" s="242" t="s">
        <v>198</v>
      </c>
    </row>
    <row r="304" spans="2:65" s="1" customFormat="1" ht="16.5" customHeight="1" x14ac:dyDescent="0.2">
      <c r="B304" s="33"/>
      <c r="C304" s="208" t="s">
        <v>475</v>
      </c>
      <c r="D304" s="208" t="s">
        <v>201</v>
      </c>
      <c r="E304" s="209" t="s">
        <v>2374</v>
      </c>
      <c r="F304" s="210" t="s">
        <v>2375</v>
      </c>
      <c r="G304" s="211" t="s">
        <v>204</v>
      </c>
      <c r="H304" s="212">
        <v>101</v>
      </c>
      <c r="I304" s="213"/>
      <c r="J304" s="212">
        <f>ROUND(I304*H304,2)</f>
        <v>0</v>
      </c>
      <c r="K304" s="210" t="s">
        <v>1</v>
      </c>
      <c r="L304" s="37"/>
      <c r="M304" s="214" t="s">
        <v>1</v>
      </c>
      <c r="N304" s="215" t="s">
        <v>41</v>
      </c>
      <c r="O304" s="65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AR304" s="218" t="s">
        <v>243</v>
      </c>
      <c r="AT304" s="218" t="s">
        <v>201</v>
      </c>
      <c r="AU304" s="218" t="s">
        <v>83</v>
      </c>
      <c r="AY304" s="16" t="s">
        <v>198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6" t="s">
        <v>83</v>
      </c>
      <c r="BK304" s="219">
        <f>ROUND(I304*H304,2)</f>
        <v>0</v>
      </c>
      <c r="BL304" s="16" t="s">
        <v>243</v>
      </c>
      <c r="BM304" s="218" t="s">
        <v>478</v>
      </c>
    </row>
    <row r="305" spans="2:65" s="12" customFormat="1" x14ac:dyDescent="0.2">
      <c r="B305" s="220"/>
      <c r="C305" s="221"/>
      <c r="D305" s="222" t="s">
        <v>206</v>
      </c>
      <c r="E305" s="223" t="s">
        <v>1</v>
      </c>
      <c r="F305" s="224" t="s">
        <v>2376</v>
      </c>
      <c r="G305" s="221"/>
      <c r="H305" s="225">
        <v>101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206</v>
      </c>
      <c r="AU305" s="231" t="s">
        <v>83</v>
      </c>
      <c r="AV305" s="12" t="s">
        <v>85</v>
      </c>
      <c r="AW305" s="12" t="s">
        <v>32</v>
      </c>
      <c r="AX305" s="12" t="s">
        <v>76</v>
      </c>
      <c r="AY305" s="231" t="s">
        <v>198</v>
      </c>
    </row>
    <row r="306" spans="2:65" s="13" customFormat="1" x14ac:dyDescent="0.2">
      <c r="B306" s="232"/>
      <c r="C306" s="233"/>
      <c r="D306" s="222" t="s">
        <v>206</v>
      </c>
      <c r="E306" s="234" t="s">
        <v>1</v>
      </c>
      <c r="F306" s="235" t="s">
        <v>208</v>
      </c>
      <c r="G306" s="233"/>
      <c r="H306" s="236">
        <v>101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206</v>
      </c>
      <c r="AU306" s="242" t="s">
        <v>83</v>
      </c>
      <c r="AV306" s="13" t="s">
        <v>205</v>
      </c>
      <c r="AW306" s="13" t="s">
        <v>32</v>
      </c>
      <c r="AX306" s="13" t="s">
        <v>83</v>
      </c>
      <c r="AY306" s="242" t="s">
        <v>198</v>
      </c>
    </row>
    <row r="307" spans="2:65" s="1" customFormat="1" ht="16.5" customHeight="1" x14ac:dyDescent="0.2">
      <c r="B307" s="33"/>
      <c r="C307" s="208" t="s">
        <v>343</v>
      </c>
      <c r="D307" s="208" t="s">
        <v>201</v>
      </c>
      <c r="E307" s="209" t="s">
        <v>2377</v>
      </c>
      <c r="F307" s="210" t="s">
        <v>2378</v>
      </c>
      <c r="G307" s="211" t="s">
        <v>204</v>
      </c>
      <c r="H307" s="212">
        <v>101</v>
      </c>
      <c r="I307" s="213"/>
      <c r="J307" s="212">
        <f>ROUND(I307*H307,2)</f>
        <v>0</v>
      </c>
      <c r="K307" s="210" t="s">
        <v>1</v>
      </c>
      <c r="L307" s="37"/>
      <c r="M307" s="214" t="s">
        <v>1</v>
      </c>
      <c r="N307" s="215" t="s">
        <v>41</v>
      </c>
      <c r="O307" s="65"/>
      <c r="P307" s="216">
        <f>O307*H307</f>
        <v>0</v>
      </c>
      <c r="Q307" s="216">
        <v>1.8000000000000001E-4</v>
      </c>
      <c r="R307" s="216">
        <f>Q307*H307</f>
        <v>1.8180000000000002E-2</v>
      </c>
      <c r="S307" s="216">
        <v>0</v>
      </c>
      <c r="T307" s="217">
        <f>S307*H307</f>
        <v>0</v>
      </c>
      <c r="AR307" s="218" t="s">
        <v>243</v>
      </c>
      <c r="AT307" s="218" t="s">
        <v>201</v>
      </c>
      <c r="AU307" s="218" t="s">
        <v>83</v>
      </c>
      <c r="AY307" s="16" t="s">
        <v>198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6" t="s">
        <v>83</v>
      </c>
      <c r="BK307" s="219">
        <f>ROUND(I307*H307,2)</f>
        <v>0</v>
      </c>
      <c r="BL307" s="16" t="s">
        <v>243</v>
      </c>
      <c r="BM307" s="218" t="s">
        <v>482</v>
      </c>
    </row>
    <row r="308" spans="2:65" s="12" customFormat="1" x14ac:dyDescent="0.2">
      <c r="B308" s="220"/>
      <c r="C308" s="221"/>
      <c r="D308" s="222" t="s">
        <v>206</v>
      </c>
      <c r="E308" s="223" t="s">
        <v>1</v>
      </c>
      <c r="F308" s="224" t="s">
        <v>780</v>
      </c>
      <c r="G308" s="221"/>
      <c r="H308" s="225">
        <v>101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206</v>
      </c>
      <c r="AU308" s="231" t="s">
        <v>83</v>
      </c>
      <c r="AV308" s="12" t="s">
        <v>85</v>
      </c>
      <c r="AW308" s="12" t="s">
        <v>32</v>
      </c>
      <c r="AX308" s="12" t="s">
        <v>76</v>
      </c>
      <c r="AY308" s="231" t="s">
        <v>198</v>
      </c>
    </row>
    <row r="309" spans="2:65" s="13" customFormat="1" x14ac:dyDescent="0.2">
      <c r="B309" s="232"/>
      <c r="C309" s="233"/>
      <c r="D309" s="222" t="s">
        <v>206</v>
      </c>
      <c r="E309" s="234" t="s">
        <v>1</v>
      </c>
      <c r="F309" s="235" t="s">
        <v>208</v>
      </c>
      <c r="G309" s="233"/>
      <c r="H309" s="236">
        <v>101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206</v>
      </c>
      <c r="AU309" s="242" t="s">
        <v>83</v>
      </c>
      <c r="AV309" s="13" t="s">
        <v>205</v>
      </c>
      <c r="AW309" s="13" t="s">
        <v>32</v>
      </c>
      <c r="AX309" s="13" t="s">
        <v>83</v>
      </c>
      <c r="AY309" s="242" t="s">
        <v>198</v>
      </c>
    </row>
    <row r="310" spans="2:65" s="1" customFormat="1" ht="16.5" customHeight="1" x14ac:dyDescent="0.2">
      <c r="B310" s="33"/>
      <c r="C310" s="208" t="s">
        <v>484</v>
      </c>
      <c r="D310" s="208" t="s">
        <v>201</v>
      </c>
      <c r="E310" s="209" t="s">
        <v>2379</v>
      </c>
      <c r="F310" s="210" t="s">
        <v>2380</v>
      </c>
      <c r="G310" s="211" t="s">
        <v>204</v>
      </c>
      <c r="H310" s="212">
        <v>5</v>
      </c>
      <c r="I310" s="213"/>
      <c r="J310" s="212">
        <f>ROUND(I310*H310,2)</f>
        <v>0</v>
      </c>
      <c r="K310" s="210" t="s">
        <v>1</v>
      </c>
      <c r="L310" s="37"/>
      <c r="M310" s="214" t="s">
        <v>1</v>
      </c>
      <c r="N310" s="215" t="s">
        <v>41</v>
      </c>
      <c r="O310" s="65"/>
      <c r="P310" s="216">
        <f>O310*H310</f>
        <v>0</v>
      </c>
      <c r="Q310" s="216">
        <v>4.6000000000000001E-4</v>
      </c>
      <c r="R310" s="216">
        <f>Q310*H310</f>
        <v>2.3E-3</v>
      </c>
      <c r="S310" s="216">
        <v>0</v>
      </c>
      <c r="T310" s="217">
        <f>S310*H310</f>
        <v>0</v>
      </c>
      <c r="AR310" s="218" t="s">
        <v>243</v>
      </c>
      <c r="AT310" s="218" t="s">
        <v>201</v>
      </c>
      <c r="AU310" s="218" t="s">
        <v>83</v>
      </c>
      <c r="AY310" s="16" t="s">
        <v>198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6" t="s">
        <v>83</v>
      </c>
      <c r="BK310" s="219">
        <f>ROUND(I310*H310,2)</f>
        <v>0</v>
      </c>
      <c r="BL310" s="16" t="s">
        <v>243</v>
      </c>
      <c r="BM310" s="218" t="s">
        <v>487</v>
      </c>
    </row>
    <row r="311" spans="2:65" s="12" customFormat="1" x14ac:dyDescent="0.2">
      <c r="B311" s="220"/>
      <c r="C311" s="221"/>
      <c r="D311" s="222" t="s">
        <v>206</v>
      </c>
      <c r="E311" s="223" t="s">
        <v>1</v>
      </c>
      <c r="F311" s="224" t="s">
        <v>2381</v>
      </c>
      <c r="G311" s="221"/>
      <c r="H311" s="225">
        <v>5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206</v>
      </c>
      <c r="AU311" s="231" t="s">
        <v>83</v>
      </c>
      <c r="AV311" s="12" t="s">
        <v>85</v>
      </c>
      <c r="AW311" s="12" t="s">
        <v>32</v>
      </c>
      <c r="AX311" s="12" t="s">
        <v>76</v>
      </c>
      <c r="AY311" s="231" t="s">
        <v>198</v>
      </c>
    </row>
    <row r="312" spans="2:65" s="13" customFormat="1" x14ac:dyDescent="0.2">
      <c r="B312" s="232"/>
      <c r="C312" s="233"/>
      <c r="D312" s="222" t="s">
        <v>206</v>
      </c>
      <c r="E312" s="234" t="s">
        <v>1</v>
      </c>
      <c r="F312" s="235" t="s">
        <v>208</v>
      </c>
      <c r="G312" s="233"/>
      <c r="H312" s="236">
        <v>5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206</v>
      </c>
      <c r="AU312" s="242" t="s">
        <v>83</v>
      </c>
      <c r="AV312" s="13" t="s">
        <v>205</v>
      </c>
      <c r="AW312" s="13" t="s">
        <v>32</v>
      </c>
      <c r="AX312" s="13" t="s">
        <v>83</v>
      </c>
      <c r="AY312" s="242" t="s">
        <v>198</v>
      </c>
    </row>
    <row r="313" spans="2:65" s="1" customFormat="1" ht="16.5" customHeight="1" x14ac:dyDescent="0.2">
      <c r="B313" s="33"/>
      <c r="C313" s="208" t="s">
        <v>350</v>
      </c>
      <c r="D313" s="208" t="s">
        <v>201</v>
      </c>
      <c r="E313" s="209" t="s">
        <v>2382</v>
      </c>
      <c r="F313" s="210" t="s">
        <v>2383</v>
      </c>
      <c r="G313" s="211" t="s">
        <v>204</v>
      </c>
      <c r="H313" s="212">
        <v>21</v>
      </c>
      <c r="I313" s="213"/>
      <c r="J313" s="212">
        <f>ROUND(I313*H313,2)</f>
        <v>0</v>
      </c>
      <c r="K313" s="210" t="s">
        <v>1</v>
      </c>
      <c r="L313" s="37"/>
      <c r="M313" s="214" t="s">
        <v>1</v>
      </c>
      <c r="N313" s="215" t="s">
        <v>41</v>
      </c>
      <c r="O313" s="65"/>
      <c r="P313" s="216">
        <f>O313*H313</f>
        <v>0</v>
      </c>
      <c r="Q313" s="216">
        <v>1.8000000000000001E-4</v>
      </c>
      <c r="R313" s="216">
        <f>Q313*H313</f>
        <v>3.7800000000000004E-3</v>
      </c>
      <c r="S313" s="216">
        <v>0</v>
      </c>
      <c r="T313" s="217">
        <f>S313*H313</f>
        <v>0</v>
      </c>
      <c r="AR313" s="218" t="s">
        <v>243</v>
      </c>
      <c r="AT313" s="218" t="s">
        <v>201</v>
      </c>
      <c r="AU313" s="218" t="s">
        <v>83</v>
      </c>
      <c r="AY313" s="16" t="s">
        <v>198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6" t="s">
        <v>83</v>
      </c>
      <c r="BK313" s="219">
        <f>ROUND(I313*H313,2)</f>
        <v>0</v>
      </c>
      <c r="BL313" s="16" t="s">
        <v>243</v>
      </c>
      <c r="BM313" s="218" t="s">
        <v>491</v>
      </c>
    </row>
    <row r="314" spans="2:65" s="12" customFormat="1" x14ac:dyDescent="0.2">
      <c r="B314" s="220"/>
      <c r="C314" s="221"/>
      <c r="D314" s="222" t="s">
        <v>206</v>
      </c>
      <c r="E314" s="223" t="s">
        <v>1</v>
      </c>
      <c r="F314" s="224" t="s">
        <v>2384</v>
      </c>
      <c r="G314" s="221"/>
      <c r="H314" s="225">
        <v>21</v>
      </c>
      <c r="I314" s="226"/>
      <c r="J314" s="221"/>
      <c r="K314" s="221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206</v>
      </c>
      <c r="AU314" s="231" t="s">
        <v>83</v>
      </c>
      <c r="AV314" s="12" t="s">
        <v>85</v>
      </c>
      <c r="AW314" s="12" t="s">
        <v>32</v>
      </c>
      <c r="AX314" s="12" t="s">
        <v>76</v>
      </c>
      <c r="AY314" s="231" t="s">
        <v>198</v>
      </c>
    </row>
    <row r="315" spans="2:65" s="13" customFormat="1" x14ac:dyDescent="0.2">
      <c r="B315" s="232"/>
      <c r="C315" s="233"/>
      <c r="D315" s="222" t="s">
        <v>206</v>
      </c>
      <c r="E315" s="234" t="s">
        <v>1</v>
      </c>
      <c r="F315" s="235" t="s">
        <v>208</v>
      </c>
      <c r="G315" s="233"/>
      <c r="H315" s="236">
        <v>21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206</v>
      </c>
      <c r="AU315" s="242" t="s">
        <v>83</v>
      </c>
      <c r="AV315" s="13" t="s">
        <v>205</v>
      </c>
      <c r="AW315" s="13" t="s">
        <v>32</v>
      </c>
      <c r="AX315" s="13" t="s">
        <v>83</v>
      </c>
      <c r="AY315" s="242" t="s">
        <v>198</v>
      </c>
    </row>
    <row r="316" spans="2:65" s="1" customFormat="1" ht="16.5" customHeight="1" x14ac:dyDescent="0.2">
      <c r="B316" s="33"/>
      <c r="C316" s="208" t="s">
        <v>493</v>
      </c>
      <c r="D316" s="208" t="s">
        <v>201</v>
      </c>
      <c r="E316" s="209" t="s">
        <v>2385</v>
      </c>
      <c r="F316" s="210" t="s">
        <v>2386</v>
      </c>
      <c r="G316" s="211" t="s">
        <v>204</v>
      </c>
      <c r="H316" s="212">
        <v>9</v>
      </c>
      <c r="I316" s="213"/>
      <c r="J316" s="212">
        <f>ROUND(I316*H316,2)</f>
        <v>0</v>
      </c>
      <c r="K316" s="210" t="s">
        <v>1</v>
      </c>
      <c r="L316" s="37"/>
      <c r="M316" s="214" t="s">
        <v>1</v>
      </c>
      <c r="N316" s="215" t="s">
        <v>41</v>
      </c>
      <c r="O316" s="65"/>
      <c r="P316" s="216">
        <f>O316*H316</f>
        <v>0</v>
      </c>
      <c r="Q316" s="216">
        <v>4.8999999999999998E-4</v>
      </c>
      <c r="R316" s="216">
        <f>Q316*H316</f>
        <v>4.4099999999999999E-3</v>
      </c>
      <c r="S316" s="216">
        <v>0</v>
      </c>
      <c r="T316" s="217">
        <f>S316*H316</f>
        <v>0</v>
      </c>
      <c r="AR316" s="218" t="s">
        <v>243</v>
      </c>
      <c r="AT316" s="218" t="s">
        <v>201</v>
      </c>
      <c r="AU316" s="218" t="s">
        <v>83</v>
      </c>
      <c r="AY316" s="16" t="s">
        <v>198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6" t="s">
        <v>83</v>
      </c>
      <c r="BK316" s="219">
        <f>ROUND(I316*H316,2)</f>
        <v>0</v>
      </c>
      <c r="BL316" s="16" t="s">
        <v>243</v>
      </c>
      <c r="BM316" s="218" t="s">
        <v>496</v>
      </c>
    </row>
    <row r="317" spans="2:65" s="12" customFormat="1" x14ac:dyDescent="0.2">
      <c r="B317" s="220"/>
      <c r="C317" s="221"/>
      <c r="D317" s="222" t="s">
        <v>206</v>
      </c>
      <c r="E317" s="223" t="s">
        <v>1</v>
      </c>
      <c r="F317" s="224" t="s">
        <v>2387</v>
      </c>
      <c r="G317" s="221"/>
      <c r="H317" s="225">
        <v>9</v>
      </c>
      <c r="I317" s="226"/>
      <c r="J317" s="221"/>
      <c r="K317" s="221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206</v>
      </c>
      <c r="AU317" s="231" t="s">
        <v>83</v>
      </c>
      <c r="AV317" s="12" t="s">
        <v>85</v>
      </c>
      <c r="AW317" s="12" t="s">
        <v>32</v>
      </c>
      <c r="AX317" s="12" t="s">
        <v>76</v>
      </c>
      <c r="AY317" s="231" t="s">
        <v>198</v>
      </c>
    </row>
    <row r="318" spans="2:65" s="13" customFormat="1" x14ac:dyDescent="0.2">
      <c r="B318" s="232"/>
      <c r="C318" s="233"/>
      <c r="D318" s="222" t="s">
        <v>206</v>
      </c>
      <c r="E318" s="234" t="s">
        <v>1</v>
      </c>
      <c r="F318" s="235" t="s">
        <v>208</v>
      </c>
      <c r="G318" s="233"/>
      <c r="H318" s="236">
        <v>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206</v>
      </c>
      <c r="AU318" s="242" t="s">
        <v>83</v>
      </c>
      <c r="AV318" s="13" t="s">
        <v>205</v>
      </c>
      <c r="AW318" s="13" t="s">
        <v>32</v>
      </c>
      <c r="AX318" s="13" t="s">
        <v>83</v>
      </c>
      <c r="AY318" s="242" t="s">
        <v>198</v>
      </c>
    </row>
    <row r="319" spans="2:65" s="1" customFormat="1" ht="16.5" customHeight="1" x14ac:dyDescent="0.2">
      <c r="B319" s="33"/>
      <c r="C319" s="208" t="s">
        <v>356</v>
      </c>
      <c r="D319" s="208" t="s">
        <v>201</v>
      </c>
      <c r="E319" s="209" t="s">
        <v>2388</v>
      </c>
      <c r="F319" s="210" t="s">
        <v>2389</v>
      </c>
      <c r="G319" s="211" t="s">
        <v>204</v>
      </c>
      <c r="H319" s="212">
        <v>1</v>
      </c>
      <c r="I319" s="213"/>
      <c r="J319" s="212">
        <f>ROUND(I319*H319,2)</f>
        <v>0</v>
      </c>
      <c r="K319" s="210" t="s">
        <v>1</v>
      </c>
      <c r="L319" s="37"/>
      <c r="M319" s="214" t="s">
        <v>1</v>
      </c>
      <c r="N319" s="215" t="s">
        <v>41</v>
      </c>
      <c r="O319" s="65"/>
      <c r="P319" s="216">
        <f>O319*H319</f>
        <v>0</v>
      </c>
      <c r="Q319" s="216">
        <v>6.9999999999999999E-4</v>
      </c>
      <c r="R319" s="216">
        <f>Q319*H319</f>
        <v>6.9999999999999999E-4</v>
      </c>
      <c r="S319" s="216">
        <v>0</v>
      </c>
      <c r="T319" s="217">
        <f>S319*H319</f>
        <v>0</v>
      </c>
      <c r="AR319" s="218" t="s">
        <v>243</v>
      </c>
      <c r="AT319" s="218" t="s">
        <v>201</v>
      </c>
      <c r="AU319" s="218" t="s">
        <v>83</v>
      </c>
      <c r="AY319" s="16" t="s">
        <v>198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6" t="s">
        <v>83</v>
      </c>
      <c r="BK319" s="219">
        <f>ROUND(I319*H319,2)</f>
        <v>0</v>
      </c>
      <c r="BL319" s="16" t="s">
        <v>243</v>
      </c>
      <c r="BM319" s="218" t="s">
        <v>501</v>
      </c>
    </row>
    <row r="320" spans="2:65" s="12" customFormat="1" x14ac:dyDescent="0.2">
      <c r="B320" s="220"/>
      <c r="C320" s="221"/>
      <c r="D320" s="222" t="s">
        <v>206</v>
      </c>
      <c r="E320" s="223" t="s">
        <v>1</v>
      </c>
      <c r="F320" s="224" t="s">
        <v>83</v>
      </c>
      <c r="G320" s="221"/>
      <c r="H320" s="225">
        <v>1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206</v>
      </c>
      <c r="AU320" s="231" t="s">
        <v>83</v>
      </c>
      <c r="AV320" s="12" t="s">
        <v>85</v>
      </c>
      <c r="AW320" s="12" t="s">
        <v>32</v>
      </c>
      <c r="AX320" s="12" t="s">
        <v>76</v>
      </c>
      <c r="AY320" s="231" t="s">
        <v>198</v>
      </c>
    </row>
    <row r="321" spans="2:65" s="13" customFormat="1" x14ac:dyDescent="0.2">
      <c r="B321" s="232"/>
      <c r="C321" s="233"/>
      <c r="D321" s="222" t="s">
        <v>206</v>
      </c>
      <c r="E321" s="234" t="s">
        <v>1</v>
      </c>
      <c r="F321" s="235" t="s">
        <v>208</v>
      </c>
      <c r="G321" s="233"/>
      <c r="H321" s="236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206</v>
      </c>
      <c r="AU321" s="242" t="s">
        <v>83</v>
      </c>
      <c r="AV321" s="13" t="s">
        <v>205</v>
      </c>
      <c r="AW321" s="13" t="s">
        <v>32</v>
      </c>
      <c r="AX321" s="13" t="s">
        <v>83</v>
      </c>
      <c r="AY321" s="242" t="s">
        <v>198</v>
      </c>
    </row>
    <row r="322" spans="2:65" s="1" customFormat="1" ht="16.5" customHeight="1" x14ac:dyDescent="0.2">
      <c r="B322" s="33"/>
      <c r="C322" s="208" t="s">
        <v>503</v>
      </c>
      <c r="D322" s="208" t="s">
        <v>201</v>
      </c>
      <c r="E322" s="209" t="s">
        <v>2390</v>
      </c>
      <c r="F322" s="210" t="s">
        <v>2391</v>
      </c>
      <c r="G322" s="211" t="s">
        <v>204</v>
      </c>
      <c r="H322" s="212">
        <v>1</v>
      </c>
      <c r="I322" s="213"/>
      <c r="J322" s="212">
        <f>ROUND(I322*H322,2)</f>
        <v>0</v>
      </c>
      <c r="K322" s="210" t="s">
        <v>1</v>
      </c>
      <c r="L322" s="37"/>
      <c r="M322" s="214" t="s">
        <v>1</v>
      </c>
      <c r="N322" s="215" t="s">
        <v>41</v>
      </c>
      <c r="O322" s="65"/>
      <c r="P322" s="216">
        <f>O322*H322</f>
        <v>0</v>
      </c>
      <c r="Q322" s="216">
        <v>8.0000000000000004E-4</v>
      </c>
      <c r="R322" s="216">
        <f>Q322*H322</f>
        <v>8.0000000000000004E-4</v>
      </c>
      <c r="S322" s="216">
        <v>0</v>
      </c>
      <c r="T322" s="217">
        <f>S322*H322</f>
        <v>0</v>
      </c>
      <c r="AR322" s="218" t="s">
        <v>243</v>
      </c>
      <c r="AT322" s="218" t="s">
        <v>201</v>
      </c>
      <c r="AU322" s="218" t="s">
        <v>83</v>
      </c>
      <c r="AY322" s="16" t="s">
        <v>198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16" t="s">
        <v>83</v>
      </c>
      <c r="BK322" s="219">
        <f>ROUND(I322*H322,2)</f>
        <v>0</v>
      </c>
      <c r="BL322" s="16" t="s">
        <v>243</v>
      </c>
      <c r="BM322" s="218" t="s">
        <v>506</v>
      </c>
    </row>
    <row r="323" spans="2:65" s="12" customFormat="1" x14ac:dyDescent="0.2">
      <c r="B323" s="220"/>
      <c r="C323" s="221"/>
      <c r="D323" s="222" t="s">
        <v>206</v>
      </c>
      <c r="E323" s="223" t="s">
        <v>1</v>
      </c>
      <c r="F323" s="224" t="s">
        <v>83</v>
      </c>
      <c r="G323" s="221"/>
      <c r="H323" s="225">
        <v>1</v>
      </c>
      <c r="I323" s="226"/>
      <c r="J323" s="221"/>
      <c r="K323" s="221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206</v>
      </c>
      <c r="AU323" s="231" t="s">
        <v>83</v>
      </c>
      <c r="AV323" s="12" t="s">
        <v>85</v>
      </c>
      <c r="AW323" s="12" t="s">
        <v>32</v>
      </c>
      <c r="AX323" s="12" t="s">
        <v>76</v>
      </c>
      <c r="AY323" s="231" t="s">
        <v>198</v>
      </c>
    </row>
    <row r="324" spans="2:65" s="13" customFormat="1" x14ac:dyDescent="0.2">
      <c r="B324" s="232"/>
      <c r="C324" s="233"/>
      <c r="D324" s="222" t="s">
        <v>206</v>
      </c>
      <c r="E324" s="234" t="s">
        <v>1</v>
      </c>
      <c r="F324" s="235" t="s">
        <v>208</v>
      </c>
      <c r="G324" s="233"/>
      <c r="H324" s="236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206</v>
      </c>
      <c r="AU324" s="242" t="s">
        <v>83</v>
      </c>
      <c r="AV324" s="13" t="s">
        <v>205</v>
      </c>
      <c r="AW324" s="13" t="s">
        <v>32</v>
      </c>
      <c r="AX324" s="13" t="s">
        <v>83</v>
      </c>
      <c r="AY324" s="242" t="s">
        <v>198</v>
      </c>
    </row>
    <row r="325" spans="2:65" s="1" customFormat="1" ht="16.5" customHeight="1" x14ac:dyDescent="0.2">
      <c r="B325" s="33"/>
      <c r="C325" s="208" t="s">
        <v>375</v>
      </c>
      <c r="D325" s="208" t="s">
        <v>201</v>
      </c>
      <c r="E325" s="209" t="s">
        <v>2392</v>
      </c>
      <c r="F325" s="210" t="s">
        <v>2393</v>
      </c>
      <c r="G325" s="211" t="s">
        <v>204</v>
      </c>
      <c r="H325" s="212">
        <v>1</v>
      </c>
      <c r="I325" s="213"/>
      <c r="J325" s="212">
        <f>ROUND(I325*H325,2)</f>
        <v>0</v>
      </c>
      <c r="K325" s="210" t="s">
        <v>1</v>
      </c>
      <c r="L325" s="37"/>
      <c r="M325" s="214" t="s">
        <v>1</v>
      </c>
      <c r="N325" s="215" t="s">
        <v>41</v>
      </c>
      <c r="O325" s="65"/>
      <c r="P325" s="216">
        <f>O325*H325</f>
        <v>0</v>
      </c>
      <c r="Q325" s="216">
        <v>2.5999999999999998E-4</v>
      </c>
      <c r="R325" s="216">
        <f>Q325*H325</f>
        <v>2.5999999999999998E-4</v>
      </c>
      <c r="S325" s="216">
        <v>0</v>
      </c>
      <c r="T325" s="217">
        <f>S325*H325</f>
        <v>0</v>
      </c>
      <c r="AR325" s="218" t="s">
        <v>243</v>
      </c>
      <c r="AT325" s="218" t="s">
        <v>201</v>
      </c>
      <c r="AU325" s="218" t="s">
        <v>83</v>
      </c>
      <c r="AY325" s="16" t="s">
        <v>198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6" t="s">
        <v>83</v>
      </c>
      <c r="BK325" s="219">
        <f>ROUND(I325*H325,2)</f>
        <v>0</v>
      </c>
      <c r="BL325" s="16" t="s">
        <v>243</v>
      </c>
      <c r="BM325" s="218" t="s">
        <v>510</v>
      </c>
    </row>
    <row r="326" spans="2:65" s="12" customFormat="1" x14ac:dyDescent="0.2">
      <c r="B326" s="220"/>
      <c r="C326" s="221"/>
      <c r="D326" s="222" t="s">
        <v>206</v>
      </c>
      <c r="E326" s="223" t="s">
        <v>1</v>
      </c>
      <c r="F326" s="224" t="s">
        <v>83</v>
      </c>
      <c r="G326" s="221"/>
      <c r="H326" s="225">
        <v>1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206</v>
      </c>
      <c r="AU326" s="231" t="s">
        <v>83</v>
      </c>
      <c r="AV326" s="12" t="s">
        <v>85</v>
      </c>
      <c r="AW326" s="12" t="s">
        <v>32</v>
      </c>
      <c r="AX326" s="12" t="s">
        <v>76</v>
      </c>
      <c r="AY326" s="231" t="s">
        <v>198</v>
      </c>
    </row>
    <row r="327" spans="2:65" s="13" customFormat="1" x14ac:dyDescent="0.2">
      <c r="B327" s="232"/>
      <c r="C327" s="233"/>
      <c r="D327" s="222" t="s">
        <v>206</v>
      </c>
      <c r="E327" s="234" t="s">
        <v>1</v>
      </c>
      <c r="F327" s="235" t="s">
        <v>208</v>
      </c>
      <c r="G327" s="233"/>
      <c r="H327" s="236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AT327" s="242" t="s">
        <v>206</v>
      </c>
      <c r="AU327" s="242" t="s">
        <v>83</v>
      </c>
      <c r="AV327" s="13" t="s">
        <v>205</v>
      </c>
      <c r="AW327" s="13" t="s">
        <v>32</v>
      </c>
      <c r="AX327" s="13" t="s">
        <v>83</v>
      </c>
      <c r="AY327" s="242" t="s">
        <v>198</v>
      </c>
    </row>
    <row r="328" spans="2:65" s="1" customFormat="1" ht="16.5" customHeight="1" x14ac:dyDescent="0.2">
      <c r="B328" s="33"/>
      <c r="C328" s="208" t="s">
        <v>512</v>
      </c>
      <c r="D328" s="208" t="s">
        <v>201</v>
      </c>
      <c r="E328" s="209" t="s">
        <v>2394</v>
      </c>
      <c r="F328" s="210" t="s">
        <v>2395</v>
      </c>
      <c r="G328" s="211" t="s">
        <v>204</v>
      </c>
      <c r="H328" s="212">
        <v>1</v>
      </c>
      <c r="I328" s="213"/>
      <c r="J328" s="212">
        <f>ROUND(I328*H328,2)</f>
        <v>0</v>
      </c>
      <c r="K328" s="210" t="s">
        <v>1</v>
      </c>
      <c r="L328" s="37"/>
      <c r="M328" s="214" t="s">
        <v>1</v>
      </c>
      <c r="N328" s="215" t="s">
        <v>41</v>
      </c>
      <c r="O328" s="65"/>
      <c r="P328" s="216">
        <f>O328*H328</f>
        <v>0</v>
      </c>
      <c r="Q328" s="216">
        <v>2.4000000000000001E-4</v>
      </c>
      <c r="R328" s="216">
        <f>Q328*H328</f>
        <v>2.4000000000000001E-4</v>
      </c>
      <c r="S328" s="216">
        <v>0</v>
      </c>
      <c r="T328" s="217">
        <f>S328*H328</f>
        <v>0</v>
      </c>
      <c r="AR328" s="218" t="s">
        <v>243</v>
      </c>
      <c r="AT328" s="218" t="s">
        <v>201</v>
      </c>
      <c r="AU328" s="218" t="s">
        <v>83</v>
      </c>
      <c r="AY328" s="16" t="s">
        <v>198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6" t="s">
        <v>83</v>
      </c>
      <c r="BK328" s="219">
        <f>ROUND(I328*H328,2)</f>
        <v>0</v>
      </c>
      <c r="BL328" s="16" t="s">
        <v>243</v>
      </c>
      <c r="BM328" s="218" t="s">
        <v>515</v>
      </c>
    </row>
    <row r="329" spans="2:65" s="12" customFormat="1" x14ac:dyDescent="0.2">
      <c r="B329" s="220"/>
      <c r="C329" s="221"/>
      <c r="D329" s="222" t="s">
        <v>206</v>
      </c>
      <c r="E329" s="223" t="s">
        <v>1</v>
      </c>
      <c r="F329" s="224" t="s">
        <v>83</v>
      </c>
      <c r="G329" s="221"/>
      <c r="H329" s="225">
        <v>1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206</v>
      </c>
      <c r="AU329" s="231" t="s">
        <v>83</v>
      </c>
      <c r="AV329" s="12" t="s">
        <v>85</v>
      </c>
      <c r="AW329" s="12" t="s">
        <v>32</v>
      </c>
      <c r="AX329" s="12" t="s">
        <v>76</v>
      </c>
      <c r="AY329" s="231" t="s">
        <v>198</v>
      </c>
    </row>
    <row r="330" spans="2:65" s="13" customFormat="1" x14ac:dyDescent="0.2">
      <c r="B330" s="232"/>
      <c r="C330" s="233"/>
      <c r="D330" s="222" t="s">
        <v>206</v>
      </c>
      <c r="E330" s="234" t="s">
        <v>1</v>
      </c>
      <c r="F330" s="235" t="s">
        <v>208</v>
      </c>
      <c r="G330" s="233"/>
      <c r="H330" s="236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206</v>
      </c>
      <c r="AU330" s="242" t="s">
        <v>83</v>
      </c>
      <c r="AV330" s="13" t="s">
        <v>205</v>
      </c>
      <c r="AW330" s="13" t="s">
        <v>32</v>
      </c>
      <c r="AX330" s="13" t="s">
        <v>83</v>
      </c>
      <c r="AY330" s="242" t="s">
        <v>198</v>
      </c>
    </row>
    <row r="331" spans="2:65" s="1" customFormat="1" ht="16.5" customHeight="1" x14ac:dyDescent="0.2">
      <c r="B331" s="33"/>
      <c r="C331" s="208" t="s">
        <v>378</v>
      </c>
      <c r="D331" s="208" t="s">
        <v>201</v>
      </c>
      <c r="E331" s="209" t="s">
        <v>2396</v>
      </c>
      <c r="F331" s="210" t="s">
        <v>2397</v>
      </c>
      <c r="G331" s="211" t="s">
        <v>204</v>
      </c>
      <c r="H331" s="212">
        <v>1</v>
      </c>
      <c r="I331" s="213"/>
      <c r="J331" s="212">
        <f>ROUND(I331*H331,2)</f>
        <v>0</v>
      </c>
      <c r="K331" s="210" t="s">
        <v>1</v>
      </c>
      <c r="L331" s="37"/>
      <c r="M331" s="214" t="s">
        <v>1</v>
      </c>
      <c r="N331" s="215" t="s">
        <v>41</v>
      </c>
      <c r="O331" s="65"/>
      <c r="P331" s="216">
        <f>O331*H331</f>
        <v>0</v>
      </c>
      <c r="Q331" s="216">
        <v>1.01E-3</v>
      </c>
      <c r="R331" s="216">
        <f>Q331*H331</f>
        <v>1.01E-3</v>
      </c>
      <c r="S331" s="216">
        <v>0</v>
      </c>
      <c r="T331" s="217">
        <f>S331*H331</f>
        <v>0</v>
      </c>
      <c r="AR331" s="218" t="s">
        <v>243</v>
      </c>
      <c r="AT331" s="218" t="s">
        <v>201</v>
      </c>
      <c r="AU331" s="218" t="s">
        <v>83</v>
      </c>
      <c r="AY331" s="16" t="s">
        <v>198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6" t="s">
        <v>83</v>
      </c>
      <c r="BK331" s="219">
        <f>ROUND(I331*H331,2)</f>
        <v>0</v>
      </c>
      <c r="BL331" s="16" t="s">
        <v>243</v>
      </c>
      <c r="BM331" s="218" t="s">
        <v>520</v>
      </c>
    </row>
    <row r="332" spans="2:65" s="12" customFormat="1" x14ac:dyDescent="0.2">
      <c r="B332" s="220"/>
      <c r="C332" s="221"/>
      <c r="D332" s="222" t="s">
        <v>206</v>
      </c>
      <c r="E332" s="223" t="s">
        <v>1</v>
      </c>
      <c r="F332" s="224" t="s">
        <v>83</v>
      </c>
      <c r="G332" s="221"/>
      <c r="H332" s="225">
        <v>1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206</v>
      </c>
      <c r="AU332" s="231" t="s">
        <v>83</v>
      </c>
      <c r="AV332" s="12" t="s">
        <v>85</v>
      </c>
      <c r="AW332" s="12" t="s">
        <v>32</v>
      </c>
      <c r="AX332" s="12" t="s">
        <v>76</v>
      </c>
      <c r="AY332" s="231" t="s">
        <v>198</v>
      </c>
    </row>
    <row r="333" spans="2:65" s="13" customFormat="1" x14ac:dyDescent="0.2">
      <c r="B333" s="232"/>
      <c r="C333" s="233"/>
      <c r="D333" s="222" t="s">
        <v>206</v>
      </c>
      <c r="E333" s="234" t="s">
        <v>1</v>
      </c>
      <c r="F333" s="235" t="s">
        <v>208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AT333" s="242" t="s">
        <v>206</v>
      </c>
      <c r="AU333" s="242" t="s">
        <v>83</v>
      </c>
      <c r="AV333" s="13" t="s">
        <v>205</v>
      </c>
      <c r="AW333" s="13" t="s">
        <v>32</v>
      </c>
      <c r="AX333" s="13" t="s">
        <v>83</v>
      </c>
      <c r="AY333" s="242" t="s">
        <v>198</v>
      </c>
    </row>
    <row r="334" spans="2:65" s="1" customFormat="1" ht="16.5" customHeight="1" x14ac:dyDescent="0.2">
      <c r="B334" s="33"/>
      <c r="C334" s="208" t="s">
        <v>526</v>
      </c>
      <c r="D334" s="208" t="s">
        <v>201</v>
      </c>
      <c r="E334" s="209" t="s">
        <v>2398</v>
      </c>
      <c r="F334" s="210" t="s">
        <v>2399</v>
      </c>
      <c r="G334" s="211" t="s">
        <v>204</v>
      </c>
      <c r="H334" s="212">
        <v>7</v>
      </c>
      <c r="I334" s="213"/>
      <c r="J334" s="212">
        <f>ROUND(I334*H334,2)</f>
        <v>0</v>
      </c>
      <c r="K334" s="210" t="s">
        <v>1</v>
      </c>
      <c r="L334" s="37"/>
      <c r="M334" s="214" t="s">
        <v>1</v>
      </c>
      <c r="N334" s="215" t="s">
        <v>41</v>
      </c>
      <c r="O334" s="65"/>
      <c r="P334" s="216">
        <f>O334*H334</f>
        <v>0</v>
      </c>
      <c r="Q334" s="216">
        <v>2.0600000000000002E-3</v>
      </c>
      <c r="R334" s="216">
        <f>Q334*H334</f>
        <v>1.4420000000000002E-2</v>
      </c>
      <c r="S334" s="216">
        <v>0</v>
      </c>
      <c r="T334" s="217">
        <f>S334*H334</f>
        <v>0</v>
      </c>
      <c r="AR334" s="218" t="s">
        <v>243</v>
      </c>
      <c r="AT334" s="218" t="s">
        <v>201</v>
      </c>
      <c r="AU334" s="218" t="s">
        <v>83</v>
      </c>
      <c r="AY334" s="16" t="s">
        <v>198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6" t="s">
        <v>83</v>
      </c>
      <c r="BK334" s="219">
        <f>ROUND(I334*H334,2)</f>
        <v>0</v>
      </c>
      <c r="BL334" s="16" t="s">
        <v>243</v>
      </c>
      <c r="BM334" s="218" t="s">
        <v>529</v>
      </c>
    </row>
    <row r="335" spans="2:65" s="12" customFormat="1" x14ac:dyDescent="0.2">
      <c r="B335" s="220"/>
      <c r="C335" s="221"/>
      <c r="D335" s="222" t="s">
        <v>206</v>
      </c>
      <c r="E335" s="223" t="s">
        <v>1</v>
      </c>
      <c r="F335" s="224" t="s">
        <v>238</v>
      </c>
      <c r="G335" s="221"/>
      <c r="H335" s="225">
        <v>7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206</v>
      </c>
      <c r="AU335" s="231" t="s">
        <v>83</v>
      </c>
      <c r="AV335" s="12" t="s">
        <v>85</v>
      </c>
      <c r="AW335" s="12" t="s">
        <v>32</v>
      </c>
      <c r="AX335" s="12" t="s">
        <v>76</v>
      </c>
      <c r="AY335" s="231" t="s">
        <v>198</v>
      </c>
    </row>
    <row r="336" spans="2:65" s="13" customFormat="1" x14ac:dyDescent="0.2">
      <c r="B336" s="232"/>
      <c r="C336" s="233"/>
      <c r="D336" s="222" t="s">
        <v>206</v>
      </c>
      <c r="E336" s="234" t="s">
        <v>1</v>
      </c>
      <c r="F336" s="235" t="s">
        <v>208</v>
      </c>
      <c r="G336" s="233"/>
      <c r="H336" s="236">
        <v>7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206</v>
      </c>
      <c r="AU336" s="242" t="s">
        <v>83</v>
      </c>
      <c r="AV336" s="13" t="s">
        <v>205</v>
      </c>
      <c r="AW336" s="13" t="s">
        <v>32</v>
      </c>
      <c r="AX336" s="13" t="s">
        <v>83</v>
      </c>
      <c r="AY336" s="242" t="s">
        <v>198</v>
      </c>
    </row>
    <row r="337" spans="2:65" s="1" customFormat="1" ht="16.5" customHeight="1" x14ac:dyDescent="0.2">
      <c r="B337" s="33"/>
      <c r="C337" s="208" t="s">
        <v>390</v>
      </c>
      <c r="D337" s="208" t="s">
        <v>201</v>
      </c>
      <c r="E337" s="209" t="s">
        <v>2400</v>
      </c>
      <c r="F337" s="210" t="s">
        <v>2401</v>
      </c>
      <c r="G337" s="211" t="s">
        <v>204</v>
      </c>
      <c r="H337" s="212">
        <v>2</v>
      </c>
      <c r="I337" s="213"/>
      <c r="J337" s="212">
        <f>ROUND(I337*H337,2)</f>
        <v>0</v>
      </c>
      <c r="K337" s="210" t="s">
        <v>1</v>
      </c>
      <c r="L337" s="37"/>
      <c r="M337" s="214" t="s">
        <v>1</v>
      </c>
      <c r="N337" s="215" t="s">
        <v>41</v>
      </c>
      <c r="O337" s="65"/>
      <c r="P337" s="216">
        <f>O337*H337</f>
        <v>0</v>
      </c>
      <c r="Q337" s="216">
        <v>3.4000000000000002E-4</v>
      </c>
      <c r="R337" s="216">
        <f>Q337*H337</f>
        <v>6.8000000000000005E-4</v>
      </c>
      <c r="S337" s="216">
        <v>0</v>
      </c>
      <c r="T337" s="217">
        <f>S337*H337</f>
        <v>0</v>
      </c>
      <c r="AR337" s="218" t="s">
        <v>243</v>
      </c>
      <c r="AT337" s="218" t="s">
        <v>201</v>
      </c>
      <c r="AU337" s="218" t="s">
        <v>83</v>
      </c>
      <c r="AY337" s="16" t="s">
        <v>198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6" t="s">
        <v>83</v>
      </c>
      <c r="BK337" s="219">
        <f>ROUND(I337*H337,2)</f>
        <v>0</v>
      </c>
      <c r="BL337" s="16" t="s">
        <v>243</v>
      </c>
      <c r="BM337" s="218" t="s">
        <v>539</v>
      </c>
    </row>
    <row r="338" spans="2:65" s="12" customFormat="1" x14ac:dyDescent="0.2">
      <c r="B338" s="220"/>
      <c r="C338" s="221"/>
      <c r="D338" s="222" t="s">
        <v>206</v>
      </c>
      <c r="E338" s="223" t="s">
        <v>1</v>
      </c>
      <c r="F338" s="224" t="s">
        <v>85</v>
      </c>
      <c r="G338" s="221"/>
      <c r="H338" s="225">
        <v>2</v>
      </c>
      <c r="I338" s="226"/>
      <c r="J338" s="221"/>
      <c r="K338" s="221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206</v>
      </c>
      <c r="AU338" s="231" t="s">
        <v>83</v>
      </c>
      <c r="AV338" s="12" t="s">
        <v>85</v>
      </c>
      <c r="AW338" s="12" t="s">
        <v>32</v>
      </c>
      <c r="AX338" s="12" t="s">
        <v>76</v>
      </c>
      <c r="AY338" s="231" t="s">
        <v>198</v>
      </c>
    </row>
    <row r="339" spans="2:65" s="13" customFormat="1" x14ac:dyDescent="0.2">
      <c r="B339" s="232"/>
      <c r="C339" s="233"/>
      <c r="D339" s="222" t="s">
        <v>206</v>
      </c>
      <c r="E339" s="234" t="s">
        <v>1</v>
      </c>
      <c r="F339" s="235" t="s">
        <v>208</v>
      </c>
      <c r="G339" s="233"/>
      <c r="H339" s="236">
        <v>2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206</v>
      </c>
      <c r="AU339" s="242" t="s">
        <v>83</v>
      </c>
      <c r="AV339" s="13" t="s">
        <v>205</v>
      </c>
      <c r="AW339" s="13" t="s">
        <v>32</v>
      </c>
      <c r="AX339" s="13" t="s">
        <v>83</v>
      </c>
      <c r="AY339" s="242" t="s">
        <v>198</v>
      </c>
    </row>
    <row r="340" spans="2:65" s="1" customFormat="1" ht="24" customHeight="1" x14ac:dyDescent="0.2">
      <c r="B340" s="33"/>
      <c r="C340" s="208" t="s">
        <v>544</v>
      </c>
      <c r="D340" s="208" t="s">
        <v>201</v>
      </c>
      <c r="E340" s="209" t="s">
        <v>2402</v>
      </c>
      <c r="F340" s="210" t="s">
        <v>2403</v>
      </c>
      <c r="G340" s="211" t="s">
        <v>204</v>
      </c>
      <c r="H340" s="212">
        <v>7</v>
      </c>
      <c r="I340" s="213"/>
      <c r="J340" s="212">
        <f>ROUND(I340*H340,2)</f>
        <v>0</v>
      </c>
      <c r="K340" s="210" t="s">
        <v>1</v>
      </c>
      <c r="L340" s="37"/>
      <c r="M340" s="214" t="s">
        <v>1</v>
      </c>
      <c r="N340" s="215" t="s">
        <v>41</v>
      </c>
      <c r="O340" s="65"/>
      <c r="P340" s="216">
        <f>O340*H340</f>
        <v>0</v>
      </c>
      <c r="Q340" s="216">
        <v>2.0600000000000002E-3</v>
      </c>
      <c r="R340" s="216">
        <f>Q340*H340</f>
        <v>1.4420000000000002E-2</v>
      </c>
      <c r="S340" s="216">
        <v>0</v>
      </c>
      <c r="T340" s="217">
        <f>S340*H340</f>
        <v>0</v>
      </c>
      <c r="AR340" s="218" t="s">
        <v>243</v>
      </c>
      <c r="AT340" s="218" t="s">
        <v>201</v>
      </c>
      <c r="AU340" s="218" t="s">
        <v>83</v>
      </c>
      <c r="AY340" s="16" t="s">
        <v>198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6" t="s">
        <v>83</v>
      </c>
      <c r="BK340" s="219">
        <f>ROUND(I340*H340,2)</f>
        <v>0</v>
      </c>
      <c r="BL340" s="16" t="s">
        <v>243</v>
      </c>
      <c r="BM340" s="218" t="s">
        <v>546</v>
      </c>
    </row>
    <row r="341" spans="2:65" s="12" customFormat="1" x14ac:dyDescent="0.2">
      <c r="B341" s="220"/>
      <c r="C341" s="221"/>
      <c r="D341" s="222" t="s">
        <v>206</v>
      </c>
      <c r="E341" s="223" t="s">
        <v>1</v>
      </c>
      <c r="F341" s="224" t="s">
        <v>238</v>
      </c>
      <c r="G341" s="221"/>
      <c r="H341" s="225">
        <v>7</v>
      </c>
      <c r="I341" s="226"/>
      <c r="J341" s="221"/>
      <c r="K341" s="221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206</v>
      </c>
      <c r="AU341" s="231" t="s">
        <v>83</v>
      </c>
      <c r="AV341" s="12" t="s">
        <v>85</v>
      </c>
      <c r="AW341" s="12" t="s">
        <v>32</v>
      </c>
      <c r="AX341" s="12" t="s">
        <v>76</v>
      </c>
      <c r="AY341" s="231" t="s">
        <v>198</v>
      </c>
    </row>
    <row r="342" spans="2:65" s="13" customFormat="1" x14ac:dyDescent="0.2">
      <c r="B342" s="232"/>
      <c r="C342" s="233"/>
      <c r="D342" s="222" t="s">
        <v>206</v>
      </c>
      <c r="E342" s="234" t="s">
        <v>1</v>
      </c>
      <c r="F342" s="235" t="s">
        <v>208</v>
      </c>
      <c r="G342" s="233"/>
      <c r="H342" s="236">
        <v>7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206</v>
      </c>
      <c r="AU342" s="242" t="s">
        <v>83</v>
      </c>
      <c r="AV342" s="13" t="s">
        <v>205</v>
      </c>
      <c r="AW342" s="13" t="s">
        <v>32</v>
      </c>
      <c r="AX342" s="13" t="s">
        <v>83</v>
      </c>
      <c r="AY342" s="242" t="s">
        <v>198</v>
      </c>
    </row>
    <row r="343" spans="2:65" s="1" customFormat="1" ht="24" customHeight="1" x14ac:dyDescent="0.2">
      <c r="B343" s="33"/>
      <c r="C343" s="208" t="s">
        <v>394</v>
      </c>
      <c r="D343" s="208" t="s">
        <v>201</v>
      </c>
      <c r="E343" s="209" t="s">
        <v>2404</v>
      </c>
      <c r="F343" s="210" t="s">
        <v>2405</v>
      </c>
      <c r="G343" s="211" t="s">
        <v>204</v>
      </c>
      <c r="H343" s="212">
        <v>1</v>
      </c>
      <c r="I343" s="213"/>
      <c r="J343" s="212">
        <f>ROUND(I343*H343,2)</f>
        <v>0</v>
      </c>
      <c r="K343" s="210" t="s">
        <v>1</v>
      </c>
      <c r="L343" s="37"/>
      <c r="M343" s="214" t="s">
        <v>1</v>
      </c>
      <c r="N343" s="215" t="s">
        <v>41</v>
      </c>
      <c r="O343" s="65"/>
      <c r="P343" s="216">
        <f>O343*H343</f>
        <v>0</v>
      </c>
      <c r="Q343" s="216">
        <v>4.0899999999999999E-3</v>
      </c>
      <c r="R343" s="216">
        <f>Q343*H343</f>
        <v>4.0899999999999999E-3</v>
      </c>
      <c r="S343" s="216">
        <v>0</v>
      </c>
      <c r="T343" s="217">
        <f>S343*H343</f>
        <v>0</v>
      </c>
      <c r="AR343" s="218" t="s">
        <v>243</v>
      </c>
      <c r="AT343" s="218" t="s">
        <v>201</v>
      </c>
      <c r="AU343" s="218" t="s">
        <v>83</v>
      </c>
      <c r="AY343" s="16" t="s">
        <v>198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6" t="s">
        <v>83</v>
      </c>
      <c r="BK343" s="219">
        <f>ROUND(I343*H343,2)</f>
        <v>0</v>
      </c>
      <c r="BL343" s="16" t="s">
        <v>243</v>
      </c>
      <c r="BM343" s="218" t="s">
        <v>553</v>
      </c>
    </row>
    <row r="344" spans="2:65" s="14" customFormat="1" x14ac:dyDescent="0.2">
      <c r="B344" s="243"/>
      <c r="C344" s="244"/>
      <c r="D344" s="222" t="s">
        <v>206</v>
      </c>
      <c r="E344" s="245" t="s">
        <v>1</v>
      </c>
      <c r="F344" s="246" t="s">
        <v>2406</v>
      </c>
      <c r="G344" s="244"/>
      <c r="H344" s="245" t="s">
        <v>1</v>
      </c>
      <c r="I344" s="247"/>
      <c r="J344" s="244"/>
      <c r="K344" s="244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206</v>
      </c>
      <c r="AU344" s="252" t="s">
        <v>83</v>
      </c>
      <c r="AV344" s="14" t="s">
        <v>83</v>
      </c>
      <c r="AW344" s="14" t="s">
        <v>32</v>
      </c>
      <c r="AX344" s="14" t="s">
        <v>76</v>
      </c>
      <c r="AY344" s="252" t="s">
        <v>198</v>
      </c>
    </row>
    <row r="345" spans="2:65" s="12" customFormat="1" x14ac:dyDescent="0.2">
      <c r="B345" s="220"/>
      <c r="C345" s="221"/>
      <c r="D345" s="222" t="s">
        <v>206</v>
      </c>
      <c r="E345" s="223" t="s">
        <v>1</v>
      </c>
      <c r="F345" s="224" t="s">
        <v>83</v>
      </c>
      <c r="G345" s="221"/>
      <c r="H345" s="225">
        <v>1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206</v>
      </c>
      <c r="AU345" s="231" t="s">
        <v>83</v>
      </c>
      <c r="AV345" s="12" t="s">
        <v>85</v>
      </c>
      <c r="AW345" s="12" t="s">
        <v>32</v>
      </c>
      <c r="AX345" s="12" t="s">
        <v>76</v>
      </c>
      <c r="AY345" s="231" t="s">
        <v>198</v>
      </c>
    </row>
    <row r="346" spans="2:65" s="13" customFormat="1" x14ac:dyDescent="0.2">
      <c r="B346" s="232"/>
      <c r="C346" s="233"/>
      <c r="D346" s="222" t="s">
        <v>206</v>
      </c>
      <c r="E346" s="234" t="s">
        <v>1</v>
      </c>
      <c r="F346" s="235" t="s">
        <v>208</v>
      </c>
      <c r="G346" s="233"/>
      <c r="H346" s="236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206</v>
      </c>
      <c r="AU346" s="242" t="s">
        <v>83</v>
      </c>
      <c r="AV346" s="13" t="s">
        <v>205</v>
      </c>
      <c r="AW346" s="13" t="s">
        <v>32</v>
      </c>
      <c r="AX346" s="13" t="s">
        <v>83</v>
      </c>
      <c r="AY346" s="242" t="s">
        <v>198</v>
      </c>
    </row>
    <row r="347" spans="2:65" s="1" customFormat="1" ht="16.5" customHeight="1" x14ac:dyDescent="0.2">
      <c r="B347" s="33"/>
      <c r="C347" s="208" t="s">
        <v>556</v>
      </c>
      <c r="D347" s="208" t="s">
        <v>201</v>
      </c>
      <c r="E347" s="209" t="s">
        <v>2407</v>
      </c>
      <c r="F347" s="210" t="s">
        <v>2408</v>
      </c>
      <c r="G347" s="211" t="s">
        <v>278</v>
      </c>
      <c r="H347" s="212">
        <v>288.2</v>
      </c>
      <c r="I347" s="213"/>
      <c r="J347" s="212">
        <f>ROUND(I347*H347,2)</f>
        <v>0</v>
      </c>
      <c r="K347" s="210" t="s">
        <v>1</v>
      </c>
      <c r="L347" s="37"/>
      <c r="M347" s="214" t="s">
        <v>1</v>
      </c>
      <c r="N347" s="215" t="s">
        <v>41</v>
      </c>
      <c r="O347" s="65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AR347" s="218" t="s">
        <v>243</v>
      </c>
      <c r="AT347" s="218" t="s">
        <v>201</v>
      </c>
      <c r="AU347" s="218" t="s">
        <v>83</v>
      </c>
      <c r="AY347" s="16" t="s">
        <v>198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6" t="s">
        <v>83</v>
      </c>
      <c r="BK347" s="219">
        <f>ROUND(I347*H347,2)</f>
        <v>0</v>
      </c>
      <c r="BL347" s="16" t="s">
        <v>243</v>
      </c>
      <c r="BM347" s="218" t="s">
        <v>559</v>
      </c>
    </row>
    <row r="348" spans="2:65" s="12" customFormat="1" x14ac:dyDescent="0.2">
      <c r="B348" s="220"/>
      <c r="C348" s="221"/>
      <c r="D348" s="222" t="s">
        <v>206</v>
      </c>
      <c r="E348" s="223" t="s">
        <v>1</v>
      </c>
      <c r="F348" s="224" t="s">
        <v>2409</v>
      </c>
      <c r="G348" s="221"/>
      <c r="H348" s="225">
        <v>288.2</v>
      </c>
      <c r="I348" s="226"/>
      <c r="J348" s="221"/>
      <c r="K348" s="221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206</v>
      </c>
      <c r="AU348" s="231" t="s">
        <v>83</v>
      </c>
      <c r="AV348" s="12" t="s">
        <v>85</v>
      </c>
      <c r="AW348" s="12" t="s">
        <v>32</v>
      </c>
      <c r="AX348" s="12" t="s">
        <v>76</v>
      </c>
      <c r="AY348" s="231" t="s">
        <v>198</v>
      </c>
    </row>
    <row r="349" spans="2:65" s="13" customFormat="1" x14ac:dyDescent="0.2">
      <c r="B349" s="232"/>
      <c r="C349" s="233"/>
      <c r="D349" s="222" t="s">
        <v>206</v>
      </c>
      <c r="E349" s="234" t="s">
        <v>1</v>
      </c>
      <c r="F349" s="235" t="s">
        <v>208</v>
      </c>
      <c r="G349" s="233"/>
      <c r="H349" s="236">
        <v>288.2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206</v>
      </c>
      <c r="AU349" s="242" t="s">
        <v>83</v>
      </c>
      <c r="AV349" s="13" t="s">
        <v>205</v>
      </c>
      <c r="AW349" s="13" t="s">
        <v>32</v>
      </c>
      <c r="AX349" s="13" t="s">
        <v>83</v>
      </c>
      <c r="AY349" s="242" t="s">
        <v>198</v>
      </c>
    </row>
    <row r="350" spans="2:65" s="1" customFormat="1" ht="16.5" customHeight="1" x14ac:dyDescent="0.2">
      <c r="B350" s="33"/>
      <c r="C350" s="208" t="s">
        <v>399</v>
      </c>
      <c r="D350" s="208" t="s">
        <v>201</v>
      </c>
      <c r="E350" s="209" t="s">
        <v>2410</v>
      </c>
      <c r="F350" s="210" t="s">
        <v>2411</v>
      </c>
      <c r="G350" s="211" t="s">
        <v>214</v>
      </c>
      <c r="H350" s="212">
        <v>1</v>
      </c>
      <c r="I350" s="213"/>
      <c r="J350" s="212">
        <f>ROUND(I350*H350,2)</f>
        <v>0</v>
      </c>
      <c r="K350" s="210" t="s">
        <v>1</v>
      </c>
      <c r="L350" s="37"/>
      <c r="M350" s="214" t="s">
        <v>1</v>
      </c>
      <c r="N350" s="215" t="s">
        <v>41</v>
      </c>
      <c r="O350" s="65"/>
      <c r="P350" s="216">
        <f>O350*H350</f>
        <v>0</v>
      </c>
      <c r="Q350" s="216">
        <v>6.7099999999999998E-3</v>
      </c>
      <c r="R350" s="216">
        <f>Q350*H350</f>
        <v>6.7099999999999998E-3</v>
      </c>
      <c r="S350" s="216">
        <v>0</v>
      </c>
      <c r="T350" s="217">
        <f>S350*H350</f>
        <v>0</v>
      </c>
      <c r="AR350" s="218" t="s">
        <v>243</v>
      </c>
      <c r="AT350" s="218" t="s">
        <v>201</v>
      </c>
      <c r="AU350" s="218" t="s">
        <v>83</v>
      </c>
      <c r="AY350" s="16" t="s">
        <v>198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6" t="s">
        <v>83</v>
      </c>
      <c r="BK350" s="219">
        <f>ROUND(I350*H350,2)</f>
        <v>0</v>
      </c>
      <c r="BL350" s="16" t="s">
        <v>243</v>
      </c>
      <c r="BM350" s="218" t="s">
        <v>564</v>
      </c>
    </row>
    <row r="351" spans="2:65" s="14" customFormat="1" x14ac:dyDescent="0.2">
      <c r="B351" s="243"/>
      <c r="C351" s="244"/>
      <c r="D351" s="222" t="s">
        <v>206</v>
      </c>
      <c r="E351" s="245" t="s">
        <v>1</v>
      </c>
      <c r="F351" s="246" t="s">
        <v>2412</v>
      </c>
      <c r="G351" s="244"/>
      <c r="H351" s="245" t="s">
        <v>1</v>
      </c>
      <c r="I351" s="247"/>
      <c r="J351" s="244"/>
      <c r="K351" s="244"/>
      <c r="L351" s="248"/>
      <c r="M351" s="249"/>
      <c r="N351" s="250"/>
      <c r="O351" s="250"/>
      <c r="P351" s="250"/>
      <c r="Q351" s="250"/>
      <c r="R351" s="250"/>
      <c r="S351" s="250"/>
      <c r="T351" s="251"/>
      <c r="AT351" s="252" t="s">
        <v>206</v>
      </c>
      <c r="AU351" s="252" t="s">
        <v>83</v>
      </c>
      <c r="AV351" s="14" t="s">
        <v>83</v>
      </c>
      <c r="AW351" s="14" t="s">
        <v>32</v>
      </c>
      <c r="AX351" s="14" t="s">
        <v>76</v>
      </c>
      <c r="AY351" s="252" t="s">
        <v>198</v>
      </c>
    </row>
    <row r="352" spans="2:65" s="12" customFormat="1" x14ac:dyDescent="0.2">
      <c r="B352" s="220"/>
      <c r="C352" s="221"/>
      <c r="D352" s="222" t="s">
        <v>206</v>
      </c>
      <c r="E352" s="223" t="s">
        <v>1</v>
      </c>
      <c r="F352" s="224" t="s">
        <v>83</v>
      </c>
      <c r="G352" s="221"/>
      <c r="H352" s="225">
        <v>1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206</v>
      </c>
      <c r="AU352" s="231" t="s">
        <v>83</v>
      </c>
      <c r="AV352" s="12" t="s">
        <v>85</v>
      </c>
      <c r="AW352" s="12" t="s">
        <v>32</v>
      </c>
      <c r="AX352" s="12" t="s">
        <v>76</v>
      </c>
      <c r="AY352" s="231" t="s">
        <v>198</v>
      </c>
    </row>
    <row r="353" spans="2:65" s="13" customFormat="1" x14ac:dyDescent="0.2">
      <c r="B353" s="232"/>
      <c r="C353" s="233"/>
      <c r="D353" s="222" t="s">
        <v>206</v>
      </c>
      <c r="E353" s="234" t="s">
        <v>1</v>
      </c>
      <c r="F353" s="235" t="s">
        <v>208</v>
      </c>
      <c r="G353" s="233"/>
      <c r="H353" s="236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AT353" s="242" t="s">
        <v>206</v>
      </c>
      <c r="AU353" s="242" t="s">
        <v>83</v>
      </c>
      <c r="AV353" s="13" t="s">
        <v>205</v>
      </c>
      <c r="AW353" s="13" t="s">
        <v>32</v>
      </c>
      <c r="AX353" s="13" t="s">
        <v>83</v>
      </c>
      <c r="AY353" s="242" t="s">
        <v>198</v>
      </c>
    </row>
    <row r="354" spans="2:65" s="1" customFormat="1" ht="16.5" customHeight="1" x14ac:dyDescent="0.2">
      <c r="B354" s="33"/>
      <c r="C354" s="208" t="s">
        <v>566</v>
      </c>
      <c r="D354" s="208" t="s">
        <v>201</v>
      </c>
      <c r="E354" s="209" t="s">
        <v>2413</v>
      </c>
      <c r="F354" s="210" t="s">
        <v>2414</v>
      </c>
      <c r="G354" s="211" t="s">
        <v>278</v>
      </c>
      <c r="H354" s="212">
        <v>288.2</v>
      </c>
      <c r="I354" s="213"/>
      <c r="J354" s="212">
        <f>ROUND(I354*H354,2)</f>
        <v>0</v>
      </c>
      <c r="K354" s="210" t="s">
        <v>1</v>
      </c>
      <c r="L354" s="37"/>
      <c r="M354" s="214" t="s">
        <v>1</v>
      </c>
      <c r="N354" s="215" t="s">
        <v>41</v>
      </c>
      <c r="O354" s="65"/>
      <c r="P354" s="216">
        <f>O354*H354</f>
        <v>0</v>
      </c>
      <c r="Q354" s="216">
        <v>9.9930603747397593E-6</v>
      </c>
      <c r="R354" s="216">
        <f>Q354*H354</f>
        <v>2.8799999999999984E-3</v>
      </c>
      <c r="S354" s="216">
        <v>0</v>
      </c>
      <c r="T354" s="217">
        <f>S354*H354</f>
        <v>0</v>
      </c>
      <c r="AR354" s="218" t="s">
        <v>243</v>
      </c>
      <c r="AT354" s="218" t="s">
        <v>201</v>
      </c>
      <c r="AU354" s="218" t="s">
        <v>83</v>
      </c>
      <c r="AY354" s="16" t="s">
        <v>198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6" t="s">
        <v>83</v>
      </c>
      <c r="BK354" s="219">
        <f>ROUND(I354*H354,2)</f>
        <v>0</v>
      </c>
      <c r="BL354" s="16" t="s">
        <v>243</v>
      </c>
      <c r="BM354" s="218" t="s">
        <v>569</v>
      </c>
    </row>
    <row r="355" spans="2:65" s="12" customFormat="1" x14ac:dyDescent="0.2">
      <c r="B355" s="220"/>
      <c r="C355" s="221"/>
      <c r="D355" s="222" t="s">
        <v>206</v>
      </c>
      <c r="E355" s="223" t="s">
        <v>1</v>
      </c>
      <c r="F355" s="224" t="s">
        <v>2415</v>
      </c>
      <c r="G355" s="221"/>
      <c r="H355" s="225">
        <v>288.2</v>
      </c>
      <c r="I355" s="226"/>
      <c r="J355" s="221"/>
      <c r="K355" s="221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206</v>
      </c>
      <c r="AU355" s="231" t="s">
        <v>83</v>
      </c>
      <c r="AV355" s="12" t="s">
        <v>85</v>
      </c>
      <c r="AW355" s="12" t="s">
        <v>32</v>
      </c>
      <c r="AX355" s="12" t="s">
        <v>76</v>
      </c>
      <c r="AY355" s="231" t="s">
        <v>198</v>
      </c>
    </row>
    <row r="356" spans="2:65" s="13" customFormat="1" x14ac:dyDescent="0.2">
      <c r="B356" s="232"/>
      <c r="C356" s="233"/>
      <c r="D356" s="222" t="s">
        <v>206</v>
      </c>
      <c r="E356" s="234" t="s">
        <v>1</v>
      </c>
      <c r="F356" s="235" t="s">
        <v>208</v>
      </c>
      <c r="G356" s="233"/>
      <c r="H356" s="236">
        <v>288.2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206</v>
      </c>
      <c r="AU356" s="242" t="s">
        <v>83</v>
      </c>
      <c r="AV356" s="13" t="s">
        <v>205</v>
      </c>
      <c r="AW356" s="13" t="s">
        <v>32</v>
      </c>
      <c r="AX356" s="13" t="s">
        <v>83</v>
      </c>
      <c r="AY356" s="242" t="s">
        <v>198</v>
      </c>
    </row>
    <row r="357" spans="2:65" s="1" customFormat="1" ht="16.5" customHeight="1" x14ac:dyDescent="0.2">
      <c r="B357" s="33"/>
      <c r="C357" s="208" t="s">
        <v>403</v>
      </c>
      <c r="D357" s="208" t="s">
        <v>201</v>
      </c>
      <c r="E357" s="209" t="s">
        <v>2416</v>
      </c>
      <c r="F357" s="210" t="s">
        <v>2417</v>
      </c>
      <c r="G357" s="211" t="s">
        <v>294</v>
      </c>
      <c r="H357" s="212">
        <v>1.4</v>
      </c>
      <c r="I357" s="213"/>
      <c r="J357" s="212">
        <f>ROUND(I357*H357,2)</f>
        <v>0</v>
      </c>
      <c r="K357" s="210" t="s">
        <v>1</v>
      </c>
      <c r="L357" s="37"/>
      <c r="M357" s="214" t="s">
        <v>1</v>
      </c>
      <c r="N357" s="215" t="s">
        <v>41</v>
      </c>
      <c r="O357" s="65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AR357" s="218" t="s">
        <v>243</v>
      </c>
      <c r="AT357" s="218" t="s">
        <v>201</v>
      </c>
      <c r="AU357" s="218" t="s">
        <v>83</v>
      </c>
      <c r="AY357" s="16" t="s">
        <v>198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6" t="s">
        <v>83</v>
      </c>
      <c r="BK357" s="219">
        <f>ROUND(I357*H357,2)</f>
        <v>0</v>
      </c>
      <c r="BL357" s="16" t="s">
        <v>243</v>
      </c>
      <c r="BM357" s="218" t="s">
        <v>573</v>
      </c>
    </row>
    <row r="358" spans="2:65" s="11" customFormat="1" ht="25.9" customHeight="1" x14ac:dyDescent="0.2">
      <c r="B358" s="192"/>
      <c r="C358" s="193"/>
      <c r="D358" s="194" t="s">
        <v>75</v>
      </c>
      <c r="E358" s="195" t="s">
        <v>2418</v>
      </c>
      <c r="F358" s="195" t="s">
        <v>2419</v>
      </c>
      <c r="G358" s="193"/>
      <c r="H358" s="193"/>
      <c r="I358" s="196"/>
      <c r="J358" s="197">
        <f>BK358</f>
        <v>0</v>
      </c>
      <c r="K358" s="193"/>
      <c r="L358" s="198"/>
      <c r="M358" s="199"/>
      <c r="N358" s="200"/>
      <c r="O358" s="200"/>
      <c r="P358" s="201">
        <f>SUM(P359:P421)</f>
        <v>0</v>
      </c>
      <c r="Q358" s="200"/>
      <c r="R358" s="201">
        <f>SUM(R359:R421)</f>
        <v>0.54961000000000004</v>
      </c>
      <c r="S358" s="200"/>
      <c r="T358" s="202">
        <f>SUM(T359:T421)</f>
        <v>0</v>
      </c>
      <c r="AR358" s="203" t="s">
        <v>85</v>
      </c>
      <c r="AT358" s="204" t="s">
        <v>75</v>
      </c>
      <c r="AU358" s="204" t="s">
        <v>76</v>
      </c>
      <c r="AY358" s="203" t="s">
        <v>198</v>
      </c>
      <c r="BK358" s="205">
        <f>SUM(BK359:BK421)</f>
        <v>0</v>
      </c>
    </row>
    <row r="359" spans="2:65" s="1" customFormat="1" ht="16.5" customHeight="1" x14ac:dyDescent="0.2">
      <c r="B359" s="33"/>
      <c r="C359" s="208" t="s">
        <v>575</v>
      </c>
      <c r="D359" s="208" t="s">
        <v>201</v>
      </c>
      <c r="E359" s="209" t="s">
        <v>2420</v>
      </c>
      <c r="F359" s="210" t="s">
        <v>2421</v>
      </c>
      <c r="G359" s="211" t="s">
        <v>214</v>
      </c>
      <c r="H359" s="212">
        <v>7</v>
      </c>
      <c r="I359" s="213"/>
      <c r="J359" s="212">
        <f>ROUND(I359*H359,2)</f>
        <v>0</v>
      </c>
      <c r="K359" s="210" t="s">
        <v>1</v>
      </c>
      <c r="L359" s="37"/>
      <c r="M359" s="214" t="s">
        <v>1</v>
      </c>
      <c r="N359" s="215" t="s">
        <v>41</v>
      </c>
      <c r="O359" s="65"/>
      <c r="P359" s="216">
        <f>O359*H359</f>
        <v>0</v>
      </c>
      <c r="Q359" s="216">
        <v>1.772E-2</v>
      </c>
      <c r="R359" s="216">
        <f>Q359*H359</f>
        <v>0.12404</v>
      </c>
      <c r="S359" s="216">
        <v>0</v>
      </c>
      <c r="T359" s="217">
        <f>S359*H359</f>
        <v>0</v>
      </c>
      <c r="AR359" s="218" t="s">
        <v>243</v>
      </c>
      <c r="AT359" s="218" t="s">
        <v>201</v>
      </c>
      <c r="AU359" s="218" t="s">
        <v>83</v>
      </c>
      <c r="AY359" s="16" t="s">
        <v>198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6" t="s">
        <v>83</v>
      </c>
      <c r="BK359" s="219">
        <f>ROUND(I359*H359,2)</f>
        <v>0</v>
      </c>
      <c r="BL359" s="16" t="s">
        <v>243</v>
      </c>
      <c r="BM359" s="218" t="s">
        <v>578</v>
      </c>
    </row>
    <row r="360" spans="2:65" s="12" customFormat="1" x14ac:dyDescent="0.2">
      <c r="B360" s="220"/>
      <c r="C360" s="221"/>
      <c r="D360" s="222" t="s">
        <v>206</v>
      </c>
      <c r="E360" s="223" t="s">
        <v>1</v>
      </c>
      <c r="F360" s="224" t="s">
        <v>2422</v>
      </c>
      <c r="G360" s="221"/>
      <c r="H360" s="225">
        <v>7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206</v>
      </c>
      <c r="AU360" s="231" t="s">
        <v>83</v>
      </c>
      <c r="AV360" s="12" t="s">
        <v>85</v>
      </c>
      <c r="AW360" s="12" t="s">
        <v>32</v>
      </c>
      <c r="AX360" s="12" t="s">
        <v>76</v>
      </c>
      <c r="AY360" s="231" t="s">
        <v>198</v>
      </c>
    </row>
    <row r="361" spans="2:65" s="13" customFormat="1" x14ac:dyDescent="0.2">
      <c r="B361" s="232"/>
      <c r="C361" s="233"/>
      <c r="D361" s="222" t="s">
        <v>206</v>
      </c>
      <c r="E361" s="234" t="s">
        <v>1</v>
      </c>
      <c r="F361" s="235" t="s">
        <v>208</v>
      </c>
      <c r="G361" s="233"/>
      <c r="H361" s="236">
        <v>7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206</v>
      </c>
      <c r="AU361" s="242" t="s">
        <v>83</v>
      </c>
      <c r="AV361" s="13" t="s">
        <v>205</v>
      </c>
      <c r="AW361" s="13" t="s">
        <v>32</v>
      </c>
      <c r="AX361" s="13" t="s">
        <v>83</v>
      </c>
      <c r="AY361" s="242" t="s">
        <v>198</v>
      </c>
    </row>
    <row r="362" spans="2:65" s="1" customFormat="1" ht="16.5" customHeight="1" x14ac:dyDescent="0.2">
      <c r="B362" s="33"/>
      <c r="C362" s="208" t="s">
        <v>407</v>
      </c>
      <c r="D362" s="208" t="s">
        <v>201</v>
      </c>
      <c r="E362" s="209" t="s">
        <v>2423</v>
      </c>
      <c r="F362" s="210" t="s">
        <v>2424</v>
      </c>
      <c r="G362" s="211" t="s">
        <v>214</v>
      </c>
      <c r="H362" s="212">
        <v>7</v>
      </c>
      <c r="I362" s="213"/>
      <c r="J362" s="212">
        <f>ROUND(I362*H362,2)</f>
        <v>0</v>
      </c>
      <c r="K362" s="210" t="s">
        <v>1</v>
      </c>
      <c r="L362" s="37"/>
      <c r="M362" s="214" t="s">
        <v>1</v>
      </c>
      <c r="N362" s="215" t="s">
        <v>41</v>
      </c>
      <c r="O362" s="65"/>
      <c r="P362" s="216">
        <f>O362*H362</f>
        <v>0</v>
      </c>
      <c r="Q362" s="216">
        <v>1.4250000000000001E-2</v>
      </c>
      <c r="R362" s="216">
        <f>Q362*H362</f>
        <v>9.9750000000000005E-2</v>
      </c>
      <c r="S362" s="216">
        <v>0</v>
      </c>
      <c r="T362" s="217">
        <f>S362*H362</f>
        <v>0</v>
      </c>
      <c r="AR362" s="218" t="s">
        <v>243</v>
      </c>
      <c r="AT362" s="218" t="s">
        <v>201</v>
      </c>
      <c r="AU362" s="218" t="s">
        <v>83</v>
      </c>
      <c r="AY362" s="16" t="s">
        <v>198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6" t="s">
        <v>83</v>
      </c>
      <c r="BK362" s="219">
        <f>ROUND(I362*H362,2)</f>
        <v>0</v>
      </c>
      <c r="BL362" s="16" t="s">
        <v>243</v>
      </c>
      <c r="BM362" s="218" t="s">
        <v>584</v>
      </c>
    </row>
    <row r="363" spans="2:65" s="14" customFormat="1" x14ac:dyDescent="0.2">
      <c r="B363" s="243"/>
      <c r="C363" s="244"/>
      <c r="D363" s="222" t="s">
        <v>206</v>
      </c>
      <c r="E363" s="245" t="s">
        <v>1</v>
      </c>
      <c r="F363" s="246" t="s">
        <v>2425</v>
      </c>
      <c r="G363" s="244"/>
      <c r="H363" s="245" t="s">
        <v>1</v>
      </c>
      <c r="I363" s="247"/>
      <c r="J363" s="244"/>
      <c r="K363" s="244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206</v>
      </c>
      <c r="AU363" s="252" t="s">
        <v>83</v>
      </c>
      <c r="AV363" s="14" t="s">
        <v>83</v>
      </c>
      <c r="AW363" s="14" t="s">
        <v>32</v>
      </c>
      <c r="AX363" s="14" t="s">
        <v>76</v>
      </c>
      <c r="AY363" s="252" t="s">
        <v>198</v>
      </c>
    </row>
    <row r="364" spans="2:65" s="12" customFormat="1" x14ac:dyDescent="0.2">
      <c r="B364" s="220"/>
      <c r="C364" s="221"/>
      <c r="D364" s="222" t="s">
        <v>206</v>
      </c>
      <c r="E364" s="223" t="s">
        <v>1</v>
      </c>
      <c r="F364" s="224" t="s">
        <v>2426</v>
      </c>
      <c r="G364" s="221"/>
      <c r="H364" s="225">
        <v>7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206</v>
      </c>
      <c r="AU364" s="231" t="s">
        <v>83</v>
      </c>
      <c r="AV364" s="12" t="s">
        <v>85</v>
      </c>
      <c r="AW364" s="12" t="s">
        <v>32</v>
      </c>
      <c r="AX364" s="12" t="s">
        <v>76</v>
      </c>
      <c r="AY364" s="231" t="s">
        <v>198</v>
      </c>
    </row>
    <row r="365" spans="2:65" s="13" customFormat="1" x14ac:dyDescent="0.2">
      <c r="B365" s="232"/>
      <c r="C365" s="233"/>
      <c r="D365" s="222" t="s">
        <v>206</v>
      </c>
      <c r="E365" s="234" t="s">
        <v>1</v>
      </c>
      <c r="F365" s="235" t="s">
        <v>208</v>
      </c>
      <c r="G365" s="233"/>
      <c r="H365" s="236">
        <v>7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206</v>
      </c>
      <c r="AU365" s="242" t="s">
        <v>83</v>
      </c>
      <c r="AV365" s="13" t="s">
        <v>205</v>
      </c>
      <c r="AW365" s="13" t="s">
        <v>32</v>
      </c>
      <c r="AX365" s="13" t="s">
        <v>83</v>
      </c>
      <c r="AY365" s="242" t="s">
        <v>198</v>
      </c>
    </row>
    <row r="366" spans="2:65" s="1" customFormat="1" ht="16.5" customHeight="1" x14ac:dyDescent="0.2">
      <c r="B366" s="33"/>
      <c r="C366" s="208" t="s">
        <v>587</v>
      </c>
      <c r="D366" s="208" t="s">
        <v>201</v>
      </c>
      <c r="E366" s="209" t="s">
        <v>2427</v>
      </c>
      <c r="F366" s="210" t="s">
        <v>2428</v>
      </c>
      <c r="G366" s="211" t="s">
        <v>214</v>
      </c>
      <c r="H366" s="212">
        <v>7</v>
      </c>
      <c r="I366" s="213"/>
      <c r="J366" s="212">
        <f>ROUND(I366*H366,2)</f>
        <v>0</v>
      </c>
      <c r="K366" s="210" t="s">
        <v>1</v>
      </c>
      <c r="L366" s="37"/>
      <c r="M366" s="214" t="s">
        <v>1</v>
      </c>
      <c r="N366" s="215" t="s">
        <v>41</v>
      </c>
      <c r="O366" s="65"/>
      <c r="P366" s="216">
        <f>O366*H366</f>
        <v>0</v>
      </c>
      <c r="Q366" s="216">
        <v>9.0000000000000006E-5</v>
      </c>
      <c r="R366" s="216">
        <f>Q366*H366</f>
        <v>6.3000000000000003E-4</v>
      </c>
      <c r="S366" s="216">
        <v>0</v>
      </c>
      <c r="T366" s="217">
        <f>S366*H366</f>
        <v>0</v>
      </c>
      <c r="AR366" s="218" t="s">
        <v>243</v>
      </c>
      <c r="AT366" s="218" t="s">
        <v>201</v>
      </c>
      <c r="AU366" s="218" t="s">
        <v>83</v>
      </c>
      <c r="AY366" s="16" t="s">
        <v>198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6" t="s">
        <v>83</v>
      </c>
      <c r="BK366" s="219">
        <f>ROUND(I366*H366,2)</f>
        <v>0</v>
      </c>
      <c r="BL366" s="16" t="s">
        <v>243</v>
      </c>
      <c r="BM366" s="218" t="s">
        <v>591</v>
      </c>
    </row>
    <row r="367" spans="2:65" s="12" customFormat="1" x14ac:dyDescent="0.2">
      <c r="B367" s="220"/>
      <c r="C367" s="221"/>
      <c r="D367" s="222" t="s">
        <v>206</v>
      </c>
      <c r="E367" s="223" t="s">
        <v>1</v>
      </c>
      <c r="F367" s="224" t="s">
        <v>2426</v>
      </c>
      <c r="G367" s="221"/>
      <c r="H367" s="225">
        <v>7</v>
      </c>
      <c r="I367" s="226"/>
      <c r="J367" s="221"/>
      <c r="K367" s="221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206</v>
      </c>
      <c r="AU367" s="231" t="s">
        <v>83</v>
      </c>
      <c r="AV367" s="12" t="s">
        <v>85</v>
      </c>
      <c r="AW367" s="12" t="s">
        <v>32</v>
      </c>
      <c r="AX367" s="12" t="s">
        <v>76</v>
      </c>
      <c r="AY367" s="231" t="s">
        <v>198</v>
      </c>
    </row>
    <row r="368" spans="2:65" s="13" customFormat="1" x14ac:dyDescent="0.2">
      <c r="B368" s="232"/>
      <c r="C368" s="233"/>
      <c r="D368" s="222" t="s">
        <v>206</v>
      </c>
      <c r="E368" s="234" t="s">
        <v>1</v>
      </c>
      <c r="F368" s="235" t="s">
        <v>208</v>
      </c>
      <c r="G368" s="233"/>
      <c r="H368" s="236">
        <v>7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206</v>
      </c>
      <c r="AU368" s="242" t="s">
        <v>83</v>
      </c>
      <c r="AV368" s="13" t="s">
        <v>205</v>
      </c>
      <c r="AW368" s="13" t="s">
        <v>32</v>
      </c>
      <c r="AX368" s="13" t="s">
        <v>83</v>
      </c>
      <c r="AY368" s="242" t="s">
        <v>198</v>
      </c>
    </row>
    <row r="369" spans="2:65" s="1" customFormat="1" ht="16.5" customHeight="1" x14ac:dyDescent="0.2">
      <c r="B369" s="33"/>
      <c r="C369" s="208" t="s">
        <v>410</v>
      </c>
      <c r="D369" s="208" t="s">
        <v>201</v>
      </c>
      <c r="E369" s="209" t="s">
        <v>2429</v>
      </c>
      <c r="F369" s="210" t="s">
        <v>3681</v>
      </c>
      <c r="G369" s="211" t="s">
        <v>214</v>
      </c>
      <c r="H369" s="212">
        <v>6</v>
      </c>
      <c r="I369" s="213"/>
      <c r="J369" s="212">
        <f>ROUND(I369*H369,2)</f>
        <v>0</v>
      </c>
      <c r="K369" s="210" t="s">
        <v>1</v>
      </c>
      <c r="L369" s="37"/>
      <c r="M369" s="214" t="s">
        <v>1</v>
      </c>
      <c r="N369" s="215" t="s">
        <v>41</v>
      </c>
      <c r="O369" s="65"/>
      <c r="P369" s="216">
        <f>O369*H369</f>
        <v>0</v>
      </c>
      <c r="Q369" s="216">
        <v>4.8999999999999998E-4</v>
      </c>
      <c r="R369" s="216">
        <f>Q369*H369</f>
        <v>2.9399999999999999E-3</v>
      </c>
      <c r="S369" s="216">
        <v>0</v>
      </c>
      <c r="T369" s="217">
        <f>S369*H369</f>
        <v>0</v>
      </c>
      <c r="AR369" s="218" t="s">
        <v>243</v>
      </c>
      <c r="AT369" s="218" t="s">
        <v>201</v>
      </c>
      <c r="AU369" s="218" t="s">
        <v>83</v>
      </c>
      <c r="AY369" s="16" t="s">
        <v>198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6" t="s">
        <v>83</v>
      </c>
      <c r="BK369" s="219">
        <f>ROUND(I369*H369,2)</f>
        <v>0</v>
      </c>
      <c r="BL369" s="16" t="s">
        <v>243</v>
      </c>
      <c r="BM369" s="218" t="s">
        <v>595</v>
      </c>
    </row>
    <row r="370" spans="2:65" s="14" customFormat="1" x14ac:dyDescent="0.2">
      <c r="B370" s="243"/>
      <c r="C370" s="244"/>
      <c r="D370" s="222" t="s">
        <v>206</v>
      </c>
      <c r="E370" s="245" t="s">
        <v>1</v>
      </c>
      <c r="F370" s="246" t="s">
        <v>2430</v>
      </c>
      <c r="G370" s="244"/>
      <c r="H370" s="245" t="s">
        <v>1</v>
      </c>
      <c r="I370" s="247"/>
      <c r="J370" s="244"/>
      <c r="K370" s="244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206</v>
      </c>
      <c r="AU370" s="252" t="s">
        <v>83</v>
      </c>
      <c r="AV370" s="14" t="s">
        <v>83</v>
      </c>
      <c r="AW370" s="14" t="s">
        <v>32</v>
      </c>
      <c r="AX370" s="14" t="s">
        <v>76</v>
      </c>
      <c r="AY370" s="252" t="s">
        <v>198</v>
      </c>
    </row>
    <row r="371" spans="2:65" s="12" customFormat="1" x14ac:dyDescent="0.2">
      <c r="B371" s="220"/>
      <c r="C371" s="221"/>
      <c r="D371" s="222" t="s">
        <v>206</v>
      </c>
      <c r="E371" s="223" t="s">
        <v>1</v>
      </c>
      <c r="F371" s="224" t="s">
        <v>2431</v>
      </c>
      <c r="G371" s="221"/>
      <c r="H371" s="225">
        <v>6</v>
      </c>
      <c r="I371" s="226"/>
      <c r="J371" s="221"/>
      <c r="K371" s="221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206</v>
      </c>
      <c r="AU371" s="231" t="s">
        <v>83</v>
      </c>
      <c r="AV371" s="12" t="s">
        <v>85</v>
      </c>
      <c r="AW371" s="12" t="s">
        <v>32</v>
      </c>
      <c r="AX371" s="12" t="s">
        <v>76</v>
      </c>
      <c r="AY371" s="231" t="s">
        <v>198</v>
      </c>
    </row>
    <row r="372" spans="2:65" s="13" customFormat="1" x14ac:dyDescent="0.2">
      <c r="B372" s="232"/>
      <c r="C372" s="233"/>
      <c r="D372" s="222" t="s">
        <v>206</v>
      </c>
      <c r="E372" s="234" t="s">
        <v>1</v>
      </c>
      <c r="F372" s="235" t="s">
        <v>208</v>
      </c>
      <c r="G372" s="233"/>
      <c r="H372" s="236">
        <v>6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206</v>
      </c>
      <c r="AU372" s="242" t="s">
        <v>83</v>
      </c>
      <c r="AV372" s="13" t="s">
        <v>205</v>
      </c>
      <c r="AW372" s="13" t="s">
        <v>32</v>
      </c>
      <c r="AX372" s="13" t="s">
        <v>83</v>
      </c>
      <c r="AY372" s="242" t="s">
        <v>198</v>
      </c>
    </row>
    <row r="373" spans="2:65" s="1" customFormat="1" ht="16.5" customHeight="1" x14ac:dyDescent="0.2">
      <c r="B373" s="33"/>
      <c r="C373" s="208" t="s">
        <v>599</v>
      </c>
      <c r="D373" s="208" t="s">
        <v>201</v>
      </c>
      <c r="E373" s="209" t="s">
        <v>2432</v>
      </c>
      <c r="F373" s="210" t="s">
        <v>2433</v>
      </c>
      <c r="G373" s="211" t="s">
        <v>204</v>
      </c>
      <c r="H373" s="212">
        <v>6</v>
      </c>
      <c r="I373" s="213"/>
      <c r="J373" s="212">
        <f>ROUND(I373*H373,2)</f>
        <v>0</v>
      </c>
      <c r="K373" s="210" t="s">
        <v>1</v>
      </c>
      <c r="L373" s="37"/>
      <c r="M373" s="214" t="s">
        <v>1</v>
      </c>
      <c r="N373" s="215" t="s">
        <v>41</v>
      </c>
      <c r="O373" s="65"/>
      <c r="P373" s="216">
        <f>O373*H373</f>
        <v>0</v>
      </c>
      <c r="Q373" s="216">
        <v>1.9300000000000001E-2</v>
      </c>
      <c r="R373" s="216">
        <f>Q373*H373</f>
        <v>0.11580000000000001</v>
      </c>
      <c r="S373" s="216">
        <v>0</v>
      </c>
      <c r="T373" s="217">
        <f>S373*H373</f>
        <v>0</v>
      </c>
      <c r="AR373" s="218" t="s">
        <v>243</v>
      </c>
      <c r="AT373" s="218" t="s">
        <v>201</v>
      </c>
      <c r="AU373" s="218" t="s">
        <v>83</v>
      </c>
      <c r="AY373" s="16" t="s">
        <v>198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6" t="s">
        <v>83</v>
      </c>
      <c r="BK373" s="219">
        <f>ROUND(I373*H373,2)</f>
        <v>0</v>
      </c>
      <c r="BL373" s="16" t="s">
        <v>243</v>
      </c>
      <c r="BM373" s="218" t="s">
        <v>602</v>
      </c>
    </row>
    <row r="374" spans="2:65" s="12" customFormat="1" x14ac:dyDescent="0.2">
      <c r="B374" s="220"/>
      <c r="C374" s="221"/>
      <c r="D374" s="222" t="s">
        <v>206</v>
      </c>
      <c r="E374" s="223" t="s">
        <v>1</v>
      </c>
      <c r="F374" s="224" t="s">
        <v>2431</v>
      </c>
      <c r="G374" s="221"/>
      <c r="H374" s="225">
        <v>6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206</v>
      </c>
      <c r="AU374" s="231" t="s">
        <v>83</v>
      </c>
      <c r="AV374" s="12" t="s">
        <v>85</v>
      </c>
      <c r="AW374" s="12" t="s">
        <v>32</v>
      </c>
      <c r="AX374" s="12" t="s">
        <v>76</v>
      </c>
      <c r="AY374" s="231" t="s">
        <v>198</v>
      </c>
    </row>
    <row r="375" spans="2:65" s="13" customFormat="1" x14ac:dyDescent="0.2">
      <c r="B375" s="232"/>
      <c r="C375" s="233"/>
      <c r="D375" s="222" t="s">
        <v>206</v>
      </c>
      <c r="E375" s="234" t="s">
        <v>1</v>
      </c>
      <c r="F375" s="235" t="s">
        <v>208</v>
      </c>
      <c r="G375" s="233"/>
      <c r="H375" s="236">
        <v>6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206</v>
      </c>
      <c r="AU375" s="242" t="s">
        <v>83</v>
      </c>
      <c r="AV375" s="13" t="s">
        <v>205</v>
      </c>
      <c r="AW375" s="13" t="s">
        <v>32</v>
      </c>
      <c r="AX375" s="13" t="s">
        <v>83</v>
      </c>
      <c r="AY375" s="242" t="s">
        <v>198</v>
      </c>
    </row>
    <row r="376" spans="2:65" s="1" customFormat="1" ht="16.5" customHeight="1" x14ac:dyDescent="0.2">
      <c r="B376" s="33"/>
      <c r="C376" s="208" t="s">
        <v>414</v>
      </c>
      <c r="D376" s="208" t="s">
        <v>201</v>
      </c>
      <c r="E376" s="209" t="s">
        <v>2434</v>
      </c>
      <c r="F376" s="210" t="s">
        <v>2435</v>
      </c>
      <c r="G376" s="211" t="s">
        <v>214</v>
      </c>
      <c r="H376" s="212">
        <v>7</v>
      </c>
      <c r="I376" s="213"/>
      <c r="J376" s="212">
        <f>ROUND(I376*H376,2)</f>
        <v>0</v>
      </c>
      <c r="K376" s="210" t="s">
        <v>1</v>
      </c>
      <c r="L376" s="37"/>
      <c r="M376" s="214" t="s">
        <v>1</v>
      </c>
      <c r="N376" s="215" t="s">
        <v>41</v>
      </c>
      <c r="O376" s="65"/>
      <c r="P376" s="216">
        <f>O376*H376</f>
        <v>0</v>
      </c>
      <c r="Q376" s="216">
        <v>1.251E-2</v>
      </c>
      <c r="R376" s="216">
        <f>Q376*H376</f>
        <v>8.7570000000000009E-2</v>
      </c>
      <c r="S376" s="216">
        <v>0</v>
      </c>
      <c r="T376" s="217">
        <f>S376*H376</f>
        <v>0</v>
      </c>
      <c r="AR376" s="218" t="s">
        <v>243</v>
      </c>
      <c r="AT376" s="218" t="s">
        <v>201</v>
      </c>
      <c r="AU376" s="218" t="s">
        <v>83</v>
      </c>
      <c r="AY376" s="16" t="s">
        <v>198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6" t="s">
        <v>83</v>
      </c>
      <c r="BK376" s="219">
        <f>ROUND(I376*H376,2)</f>
        <v>0</v>
      </c>
      <c r="BL376" s="16" t="s">
        <v>243</v>
      </c>
      <c r="BM376" s="218" t="s">
        <v>606</v>
      </c>
    </row>
    <row r="377" spans="2:65" s="12" customFormat="1" x14ac:dyDescent="0.2">
      <c r="B377" s="220"/>
      <c r="C377" s="221"/>
      <c r="D377" s="222" t="s">
        <v>206</v>
      </c>
      <c r="E377" s="223" t="s">
        <v>1</v>
      </c>
      <c r="F377" s="224" t="s">
        <v>2436</v>
      </c>
      <c r="G377" s="221"/>
      <c r="H377" s="225">
        <v>7</v>
      </c>
      <c r="I377" s="226"/>
      <c r="J377" s="221"/>
      <c r="K377" s="221"/>
      <c r="L377" s="227"/>
      <c r="M377" s="228"/>
      <c r="N377" s="229"/>
      <c r="O377" s="229"/>
      <c r="P377" s="229"/>
      <c r="Q377" s="229"/>
      <c r="R377" s="229"/>
      <c r="S377" s="229"/>
      <c r="T377" s="230"/>
      <c r="AT377" s="231" t="s">
        <v>206</v>
      </c>
      <c r="AU377" s="231" t="s">
        <v>83</v>
      </c>
      <c r="AV377" s="12" t="s">
        <v>85</v>
      </c>
      <c r="AW377" s="12" t="s">
        <v>32</v>
      </c>
      <c r="AX377" s="12" t="s">
        <v>76</v>
      </c>
      <c r="AY377" s="231" t="s">
        <v>198</v>
      </c>
    </row>
    <row r="378" spans="2:65" s="13" customFormat="1" x14ac:dyDescent="0.2">
      <c r="B378" s="232"/>
      <c r="C378" s="233"/>
      <c r="D378" s="222" t="s">
        <v>206</v>
      </c>
      <c r="E378" s="234" t="s">
        <v>1</v>
      </c>
      <c r="F378" s="235" t="s">
        <v>208</v>
      </c>
      <c r="G378" s="233"/>
      <c r="H378" s="236">
        <v>7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AT378" s="242" t="s">
        <v>206</v>
      </c>
      <c r="AU378" s="242" t="s">
        <v>83</v>
      </c>
      <c r="AV378" s="13" t="s">
        <v>205</v>
      </c>
      <c r="AW378" s="13" t="s">
        <v>32</v>
      </c>
      <c r="AX378" s="13" t="s">
        <v>83</v>
      </c>
      <c r="AY378" s="242" t="s">
        <v>198</v>
      </c>
    </row>
    <row r="379" spans="2:65" s="1" customFormat="1" ht="16.5" customHeight="1" x14ac:dyDescent="0.2">
      <c r="B379" s="33"/>
      <c r="C379" s="208" t="s">
        <v>611</v>
      </c>
      <c r="D379" s="208" t="s">
        <v>201</v>
      </c>
      <c r="E379" s="209" t="s">
        <v>2437</v>
      </c>
      <c r="F379" s="210" t="s">
        <v>3680</v>
      </c>
      <c r="G379" s="211" t="s">
        <v>214</v>
      </c>
      <c r="H379" s="212">
        <v>6</v>
      </c>
      <c r="I379" s="213"/>
      <c r="J379" s="212">
        <f>ROUND(I379*H379,2)</f>
        <v>0</v>
      </c>
      <c r="K379" s="210" t="s">
        <v>1</v>
      </c>
      <c r="L379" s="37"/>
      <c r="M379" s="214" t="s">
        <v>1</v>
      </c>
      <c r="N379" s="215" t="s">
        <v>41</v>
      </c>
      <c r="O379" s="65"/>
      <c r="P379" s="216">
        <f>O379*H379</f>
        <v>0</v>
      </c>
      <c r="Q379" s="216">
        <v>8.9999999999999993E-3</v>
      </c>
      <c r="R379" s="216">
        <f>Q379*H379</f>
        <v>5.3999999999999992E-2</v>
      </c>
      <c r="S379" s="216">
        <v>0</v>
      </c>
      <c r="T379" s="217">
        <f>S379*H379</f>
        <v>0</v>
      </c>
      <c r="AR379" s="218" t="s">
        <v>243</v>
      </c>
      <c r="AT379" s="218" t="s">
        <v>201</v>
      </c>
      <c r="AU379" s="218" t="s">
        <v>83</v>
      </c>
      <c r="AY379" s="16" t="s">
        <v>198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6" t="s">
        <v>83</v>
      </c>
      <c r="BK379" s="219">
        <f>ROUND(I379*H379,2)</f>
        <v>0</v>
      </c>
      <c r="BL379" s="16" t="s">
        <v>243</v>
      </c>
      <c r="BM379" s="218" t="s">
        <v>614</v>
      </c>
    </row>
    <row r="380" spans="2:65" s="12" customFormat="1" x14ac:dyDescent="0.2">
      <c r="B380" s="220"/>
      <c r="C380" s="221"/>
      <c r="D380" s="222" t="s">
        <v>206</v>
      </c>
      <c r="E380" s="223" t="s">
        <v>1</v>
      </c>
      <c r="F380" s="224" t="s">
        <v>2431</v>
      </c>
      <c r="G380" s="221"/>
      <c r="H380" s="225">
        <v>6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206</v>
      </c>
      <c r="AU380" s="231" t="s">
        <v>83</v>
      </c>
      <c r="AV380" s="12" t="s">
        <v>85</v>
      </c>
      <c r="AW380" s="12" t="s">
        <v>32</v>
      </c>
      <c r="AX380" s="12" t="s">
        <v>76</v>
      </c>
      <c r="AY380" s="231" t="s">
        <v>198</v>
      </c>
    </row>
    <row r="381" spans="2:65" s="13" customFormat="1" x14ac:dyDescent="0.2">
      <c r="B381" s="232"/>
      <c r="C381" s="233"/>
      <c r="D381" s="222" t="s">
        <v>206</v>
      </c>
      <c r="E381" s="234" t="s">
        <v>1</v>
      </c>
      <c r="F381" s="235" t="s">
        <v>208</v>
      </c>
      <c r="G381" s="233"/>
      <c r="H381" s="236">
        <v>6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AT381" s="242" t="s">
        <v>206</v>
      </c>
      <c r="AU381" s="242" t="s">
        <v>83</v>
      </c>
      <c r="AV381" s="13" t="s">
        <v>205</v>
      </c>
      <c r="AW381" s="13" t="s">
        <v>32</v>
      </c>
      <c r="AX381" s="13" t="s">
        <v>83</v>
      </c>
      <c r="AY381" s="242" t="s">
        <v>198</v>
      </c>
    </row>
    <row r="382" spans="2:65" s="1" customFormat="1" ht="16.5" customHeight="1" x14ac:dyDescent="0.2">
      <c r="B382" s="33"/>
      <c r="C382" s="208" t="s">
        <v>422</v>
      </c>
      <c r="D382" s="208" t="s">
        <v>201</v>
      </c>
      <c r="E382" s="209" t="s">
        <v>2438</v>
      </c>
      <c r="F382" s="210" t="s">
        <v>2439</v>
      </c>
      <c r="G382" s="211" t="s">
        <v>214</v>
      </c>
      <c r="H382" s="212">
        <v>14</v>
      </c>
      <c r="I382" s="213"/>
      <c r="J382" s="212">
        <f>ROUND(I382*H382,2)</f>
        <v>0</v>
      </c>
      <c r="K382" s="210" t="s">
        <v>1</v>
      </c>
      <c r="L382" s="37"/>
      <c r="M382" s="214" t="s">
        <v>1</v>
      </c>
      <c r="N382" s="215" t="s">
        <v>41</v>
      </c>
      <c r="O382" s="65"/>
      <c r="P382" s="216">
        <f>O382*H382</f>
        <v>0</v>
      </c>
      <c r="Q382" s="216">
        <v>1.1E-4</v>
      </c>
      <c r="R382" s="216">
        <f>Q382*H382</f>
        <v>1.5400000000000001E-3</v>
      </c>
      <c r="S382" s="216">
        <v>0</v>
      </c>
      <c r="T382" s="217">
        <f>S382*H382</f>
        <v>0</v>
      </c>
      <c r="AR382" s="218" t="s">
        <v>243</v>
      </c>
      <c r="AT382" s="218" t="s">
        <v>201</v>
      </c>
      <c r="AU382" s="218" t="s">
        <v>83</v>
      </c>
      <c r="AY382" s="16" t="s">
        <v>198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6" t="s">
        <v>83</v>
      </c>
      <c r="BK382" s="219">
        <f>ROUND(I382*H382,2)</f>
        <v>0</v>
      </c>
      <c r="BL382" s="16" t="s">
        <v>243</v>
      </c>
      <c r="BM382" s="218" t="s">
        <v>617</v>
      </c>
    </row>
    <row r="383" spans="2:65" s="14" customFormat="1" x14ac:dyDescent="0.2">
      <c r="B383" s="243"/>
      <c r="C383" s="244"/>
      <c r="D383" s="222" t="s">
        <v>206</v>
      </c>
      <c r="E383" s="245" t="s">
        <v>1</v>
      </c>
      <c r="F383" s="246" t="s">
        <v>2440</v>
      </c>
      <c r="G383" s="244"/>
      <c r="H383" s="245" t="s">
        <v>1</v>
      </c>
      <c r="I383" s="247"/>
      <c r="J383" s="244"/>
      <c r="K383" s="244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206</v>
      </c>
      <c r="AU383" s="252" t="s">
        <v>83</v>
      </c>
      <c r="AV383" s="14" t="s">
        <v>83</v>
      </c>
      <c r="AW383" s="14" t="s">
        <v>32</v>
      </c>
      <c r="AX383" s="14" t="s">
        <v>76</v>
      </c>
      <c r="AY383" s="252" t="s">
        <v>198</v>
      </c>
    </row>
    <row r="384" spans="2:65" s="12" customFormat="1" ht="22.5" x14ac:dyDescent="0.2">
      <c r="B384" s="220"/>
      <c r="C384" s="221"/>
      <c r="D384" s="222" t="s">
        <v>206</v>
      </c>
      <c r="E384" s="223" t="s">
        <v>1</v>
      </c>
      <c r="F384" s="224" t="s">
        <v>2441</v>
      </c>
      <c r="G384" s="221"/>
      <c r="H384" s="225">
        <v>14</v>
      </c>
      <c r="I384" s="226"/>
      <c r="J384" s="221"/>
      <c r="K384" s="221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206</v>
      </c>
      <c r="AU384" s="231" t="s">
        <v>83</v>
      </c>
      <c r="AV384" s="12" t="s">
        <v>85</v>
      </c>
      <c r="AW384" s="12" t="s">
        <v>32</v>
      </c>
      <c r="AX384" s="12" t="s">
        <v>76</v>
      </c>
      <c r="AY384" s="231" t="s">
        <v>198</v>
      </c>
    </row>
    <row r="385" spans="2:65" s="13" customFormat="1" x14ac:dyDescent="0.2">
      <c r="B385" s="232"/>
      <c r="C385" s="233"/>
      <c r="D385" s="222" t="s">
        <v>206</v>
      </c>
      <c r="E385" s="234" t="s">
        <v>1</v>
      </c>
      <c r="F385" s="235" t="s">
        <v>208</v>
      </c>
      <c r="G385" s="233"/>
      <c r="H385" s="236">
        <v>14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AT385" s="242" t="s">
        <v>206</v>
      </c>
      <c r="AU385" s="242" t="s">
        <v>83</v>
      </c>
      <c r="AV385" s="13" t="s">
        <v>205</v>
      </c>
      <c r="AW385" s="13" t="s">
        <v>32</v>
      </c>
      <c r="AX385" s="13" t="s">
        <v>83</v>
      </c>
      <c r="AY385" s="242" t="s">
        <v>198</v>
      </c>
    </row>
    <row r="386" spans="2:65" s="1" customFormat="1" ht="16.5" customHeight="1" x14ac:dyDescent="0.2">
      <c r="B386" s="33"/>
      <c r="C386" s="208" t="s">
        <v>619</v>
      </c>
      <c r="D386" s="208" t="s">
        <v>201</v>
      </c>
      <c r="E386" s="209" t="s">
        <v>2442</v>
      </c>
      <c r="F386" s="210" t="s">
        <v>2443</v>
      </c>
      <c r="G386" s="211" t="s">
        <v>214</v>
      </c>
      <c r="H386" s="212">
        <v>45</v>
      </c>
      <c r="I386" s="213"/>
      <c r="J386" s="212">
        <f>ROUND(I386*H386,2)</f>
        <v>0</v>
      </c>
      <c r="K386" s="210" t="s">
        <v>1</v>
      </c>
      <c r="L386" s="37"/>
      <c r="M386" s="214" t="s">
        <v>1</v>
      </c>
      <c r="N386" s="215" t="s">
        <v>41</v>
      </c>
      <c r="O386" s="65"/>
      <c r="P386" s="216">
        <f>O386*H386</f>
        <v>0</v>
      </c>
      <c r="Q386" s="216">
        <v>8.0000000000000007E-5</v>
      </c>
      <c r="R386" s="216">
        <f>Q386*H386</f>
        <v>3.6000000000000003E-3</v>
      </c>
      <c r="S386" s="216">
        <v>0</v>
      </c>
      <c r="T386" s="217">
        <f>S386*H386</f>
        <v>0</v>
      </c>
      <c r="AR386" s="218" t="s">
        <v>243</v>
      </c>
      <c r="AT386" s="218" t="s">
        <v>201</v>
      </c>
      <c r="AU386" s="218" t="s">
        <v>83</v>
      </c>
      <c r="AY386" s="16" t="s">
        <v>198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16" t="s">
        <v>83</v>
      </c>
      <c r="BK386" s="219">
        <f>ROUND(I386*H386,2)</f>
        <v>0</v>
      </c>
      <c r="BL386" s="16" t="s">
        <v>243</v>
      </c>
      <c r="BM386" s="218" t="s">
        <v>622</v>
      </c>
    </row>
    <row r="387" spans="2:65" s="14" customFormat="1" x14ac:dyDescent="0.2">
      <c r="B387" s="243"/>
      <c r="C387" s="244"/>
      <c r="D387" s="222" t="s">
        <v>206</v>
      </c>
      <c r="E387" s="245" t="s">
        <v>1</v>
      </c>
      <c r="F387" s="246" t="s">
        <v>2444</v>
      </c>
      <c r="G387" s="244"/>
      <c r="H387" s="245" t="s">
        <v>1</v>
      </c>
      <c r="I387" s="247"/>
      <c r="J387" s="244"/>
      <c r="K387" s="244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206</v>
      </c>
      <c r="AU387" s="252" t="s">
        <v>83</v>
      </c>
      <c r="AV387" s="14" t="s">
        <v>83</v>
      </c>
      <c r="AW387" s="14" t="s">
        <v>32</v>
      </c>
      <c r="AX387" s="14" t="s">
        <v>76</v>
      </c>
      <c r="AY387" s="252" t="s">
        <v>198</v>
      </c>
    </row>
    <row r="388" spans="2:65" s="12" customFormat="1" ht="22.5" x14ac:dyDescent="0.2">
      <c r="B388" s="220"/>
      <c r="C388" s="221"/>
      <c r="D388" s="222" t="s">
        <v>206</v>
      </c>
      <c r="E388" s="223" t="s">
        <v>1</v>
      </c>
      <c r="F388" s="224" t="s">
        <v>2445</v>
      </c>
      <c r="G388" s="221"/>
      <c r="H388" s="225">
        <v>45</v>
      </c>
      <c r="I388" s="226"/>
      <c r="J388" s="221"/>
      <c r="K388" s="221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206</v>
      </c>
      <c r="AU388" s="231" t="s">
        <v>83</v>
      </c>
      <c r="AV388" s="12" t="s">
        <v>85</v>
      </c>
      <c r="AW388" s="12" t="s">
        <v>32</v>
      </c>
      <c r="AX388" s="12" t="s">
        <v>76</v>
      </c>
      <c r="AY388" s="231" t="s">
        <v>198</v>
      </c>
    </row>
    <row r="389" spans="2:65" s="13" customFormat="1" x14ac:dyDescent="0.2">
      <c r="B389" s="232"/>
      <c r="C389" s="233"/>
      <c r="D389" s="222" t="s">
        <v>206</v>
      </c>
      <c r="E389" s="234" t="s">
        <v>1</v>
      </c>
      <c r="F389" s="235" t="s">
        <v>208</v>
      </c>
      <c r="G389" s="233"/>
      <c r="H389" s="236">
        <v>45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206</v>
      </c>
      <c r="AU389" s="242" t="s">
        <v>83</v>
      </c>
      <c r="AV389" s="13" t="s">
        <v>205</v>
      </c>
      <c r="AW389" s="13" t="s">
        <v>32</v>
      </c>
      <c r="AX389" s="13" t="s">
        <v>83</v>
      </c>
      <c r="AY389" s="242" t="s">
        <v>198</v>
      </c>
    </row>
    <row r="390" spans="2:65" s="1" customFormat="1" ht="16.5" customHeight="1" x14ac:dyDescent="0.2">
      <c r="B390" s="33"/>
      <c r="C390" s="208" t="s">
        <v>427</v>
      </c>
      <c r="D390" s="208" t="s">
        <v>201</v>
      </c>
      <c r="E390" s="209" t="s">
        <v>2446</v>
      </c>
      <c r="F390" s="210" t="s">
        <v>2447</v>
      </c>
      <c r="G390" s="211" t="s">
        <v>204</v>
      </c>
      <c r="H390" s="212">
        <v>13</v>
      </c>
      <c r="I390" s="213"/>
      <c r="J390" s="212">
        <f>ROUND(I390*H390,2)</f>
        <v>0</v>
      </c>
      <c r="K390" s="210" t="s">
        <v>1</v>
      </c>
      <c r="L390" s="37"/>
      <c r="M390" s="214" t="s">
        <v>1</v>
      </c>
      <c r="N390" s="215" t="s">
        <v>41</v>
      </c>
      <c r="O390" s="65"/>
      <c r="P390" s="216">
        <f>O390*H390</f>
        <v>0</v>
      </c>
      <c r="Q390" s="216">
        <v>8.4999999999999995E-4</v>
      </c>
      <c r="R390" s="216">
        <f>Q390*H390</f>
        <v>1.1049999999999999E-2</v>
      </c>
      <c r="S390" s="216">
        <v>0</v>
      </c>
      <c r="T390" s="217">
        <f>S390*H390</f>
        <v>0</v>
      </c>
      <c r="AR390" s="218" t="s">
        <v>243</v>
      </c>
      <c r="AT390" s="218" t="s">
        <v>201</v>
      </c>
      <c r="AU390" s="218" t="s">
        <v>83</v>
      </c>
      <c r="AY390" s="16" t="s">
        <v>198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6" t="s">
        <v>83</v>
      </c>
      <c r="BK390" s="219">
        <f>ROUND(I390*H390,2)</f>
        <v>0</v>
      </c>
      <c r="BL390" s="16" t="s">
        <v>243</v>
      </c>
      <c r="BM390" s="218" t="s">
        <v>627</v>
      </c>
    </row>
    <row r="391" spans="2:65" s="14" customFormat="1" x14ac:dyDescent="0.2">
      <c r="B391" s="243"/>
      <c r="C391" s="244"/>
      <c r="D391" s="222" t="s">
        <v>206</v>
      </c>
      <c r="E391" s="245" t="s">
        <v>1</v>
      </c>
      <c r="F391" s="246" t="s">
        <v>2448</v>
      </c>
      <c r="G391" s="244"/>
      <c r="H391" s="245" t="s">
        <v>1</v>
      </c>
      <c r="I391" s="247"/>
      <c r="J391" s="244"/>
      <c r="K391" s="244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206</v>
      </c>
      <c r="AU391" s="252" t="s">
        <v>83</v>
      </c>
      <c r="AV391" s="14" t="s">
        <v>83</v>
      </c>
      <c r="AW391" s="14" t="s">
        <v>32</v>
      </c>
      <c r="AX391" s="14" t="s">
        <v>76</v>
      </c>
      <c r="AY391" s="252" t="s">
        <v>198</v>
      </c>
    </row>
    <row r="392" spans="2:65" s="12" customFormat="1" x14ac:dyDescent="0.2">
      <c r="B392" s="220"/>
      <c r="C392" s="221"/>
      <c r="D392" s="222" t="s">
        <v>206</v>
      </c>
      <c r="E392" s="223" t="s">
        <v>1</v>
      </c>
      <c r="F392" s="224" t="s">
        <v>2449</v>
      </c>
      <c r="G392" s="221"/>
      <c r="H392" s="225">
        <v>13</v>
      </c>
      <c r="I392" s="226"/>
      <c r="J392" s="221"/>
      <c r="K392" s="221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206</v>
      </c>
      <c r="AU392" s="231" t="s">
        <v>83</v>
      </c>
      <c r="AV392" s="12" t="s">
        <v>85</v>
      </c>
      <c r="AW392" s="12" t="s">
        <v>32</v>
      </c>
      <c r="AX392" s="12" t="s">
        <v>76</v>
      </c>
      <c r="AY392" s="231" t="s">
        <v>198</v>
      </c>
    </row>
    <row r="393" spans="2:65" s="13" customFormat="1" x14ac:dyDescent="0.2">
      <c r="B393" s="232"/>
      <c r="C393" s="233"/>
      <c r="D393" s="222" t="s">
        <v>206</v>
      </c>
      <c r="E393" s="234" t="s">
        <v>1</v>
      </c>
      <c r="F393" s="235" t="s">
        <v>208</v>
      </c>
      <c r="G393" s="233"/>
      <c r="H393" s="236">
        <v>13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AT393" s="242" t="s">
        <v>206</v>
      </c>
      <c r="AU393" s="242" t="s">
        <v>83</v>
      </c>
      <c r="AV393" s="13" t="s">
        <v>205</v>
      </c>
      <c r="AW393" s="13" t="s">
        <v>32</v>
      </c>
      <c r="AX393" s="13" t="s">
        <v>83</v>
      </c>
      <c r="AY393" s="242" t="s">
        <v>198</v>
      </c>
    </row>
    <row r="394" spans="2:65" s="1" customFormat="1" ht="16.5" customHeight="1" x14ac:dyDescent="0.2">
      <c r="B394" s="33"/>
      <c r="C394" s="208" t="s">
        <v>630</v>
      </c>
      <c r="D394" s="208" t="s">
        <v>201</v>
      </c>
      <c r="E394" s="209" t="s">
        <v>2450</v>
      </c>
      <c r="F394" s="210" t="s">
        <v>2451</v>
      </c>
      <c r="G394" s="211" t="s">
        <v>214</v>
      </c>
      <c r="H394" s="212">
        <v>7</v>
      </c>
      <c r="I394" s="213"/>
      <c r="J394" s="212">
        <f>ROUND(I394*H394,2)</f>
        <v>0</v>
      </c>
      <c r="K394" s="210" t="s">
        <v>1</v>
      </c>
      <c r="L394" s="37"/>
      <c r="M394" s="214" t="s">
        <v>1</v>
      </c>
      <c r="N394" s="215" t="s">
        <v>41</v>
      </c>
      <c r="O394" s="65"/>
      <c r="P394" s="216">
        <f>O394*H394</f>
        <v>0</v>
      </c>
      <c r="Q394" s="216">
        <v>1.5299999999999999E-3</v>
      </c>
      <c r="R394" s="216">
        <f>Q394*H394</f>
        <v>1.0709999999999999E-2</v>
      </c>
      <c r="S394" s="216">
        <v>0</v>
      </c>
      <c r="T394" s="217">
        <f>S394*H394</f>
        <v>0</v>
      </c>
      <c r="AR394" s="218" t="s">
        <v>243</v>
      </c>
      <c r="AT394" s="218" t="s">
        <v>201</v>
      </c>
      <c r="AU394" s="218" t="s">
        <v>83</v>
      </c>
      <c r="AY394" s="16" t="s">
        <v>198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6" t="s">
        <v>83</v>
      </c>
      <c r="BK394" s="219">
        <f>ROUND(I394*H394,2)</f>
        <v>0</v>
      </c>
      <c r="BL394" s="16" t="s">
        <v>243</v>
      </c>
      <c r="BM394" s="218" t="s">
        <v>633</v>
      </c>
    </row>
    <row r="395" spans="2:65" s="14" customFormat="1" x14ac:dyDescent="0.2">
      <c r="B395" s="243"/>
      <c r="C395" s="244"/>
      <c r="D395" s="222" t="s">
        <v>206</v>
      </c>
      <c r="E395" s="245" t="s">
        <v>1</v>
      </c>
      <c r="F395" s="246" t="s">
        <v>2448</v>
      </c>
      <c r="G395" s="244"/>
      <c r="H395" s="245" t="s">
        <v>1</v>
      </c>
      <c r="I395" s="247"/>
      <c r="J395" s="244"/>
      <c r="K395" s="244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206</v>
      </c>
      <c r="AU395" s="252" t="s">
        <v>83</v>
      </c>
      <c r="AV395" s="14" t="s">
        <v>83</v>
      </c>
      <c r="AW395" s="14" t="s">
        <v>32</v>
      </c>
      <c r="AX395" s="14" t="s">
        <v>76</v>
      </c>
      <c r="AY395" s="252" t="s">
        <v>198</v>
      </c>
    </row>
    <row r="396" spans="2:65" s="12" customFormat="1" x14ac:dyDescent="0.2">
      <c r="B396" s="220"/>
      <c r="C396" s="221"/>
      <c r="D396" s="222" t="s">
        <v>206</v>
      </c>
      <c r="E396" s="223" t="s">
        <v>1</v>
      </c>
      <c r="F396" s="224" t="s">
        <v>2452</v>
      </c>
      <c r="G396" s="221"/>
      <c r="H396" s="225">
        <v>7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206</v>
      </c>
      <c r="AU396" s="231" t="s">
        <v>83</v>
      </c>
      <c r="AV396" s="12" t="s">
        <v>85</v>
      </c>
      <c r="AW396" s="12" t="s">
        <v>32</v>
      </c>
      <c r="AX396" s="12" t="s">
        <v>76</v>
      </c>
      <c r="AY396" s="231" t="s">
        <v>198</v>
      </c>
    </row>
    <row r="397" spans="2:65" s="13" customFormat="1" x14ac:dyDescent="0.2">
      <c r="B397" s="232"/>
      <c r="C397" s="233"/>
      <c r="D397" s="222" t="s">
        <v>206</v>
      </c>
      <c r="E397" s="234" t="s">
        <v>1</v>
      </c>
      <c r="F397" s="235" t="s">
        <v>208</v>
      </c>
      <c r="G397" s="233"/>
      <c r="H397" s="236">
        <v>7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206</v>
      </c>
      <c r="AU397" s="242" t="s">
        <v>83</v>
      </c>
      <c r="AV397" s="13" t="s">
        <v>205</v>
      </c>
      <c r="AW397" s="13" t="s">
        <v>32</v>
      </c>
      <c r="AX397" s="13" t="s">
        <v>83</v>
      </c>
      <c r="AY397" s="242" t="s">
        <v>198</v>
      </c>
    </row>
    <row r="398" spans="2:65" s="1" customFormat="1" ht="16.5" customHeight="1" x14ac:dyDescent="0.2">
      <c r="B398" s="33"/>
      <c r="C398" s="208" t="s">
        <v>433</v>
      </c>
      <c r="D398" s="208" t="s">
        <v>201</v>
      </c>
      <c r="E398" s="209" t="s">
        <v>2453</v>
      </c>
      <c r="F398" s="210" t="s">
        <v>2454</v>
      </c>
      <c r="G398" s="211" t="s">
        <v>204</v>
      </c>
      <c r="H398" s="212">
        <v>7</v>
      </c>
      <c r="I398" s="213"/>
      <c r="J398" s="212">
        <f>ROUND(I398*H398,2)</f>
        <v>0</v>
      </c>
      <c r="K398" s="210" t="s">
        <v>1</v>
      </c>
      <c r="L398" s="37"/>
      <c r="M398" s="214" t="s">
        <v>1</v>
      </c>
      <c r="N398" s="215" t="s">
        <v>41</v>
      </c>
      <c r="O398" s="65"/>
      <c r="P398" s="216">
        <f>O398*H398</f>
        <v>0</v>
      </c>
      <c r="Q398" s="216">
        <v>1.2999999999999999E-3</v>
      </c>
      <c r="R398" s="216">
        <f>Q398*H398</f>
        <v>9.1000000000000004E-3</v>
      </c>
      <c r="S398" s="216">
        <v>0</v>
      </c>
      <c r="T398" s="217">
        <f>S398*H398</f>
        <v>0</v>
      </c>
      <c r="AR398" s="218" t="s">
        <v>243</v>
      </c>
      <c r="AT398" s="218" t="s">
        <v>201</v>
      </c>
      <c r="AU398" s="218" t="s">
        <v>83</v>
      </c>
      <c r="AY398" s="16" t="s">
        <v>198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6" t="s">
        <v>83</v>
      </c>
      <c r="BK398" s="219">
        <f>ROUND(I398*H398,2)</f>
        <v>0</v>
      </c>
      <c r="BL398" s="16" t="s">
        <v>243</v>
      </c>
      <c r="BM398" s="218" t="s">
        <v>637</v>
      </c>
    </row>
    <row r="399" spans="2:65" s="14" customFormat="1" x14ac:dyDescent="0.2">
      <c r="B399" s="243"/>
      <c r="C399" s="244"/>
      <c r="D399" s="222" t="s">
        <v>206</v>
      </c>
      <c r="E399" s="245" t="s">
        <v>1</v>
      </c>
      <c r="F399" s="246" t="s">
        <v>41</v>
      </c>
      <c r="G399" s="244"/>
      <c r="H399" s="245" t="s">
        <v>1</v>
      </c>
      <c r="I399" s="247"/>
      <c r="J399" s="244"/>
      <c r="K399" s="244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206</v>
      </c>
      <c r="AU399" s="252" t="s">
        <v>83</v>
      </c>
      <c r="AV399" s="14" t="s">
        <v>83</v>
      </c>
      <c r="AW399" s="14" t="s">
        <v>32</v>
      </c>
      <c r="AX399" s="14" t="s">
        <v>76</v>
      </c>
      <c r="AY399" s="252" t="s">
        <v>198</v>
      </c>
    </row>
    <row r="400" spans="2:65" s="12" customFormat="1" x14ac:dyDescent="0.2">
      <c r="B400" s="220"/>
      <c r="C400" s="221"/>
      <c r="D400" s="222" t="s">
        <v>206</v>
      </c>
      <c r="E400" s="223" t="s">
        <v>1</v>
      </c>
      <c r="F400" s="224" t="s">
        <v>2452</v>
      </c>
      <c r="G400" s="221"/>
      <c r="H400" s="225">
        <v>7</v>
      </c>
      <c r="I400" s="226"/>
      <c r="J400" s="221"/>
      <c r="K400" s="221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206</v>
      </c>
      <c r="AU400" s="231" t="s">
        <v>83</v>
      </c>
      <c r="AV400" s="12" t="s">
        <v>85</v>
      </c>
      <c r="AW400" s="12" t="s">
        <v>32</v>
      </c>
      <c r="AX400" s="12" t="s">
        <v>76</v>
      </c>
      <c r="AY400" s="231" t="s">
        <v>198</v>
      </c>
    </row>
    <row r="401" spans="2:65" s="13" customFormat="1" x14ac:dyDescent="0.2">
      <c r="B401" s="232"/>
      <c r="C401" s="233"/>
      <c r="D401" s="222" t="s">
        <v>206</v>
      </c>
      <c r="E401" s="234" t="s">
        <v>1</v>
      </c>
      <c r="F401" s="235" t="s">
        <v>208</v>
      </c>
      <c r="G401" s="233"/>
      <c r="H401" s="236">
        <v>7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206</v>
      </c>
      <c r="AU401" s="242" t="s">
        <v>83</v>
      </c>
      <c r="AV401" s="13" t="s">
        <v>205</v>
      </c>
      <c r="AW401" s="13" t="s">
        <v>32</v>
      </c>
      <c r="AX401" s="13" t="s">
        <v>83</v>
      </c>
      <c r="AY401" s="242" t="s">
        <v>198</v>
      </c>
    </row>
    <row r="402" spans="2:65" s="1" customFormat="1" ht="16.5" customHeight="1" x14ac:dyDescent="0.2">
      <c r="B402" s="33"/>
      <c r="C402" s="208" t="s">
        <v>639</v>
      </c>
      <c r="D402" s="208" t="s">
        <v>201</v>
      </c>
      <c r="E402" s="209" t="s">
        <v>2455</v>
      </c>
      <c r="F402" s="210" t="s">
        <v>3677</v>
      </c>
      <c r="G402" s="211" t="s">
        <v>204</v>
      </c>
      <c r="H402" s="212">
        <v>13</v>
      </c>
      <c r="I402" s="213"/>
      <c r="J402" s="212">
        <f>ROUND(I402*H402,2)</f>
        <v>0</v>
      </c>
      <c r="K402" s="210" t="s">
        <v>1</v>
      </c>
      <c r="L402" s="37"/>
      <c r="M402" s="214" t="s">
        <v>1</v>
      </c>
      <c r="N402" s="215" t="s">
        <v>41</v>
      </c>
      <c r="O402" s="65"/>
      <c r="P402" s="216">
        <f>O402*H402</f>
        <v>0</v>
      </c>
      <c r="Q402" s="216">
        <v>4.4000000000000002E-4</v>
      </c>
      <c r="R402" s="216">
        <f>Q402*H402</f>
        <v>5.7200000000000003E-3</v>
      </c>
      <c r="S402" s="216">
        <v>0</v>
      </c>
      <c r="T402" s="217">
        <f>S402*H402</f>
        <v>0</v>
      </c>
      <c r="AR402" s="218" t="s">
        <v>243</v>
      </c>
      <c r="AT402" s="218" t="s">
        <v>201</v>
      </c>
      <c r="AU402" s="218" t="s">
        <v>83</v>
      </c>
      <c r="AY402" s="16" t="s">
        <v>198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6" t="s">
        <v>83</v>
      </c>
      <c r="BK402" s="219">
        <f>ROUND(I402*H402,2)</f>
        <v>0</v>
      </c>
      <c r="BL402" s="16" t="s">
        <v>243</v>
      </c>
      <c r="BM402" s="218" t="s">
        <v>642</v>
      </c>
    </row>
    <row r="403" spans="2:65" s="14" customFormat="1" x14ac:dyDescent="0.2">
      <c r="B403" s="243"/>
      <c r="C403" s="244"/>
      <c r="D403" s="222" t="s">
        <v>206</v>
      </c>
      <c r="E403" s="245" t="s">
        <v>1</v>
      </c>
      <c r="F403" s="246" t="s">
        <v>2456</v>
      </c>
      <c r="G403" s="244"/>
      <c r="H403" s="245" t="s">
        <v>1</v>
      </c>
      <c r="I403" s="247"/>
      <c r="J403" s="244"/>
      <c r="K403" s="244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206</v>
      </c>
      <c r="AU403" s="252" t="s">
        <v>83</v>
      </c>
      <c r="AV403" s="14" t="s">
        <v>83</v>
      </c>
      <c r="AW403" s="14" t="s">
        <v>32</v>
      </c>
      <c r="AX403" s="14" t="s">
        <v>76</v>
      </c>
      <c r="AY403" s="252" t="s">
        <v>198</v>
      </c>
    </row>
    <row r="404" spans="2:65" s="12" customFormat="1" x14ac:dyDescent="0.2">
      <c r="B404" s="220"/>
      <c r="C404" s="221"/>
      <c r="D404" s="222" t="s">
        <v>206</v>
      </c>
      <c r="E404" s="223" t="s">
        <v>1</v>
      </c>
      <c r="F404" s="224" t="s">
        <v>2457</v>
      </c>
      <c r="G404" s="221"/>
      <c r="H404" s="225">
        <v>13</v>
      </c>
      <c r="I404" s="226"/>
      <c r="J404" s="221"/>
      <c r="K404" s="221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206</v>
      </c>
      <c r="AU404" s="231" t="s">
        <v>83</v>
      </c>
      <c r="AV404" s="12" t="s">
        <v>85</v>
      </c>
      <c r="AW404" s="12" t="s">
        <v>32</v>
      </c>
      <c r="AX404" s="12" t="s">
        <v>76</v>
      </c>
      <c r="AY404" s="231" t="s">
        <v>198</v>
      </c>
    </row>
    <row r="405" spans="2:65" s="13" customFormat="1" x14ac:dyDescent="0.2">
      <c r="B405" s="232"/>
      <c r="C405" s="233"/>
      <c r="D405" s="222" t="s">
        <v>206</v>
      </c>
      <c r="E405" s="234" t="s">
        <v>1</v>
      </c>
      <c r="F405" s="235" t="s">
        <v>208</v>
      </c>
      <c r="G405" s="233"/>
      <c r="H405" s="236">
        <v>13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AT405" s="242" t="s">
        <v>206</v>
      </c>
      <c r="AU405" s="242" t="s">
        <v>83</v>
      </c>
      <c r="AV405" s="13" t="s">
        <v>205</v>
      </c>
      <c r="AW405" s="13" t="s">
        <v>32</v>
      </c>
      <c r="AX405" s="13" t="s">
        <v>83</v>
      </c>
      <c r="AY405" s="242" t="s">
        <v>198</v>
      </c>
    </row>
    <row r="406" spans="2:65" s="1" customFormat="1" ht="16.5" customHeight="1" x14ac:dyDescent="0.2">
      <c r="B406" s="33"/>
      <c r="C406" s="208" t="s">
        <v>441</v>
      </c>
      <c r="D406" s="208" t="s">
        <v>201</v>
      </c>
      <c r="E406" s="209" t="s">
        <v>2458</v>
      </c>
      <c r="F406" s="210" t="s">
        <v>2459</v>
      </c>
      <c r="G406" s="211" t="s">
        <v>204</v>
      </c>
      <c r="H406" s="212">
        <v>6</v>
      </c>
      <c r="I406" s="213"/>
      <c r="J406" s="212">
        <f>ROUND(I406*H406,2)</f>
        <v>0</v>
      </c>
      <c r="K406" s="210" t="s">
        <v>1</v>
      </c>
      <c r="L406" s="37"/>
      <c r="M406" s="214" t="s">
        <v>1</v>
      </c>
      <c r="N406" s="215" t="s">
        <v>41</v>
      </c>
      <c r="O406" s="65"/>
      <c r="P406" s="216">
        <f>O406*H406</f>
        <v>0</v>
      </c>
      <c r="Q406" s="216">
        <v>8.0000000000000004E-4</v>
      </c>
      <c r="R406" s="216">
        <f>Q406*H406</f>
        <v>4.8000000000000004E-3</v>
      </c>
      <c r="S406" s="216">
        <v>0</v>
      </c>
      <c r="T406" s="217">
        <f>S406*H406</f>
        <v>0</v>
      </c>
      <c r="AR406" s="218" t="s">
        <v>243</v>
      </c>
      <c r="AT406" s="218" t="s">
        <v>201</v>
      </c>
      <c r="AU406" s="218" t="s">
        <v>83</v>
      </c>
      <c r="AY406" s="16" t="s">
        <v>198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6" t="s">
        <v>83</v>
      </c>
      <c r="BK406" s="219">
        <f>ROUND(I406*H406,2)</f>
        <v>0</v>
      </c>
      <c r="BL406" s="16" t="s">
        <v>243</v>
      </c>
      <c r="BM406" s="218" t="s">
        <v>646</v>
      </c>
    </row>
    <row r="407" spans="2:65" s="12" customFormat="1" x14ac:dyDescent="0.2">
      <c r="B407" s="220"/>
      <c r="C407" s="221"/>
      <c r="D407" s="222" t="s">
        <v>206</v>
      </c>
      <c r="E407" s="223" t="s">
        <v>1</v>
      </c>
      <c r="F407" s="224" t="s">
        <v>215</v>
      </c>
      <c r="G407" s="221"/>
      <c r="H407" s="225">
        <v>6</v>
      </c>
      <c r="I407" s="226"/>
      <c r="J407" s="221"/>
      <c r="K407" s="221"/>
      <c r="L407" s="227"/>
      <c r="M407" s="228"/>
      <c r="N407" s="229"/>
      <c r="O407" s="229"/>
      <c r="P407" s="229"/>
      <c r="Q407" s="229"/>
      <c r="R407" s="229"/>
      <c r="S407" s="229"/>
      <c r="T407" s="230"/>
      <c r="AT407" s="231" t="s">
        <v>206</v>
      </c>
      <c r="AU407" s="231" t="s">
        <v>83</v>
      </c>
      <c r="AV407" s="12" t="s">
        <v>85</v>
      </c>
      <c r="AW407" s="12" t="s">
        <v>32</v>
      </c>
      <c r="AX407" s="12" t="s">
        <v>76</v>
      </c>
      <c r="AY407" s="231" t="s">
        <v>198</v>
      </c>
    </row>
    <row r="408" spans="2:65" s="13" customFormat="1" x14ac:dyDescent="0.2">
      <c r="B408" s="232"/>
      <c r="C408" s="233"/>
      <c r="D408" s="222" t="s">
        <v>206</v>
      </c>
      <c r="E408" s="234" t="s">
        <v>1</v>
      </c>
      <c r="F408" s="235" t="s">
        <v>208</v>
      </c>
      <c r="G408" s="233"/>
      <c r="H408" s="236">
        <v>6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206</v>
      </c>
      <c r="AU408" s="242" t="s">
        <v>83</v>
      </c>
      <c r="AV408" s="13" t="s">
        <v>205</v>
      </c>
      <c r="AW408" s="13" t="s">
        <v>32</v>
      </c>
      <c r="AX408" s="13" t="s">
        <v>83</v>
      </c>
      <c r="AY408" s="242" t="s">
        <v>198</v>
      </c>
    </row>
    <row r="409" spans="2:65" s="1" customFormat="1" ht="16.5" customHeight="1" x14ac:dyDescent="0.2">
      <c r="B409" s="33"/>
      <c r="C409" s="208" t="s">
        <v>648</v>
      </c>
      <c r="D409" s="208" t="s">
        <v>201</v>
      </c>
      <c r="E409" s="209" t="s">
        <v>2460</v>
      </c>
      <c r="F409" s="210" t="s">
        <v>3679</v>
      </c>
      <c r="G409" s="211" t="s">
        <v>204</v>
      </c>
      <c r="H409" s="212">
        <v>13</v>
      </c>
      <c r="I409" s="213"/>
      <c r="J409" s="212">
        <f>ROUND(I409*H409,2)</f>
        <v>0</v>
      </c>
      <c r="K409" s="210" t="s">
        <v>1</v>
      </c>
      <c r="L409" s="37"/>
      <c r="M409" s="214" t="s">
        <v>1</v>
      </c>
      <c r="N409" s="215" t="s">
        <v>41</v>
      </c>
      <c r="O409" s="65"/>
      <c r="P409" s="216">
        <f>O409*H409</f>
        <v>0</v>
      </c>
      <c r="Q409" s="216">
        <v>0</v>
      </c>
      <c r="R409" s="216">
        <f>Q409*H409</f>
        <v>0</v>
      </c>
      <c r="S409" s="216">
        <v>0</v>
      </c>
      <c r="T409" s="217">
        <f>S409*H409</f>
        <v>0</v>
      </c>
      <c r="AR409" s="218" t="s">
        <v>243</v>
      </c>
      <c r="AT409" s="218" t="s">
        <v>201</v>
      </c>
      <c r="AU409" s="218" t="s">
        <v>83</v>
      </c>
      <c r="AY409" s="16" t="s">
        <v>198</v>
      </c>
      <c r="BE409" s="219">
        <f>IF(N409="základní",J409,0)</f>
        <v>0</v>
      </c>
      <c r="BF409" s="219">
        <f>IF(N409="snížená",J409,0)</f>
        <v>0</v>
      </c>
      <c r="BG409" s="219">
        <f>IF(N409="zákl. přenesená",J409,0)</f>
        <v>0</v>
      </c>
      <c r="BH409" s="219">
        <f>IF(N409="sníž. přenesená",J409,0)</f>
        <v>0</v>
      </c>
      <c r="BI409" s="219">
        <f>IF(N409="nulová",J409,0)</f>
        <v>0</v>
      </c>
      <c r="BJ409" s="16" t="s">
        <v>83</v>
      </c>
      <c r="BK409" s="219">
        <f>ROUND(I409*H409,2)</f>
        <v>0</v>
      </c>
      <c r="BL409" s="16" t="s">
        <v>243</v>
      </c>
      <c r="BM409" s="218" t="s">
        <v>651</v>
      </c>
    </row>
    <row r="410" spans="2:65" s="12" customFormat="1" x14ac:dyDescent="0.2">
      <c r="B410" s="220"/>
      <c r="C410" s="221"/>
      <c r="D410" s="222" t="s">
        <v>206</v>
      </c>
      <c r="E410" s="223" t="s">
        <v>1</v>
      </c>
      <c r="F410" s="224" t="s">
        <v>2449</v>
      </c>
      <c r="G410" s="221"/>
      <c r="H410" s="225">
        <v>13</v>
      </c>
      <c r="I410" s="226"/>
      <c r="J410" s="221"/>
      <c r="K410" s="221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206</v>
      </c>
      <c r="AU410" s="231" t="s">
        <v>83</v>
      </c>
      <c r="AV410" s="12" t="s">
        <v>85</v>
      </c>
      <c r="AW410" s="12" t="s">
        <v>32</v>
      </c>
      <c r="AX410" s="12" t="s">
        <v>76</v>
      </c>
      <c r="AY410" s="231" t="s">
        <v>198</v>
      </c>
    </row>
    <row r="411" spans="2:65" s="13" customFormat="1" x14ac:dyDescent="0.2">
      <c r="B411" s="232"/>
      <c r="C411" s="233"/>
      <c r="D411" s="222" t="s">
        <v>206</v>
      </c>
      <c r="E411" s="234" t="s">
        <v>1</v>
      </c>
      <c r="F411" s="235" t="s">
        <v>208</v>
      </c>
      <c r="G411" s="233"/>
      <c r="H411" s="236">
        <v>13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206</v>
      </c>
      <c r="AU411" s="242" t="s">
        <v>83</v>
      </c>
      <c r="AV411" s="13" t="s">
        <v>205</v>
      </c>
      <c r="AW411" s="13" t="s">
        <v>32</v>
      </c>
      <c r="AX411" s="13" t="s">
        <v>83</v>
      </c>
      <c r="AY411" s="242" t="s">
        <v>198</v>
      </c>
    </row>
    <row r="412" spans="2:65" s="1" customFormat="1" ht="16.5" customHeight="1" x14ac:dyDescent="0.2">
      <c r="B412" s="33"/>
      <c r="C412" s="208" t="s">
        <v>446</v>
      </c>
      <c r="D412" s="208" t="s">
        <v>201</v>
      </c>
      <c r="E412" s="209" t="s">
        <v>2461</v>
      </c>
      <c r="F412" s="210" t="s">
        <v>3678</v>
      </c>
      <c r="G412" s="211" t="s">
        <v>204</v>
      </c>
      <c r="H412" s="212">
        <v>6</v>
      </c>
      <c r="I412" s="213"/>
      <c r="J412" s="212">
        <f>ROUND(I412*H412,2)</f>
        <v>0</v>
      </c>
      <c r="K412" s="210" t="s">
        <v>1</v>
      </c>
      <c r="L412" s="37"/>
      <c r="M412" s="214" t="s">
        <v>1</v>
      </c>
      <c r="N412" s="215" t="s">
        <v>41</v>
      </c>
      <c r="O412" s="65"/>
      <c r="P412" s="216">
        <f>O412*H412</f>
        <v>0</v>
      </c>
      <c r="Q412" s="216">
        <v>2.2000000000000001E-4</v>
      </c>
      <c r="R412" s="216">
        <f>Q412*H412</f>
        <v>1.32E-3</v>
      </c>
      <c r="S412" s="216">
        <v>0</v>
      </c>
      <c r="T412" s="217">
        <f>S412*H412</f>
        <v>0</v>
      </c>
      <c r="AR412" s="218" t="s">
        <v>243</v>
      </c>
      <c r="AT412" s="218" t="s">
        <v>201</v>
      </c>
      <c r="AU412" s="218" t="s">
        <v>83</v>
      </c>
      <c r="AY412" s="16" t="s">
        <v>198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6" t="s">
        <v>83</v>
      </c>
      <c r="BK412" s="219">
        <f>ROUND(I412*H412,2)</f>
        <v>0</v>
      </c>
      <c r="BL412" s="16" t="s">
        <v>243</v>
      </c>
      <c r="BM412" s="218" t="s">
        <v>654</v>
      </c>
    </row>
    <row r="413" spans="2:65" s="12" customFormat="1" x14ac:dyDescent="0.2">
      <c r="B413" s="220"/>
      <c r="C413" s="221"/>
      <c r="D413" s="222" t="s">
        <v>206</v>
      </c>
      <c r="E413" s="223" t="s">
        <v>1</v>
      </c>
      <c r="F413" s="224" t="s">
        <v>2431</v>
      </c>
      <c r="G413" s="221"/>
      <c r="H413" s="225">
        <v>6</v>
      </c>
      <c r="I413" s="226"/>
      <c r="J413" s="221"/>
      <c r="K413" s="221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206</v>
      </c>
      <c r="AU413" s="231" t="s">
        <v>83</v>
      </c>
      <c r="AV413" s="12" t="s">
        <v>85</v>
      </c>
      <c r="AW413" s="12" t="s">
        <v>32</v>
      </c>
      <c r="AX413" s="12" t="s">
        <v>76</v>
      </c>
      <c r="AY413" s="231" t="s">
        <v>198</v>
      </c>
    </row>
    <row r="414" spans="2:65" s="13" customFormat="1" x14ac:dyDescent="0.2">
      <c r="B414" s="232"/>
      <c r="C414" s="233"/>
      <c r="D414" s="222" t="s">
        <v>206</v>
      </c>
      <c r="E414" s="234" t="s">
        <v>1</v>
      </c>
      <c r="F414" s="235" t="s">
        <v>208</v>
      </c>
      <c r="G414" s="233"/>
      <c r="H414" s="236">
        <v>6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206</v>
      </c>
      <c r="AU414" s="242" t="s">
        <v>83</v>
      </c>
      <c r="AV414" s="13" t="s">
        <v>205</v>
      </c>
      <c r="AW414" s="13" t="s">
        <v>32</v>
      </c>
      <c r="AX414" s="13" t="s">
        <v>83</v>
      </c>
      <c r="AY414" s="242" t="s">
        <v>198</v>
      </c>
    </row>
    <row r="415" spans="2:65" s="1" customFormat="1" ht="16.5" customHeight="1" x14ac:dyDescent="0.2">
      <c r="B415" s="33"/>
      <c r="C415" s="208" t="s">
        <v>665</v>
      </c>
      <c r="D415" s="208" t="s">
        <v>201</v>
      </c>
      <c r="E415" s="209" t="s">
        <v>2462</v>
      </c>
      <c r="F415" s="210" t="s">
        <v>3676</v>
      </c>
      <c r="G415" s="211" t="s">
        <v>204</v>
      </c>
      <c r="H415" s="212">
        <v>13</v>
      </c>
      <c r="I415" s="213"/>
      <c r="J415" s="212">
        <f>ROUND(I415*H415,2)</f>
        <v>0</v>
      </c>
      <c r="K415" s="210" t="s">
        <v>1</v>
      </c>
      <c r="L415" s="37"/>
      <c r="M415" s="214" t="s">
        <v>1</v>
      </c>
      <c r="N415" s="215" t="s">
        <v>41</v>
      </c>
      <c r="O415" s="65"/>
      <c r="P415" s="216">
        <f>O415*H415</f>
        <v>0</v>
      </c>
      <c r="Q415" s="216">
        <v>2.0000000000000001E-4</v>
      </c>
      <c r="R415" s="216">
        <f>Q415*H415</f>
        <v>2.6000000000000003E-3</v>
      </c>
      <c r="S415" s="216">
        <v>0</v>
      </c>
      <c r="T415" s="217">
        <f>S415*H415</f>
        <v>0</v>
      </c>
      <c r="AR415" s="218" t="s">
        <v>243</v>
      </c>
      <c r="AT415" s="218" t="s">
        <v>201</v>
      </c>
      <c r="AU415" s="218" t="s">
        <v>83</v>
      </c>
      <c r="AY415" s="16" t="s">
        <v>198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6" t="s">
        <v>83</v>
      </c>
      <c r="BK415" s="219">
        <f>ROUND(I415*H415,2)</f>
        <v>0</v>
      </c>
      <c r="BL415" s="16" t="s">
        <v>243</v>
      </c>
      <c r="BM415" s="218" t="s">
        <v>668</v>
      </c>
    </row>
    <row r="416" spans="2:65" s="12" customFormat="1" x14ac:dyDescent="0.2">
      <c r="B416" s="220"/>
      <c r="C416" s="221"/>
      <c r="D416" s="222" t="s">
        <v>206</v>
      </c>
      <c r="E416" s="223" t="s">
        <v>1</v>
      </c>
      <c r="F416" s="224" t="s">
        <v>2449</v>
      </c>
      <c r="G416" s="221"/>
      <c r="H416" s="225">
        <v>13</v>
      </c>
      <c r="I416" s="226"/>
      <c r="J416" s="221"/>
      <c r="K416" s="221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206</v>
      </c>
      <c r="AU416" s="231" t="s">
        <v>83</v>
      </c>
      <c r="AV416" s="12" t="s">
        <v>85</v>
      </c>
      <c r="AW416" s="12" t="s">
        <v>32</v>
      </c>
      <c r="AX416" s="12" t="s">
        <v>76</v>
      </c>
      <c r="AY416" s="231" t="s">
        <v>198</v>
      </c>
    </row>
    <row r="417" spans="2:65" s="13" customFormat="1" x14ac:dyDescent="0.2">
      <c r="B417" s="232"/>
      <c r="C417" s="233"/>
      <c r="D417" s="222" t="s">
        <v>206</v>
      </c>
      <c r="E417" s="234" t="s">
        <v>1</v>
      </c>
      <c r="F417" s="235" t="s">
        <v>208</v>
      </c>
      <c r="G417" s="233"/>
      <c r="H417" s="236">
        <v>13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AT417" s="242" t="s">
        <v>206</v>
      </c>
      <c r="AU417" s="242" t="s">
        <v>83</v>
      </c>
      <c r="AV417" s="13" t="s">
        <v>205</v>
      </c>
      <c r="AW417" s="13" t="s">
        <v>32</v>
      </c>
      <c r="AX417" s="13" t="s">
        <v>83</v>
      </c>
      <c r="AY417" s="242" t="s">
        <v>198</v>
      </c>
    </row>
    <row r="418" spans="2:65" s="1" customFormat="1" ht="16.5" customHeight="1" x14ac:dyDescent="0.2">
      <c r="B418" s="33"/>
      <c r="C418" s="208" t="s">
        <v>450</v>
      </c>
      <c r="D418" s="208" t="s">
        <v>201</v>
      </c>
      <c r="E418" s="209" t="s">
        <v>2463</v>
      </c>
      <c r="F418" s="210" t="s">
        <v>2464</v>
      </c>
      <c r="G418" s="211" t="s">
        <v>294</v>
      </c>
      <c r="H418" s="212">
        <v>0.54</v>
      </c>
      <c r="I418" s="213"/>
      <c r="J418" s="212">
        <f>ROUND(I418*H418,2)</f>
        <v>0</v>
      </c>
      <c r="K418" s="210" t="s">
        <v>1</v>
      </c>
      <c r="L418" s="37"/>
      <c r="M418" s="214" t="s">
        <v>1</v>
      </c>
      <c r="N418" s="215" t="s">
        <v>41</v>
      </c>
      <c r="O418" s="65"/>
      <c r="P418" s="216">
        <f>O418*H418</f>
        <v>0</v>
      </c>
      <c r="Q418" s="216">
        <v>0</v>
      </c>
      <c r="R418" s="216">
        <f>Q418*H418</f>
        <v>0</v>
      </c>
      <c r="S418" s="216">
        <v>0</v>
      </c>
      <c r="T418" s="217">
        <f>S418*H418</f>
        <v>0</v>
      </c>
      <c r="AR418" s="218" t="s">
        <v>243</v>
      </c>
      <c r="AT418" s="218" t="s">
        <v>201</v>
      </c>
      <c r="AU418" s="218" t="s">
        <v>83</v>
      </c>
      <c r="AY418" s="16" t="s">
        <v>198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6" t="s">
        <v>83</v>
      </c>
      <c r="BK418" s="219">
        <f>ROUND(I418*H418,2)</f>
        <v>0</v>
      </c>
      <c r="BL418" s="16" t="s">
        <v>243</v>
      </c>
      <c r="BM418" s="218" t="s">
        <v>675</v>
      </c>
    </row>
    <row r="419" spans="2:65" s="1" customFormat="1" ht="16.5" customHeight="1" x14ac:dyDescent="0.2">
      <c r="B419" s="33"/>
      <c r="C419" s="208" t="s">
        <v>680</v>
      </c>
      <c r="D419" s="208" t="s">
        <v>201</v>
      </c>
      <c r="E419" s="209" t="s">
        <v>2465</v>
      </c>
      <c r="F419" s="210" t="s">
        <v>2466</v>
      </c>
      <c r="G419" s="211" t="s">
        <v>214</v>
      </c>
      <c r="H419" s="212">
        <v>1</v>
      </c>
      <c r="I419" s="213"/>
      <c r="J419" s="212">
        <f>ROUND(I419*H419,2)</f>
        <v>0</v>
      </c>
      <c r="K419" s="210" t="s">
        <v>1</v>
      </c>
      <c r="L419" s="37"/>
      <c r="M419" s="214" t="s">
        <v>1</v>
      </c>
      <c r="N419" s="215" t="s">
        <v>41</v>
      </c>
      <c r="O419" s="65"/>
      <c r="P419" s="216">
        <f>O419*H419</f>
        <v>0</v>
      </c>
      <c r="Q419" s="216">
        <v>1.444E-2</v>
      </c>
      <c r="R419" s="216">
        <f>Q419*H419</f>
        <v>1.444E-2</v>
      </c>
      <c r="S419" s="216">
        <v>0</v>
      </c>
      <c r="T419" s="217">
        <f>S419*H419</f>
        <v>0</v>
      </c>
      <c r="AR419" s="218" t="s">
        <v>243</v>
      </c>
      <c r="AT419" s="218" t="s">
        <v>201</v>
      </c>
      <c r="AU419" s="218" t="s">
        <v>83</v>
      </c>
      <c r="AY419" s="16" t="s">
        <v>198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6" t="s">
        <v>83</v>
      </c>
      <c r="BK419" s="219">
        <f>ROUND(I419*H419,2)</f>
        <v>0</v>
      </c>
      <c r="BL419" s="16" t="s">
        <v>243</v>
      </c>
      <c r="BM419" s="218" t="s">
        <v>683</v>
      </c>
    </row>
    <row r="420" spans="2:65" s="12" customFormat="1" x14ac:dyDescent="0.2">
      <c r="B420" s="220"/>
      <c r="C420" s="221"/>
      <c r="D420" s="222" t="s">
        <v>206</v>
      </c>
      <c r="E420" s="223" t="s">
        <v>1</v>
      </c>
      <c r="F420" s="224" t="s">
        <v>83</v>
      </c>
      <c r="G420" s="221"/>
      <c r="H420" s="225">
        <v>1</v>
      </c>
      <c r="I420" s="226"/>
      <c r="J420" s="221"/>
      <c r="K420" s="221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206</v>
      </c>
      <c r="AU420" s="231" t="s">
        <v>83</v>
      </c>
      <c r="AV420" s="12" t="s">
        <v>85</v>
      </c>
      <c r="AW420" s="12" t="s">
        <v>32</v>
      </c>
      <c r="AX420" s="12" t="s">
        <v>76</v>
      </c>
      <c r="AY420" s="231" t="s">
        <v>198</v>
      </c>
    </row>
    <row r="421" spans="2:65" s="13" customFormat="1" x14ac:dyDescent="0.2">
      <c r="B421" s="232"/>
      <c r="C421" s="233"/>
      <c r="D421" s="222" t="s">
        <v>206</v>
      </c>
      <c r="E421" s="234" t="s">
        <v>1</v>
      </c>
      <c r="F421" s="235" t="s">
        <v>208</v>
      </c>
      <c r="G421" s="233"/>
      <c r="H421" s="236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AT421" s="242" t="s">
        <v>206</v>
      </c>
      <c r="AU421" s="242" t="s">
        <v>83</v>
      </c>
      <c r="AV421" s="13" t="s">
        <v>205</v>
      </c>
      <c r="AW421" s="13" t="s">
        <v>32</v>
      </c>
      <c r="AX421" s="13" t="s">
        <v>83</v>
      </c>
      <c r="AY421" s="242" t="s">
        <v>198</v>
      </c>
    </row>
    <row r="422" spans="2:65" s="11" customFormat="1" ht="25.9" customHeight="1" x14ac:dyDescent="0.2">
      <c r="B422" s="192"/>
      <c r="C422" s="193"/>
      <c r="D422" s="194" t="s">
        <v>75</v>
      </c>
      <c r="E422" s="195" t="s">
        <v>718</v>
      </c>
      <c r="F422" s="195" t="s">
        <v>2467</v>
      </c>
      <c r="G422" s="193"/>
      <c r="H422" s="193"/>
      <c r="I422" s="196"/>
      <c r="J422" s="197">
        <f>BK422</f>
        <v>0</v>
      </c>
      <c r="K422" s="193"/>
      <c r="L422" s="198"/>
      <c r="M422" s="199"/>
      <c r="N422" s="200"/>
      <c r="O422" s="200"/>
      <c r="P422" s="201">
        <f>SUM(P423:P431)</f>
        <v>0</v>
      </c>
      <c r="Q422" s="200"/>
      <c r="R422" s="201">
        <f>SUM(R423:R431)</f>
        <v>0.32354000000000005</v>
      </c>
      <c r="S422" s="200"/>
      <c r="T422" s="202">
        <f>SUM(T423:T431)</f>
        <v>0</v>
      </c>
      <c r="AR422" s="203" t="s">
        <v>85</v>
      </c>
      <c r="AT422" s="204" t="s">
        <v>75</v>
      </c>
      <c r="AU422" s="204" t="s">
        <v>76</v>
      </c>
      <c r="AY422" s="203" t="s">
        <v>198</v>
      </c>
      <c r="BK422" s="205">
        <f>SUM(BK423:BK431)</f>
        <v>0</v>
      </c>
    </row>
    <row r="423" spans="2:65" s="1" customFormat="1" ht="16.5" customHeight="1" x14ac:dyDescent="0.2">
      <c r="B423" s="33"/>
      <c r="C423" s="208" t="s">
        <v>451</v>
      </c>
      <c r="D423" s="208" t="s">
        <v>201</v>
      </c>
      <c r="E423" s="209" t="s">
        <v>2468</v>
      </c>
      <c r="F423" s="210" t="s">
        <v>2469</v>
      </c>
      <c r="G423" s="211" t="s">
        <v>204</v>
      </c>
      <c r="H423" s="212">
        <v>4</v>
      </c>
      <c r="I423" s="213"/>
      <c r="J423" s="212">
        <f>ROUND(I423*H423,2)</f>
        <v>0</v>
      </c>
      <c r="K423" s="210" t="s">
        <v>1</v>
      </c>
      <c r="L423" s="37"/>
      <c r="M423" s="214" t="s">
        <v>1</v>
      </c>
      <c r="N423" s="215" t="s">
        <v>41</v>
      </c>
      <c r="O423" s="65"/>
      <c r="P423" s="216">
        <f>O423*H423</f>
        <v>0</v>
      </c>
      <c r="Q423" s="216">
        <v>0.01</v>
      </c>
      <c r="R423" s="216">
        <f>Q423*H423</f>
        <v>0.04</v>
      </c>
      <c r="S423" s="216">
        <v>0</v>
      </c>
      <c r="T423" s="217">
        <f>S423*H423</f>
        <v>0</v>
      </c>
      <c r="AR423" s="218" t="s">
        <v>243</v>
      </c>
      <c r="AT423" s="218" t="s">
        <v>201</v>
      </c>
      <c r="AU423" s="218" t="s">
        <v>83</v>
      </c>
      <c r="AY423" s="16" t="s">
        <v>198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6" t="s">
        <v>83</v>
      </c>
      <c r="BK423" s="219">
        <f>ROUND(I423*H423,2)</f>
        <v>0</v>
      </c>
      <c r="BL423" s="16" t="s">
        <v>243</v>
      </c>
      <c r="BM423" s="218" t="s">
        <v>690</v>
      </c>
    </row>
    <row r="424" spans="2:65" s="12" customFormat="1" x14ac:dyDescent="0.2">
      <c r="B424" s="220"/>
      <c r="C424" s="221"/>
      <c r="D424" s="222" t="s">
        <v>206</v>
      </c>
      <c r="E424" s="223" t="s">
        <v>1</v>
      </c>
      <c r="F424" s="224" t="s">
        <v>2470</v>
      </c>
      <c r="G424" s="221"/>
      <c r="H424" s="225">
        <v>4</v>
      </c>
      <c r="I424" s="226"/>
      <c r="J424" s="221"/>
      <c r="K424" s="221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206</v>
      </c>
      <c r="AU424" s="231" t="s">
        <v>83</v>
      </c>
      <c r="AV424" s="12" t="s">
        <v>85</v>
      </c>
      <c r="AW424" s="12" t="s">
        <v>32</v>
      </c>
      <c r="AX424" s="12" t="s">
        <v>76</v>
      </c>
      <c r="AY424" s="231" t="s">
        <v>198</v>
      </c>
    </row>
    <row r="425" spans="2:65" s="13" customFormat="1" x14ac:dyDescent="0.2">
      <c r="B425" s="232"/>
      <c r="C425" s="233"/>
      <c r="D425" s="222" t="s">
        <v>206</v>
      </c>
      <c r="E425" s="234" t="s">
        <v>1</v>
      </c>
      <c r="F425" s="235" t="s">
        <v>208</v>
      </c>
      <c r="G425" s="233"/>
      <c r="H425" s="236">
        <v>4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AT425" s="242" t="s">
        <v>206</v>
      </c>
      <c r="AU425" s="242" t="s">
        <v>83</v>
      </c>
      <c r="AV425" s="13" t="s">
        <v>205</v>
      </c>
      <c r="AW425" s="13" t="s">
        <v>32</v>
      </c>
      <c r="AX425" s="13" t="s">
        <v>83</v>
      </c>
      <c r="AY425" s="242" t="s">
        <v>198</v>
      </c>
    </row>
    <row r="426" spans="2:65" s="1" customFormat="1" ht="16.5" customHeight="1" x14ac:dyDescent="0.2">
      <c r="B426" s="33"/>
      <c r="C426" s="208" t="s">
        <v>692</v>
      </c>
      <c r="D426" s="208" t="s">
        <v>201</v>
      </c>
      <c r="E426" s="209" t="s">
        <v>2471</v>
      </c>
      <c r="F426" s="210" t="s">
        <v>2472</v>
      </c>
      <c r="G426" s="211" t="s">
        <v>204</v>
      </c>
      <c r="H426" s="212">
        <v>2</v>
      </c>
      <c r="I426" s="213"/>
      <c r="J426" s="212">
        <f>ROUND(I426*H426,2)</f>
        <v>0</v>
      </c>
      <c r="K426" s="210" t="s">
        <v>1</v>
      </c>
      <c r="L426" s="37"/>
      <c r="M426" s="214" t="s">
        <v>1</v>
      </c>
      <c r="N426" s="215" t="s">
        <v>41</v>
      </c>
      <c r="O426" s="65"/>
      <c r="P426" s="216">
        <f>O426*H426</f>
        <v>0</v>
      </c>
      <c r="Q426" s="216">
        <v>7.1440000000000003E-2</v>
      </c>
      <c r="R426" s="216">
        <f>Q426*H426</f>
        <v>0.14288000000000001</v>
      </c>
      <c r="S426" s="216">
        <v>0</v>
      </c>
      <c r="T426" s="217">
        <f>S426*H426</f>
        <v>0</v>
      </c>
      <c r="AR426" s="218" t="s">
        <v>243</v>
      </c>
      <c r="AT426" s="218" t="s">
        <v>201</v>
      </c>
      <c r="AU426" s="218" t="s">
        <v>83</v>
      </c>
      <c r="AY426" s="16" t="s">
        <v>198</v>
      </c>
      <c r="BE426" s="219">
        <f>IF(N426="základní",J426,0)</f>
        <v>0</v>
      </c>
      <c r="BF426" s="219">
        <f>IF(N426="snížená",J426,0)</f>
        <v>0</v>
      </c>
      <c r="BG426" s="219">
        <f>IF(N426="zákl. přenesená",J426,0)</f>
        <v>0</v>
      </c>
      <c r="BH426" s="219">
        <f>IF(N426="sníž. přenesená",J426,0)</f>
        <v>0</v>
      </c>
      <c r="BI426" s="219">
        <f>IF(N426="nulová",J426,0)</f>
        <v>0</v>
      </c>
      <c r="BJ426" s="16" t="s">
        <v>83</v>
      </c>
      <c r="BK426" s="219">
        <f>ROUND(I426*H426,2)</f>
        <v>0</v>
      </c>
      <c r="BL426" s="16" t="s">
        <v>243</v>
      </c>
      <c r="BM426" s="218" t="s">
        <v>695</v>
      </c>
    </row>
    <row r="427" spans="2:65" s="12" customFormat="1" x14ac:dyDescent="0.2">
      <c r="B427" s="220"/>
      <c r="C427" s="221"/>
      <c r="D427" s="222" t="s">
        <v>206</v>
      </c>
      <c r="E427" s="223" t="s">
        <v>1</v>
      </c>
      <c r="F427" s="224" t="s">
        <v>85</v>
      </c>
      <c r="G427" s="221"/>
      <c r="H427" s="225">
        <v>2</v>
      </c>
      <c r="I427" s="226"/>
      <c r="J427" s="221"/>
      <c r="K427" s="221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206</v>
      </c>
      <c r="AU427" s="231" t="s">
        <v>83</v>
      </c>
      <c r="AV427" s="12" t="s">
        <v>85</v>
      </c>
      <c r="AW427" s="12" t="s">
        <v>32</v>
      </c>
      <c r="AX427" s="12" t="s">
        <v>76</v>
      </c>
      <c r="AY427" s="231" t="s">
        <v>198</v>
      </c>
    </row>
    <row r="428" spans="2:65" s="13" customFormat="1" x14ac:dyDescent="0.2">
      <c r="B428" s="232"/>
      <c r="C428" s="233"/>
      <c r="D428" s="222" t="s">
        <v>206</v>
      </c>
      <c r="E428" s="234" t="s">
        <v>1</v>
      </c>
      <c r="F428" s="235" t="s">
        <v>208</v>
      </c>
      <c r="G428" s="233"/>
      <c r="H428" s="236">
        <v>2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206</v>
      </c>
      <c r="AU428" s="242" t="s">
        <v>83</v>
      </c>
      <c r="AV428" s="13" t="s">
        <v>205</v>
      </c>
      <c r="AW428" s="13" t="s">
        <v>32</v>
      </c>
      <c r="AX428" s="13" t="s">
        <v>83</v>
      </c>
      <c r="AY428" s="242" t="s">
        <v>198</v>
      </c>
    </row>
    <row r="429" spans="2:65" s="1" customFormat="1" ht="16.5" customHeight="1" x14ac:dyDescent="0.2">
      <c r="B429" s="33"/>
      <c r="C429" s="208" t="s">
        <v>458</v>
      </c>
      <c r="D429" s="208" t="s">
        <v>201</v>
      </c>
      <c r="E429" s="209" t="s">
        <v>2473</v>
      </c>
      <c r="F429" s="210" t="s">
        <v>2474</v>
      </c>
      <c r="G429" s="211" t="s">
        <v>204</v>
      </c>
      <c r="H429" s="212">
        <v>2</v>
      </c>
      <c r="I429" s="213"/>
      <c r="J429" s="212">
        <f>ROUND(I429*H429,2)</f>
        <v>0</v>
      </c>
      <c r="K429" s="210" t="s">
        <v>1</v>
      </c>
      <c r="L429" s="37"/>
      <c r="M429" s="214" t="s">
        <v>1</v>
      </c>
      <c r="N429" s="215" t="s">
        <v>41</v>
      </c>
      <c r="O429" s="65"/>
      <c r="P429" s="216">
        <f>O429*H429</f>
        <v>0</v>
      </c>
      <c r="Q429" s="216">
        <v>7.0330000000000004E-2</v>
      </c>
      <c r="R429" s="216">
        <f>Q429*H429</f>
        <v>0.14066000000000001</v>
      </c>
      <c r="S429" s="216">
        <v>0</v>
      </c>
      <c r="T429" s="217">
        <f>S429*H429</f>
        <v>0</v>
      </c>
      <c r="AR429" s="218" t="s">
        <v>243</v>
      </c>
      <c r="AT429" s="218" t="s">
        <v>201</v>
      </c>
      <c r="AU429" s="218" t="s">
        <v>83</v>
      </c>
      <c r="AY429" s="16" t="s">
        <v>198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6" t="s">
        <v>83</v>
      </c>
      <c r="BK429" s="219">
        <f>ROUND(I429*H429,2)</f>
        <v>0</v>
      </c>
      <c r="BL429" s="16" t="s">
        <v>243</v>
      </c>
      <c r="BM429" s="218" t="s">
        <v>703</v>
      </c>
    </row>
    <row r="430" spans="2:65" s="12" customFormat="1" x14ac:dyDescent="0.2">
      <c r="B430" s="220"/>
      <c r="C430" s="221"/>
      <c r="D430" s="222" t="s">
        <v>206</v>
      </c>
      <c r="E430" s="223" t="s">
        <v>1</v>
      </c>
      <c r="F430" s="224" t="s">
        <v>85</v>
      </c>
      <c r="G430" s="221"/>
      <c r="H430" s="225">
        <v>2</v>
      </c>
      <c r="I430" s="226"/>
      <c r="J430" s="221"/>
      <c r="K430" s="221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206</v>
      </c>
      <c r="AU430" s="231" t="s">
        <v>83</v>
      </c>
      <c r="AV430" s="12" t="s">
        <v>85</v>
      </c>
      <c r="AW430" s="12" t="s">
        <v>32</v>
      </c>
      <c r="AX430" s="12" t="s">
        <v>76</v>
      </c>
      <c r="AY430" s="231" t="s">
        <v>198</v>
      </c>
    </row>
    <row r="431" spans="2:65" s="13" customFormat="1" x14ac:dyDescent="0.2">
      <c r="B431" s="232"/>
      <c r="C431" s="233"/>
      <c r="D431" s="222" t="s">
        <v>206</v>
      </c>
      <c r="E431" s="234" t="s">
        <v>1</v>
      </c>
      <c r="F431" s="235" t="s">
        <v>208</v>
      </c>
      <c r="G431" s="233"/>
      <c r="H431" s="236">
        <v>2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206</v>
      </c>
      <c r="AU431" s="242" t="s">
        <v>83</v>
      </c>
      <c r="AV431" s="13" t="s">
        <v>205</v>
      </c>
      <c r="AW431" s="13" t="s">
        <v>32</v>
      </c>
      <c r="AX431" s="13" t="s">
        <v>83</v>
      </c>
      <c r="AY431" s="242" t="s">
        <v>198</v>
      </c>
    </row>
    <row r="432" spans="2:65" s="11" customFormat="1" ht="25.9" customHeight="1" x14ac:dyDescent="0.2">
      <c r="B432" s="192"/>
      <c r="C432" s="193"/>
      <c r="D432" s="194" t="s">
        <v>75</v>
      </c>
      <c r="E432" s="195" t="s">
        <v>2475</v>
      </c>
      <c r="F432" s="195" t="s">
        <v>2476</v>
      </c>
      <c r="G432" s="193"/>
      <c r="H432" s="193"/>
      <c r="I432" s="196"/>
      <c r="J432" s="197">
        <f>BK432</f>
        <v>0</v>
      </c>
      <c r="K432" s="193"/>
      <c r="L432" s="198"/>
      <c r="M432" s="199"/>
      <c r="N432" s="200"/>
      <c r="O432" s="200"/>
      <c r="P432" s="201">
        <f>SUM(P433:P440)</f>
        <v>0</v>
      </c>
      <c r="Q432" s="200"/>
      <c r="R432" s="201">
        <f>SUM(R433:R440)</f>
        <v>4.5</v>
      </c>
      <c r="S432" s="200"/>
      <c r="T432" s="202">
        <f>SUM(T433:T440)</f>
        <v>0</v>
      </c>
      <c r="AR432" s="203" t="s">
        <v>85</v>
      </c>
      <c r="AT432" s="204" t="s">
        <v>75</v>
      </c>
      <c r="AU432" s="204" t="s">
        <v>76</v>
      </c>
      <c r="AY432" s="203" t="s">
        <v>198</v>
      </c>
      <c r="BK432" s="205">
        <f>SUM(BK433:BK440)</f>
        <v>0</v>
      </c>
    </row>
    <row r="433" spans="2:65" s="1" customFormat="1" ht="16.5" customHeight="1" x14ac:dyDescent="0.2">
      <c r="B433" s="33"/>
      <c r="C433" s="208" t="s">
        <v>705</v>
      </c>
      <c r="D433" s="208" t="s">
        <v>201</v>
      </c>
      <c r="E433" s="209" t="s">
        <v>2477</v>
      </c>
      <c r="F433" s="210" t="s">
        <v>2478</v>
      </c>
      <c r="G433" s="211" t="s">
        <v>83</v>
      </c>
      <c r="H433" s="212">
        <v>2</v>
      </c>
      <c r="I433" s="213"/>
      <c r="J433" s="212">
        <f>ROUND(I433*H433,2)</f>
        <v>0</v>
      </c>
      <c r="K433" s="210" t="s">
        <v>1</v>
      </c>
      <c r="L433" s="37"/>
      <c r="M433" s="214" t="s">
        <v>1</v>
      </c>
      <c r="N433" s="215" t="s">
        <v>41</v>
      </c>
      <c r="O433" s="65"/>
      <c r="P433" s="216">
        <f>O433*H433</f>
        <v>0</v>
      </c>
      <c r="Q433" s="216">
        <v>2</v>
      </c>
      <c r="R433" s="216">
        <f>Q433*H433</f>
        <v>4</v>
      </c>
      <c r="S433" s="216">
        <v>0</v>
      </c>
      <c r="T433" s="217">
        <f>S433*H433</f>
        <v>0</v>
      </c>
      <c r="AR433" s="218" t="s">
        <v>243</v>
      </c>
      <c r="AT433" s="218" t="s">
        <v>201</v>
      </c>
      <c r="AU433" s="218" t="s">
        <v>83</v>
      </c>
      <c r="AY433" s="16" t="s">
        <v>198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6" t="s">
        <v>83</v>
      </c>
      <c r="BK433" s="219">
        <f>ROUND(I433*H433,2)</f>
        <v>0</v>
      </c>
      <c r="BL433" s="16" t="s">
        <v>243</v>
      </c>
      <c r="BM433" s="218" t="s">
        <v>708</v>
      </c>
    </row>
    <row r="434" spans="2:65" s="14" customFormat="1" ht="22.5" x14ac:dyDescent="0.2">
      <c r="B434" s="243"/>
      <c r="C434" s="244"/>
      <c r="D434" s="222" t="s">
        <v>206</v>
      </c>
      <c r="E434" s="245" t="s">
        <v>1</v>
      </c>
      <c r="F434" s="246" t="s">
        <v>2479</v>
      </c>
      <c r="G434" s="244"/>
      <c r="H434" s="245" t="s">
        <v>1</v>
      </c>
      <c r="I434" s="247"/>
      <c r="J434" s="244"/>
      <c r="K434" s="244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206</v>
      </c>
      <c r="AU434" s="252" t="s">
        <v>83</v>
      </c>
      <c r="AV434" s="14" t="s">
        <v>83</v>
      </c>
      <c r="AW434" s="14" t="s">
        <v>32</v>
      </c>
      <c r="AX434" s="14" t="s">
        <v>76</v>
      </c>
      <c r="AY434" s="252" t="s">
        <v>198</v>
      </c>
    </row>
    <row r="435" spans="2:65" s="12" customFormat="1" x14ac:dyDescent="0.2">
      <c r="B435" s="220"/>
      <c r="C435" s="221"/>
      <c r="D435" s="222" t="s">
        <v>206</v>
      </c>
      <c r="E435" s="223" t="s">
        <v>1</v>
      </c>
      <c r="F435" s="224" t="s">
        <v>2480</v>
      </c>
      <c r="G435" s="221"/>
      <c r="H435" s="225">
        <v>2</v>
      </c>
      <c r="I435" s="226"/>
      <c r="J435" s="221"/>
      <c r="K435" s="221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206</v>
      </c>
      <c r="AU435" s="231" t="s">
        <v>83</v>
      </c>
      <c r="AV435" s="12" t="s">
        <v>85</v>
      </c>
      <c r="AW435" s="12" t="s">
        <v>32</v>
      </c>
      <c r="AX435" s="12" t="s">
        <v>76</v>
      </c>
      <c r="AY435" s="231" t="s">
        <v>198</v>
      </c>
    </row>
    <row r="436" spans="2:65" s="13" customFormat="1" x14ac:dyDescent="0.2">
      <c r="B436" s="232"/>
      <c r="C436" s="233"/>
      <c r="D436" s="222" t="s">
        <v>206</v>
      </c>
      <c r="E436" s="234" t="s">
        <v>1</v>
      </c>
      <c r="F436" s="235" t="s">
        <v>208</v>
      </c>
      <c r="G436" s="233"/>
      <c r="H436" s="236">
        <v>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206</v>
      </c>
      <c r="AU436" s="242" t="s">
        <v>83</v>
      </c>
      <c r="AV436" s="13" t="s">
        <v>205</v>
      </c>
      <c r="AW436" s="13" t="s">
        <v>32</v>
      </c>
      <c r="AX436" s="13" t="s">
        <v>83</v>
      </c>
      <c r="AY436" s="242" t="s">
        <v>198</v>
      </c>
    </row>
    <row r="437" spans="2:65" s="1" customFormat="1" ht="16.5" customHeight="1" x14ac:dyDescent="0.2">
      <c r="B437" s="33"/>
      <c r="C437" s="208" t="s">
        <v>462</v>
      </c>
      <c r="D437" s="208" t="s">
        <v>201</v>
      </c>
      <c r="E437" s="209" t="s">
        <v>2481</v>
      </c>
      <c r="F437" s="210" t="s">
        <v>2482</v>
      </c>
      <c r="G437" s="211" t="s">
        <v>590</v>
      </c>
      <c r="H437" s="212">
        <v>1</v>
      </c>
      <c r="I437" s="213"/>
      <c r="J437" s="212">
        <f>ROUND(I437*H437,2)</f>
        <v>0</v>
      </c>
      <c r="K437" s="210" t="s">
        <v>1</v>
      </c>
      <c r="L437" s="37"/>
      <c r="M437" s="214" t="s">
        <v>1</v>
      </c>
      <c r="N437" s="215" t="s">
        <v>41</v>
      </c>
      <c r="O437" s="65"/>
      <c r="P437" s="216">
        <f>O437*H437</f>
        <v>0</v>
      </c>
      <c r="Q437" s="216">
        <v>0.5</v>
      </c>
      <c r="R437" s="216">
        <f>Q437*H437</f>
        <v>0.5</v>
      </c>
      <c r="S437" s="216">
        <v>0</v>
      </c>
      <c r="T437" s="217">
        <f>S437*H437</f>
        <v>0</v>
      </c>
      <c r="AR437" s="218" t="s">
        <v>243</v>
      </c>
      <c r="AT437" s="218" t="s">
        <v>201</v>
      </c>
      <c r="AU437" s="218" t="s">
        <v>83</v>
      </c>
      <c r="AY437" s="16" t="s">
        <v>198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6" t="s">
        <v>83</v>
      </c>
      <c r="BK437" s="219">
        <f>ROUND(I437*H437,2)</f>
        <v>0</v>
      </c>
      <c r="BL437" s="16" t="s">
        <v>243</v>
      </c>
      <c r="BM437" s="218" t="s">
        <v>716</v>
      </c>
    </row>
    <row r="438" spans="2:65" s="14" customFormat="1" ht="22.5" x14ac:dyDescent="0.2">
      <c r="B438" s="243"/>
      <c r="C438" s="244"/>
      <c r="D438" s="222" t="s">
        <v>206</v>
      </c>
      <c r="E438" s="245" t="s">
        <v>1</v>
      </c>
      <c r="F438" s="246" t="s">
        <v>2483</v>
      </c>
      <c r="G438" s="244"/>
      <c r="H438" s="245" t="s">
        <v>1</v>
      </c>
      <c r="I438" s="247"/>
      <c r="J438" s="244"/>
      <c r="K438" s="244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206</v>
      </c>
      <c r="AU438" s="252" t="s">
        <v>83</v>
      </c>
      <c r="AV438" s="14" t="s">
        <v>83</v>
      </c>
      <c r="AW438" s="14" t="s">
        <v>32</v>
      </c>
      <c r="AX438" s="14" t="s">
        <v>76</v>
      </c>
      <c r="AY438" s="252" t="s">
        <v>198</v>
      </c>
    </row>
    <row r="439" spans="2:65" s="12" customFormat="1" x14ac:dyDescent="0.2">
      <c r="B439" s="220"/>
      <c r="C439" s="221"/>
      <c r="D439" s="222" t="s">
        <v>206</v>
      </c>
      <c r="E439" s="223" t="s">
        <v>1</v>
      </c>
      <c r="F439" s="224" t="s">
        <v>2484</v>
      </c>
      <c r="G439" s="221"/>
      <c r="H439" s="225">
        <v>1</v>
      </c>
      <c r="I439" s="226"/>
      <c r="J439" s="221"/>
      <c r="K439" s="221"/>
      <c r="L439" s="227"/>
      <c r="M439" s="228"/>
      <c r="N439" s="229"/>
      <c r="O439" s="229"/>
      <c r="P439" s="229"/>
      <c r="Q439" s="229"/>
      <c r="R439" s="229"/>
      <c r="S439" s="229"/>
      <c r="T439" s="230"/>
      <c r="AT439" s="231" t="s">
        <v>206</v>
      </c>
      <c r="AU439" s="231" t="s">
        <v>83</v>
      </c>
      <c r="AV439" s="12" t="s">
        <v>85</v>
      </c>
      <c r="AW439" s="12" t="s">
        <v>32</v>
      </c>
      <c r="AX439" s="12" t="s">
        <v>76</v>
      </c>
      <c r="AY439" s="231" t="s">
        <v>198</v>
      </c>
    </row>
    <row r="440" spans="2:65" s="13" customFormat="1" x14ac:dyDescent="0.2">
      <c r="B440" s="232"/>
      <c r="C440" s="233"/>
      <c r="D440" s="222" t="s">
        <v>206</v>
      </c>
      <c r="E440" s="234" t="s">
        <v>1</v>
      </c>
      <c r="F440" s="235" t="s">
        <v>208</v>
      </c>
      <c r="G440" s="233"/>
      <c r="H440" s="236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AT440" s="242" t="s">
        <v>206</v>
      </c>
      <c r="AU440" s="242" t="s">
        <v>83</v>
      </c>
      <c r="AV440" s="13" t="s">
        <v>205</v>
      </c>
      <c r="AW440" s="13" t="s">
        <v>32</v>
      </c>
      <c r="AX440" s="13" t="s">
        <v>83</v>
      </c>
      <c r="AY440" s="242" t="s">
        <v>198</v>
      </c>
    </row>
    <row r="441" spans="2:65" s="11" customFormat="1" ht="25.9" customHeight="1" x14ac:dyDescent="0.2">
      <c r="B441" s="192"/>
      <c r="C441" s="193"/>
      <c r="D441" s="194" t="s">
        <v>75</v>
      </c>
      <c r="E441" s="195" t="s">
        <v>2485</v>
      </c>
      <c r="F441" s="195" t="s">
        <v>2486</v>
      </c>
      <c r="G441" s="193"/>
      <c r="H441" s="193"/>
      <c r="I441" s="196"/>
      <c r="J441" s="197">
        <f>BK441</f>
        <v>0</v>
      </c>
      <c r="K441" s="193"/>
      <c r="L441" s="198"/>
      <c r="M441" s="199"/>
      <c r="N441" s="200"/>
      <c r="O441" s="200"/>
      <c r="P441" s="201">
        <f>SUM(P442:P444)</f>
        <v>0</v>
      </c>
      <c r="Q441" s="200"/>
      <c r="R441" s="201">
        <f>SUM(R442:R444)</f>
        <v>0</v>
      </c>
      <c r="S441" s="200"/>
      <c r="T441" s="202">
        <f>SUM(T442:T444)</f>
        <v>0</v>
      </c>
      <c r="AR441" s="203" t="s">
        <v>85</v>
      </c>
      <c r="AT441" s="204" t="s">
        <v>75</v>
      </c>
      <c r="AU441" s="204" t="s">
        <v>76</v>
      </c>
      <c r="AY441" s="203" t="s">
        <v>198</v>
      </c>
      <c r="BK441" s="205">
        <f>SUM(BK442:BK444)</f>
        <v>0</v>
      </c>
    </row>
    <row r="442" spans="2:65" s="1" customFormat="1" ht="16.5" customHeight="1" x14ac:dyDescent="0.2">
      <c r="B442" s="33"/>
      <c r="C442" s="208" t="s">
        <v>718</v>
      </c>
      <c r="D442" s="208" t="s">
        <v>201</v>
      </c>
      <c r="E442" s="209" t="s">
        <v>2487</v>
      </c>
      <c r="F442" s="210" t="s">
        <v>2488</v>
      </c>
      <c r="G442" s="211" t="s">
        <v>294</v>
      </c>
      <c r="H442" s="212">
        <v>11.09</v>
      </c>
      <c r="I442" s="213"/>
      <c r="J442" s="212">
        <f>ROUND(I442*H442,2)</f>
        <v>0</v>
      </c>
      <c r="K442" s="210" t="s">
        <v>1</v>
      </c>
      <c r="L442" s="37"/>
      <c r="M442" s="214" t="s">
        <v>1</v>
      </c>
      <c r="N442" s="215" t="s">
        <v>41</v>
      </c>
      <c r="O442" s="65"/>
      <c r="P442" s="216">
        <f>O442*H442</f>
        <v>0</v>
      </c>
      <c r="Q442" s="216">
        <v>0</v>
      </c>
      <c r="R442" s="216">
        <f>Q442*H442</f>
        <v>0</v>
      </c>
      <c r="S442" s="216">
        <v>0</v>
      </c>
      <c r="T442" s="217">
        <f>S442*H442</f>
        <v>0</v>
      </c>
      <c r="AR442" s="218" t="s">
        <v>243</v>
      </c>
      <c r="AT442" s="218" t="s">
        <v>201</v>
      </c>
      <c r="AU442" s="218" t="s">
        <v>83</v>
      </c>
      <c r="AY442" s="16" t="s">
        <v>198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6" t="s">
        <v>83</v>
      </c>
      <c r="BK442" s="219">
        <f>ROUND(I442*H442,2)</f>
        <v>0</v>
      </c>
      <c r="BL442" s="16" t="s">
        <v>243</v>
      </c>
      <c r="BM442" s="218" t="s">
        <v>721</v>
      </c>
    </row>
    <row r="443" spans="2:65" s="12" customFormat="1" x14ac:dyDescent="0.2">
      <c r="B443" s="220"/>
      <c r="C443" s="221"/>
      <c r="D443" s="222" t="s">
        <v>206</v>
      </c>
      <c r="E443" s="223" t="s">
        <v>1</v>
      </c>
      <c r="F443" s="224" t="s">
        <v>2489</v>
      </c>
      <c r="G443" s="221"/>
      <c r="H443" s="225">
        <v>11.09</v>
      </c>
      <c r="I443" s="226"/>
      <c r="J443" s="221"/>
      <c r="K443" s="221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206</v>
      </c>
      <c r="AU443" s="231" t="s">
        <v>83</v>
      </c>
      <c r="AV443" s="12" t="s">
        <v>85</v>
      </c>
      <c r="AW443" s="12" t="s">
        <v>32</v>
      </c>
      <c r="AX443" s="12" t="s">
        <v>76</v>
      </c>
      <c r="AY443" s="231" t="s">
        <v>198</v>
      </c>
    </row>
    <row r="444" spans="2:65" s="13" customFormat="1" x14ac:dyDescent="0.2">
      <c r="B444" s="232"/>
      <c r="C444" s="233"/>
      <c r="D444" s="222" t="s">
        <v>206</v>
      </c>
      <c r="E444" s="234" t="s">
        <v>1</v>
      </c>
      <c r="F444" s="235" t="s">
        <v>208</v>
      </c>
      <c r="G444" s="233"/>
      <c r="H444" s="236">
        <v>11.09</v>
      </c>
      <c r="I444" s="237"/>
      <c r="J444" s="233"/>
      <c r="K444" s="233"/>
      <c r="L444" s="238"/>
      <c r="M444" s="253"/>
      <c r="N444" s="254"/>
      <c r="O444" s="254"/>
      <c r="P444" s="254"/>
      <c r="Q444" s="254"/>
      <c r="R444" s="254"/>
      <c r="S444" s="254"/>
      <c r="T444" s="255"/>
      <c r="AT444" s="242" t="s">
        <v>206</v>
      </c>
      <c r="AU444" s="242" t="s">
        <v>83</v>
      </c>
      <c r="AV444" s="13" t="s">
        <v>205</v>
      </c>
      <c r="AW444" s="13" t="s">
        <v>32</v>
      </c>
      <c r="AX444" s="13" t="s">
        <v>83</v>
      </c>
      <c r="AY444" s="242" t="s">
        <v>198</v>
      </c>
    </row>
    <row r="445" spans="2:65" s="1" customFormat="1" ht="6.95" customHeight="1" x14ac:dyDescent="0.2">
      <c r="B445" s="48"/>
      <c r="C445" s="49"/>
      <c r="D445" s="49"/>
      <c r="E445" s="49"/>
      <c r="F445" s="49"/>
      <c r="G445" s="49"/>
      <c r="H445" s="49"/>
      <c r="I445" s="149"/>
      <c r="J445" s="49"/>
      <c r="K445" s="49"/>
      <c r="L445" s="37"/>
    </row>
  </sheetData>
  <sheetProtection algorithmName="SHA-512" hashValue="WsKFAScuu/R55jT3uQMLY6NtcNqtqPs1XuYzZ7DXhwcoDhWFP2AlT4XY5nEDHgGOxd9PKemOFrgRZKA+f5WKlA==" saltValue="nyl7YWE0iSBIOqJ7cFDF3w==" spinCount="100000" sheet="1" objects="1" scenarios="1" formatColumns="0" formatRows="0" autoFilter="0"/>
  <autoFilter ref="C140:K444" xr:uid="{00000000-0009-0000-0000-000003000000}"/>
  <mergeCells count="17">
    <mergeCell ref="E29:H29"/>
    <mergeCell ref="L2:V2"/>
    <mergeCell ref="E7:H7"/>
    <mergeCell ref="E9:H9"/>
    <mergeCell ref="E11:H11"/>
    <mergeCell ref="E20:H20"/>
    <mergeCell ref="E133:H133"/>
    <mergeCell ref="E85:H85"/>
    <mergeCell ref="E87:H87"/>
    <mergeCell ref="E89:H89"/>
    <mergeCell ref="D113:F113"/>
    <mergeCell ref="D114:F114"/>
    <mergeCell ref="D115:F115"/>
    <mergeCell ref="D116:F116"/>
    <mergeCell ref="D117:F117"/>
    <mergeCell ref="E129:H129"/>
    <mergeCell ref="E131:H1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631"/>
  <sheetViews>
    <sheetView showGridLines="0" topLeftCell="A606" workbookViewId="0">
      <selection activeCell="F616" sqref="F616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99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2490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J107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ROUND((SUM(BE107:BE114) + SUM(BE136:BE630)),  2)</f>
        <v>0</v>
      </c>
      <c r="I37" s="130">
        <v>0.21</v>
      </c>
      <c r="J37" s="129">
        <f>ROUND(((SUM(BE107:BE114) + SUM(BE136:BE630))*I37),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ROUND((SUM(BF107:BF114) + SUM(BF136:BF630)),  2)</f>
        <v>0</v>
      </c>
      <c r="I38" s="130">
        <v>0.15</v>
      </c>
      <c r="J38" s="129">
        <f>ROUND(((SUM(BF107:BF114) + SUM(BF136:BF630))*I38),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ROUND((SUM(BG107:BG114) + SUM(BG136:BG630)),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ROUND((SUM(BH107:BH114) + SUM(BH136:BH630)),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ROUND((SUM(BI107:BI114) + SUM(BI136:BI630)),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1D.1.6 - ZAŘÍZENÍ PRO VYTÁPĚNÍ STAVEB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65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65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J136</f>
        <v>0</v>
      </c>
      <c r="K98" s="34"/>
      <c r="L98" s="37"/>
      <c r="AU98" s="16" t="s">
        <v>135</v>
      </c>
    </row>
    <row r="99" spans="2:65" s="8" customFormat="1" ht="24.95" customHeight="1" x14ac:dyDescent="0.2">
      <c r="B99" s="158"/>
      <c r="C99" s="159"/>
      <c r="D99" s="160" t="s">
        <v>2491</v>
      </c>
      <c r="E99" s="161"/>
      <c r="F99" s="161"/>
      <c r="G99" s="161"/>
      <c r="H99" s="161"/>
      <c r="I99" s="162"/>
      <c r="J99" s="163">
        <f>J137</f>
        <v>0</v>
      </c>
      <c r="K99" s="159"/>
      <c r="L99" s="164"/>
    </row>
    <row r="100" spans="2:65" s="8" customFormat="1" ht="24.95" customHeight="1" x14ac:dyDescent="0.2">
      <c r="B100" s="158"/>
      <c r="C100" s="159"/>
      <c r="D100" s="160" t="s">
        <v>2492</v>
      </c>
      <c r="E100" s="161"/>
      <c r="F100" s="161"/>
      <c r="G100" s="161"/>
      <c r="H100" s="161"/>
      <c r="I100" s="162"/>
      <c r="J100" s="163">
        <f>J212</f>
        <v>0</v>
      </c>
      <c r="K100" s="159"/>
      <c r="L100" s="164"/>
    </row>
    <row r="101" spans="2:65" s="8" customFormat="1" ht="24.95" customHeight="1" x14ac:dyDescent="0.2">
      <c r="B101" s="158"/>
      <c r="C101" s="159"/>
      <c r="D101" s="160" t="s">
        <v>2493</v>
      </c>
      <c r="E101" s="161"/>
      <c r="F101" s="161"/>
      <c r="G101" s="161"/>
      <c r="H101" s="161"/>
      <c r="I101" s="162"/>
      <c r="J101" s="163">
        <f>J268</f>
        <v>0</v>
      </c>
      <c r="K101" s="159"/>
      <c r="L101" s="164"/>
    </row>
    <row r="102" spans="2:65" s="8" customFormat="1" ht="24.95" customHeight="1" x14ac:dyDescent="0.2">
      <c r="B102" s="158"/>
      <c r="C102" s="159"/>
      <c r="D102" s="160" t="s">
        <v>2494</v>
      </c>
      <c r="E102" s="161"/>
      <c r="F102" s="161"/>
      <c r="G102" s="161"/>
      <c r="H102" s="161"/>
      <c r="I102" s="162"/>
      <c r="J102" s="163">
        <f>J322</f>
        <v>0</v>
      </c>
      <c r="K102" s="159"/>
      <c r="L102" s="164"/>
    </row>
    <row r="103" spans="2:65" s="8" customFormat="1" ht="24.95" customHeight="1" x14ac:dyDescent="0.2">
      <c r="B103" s="158"/>
      <c r="C103" s="159"/>
      <c r="D103" s="160" t="s">
        <v>2495</v>
      </c>
      <c r="E103" s="161"/>
      <c r="F103" s="161"/>
      <c r="G103" s="161"/>
      <c r="H103" s="161"/>
      <c r="I103" s="162"/>
      <c r="J103" s="163">
        <f>J384</f>
        <v>0</v>
      </c>
      <c r="K103" s="159"/>
      <c r="L103" s="164"/>
    </row>
    <row r="104" spans="2:65" s="8" customFormat="1" ht="24.95" customHeight="1" x14ac:dyDescent="0.2">
      <c r="B104" s="158"/>
      <c r="C104" s="159"/>
      <c r="D104" s="160" t="s">
        <v>2496</v>
      </c>
      <c r="E104" s="161"/>
      <c r="F104" s="161"/>
      <c r="G104" s="161"/>
      <c r="H104" s="161"/>
      <c r="I104" s="162"/>
      <c r="J104" s="163">
        <f>J481</f>
        <v>0</v>
      </c>
      <c r="K104" s="159"/>
      <c r="L104" s="164"/>
    </row>
    <row r="105" spans="2:65" s="1" customFormat="1" ht="21.75" customHeight="1" x14ac:dyDescent="0.2">
      <c r="B105" s="33"/>
      <c r="C105" s="34"/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65" s="1" customFormat="1" ht="6.95" customHeight="1" x14ac:dyDescent="0.2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65" s="1" customFormat="1" ht="29.25" customHeight="1" x14ac:dyDescent="0.2">
      <c r="B107" s="33"/>
      <c r="C107" s="157" t="s">
        <v>173</v>
      </c>
      <c r="D107" s="34"/>
      <c r="E107" s="34"/>
      <c r="F107" s="34"/>
      <c r="G107" s="34"/>
      <c r="H107" s="34"/>
      <c r="I107" s="116"/>
      <c r="J107" s="171">
        <f>ROUND(J108 + J109 + J110 + J111 + J112 + J113,2)</f>
        <v>0</v>
      </c>
      <c r="K107" s="34"/>
      <c r="L107" s="37"/>
      <c r="N107" s="172" t="s">
        <v>40</v>
      </c>
    </row>
    <row r="108" spans="2:65" s="1" customFormat="1" ht="18" customHeight="1" x14ac:dyDescent="0.2">
      <c r="B108" s="33"/>
      <c r="C108" s="34"/>
      <c r="D108" s="324" t="s">
        <v>174</v>
      </c>
      <c r="E108" s="325"/>
      <c r="F108" s="325"/>
      <c r="G108" s="34"/>
      <c r="H108" s="34"/>
      <c r="I108" s="116"/>
      <c r="J108" s="174">
        <v>0</v>
      </c>
      <c r="K108" s="34"/>
      <c r="L108" s="175"/>
      <c r="M108" s="116"/>
      <c r="N108" s="176" t="s">
        <v>41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7" t="s">
        <v>175</v>
      </c>
      <c r="AZ108" s="116"/>
      <c r="BA108" s="116"/>
      <c r="BB108" s="116"/>
      <c r="BC108" s="116"/>
      <c r="BD108" s="116"/>
      <c r="BE108" s="178">
        <f t="shared" ref="BE108:BE113" si="0">IF(N108="základní",J108,0)</f>
        <v>0</v>
      </c>
      <c r="BF108" s="178">
        <f t="shared" ref="BF108:BF113" si="1">IF(N108="snížená",J108,0)</f>
        <v>0</v>
      </c>
      <c r="BG108" s="178">
        <f t="shared" ref="BG108:BG113" si="2">IF(N108="zákl. přenesená",J108,0)</f>
        <v>0</v>
      </c>
      <c r="BH108" s="178">
        <f t="shared" ref="BH108:BH113" si="3">IF(N108="sníž. přenesená",J108,0)</f>
        <v>0</v>
      </c>
      <c r="BI108" s="178">
        <f t="shared" ref="BI108:BI113" si="4">IF(N108="nulová",J108,0)</f>
        <v>0</v>
      </c>
      <c r="BJ108" s="177" t="s">
        <v>83</v>
      </c>
      <c r="BK108" s="116"/>
      <c r="BL108" s="116"/>
      <c r="BM108" s="116"/>
    </row>
    <row r="109" spans="2:65" s="1" customFormat="1" ht="18" customHeight="1" x14ac:dyDescent="0.2">
      <c r="B109" s="33"/>
      <c r="C109" s="34"/>
      <c r="D109" s="324" t="s">
        <v>176</v>
      </c>
      <c r="E109" s="325"/>
      <c r="F109" s="325"/>
      <c r="G109" s="34"/>
      <c r="H109" s="34"/>
      <c r="I109" s="116"/>
      <c r="J109" s="174">
        <v>0</v>
      </c>
      <c r="K109" s="34"/>
      <c r="L109" s="175"/>
      <c r="M109" s="116"/>
      <c r="N109" s="176" t="s">
        <v>41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7" t="s">
        <v>175</v>
      </c>
      <c r="AZ109" s="116"/>
      <c r="BA109" s="116"/>
      <c r="BB109" s="116"/>
      <c r="BC109" s="116"/>
      <c r="BD109" s="116"/>
      <c r="BE109" s="178">
        <f t="shared" si="0"/>
        <v>0</v>
      </c>
      <c r="BF109" s="178">
        <f t="shared" si="1"/>
        <v>0</v>
      </c>
      <c r="BG109" s="178">
        <f t="shared" si="2"/>
        <v>0</v>
      </c>
      <c r="BH109" s="178">
        <f t="shared" si="3"/>
        <v>0</v>
      </c>
      <c r="BI109" s="178">
        <f t="shared" si="4"/>
        <v>0</v>
      </c>
      <c r="BJ109" s="177" t="s">
        <v>83</v>
      </c>
      <c r="BK109" s="116"/>
      <c r="BL109" s="116"/>
      <c r="BM109" s="116"/>
    </row>
    <row r="110" spans="2:65" s="1" customFormat="1" ht="18" customHeight="1" x14ac:dyDescent="0.2">
      <c r="B110" s="33"/>
      <c r="C110" s="34"/>
      <c r="D110" s="324" t="s">
        <v>177</v>
      </c>
      <c r="E110" s="325"/>
      <c r="F110" s="325"/>
      <c r="G110" s="34"/>
      <c r="H110" s="34"/>
      <c r="I110" s="116"/>
      <c r="J110" s="174">
        <v>0</v>
      </c>
      <c r="K110" s="34"/>
      <c r="L110" s="175"/>
      <c r="M110" s="116"/>
      <c r="N110" s="176" t="s">
        <v>41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77" t="s">
        <v>175</v>
      </c>
      <c r="AZ110" s="116"/>
      <c r="BA110" s="116"/>
      <c r="BB110" s="116"/>
      <c r="BC110" s="116"/>
      <c r="BD110" s="116"/>
      <c r="BE110" s="178">
        <f t="shared" si="0"/>
        <v>0</v>
      </c>
      <c r="BF110" s="178">
        <f t="shared" si="1"/>
        <v>0</v>
      </c>
      <c r="BG110" s="178">
        <f t="shared" si="2"/>
        <v>0</v>
      </c>
      <c r="BH110" s="178">
        <f t="shared" si="3"/>
        <v>0</v>
      </c>
      <c r="BI110" s="178">
        <f t="shared" si="4"/>
        <v>0</v>
      </c>
      <c r="BJ110" s="177" t="s">
        <v>83</v>
      </c>
      <c r="BK110" s="116"/>
      <c r="BL110" s="116"/>
      <c r="BM110" s="116"/>
    </row>
    <row r="111" spans="2:65" s="1" customFormat="1" ht="18" customHeight="1" x14ac:dyDescent="0.2">
      <c r="B111" s="33"/>
      <c r="C111" s="34"/>
      <c r="D111" s="324" t="s">
        <v>178</v>
      </c>
      <c r="E111" s="325"/>
      <c r="F111" s="325"/>
      <c r="G111" s="34"/>
      <c r="H111" s="34"/>
      <c r="I111" s="116"/>
      <c r="J111" s="174">
        <v>0</v>
      </c>
      <c r="K111" s="34"/>
      <c r="L111" s="175"/>
      <c r="M111" s="116"/>
      <c r="N111" s="176" t="s">
        <v>41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7" t="s">
        <v>175</v>
      </c>
      <c r="AZ111" s="116"/>
      <c r="BA111" s="116"/>
      <c r="BB111" s="116"/>
      <c r="BC111" s="116"/>
      <c r="BD111" s="116"/>
      <c r="BE111" s="178">
        <f t="shared" si="0"/>
        <v>0</v>
      </c>
      <c r="BF111" s="178">
        <f t="shared" si="1"/>
        <v>0</v>
      </c>
      <c r="BG111" s="178">
        <f t="shared" si="2"/>
        <v>0</v>
      </c>
      <c r="BH111" s="178">
        <f t="shared" si="3"/>
        <v>0</v>
      </c>
      <c r="BI111" s="178">
        <f t="shared" si="4"/>
        <v>0</v>
      </c>
      <c r="BJ111" s="177" t="s">
        <v>83</v>
      </c>
      <c r="BK111" s="116"/>
      <c r="BL111" s="116"/>
      <c r="BM111" s="116"/>
    </row>
    <row r="112" spans="2:65" s="1" customFormat="1" ht="18" customHeight="1" x14ac:dyDescent="0.2">
      <c r="B112" s="33"/>
      <c r="C112" s="34"/>
      <c r="D112" s="324" t="s">
        <v>179</v>
      </c>
      <c r="E112" s="325"/>
      <c r="F112" s="325"/>
      <c r="G112" s="34"/>
      <c r="H112" s="34"/>
      <c r="I112" s="116"/>
      <c r="J112" s="174"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175</v>
      </c>
      <c r="AZ112" s="116"/>
      <c r="BA112" s="116"/>
      <c r="BB112" s="116"/>
      <c r="BC112" s="116"/>
      <c r="BD112" s="116"/>
      <c r="BE112" s="178">
        <f t="shared" si="0"/>
        <v>0</v>
      </c>
      <c r="BF112" s="178">
        <f t="shared" si="1"/>
        <v>0</v>
      </c>
      <c r="BG112" s="178">
        <f t="shared" si="2"/>
        <v>0</v>
      </c>
      <c r="BH112" s="178">
        <f t="shared" si="3"/>
        <v>0</v>
      </c>
      <c r="BI112" s="178">
        <f t="shared" si="4"/>
        <v>0</v>
      </c>
      <c r="BJ112" s="177" t="s">
        <v>83</v>
      </c>
      <c r="BK112" s="116"/>
      <c r="BL112" s="116"/>
      <c r="BM112" s="116"/>
    </row>
    <row r="113" spans="2:65" s="1" customFormat="1" ht="18" customHeight="1" x14ac:dyDescent="0.2">
      <c r="B113" s="33"/>
      <c r="C113" s="34"/>
      <c r="D113" s="173" t="s">
        <v>180</v>
      </c>
      <c r="E113" s="34"/>
      <c r="F113" s="34"/>
      <c r="G113" s="34"/>
      <c r="H113" s="34"/>
      <c r="I113" s="116"/>
      <c r="J113" s="174">
        <f>ROUND(J32*T113,2)</f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181</v>
      </c>
      <c r="AZ113" s="116"/>
      <c r="BA113" s="116"/>
      <c r="BB113" s="116"/>
      <c r="BC113" s="116"/>
      <c r="BD113" s="116"/>
      <c r="BE113" s="178">
        <f t="shared" si="0"/>
        <v>0</v>
      </c>
      <c r="BF113" s="178">
        <f t="shared" si="1"/>
        <v>0</v>
      </c>
      <c r="BG113" s="178">
        <f t="shared" si="2"/>
        <v>0</v>
      </c>
      <c r="BH113" s="178">
        <f t="shared" si="3"/>
        <v>0</v>
      </c>
      <c r="BI113" s="178">
        <f t="shared" si="4"/>
        <v>0</v>
      </c>
      <c r="BJ113" s="177" t="s">
        <v>83</v>
      </c>
      <c r="BK113" s="116"/>
      <c r="BL113" s="116"/>
      <c r="BM113" s="116"/>
    </row>
    <row r="114" spans="2:65" s="1" customFormat="1" x14ac:dyDescent="0.2">
      <c r="B114" s="33"/>
      <c r="C114" s="34"/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65" s="1" customFormat="1" ht="29.25" customHeight="1" x14ac:dyDescent="0.2">
      <c r="B115" s="33"/>
      <c r="C115" s="179" t="s">
        <v>182</v>
      </c>
      <c r="D115" s="154"/>
      <c r="E115" s="154"/>
      <c r="F115" s="154"/>
      <c r="G115" s="154"/>
      <c r="H115" s="154"/>
      <c r="I115" s="155"/>
      <c r="J115" s="180">
        <f>ROUND(J98+J107,2)</f>
        <v>0</v>
      </c>
      <c r="K115" s="154"/>
      <c r="L115" s="37"/>
    </row>
    <row r="116" spans="2:65" s="1" customFormat="1" ht="6.95" customHeight="1" x14ac:dyDescent="0.2">
      <c r="B116" s="48"/>
      <c r="C116" s="49"/>
      <c r="D116" s="49"/>
      <c r="E116" s="49"/>
      <c r="F116" s="49"/>
      <c r="G116" s="49"/>
      <c r="H116" s="49"/>
      <c r="I116" s="149"/>
      <c r="J116" s="49"/>
      <c r="K116" s="49"/>
      <c r="L116" s="37"/>
    </row>
    <row r="120" spans="2:65" s="1" customFormat="1" ht="6.95" customHeight="1" x14ac:dyDescent="0.2">
      <c r="B120" s="50"/>
      <c r="C120" s="51"/>
      <c r="D120" s="51"/>
      <c r="E120" s="51"/>
      <c r="F120" s="51"/>
      <c r="G120" s="51"/>
      <c r="H120" s="51"/>
      <c r="I120" s="152"/>
      <c r="J120" s="51"/>
      <c r="K120" s="51"/>
      <c r="L120" s="37"/>
    </row>
    <row r="121" spans="2:65" s="1" customFormat="1" ht="24.95" customHeight="1" x14ac:dyDescent="0.2">
      <c r="B121" s="33"/>
      <c r="C121" s="22" t="s">
        <v>183</v>
      </c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65" s="1" customFormat="1" ht="6.95" customHeight="1" x14ac:dyDescent="0.2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65" s="1" customFormat="1" ht="12" customHeight="1" x14ac:dyDescent="0.2">
      <c r="B123" s="33"/>
      <c r="C123" s="28" t="s">
        <v>14</v>
      </c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65" s="1" customFormat="1" ht="16.5" customHeight="1" x14ac:dyDescent="0.2">
      <c r="B124" s="33"/>
      <c r="C124" s="34"/>
      <c r="D124" s="34"/>
      <c r="E124" s="322" t="str">
        <f>E7</f>
        <v>Bytový dům Zahájská</v>
      </c>
      <c r="F124" s="323"/>
      <c r="G124" s="323"/>
      <c r="H124" s="323"/>
      <c r="I124" s="116"/>
      <c r="J124" s="34"/>
      <c r="K124" s="34"/>
      <c r="L124" s="37"/>
    </row>
    <row r="125" spans="2:65" ht="12" customHeight="1" x14ac:dyDescent="0.2">
      <c r="B125" s="20"/>
      <c r="C125" s="28" t="s">
        <v>125</v>
      </c>
      <c r="D125" s="21"/>
      <c r="E125" s="21"/>
      <c r="F125" s="21"/>
      <c r="G125" s="21"/>
      <c r="H125" s="21"/>
      <c r="J125" s="21"/>
      <c r="K125" s="21"/>
      <c r="L125" s="19"/>
    </row>
    <row r="126" spans="2:65" s="1" customFormat="1" ht="16.5" customHeight="1" x14ac:dyDescent="0.2">
      <c r="B126" s="33"/>
      <c r="C126" s="34"/>
      <c r="D126" s="34"/>
      <c r="E126" s="322" t="s">
        <v>126</v>
      </c>
      <c r="F126" s="321"/>
      <c r="G126" s="321"/>
      <c r="H126" s="321"/>
      <c r="I126" s="116"/>
      <c r="J126" s="34"/>
      <c r="K126" s="34"/>
      <c r="L126" s="37"/>
    </row>
    <row r="127" spans="2:65" s="1" customFormat="1" ht="12" customHeight="1" x14ac:dyDescent="0.2">
      <c r="B127" s="33"/>
      <c r="C127" s="28" t="s">
        <v>127</v>
      </c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65" s="1" customFormat="1" ht="16.5" customHeight="1" x14ac:dyDescent="0.2">
      <c r="B128" s="33"/>
      <c r="C128" s="34"/>
      <c r="D128" s="34"/>
      <c r="E128" s="289" t="str">
        <f>E11</f>
        <v>1D.1.6 - ZAŘÍZENÍ PRO VYTÁPĚNÍ STAVEB</v>
      </c>
      <c r="F128" s="321"/>
      <c r="G128" s="321"/>
      <c r="H128" s="321"/>
      <c r="I128" s="116"/>
      <c r="J128" s="34"/>
      <c r="K128" s="34"/>
      <c r="L128" s="37"/>
    </row>
    <row r="129" spans="2:65" s="1" customFormat="1" ht="6.95" customHeight="1" x14ac:dyDescent="0.2">
      <c r="B129" s="33"/>
      <c r="C129" s="34"/>
      <c r="D129" s="34"/>
      <c r="E129" s="34"/>
      <c r="F129" s="34"/>
      <c r="G129" s="34"/>
      <c r="H129" s="34"/>
      <c r="I129" s="116"/>
      <c r="J129" s="34"/>
      <c r="K129" s="34"/>
      <c r="L129" s="37"/>
    </row>
    <row r="130" spans="2:65" s="1" customFormat="1" ht="12" customHeight="1" x14ac:dyDescent="0.2">
      <c r="B130" s="33"/>
      <c r="C130" s="28" t="s">
        <v>18</v>
      </c>
      <c r="D130" s="34"/>
      <c r="E130" s="34"/>
      <c r="F130" s="26" t="str">
        <f>F14</f>
        <v>Litomyšl</v>
      </c>
      <c r="G130" s="34"/>
      <c r="H130" s="34"/>
      <c r="I130" s="117" t="s">
        <v>20</v>
      </c>
      <c r="J130" s="60" t="str">
        <f>IF(J14="","",J14)</f>
        <v>25. 11. 2019</v>
      </c>
      <c r="K130" s="34"/>
      <c r="L130" s="37"/>
    </row>
    <row r="131" spans="2:65" s="1" customFormat="1" ht="6.95" customHeight="1" x14ac:dyDescent="0.2">
      <c r="B131" s="33"/>
      <c r="C131" s="34"/>
      <c r="D131" s="34"/>
      <c r="E131" s="34"/>
      <c r="F131" s="34"/>
      <c r="G131" s="34"/>
      <c r="H131" s="34"/>
      <c r="I131" s="116"/>
      <c r="J131" s="34"/>
      <c r="K131" s="34"/>
      <c r="L131" s="37"/>
    </row>
    <row r="132" spans="2:65" s="1" customFormat="1" ht="15.2" customHeight="1" x14ac:dyDescent="0.2">
      <c r="B132" s="33"/>
      <c r="C132" s="28" t="s">
        <v>22</v>
      </c>
      <c r="D132" s="34"/>
      <c r="E132" s="34"/>
      <c r="F132" s="26" t="str">
        <f>E17</f>
        <v>Město Litomyšl</v>
      </c>
      <c r="G132" s="34"/>
      <c r="H132" s="34"/>
      <c r="I132" s="117" t="s">
        <v>28</v>
      </c>
      <c r="J132" s="31" t="str">
        <f>E23</f>
        <v>KIP s.r.o. Litomyšl</v>
      </c>
      <c r="K132" s="34"/>
      <c r="L132" s="37"/>
    </row>
    <row r="133" spans="2:65" s="1" customFormat="1" ht="15.2" customHeight="1" x14ac:dyDescent="0.2">
      <c r="B133" s="33"/>
      <c r="C133" s="28" t="s">
        <v>26</v>
      </c>
      <c r="D133" s="34"/>
      <c r="E133" s="34"/>
      <c r="F133" s="26" t="str">
        <f>IF(E20="","",E20)</f>
        <v>Vyplň údaj</v>
      </c>
      <c r="G133" s="34"/>
      <c r="H133" s="34"/>
      <c r="I133" s="117" t="s">
        <v>33</v>
      </c>
      <c r="J133" s="31" t="str">
        <f>E26</f>
        <v xml:space="preserve"> </v>
      </c>
      <c r="K133" s="34"/>
      <c r="L133" s="37"/>
    </row>
    <row r="134" spans="2:65" s="1" customFormat="1" ht="10.35" customHeight="1" x14ac:dyDescent="0.2">
      <c r="B134" s="33"/>
      <c r="C134" s="34"/>
      <c r="D134" s="34"/>
      <c r="E134" s="34"/>
      <c r="F134" s="34"/>
      <c r="G134" s="34"/>
      <c r="H134" s="34"/>
      <c r="I134" s="116"/>
      <c r="J134" s="34"/>
      <c r="K134" s="34"/>
      <c r="L134" s="37"/>
    </row>
    <row r="135" spans="2:65" s="10" customFormat="1" ht="29.25" customHeight="1" x14ac:dyDescent="0.2">
      <c r="B135" s="181"/>
      <c r="C135" s="182" t="s">
        <v>184</v>
      </c>
      <c r="D135" s="183" t="s">
        <v>61</v>
      </c>
      <c r="E135" s="183" t="s">
        <v>57</v>
      </c>
      <c r="F135" s="183" t="s">
        <v>58</v>
      </c>
      <c r="G135" s="183" t="s">
        <v>185</v>
      </c>
      <c r="H135" s="183" t="s">
        <v>186</v>
      </c>
      <c r="I135" s="184" t="s">
        <v>187</v>
      </c>
      <c r="J135" s="185" t="s">
        <v>133</v>
      </c>
      <c r="K135" s="186" t="s">
        <v>188</v>
      </c>
      <c r="L135" s="187"/>
      <c r="M135" s="69" t="s">
        <v>1</v>
      </c>
      <c r="N135" s="70" t="s">
        <v>40</v>
      </c>
      <c r="O135" s="70" t="s">
        <v>189</v>
      </c>
      <c r="P135" s="70" t="s">
        <v>190</v>
      </c>
      <c r="Q135" s="70" t="s">
        <v>191</v>
      </c>
      <c r="R135" s="70" t="s">
        <v>192</v>
      </c>
      <c r="S135" s="70" t="s">
        <v>193</v>
      </c>
      <c r="T135" s="71" t="s">
        <v>194</v>
      </c>
    </row>
    <row r="136" spans="2:65" s="1" customFormat="1" ht="22.9" customHeight="1" x14ac:dyDescent="0.25">
      <c r="B136" s="33"/>
      <c r="C136" s="76" t="s">
        <v>195</v>
      </c>
      <c r="D136" s="34"/>
      <c r="E136" s="34"/>
      <c r="F136" s="34"/>
      <c r="G136" s="34"/>
      <c r="H136" s="34"/>
      <c r="I136" s="116"/>
      <c r="J136" s="188">
        <f>BK136</f>
        <v>0</v>
      </c>
      <c r="K136" s="34"/>
      <c r="L136" s="37"/>
      <c r="M136" s="72"/>
      <c r="N136" s="73"/>
      <c r="O136" s="73"/>
      <c r="P136" s="189">
        <f>P137+P212+P268+P322+P384+P481</f>
        <v>0</v>
      </c>
      <c r="Q136" s="73"/>
      <c r="R136" s="189">
        <f>R137+R212+R268+R322+R384+R481</f>
        <v>1.83894</v>
      </c>
      <c r="S136" s="73"/>
      <c r="T136" s="190">
        <f>T137+T212+T268+T322+T384+T481</f>
        <v>0</v>
      </c>
      <c r="AT136" s="16" t="s">
        <v>75</v>
      </c>
      <c r="AU136" s="16" t="s">
        <v>135</v>
      </c>
      <c r="BK136" s="191">
        <f>BK137+BK212+BK268+BK322+BK384+BK481</f>
        <v>0</v>
      </c>
    </row>
    <row r="137" spans="2:65" s="11" customFormat="1" ht="25.9" customHeight="1" x14ac:dyDescent="0.2">
      <c r="B137" s="192"/>
      <c r="C137" s="193"/>
      <c r="D137" s="194" t="s">
        <v>75</v>
      </c>
      <c r="E137" s="195" t="s">
        <v>1069</v>
      </c>
      <c r="F137" s="195" t="s">
        <v>1070</v>
      </c>
      <c r="G137" s="193"/>
      <c r="H137" s="193"/>
      <c r="I137" s="196"/>
      <c r="J137" s="197">
        <f>BK137</f>
        <v>0</v>
      </c>
      <c r="K137" s="193"/>
      <c r="L137" s="198"/>
      <c r="M137" s="199"/>
      <c r="N137" s="200"/>
      <c r="O137" s="200"/>
      <c r="P137" s="201">
        <f>SUM(P138:P211)</f>
        <v>0</v>
      </c>
      <c r="Q137" s="200"/>
      <c r="R137" s="201">
        <f>SUM(R138:R211)</f>
        <v>0.10249000000000001</v>
      </c>
      <c r="S137" s="200"/>
      <c r="T137" s="202">
        <f>SUM(T138:T211)</f>
        <v>0</v>
      </c>
      <c r="AR137" s="203" t="s">
        <v>83</v>
      </c>
      <c r="AT137" s="204" t="s">
        <v>75</v>
      </c>
      <c r="AU137" s="204" t="s">
        <v>76</v>
      </c>
      <c r="AY137" s="203" t="s">
        <v>198</v>
      </c>
      <c r="BK137" s="205">
        <f>SUM(BK138:BK211)</f>
        <v>0</v>
      </c>
    </row>
    <row r="138" spans="2:65" s="1" customFormat="1" ht="24" customHeight="1" x14ac:dyDescent="0.2">
      <c r="B138" s="33"/>
      <c r="C138" s="208" t="s">
        <v>83</v>
      </c>
      <c r="D138" s="208" t="s">
        <v>201</v>
      </c>
      <c r="E138" s="209" t="s">
        <v>2497</v>
      </c>
      <c r="F138" s="210" t="s">
        <v>2498</v>
      </c>
      <c r="G138" s="211" t="s">
        <v>278</v>
      </c>
      <c r="H138" s="212">
        <v>239</v>
      </c>
      <c r="I138" s="213"/>
      <c r="J138" s="212">
        <f>ROUND(I138*H138,2)</f>
        <v>0</v>
      </c>
      <c r="K138" s="210" t="s">
        <v>1</v>
      </c>
      <c r="L138" s="37"/>
      <c r="M138" s="214" t="s">
        <v>1</v>
      </c>
      <c r="N138" s="215" t="s">
        <v>41</v>
      </c>
      <c r="O138" s="6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AR138" s="218" t="s">
        <v>205</v>
      </c>
      <c r="AT138" s="218" t="s">
        <v>201</v>
      </c>
      <c r="AU138" s="218" t="s">
        <v>83</v>
      </c>
      <c r="AY138" s="16" t="s">
        <v>198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6" t="s">
        <v>83</v>
      </c>
      <c r="BK138" s="219">
        <f>ROUND(I138*H138,2)</f>
        <v>0</v>
      </c>
      <c r="BL138" s="16" t="s">
        <v>205</v>
      </c>
      <c r="BM138" s="218" t="s">
        <v>85</v>
      </c>
    </row>
    <row r="139" spans="2:65" s="14" customFormat="1" x14ac:dyDescent="0.2">
      <c r="B139" s="243"/>
      <c r="C139" s="244"/>
      <c r="D139" s="222" t="s">
        <v>206</v>
      </c>
      <c r="E139" s="245" t="s">
        <v>1</v>
      </c>
      <c r="F139" s="246" t="s">
        <v>2499</v>
      </c>
      <c r="G139" s="244"/>
      <c r="H139" s="245" t="s">
        <v>1</v>
      </c>
      <c r="I139" s="247"/>
      <c r="J139" s="244"/>
      <c r="K139" s="244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206</v>
      </c>
      <c r="AU139" s="252" t="s">
        <v>83</v>
      </c>
      <c r="AV139" s="14" t="s">
        <v>83</v>
      </c>
      <c r="AW139" s="14" t="s">
        <v>32</v>
      </c>
      <c r="AX139" s="14" t="s">
        <v>76</v>
      </c>
      <c r="AY139" s="252" t="s">
        <v>198</v>
      </c>
    </row>
    <row r="140" spans="2:65" s="12" customFormat="1" x14ac:dyDescent="0.2">
      <c r="B140" s="220"/>
      <c r="C140" s="221"/>
      <c r="D140" s="222" t="s">
        <v>206</v>
      </c>
      <c r="E140" s="223" t="s">
        <v>1</v>
      </c>
      <c r="F140" s="224" t="s">
        <v>2500</v>
      </c>
      <c r="G140" s="221"/>
      <c r="H140" s="225">
        <v>239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206</v>
      </c>
      <c r="AU140" s="231" t="s">
        <v>83</v>
      </c>
      <c r="AV140" s="12" t="s">
        <v>85</v>
      </c>
      <c r="AW140" s="12" t="s">
        <v>32</v>
      </c>
      <c r="AX140" s="12" t="s">
        <v>76</v>
      </c>
      <c r="AY140" s="231" t="s">
        <v>198</v>
      </c>
    </row>
    <row r="141" spans="2:65" s="14" customFormat="1" x14ac:dyDescent="0.2">
      <c r="B141" s="243"/>
      <c r="C141" s="244"/>
      <c r="D141" s="222" t="s">
        <v>206</v>
      </c>
      <c r="E141" s="245" t="s">
        <v>1</v>
      </c>
      <c r="F141" s="246" t="s">
        <v>2501</v>
      </c>
      <c r="G141" s="244"/>
      <c r="H141" s="245" t="s">
        <v>1</v>
      </c>
      <c r="I141" s="247"/>
      <c r="J141" s="244"/>
      <c r="K141" s="244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206</v>
      </c>
      <c r="AU141" s="252" t="s">
        <v>83</v>
      </c>
      <c r="AV141" s="14" t="s">
        <v>83</v>
      </c>
      <c r="AW141" s="14" t="s">
        <v>32</v>
      </c>
      <c r="AX141" s="14" t="s">
        <v>76</v>
      </c>
      <c r="AY141" s="252" t="s">
        <v>198</v>
      </c>
    </row>
    <row r="142" spans="2:65" s="13" customFormat="1" x14ac:dyDescent="0.2">
      <c r="B142" s="232"/>
      <c r="C142" s="233"/>
      <c r="D142" s="222" t="s">
        <v>206</v>
      </c>
      <c r="E142" s="234" t="s">
        <v>1</v>
      </c>
      <c r="F142" s="235" t="s">
        <v>208</v>
      </c>
      <c r="G142" s="233"/>
      <c r="H142" s="236">
        <v>239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206</v>
      </c>
      <c r="AU142" s="242" t="s">
        <v>83</v>
      </c>
      <c r="AV142" s="13" t="s">
        <v>205</v>
      </c>
      <c r="AW142" s="13" t="s">
        <v>32</v>
      </c>
      <c r="AX142" s="13" t="s">
        <v>83</v>
      </c>
      <c r="AY142" s="242" t="s">
        <v>198</v>
      </c>
    </row>
    <row r="143" spans="2:65" s="1" customFormat="1" ht="24" customHeight="1" x14ac:dyDescent="0.2">
      <c r="B143" s="33"/>
      <c r="C143" s="260" t="s">
        <v>85</v>
      </c>
      <c r="D143" s="260" t="s">
        <v>2230</v>
      </c>
      <c r="E143" s="261" t="s">
        <v>2502</v>
      </c>
      <c r="F143" s="262" t="s">
        <v>2503</v>
      </c>
      <c r="G143" s="263" t="s">
        <v>278</v>
      </c>
      <c r="H143" s="264">
        <v>239</v>
      </c>
      <c r="I143" s="265"/>
      <c r="J143" s="264">
        <f>ROUND(I143*H143,2)</f>
        <v>0</v>
      </c>
      <c r="K143" s="262" t="s">
        <v>1</v>
      </c>
      <c r="L143" s="266"/>
      <c r="M143" s="267" t="s">
        <v>1</v>
      </c>
      <c r="N143" s="268" t="s">
        <v>41</v>
      </c>
      <c r="O143" s="65"/>
      <c r="P143" s="216">
        <f>O143*H143</f>
        <v>0</v>
      </c>
      <c r="Q143" s="216">
        <v>8.0000000000000007E-5</v>
      </c>
      <c r="R143" s="216">
        <f>Q143*H143</f>
        <v>1.9120000000000002E-2</v>
      </c>
      <c r="S143" s="216">
        <v>0</v>
      </c>
      <c r="T143" s="217">
        <f>S143*H143</f>
        <v>0</v>
      </c>
      <c r="AR143" s="218" t="s">
        <v>218</v>
      </c>
      <c r="AT143" s="218" t="s">
        <v>2230</v>
      </c>
      <c r="AU143" s="218" t="s">
        <v>83</v>
      </c>
      <c r="AY143" s="16" t="s">
        <v>198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6" t="s">
        <v>83</v>
      </c>
      <c r="BK143" s="219">
        <f>ROUND(I143*H143,2)</f>
        <v>0</v>
      </c>
      <c r="BL143" s="16" t="s">
        <v>205</v>
      </c>
      <c r="BM143" s="218" t="s">
        <v>205</v>
      </c>
    </row>
    <row r="144" spans="2:65" s="1" customFormat="1" ht="24" customHeight="1" x14ac:dyDescent="0.2">
      <c r="B144" s="33"/>
      <c r="C144" s="208" t="s">
        <v>211</v>
      </c>
      <c r="D144" s="208" t="s">
        <v>201</v>
      </c>
      <c r="E144" s="209" t="s">
        <v>2504</v>
      </c>
      <c r="F144" s="210" t="s">
        <v>2505</v>
      </c>
      <c r="G144" s="211" t="s">
        <v>278</v>
      </c>
      <c r="H144" s="212">
        <v>38</v>
      </c>
      <c r="I144" s="213"/>
      <c r="J144" s="212">
        <f>ROUND(I144*H144,2)</f>
        <v>0</v>
      </c>
      <c r="K144" s="210" t="s">
        <v>1</v>
      </c>
      <c r="L144" s="37"/>
      <c r="M144" s="214" t="s">
        <v>1</v>
      </c>
      <c r="N144" s="215" t="s">
        <v>41</v>
      </c>
      <c r="O144" s="6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218" t="s">
        <v>205</v>
      </c>
      <c r="AT144" s="218" t="s">
        <v>201</v>
      </c>
      <c r="AU144" s="218" t="s">
        <v>83</v>
      </c>
      <c r="AY144" s="16" t="s">
        <v>198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6" t="s">
        <v>83</v>
      </c>
      <c r="BK144" s="219">
        <f>ROUND(I144*H144,2)</f>
        <v>0</v>
      </c>
      <c r="BL144" s="16" t="s">
        <v>205</v>
      </c>
      <c r="BM144" s="218" t="s">
        <v>215</v>
      </c>
    </row>
    <row r="145" spans="2:65" s="14" customFormat="1" x14ac:dyDescent="0.2">
      <c r="B145" s="243"/>
      <c r="C145" s="244"/>
      <c r="D145" s="222" t="s">
        <v>206</v>
      </c>
      <c r="E145" s="245" t="s">
        <v>1</v>
      </c>
      <c r="F145" s="246" t="s">
        <v>2499</v>
      </c>
      <c r="G145" s="244"/>
      <c r="H145" s="245" t="s">
        <v>1</v>
      </c>
      <c r="I145" s="247"/>
      <c r="J145" s="244"/>
      <c r="K145" s="244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206</v>
      </c>
      <c r="AU145" s="252" t="s">
        <v>83</v>
      </c>
      <c r="AV145" s="14" t="s">
        <v>83</v>
      </c>
      <c r="AW145" s="14" t="s">
        <v>32</v>
      </c>
      <c r="AX145" s="14" t="s">
        <v>76</v>
      </c>
      <c r="AY145" s="252" t="s">
        <v>198</v>
      </c>
    </row>
    <row r="146" spans="2:65" s="12" customFormat="1" x14ac:dyDescent="0.2">
      <c r="B146" s="220"/>
      <c r="C146" s="221"/>
      <c r="D146" s="222" t="s">
        <v>206</v>
      </c>
      <c r="E146" s="223" t="s">
        <v>1</v>
      </c>
      <c r="F146" s="224" t="s">
        <v>2506</v>
      </c>
      <c r="G146" s="221"/>
      <c r="H146" s="225">
        <v>38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206</v>
      </c>
      <c r="AU146" s="231" t="s">
        <v>83</v>
      </c>
      <c r="AV146" s="12" t="s">
        <v>85</v>
      </c>
      <c r="AW146" s="12" t="s">
        <v>32</v>
      </c>
      <c r="AX146" s="12" t="s">
        <v>76</v>
      </c>
      <c r="AY146" s="231" t="s">
        <v>198</v>
      </c>
    </row>
    <row r="147" spans="2:65" s="14" customFormat="1" x14ac:dyDescent="0.2">
      <c r="B147" s="243"/>
      <c r="C147" s="244"/>
      <c r="D147" s="222" t="s">
        <v>206</v>
      </c>
      <c r="E147" s="245" t="s">
        <v>1</v>
      </c>
      <c r="F147" s="246" t="s">
        <v>2507</v>
      </c>
      <c r="G147" s="244"/>
      <c r="H147" s="245" t="s">
        <v>1</v>
      </c>
      <c r="I147" s="247"/>
      <c r="J147" s="244"/>
      <c r="K147" s="244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206</v>
      </c>
      <c r="AU147" s="252" t="s">
        <v>83</v>
      </c>
      <c r="AV147" s="14" t="s">
        <v>83</v>
      </c>
      <c r="AW147" s="14" t="s">
        <v>32</v>
      </c>
      <c r="AX147" s="14" t="s">
        <v>76</v>
      </c>
      <c r="AY147" s="252" t="s">
        <v>198</v>
      </c>
    </row>
    <row r="148" spans="2:65" s="13" customFormat="1" x14ac:dyDescent="0.2">
      <c r="B148" s="232"/>
      <c r="C148" s="233"/>
      <c r="D148" s="222" t="s">
        <v>206</v>
      </c>
      <c r="E148" s="234" t="s">
        <v>1</v>
      </c>
      <c r="F148" s="235" t="s">
        <v>208</v>
      </c>
      <c r="G148" s="233"/>
      <c r="H148" s="236">
        <v>38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206</v>
      </c>
      <c r="AU148" s="242" t="s">
        <v>83</v>
      </c>
      <c r="AV148" s="13" t="s">
        <v>205</v>
      </c>
      <c r="AW148" s="13" t="s">
        <v>32</v>
      </c>
      <c r="AX148" s="13" t="s">
        <v>83</v>
      </c>
      <c r="AY148" s="242" t="s">
        <v>198</v>
      </c>
    </row>
    <row r="149" spans="2:65" s="1" customFormat="1" ht="24" customHeight="1" x14ac:dyDescent="0.2">
      <c r="B149" s="33"/>
      <c r="C149" s="260" t="s">
        <v>205</v>
      </c>
      <c r="D149" s="260" t="s">
        <v>2230</v>
      </c>
      <c r="E149" s="261" t="s">
        <v>2508</v>
      </c>
      <c r="F149" s="262" t="s">
        <v>2509</v>
      </c>
      <c r="G149" s="263" t="s">
        <v>278</v>
      </c>
      <c r="H149" s="264">
        <v>38</v>
      </c>
      <c r="I149" s="265"/>
      <c r="J149" s="264">
        <f>ROUND(I149*H149,2)</f>
        <v>0</v>
      </c>
      <c r="K149" s="262" t="s">
        <v>1</v>
      </c>
      <c r="L149" s="266"/>
      <c r="M149" s="267" t="s">
        <v>1</v>
      </c>
      <c r="N149" s="268" t="s">
        <v>41</v>
      </c>
      <c r="O149" s="65"/>
      <c r="P149" s="216">
        <f>O149*H149</f>
        <v>0</v>
      </c>
      <c r="Q149" s="216">
        <v>1E-4</v>
      </c>
      <c r="R149" s="216">
        <f>Q149*H149</f>
        <v>3.8E-3</v>
      </c>
      <c r="S149" s="216">
        <v>0</v>
      </c>
      <c r="T149" s="217">
        <f>S149*H149</f>
        <v>0</v>
      </c>
      <c r="AR149" s="218" t="s">
        <v>218</v>
      </c>
      <c r="AT149" s="218" t="s">
        <v>2230</v>
      </c>
      <c r="AU149" s="218" t="s">
        <v>83</v>
      </c>
      <c r="AY149" s="16" t="s">
        <v>198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6" t="s">
        <v>83</v>
      </c>
      <c r="BK149" s="219">
        <f>ROUND(I149*H149,2)</f>
        <v>0</v>
      </c>
      <c r="BL149" s="16" t="s">
        <v>205</v>
      </c>
      <c r="BM149" s="218" t="s">
        <v>218</v>
      </c>
    </row>
    <row r="150" spans="2:65" s="1" customFormat="1" ht="24" customHeight="1" x14ac:dyDescent="0.2">
      <c r="B150" s="33"/>
      <c r="C150" s="208" t="s">
        <v>221</v>
      </c>
      <c r="D150" s="208" t="s">
        <v>201</v>
      </c>
      <c r="E150" s="209" t="s">
        <v>2510</v>
      </c>
      <c r="F150" s="210" t="s">
        <v>2511</v>
      </c>
      <c r="G150" s="211" t="s">
        <v>278</v>
      </c>
      <c r="H150" s="212">
        <v>14</v>
      </c>
      <c r="I150" s="213"/>
      <c r="J150" s="212">
        <f>ROUND(I150*H150,2)</f>
        <v>0</v>
      </c>
      <c r="K150" s="210" t="s">
        <v>1</v>
      </c>
      <c r="L150" s="37"/>
      <c r="M150" s="214" t="s">
        <v>1</v>
      </c>
      <c r="N150" s="215" t="s">
        <v>41</v>
      </c>
      <c r="O150" s="6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AR150" s="218" t="s">
        <v>205</v>
      </c>
      <c r="AT150" s="218" t="s">
        <v>201</v>
      </c>
      <c r="AU150" s="218" t="s">
        <v>83</v>
      </c>
      <c r="AY150" s="16" t="s">
        <v>198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6" t="s">
        <v>83</v>
      </c>
      <c r="BK150" s="219">
        <f>ROUND(I150*H150,2)</f>
        <v>0</v>
      </c>
      <c r="BL150" s="16" t="s">
        <v>205</v>
      </c>
      <c r="BM150" s="218" t="s">
        <v>225</v>
      </c>
    </row>
    <row r="151" spans="2:65" s="14" customFormat="1" x14ac:dyDescent="0.2">
      <c r="B151" s="243"/>
      <c r="C151" s="244"/>
      <c r="D151" s="222" t="s">
        <v>206</v>
      </c>
      <c r="E151" s="245" t="s">
        <v>1</v>
      </c>
      <c r="F151" s="246" t="s">
        <v>2512</v>
      </c>
      <c r="G151" s="244"/>
      <c r="H151" s="245" t="s">
        <v>1</v>
      </c>
      <c r="I151" s="247"/>
      <c r="J151" s="244"/>
      <c r="K151" s="244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206</v>
      </c>
      <c r="AU151" s="252" t="s">
        <v>83</v>
      </c>
      <c r="AV151" s="14" t="s">
        <v>83</v>
      </c>
      <c r="AW151" s="14" t="s">
        <v>32</v>
      </c>
      <c r="AX151" s="14" t="s">
        <v>76</v>
      </c>
      <c r="AY151" s="252" t="s">
        <v>198</v>
      </c>
    </row>
    <row r="152" spans="2:65" s="12" customFormat="1" x14ac:dyDescent="0.2">
      <c r="B152" s="220"/>
      <c r="C152" s="221"/>
      <c r="D152" s="222" t="s">
        <v>206</v>
      </c>
      <c r="E152" s="223" t="s">
        <v>1</v>
      </c>
      <c r="F152" s="224" t="s">
        <v>2513</v>
      </c>
      <c r="G152" s="221"/>
      <c r="H152" s="225">
        <v>14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206</v>
      </c>
      <c r="AU152" s="231" t="s">
        <v>83</v>
      </c>
      <c r="AV152" s="12" t="s">
        <v>85</v>
      </c>
      <c r="AW152" s="12" t="s">
        <v>32</v>
      </c>
      <c r="AX152" s="12" t="s">
        <v>76</v>
      </c>
      <c r="AY152" s="231" t="s">
        <v>198</v>
      </c>
    </row>
    <row r="153" spans="2:65" s="14" customFormat="1" x14ac:dyDescent="0.2">
      <c r="B153" s="243"/>
      <c r="C153" s="244"/>
      <c r="D153" s="222" t="s">
        <v>206</v>
      </c>
      <c r="E153" s="245" t="s">
        <v>1</v>
      </c>
      <c r="F153" s="246" t="s">
        <v>2514</v>
      </c>
      <c r="G153" s="244"/>
      <c r="H153" s="245" t="s">
        <v>1</v>
      </c>
      <c r="I153" s="247"/>
      <c r="J153" s="244"/>
      <c r="K153" s="244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206</v>
      </c>
      <c r="AU153" s="252" t="s">
        <v>83</v>
      </c>
      <c r="AV153" s="14" t="s">
        <v>83</v>
      </c>
      <c r="AW153" s="14" t="s">
        <v>32</v>
      </c>
      <c r="AX153" s="14" t="s">
        <v>76</v>
      </c>
      <c r="AY153" s="252" t="s">
        <v>198</v>
      </c>
    </row>
    <row r="154" spans="2:65" s="13" customFormat="1" x14ac:dyDescent="0.2">
      <c r="B154" s="232"/>
      <c r="C154" s="233"/>
      <c r="D154" s="222" t="s">
        <v>206</v>
      </c>
      <c r="E154" s="234" t="s">
        <v>1</v>
      </c>
      <c r="F154" s="235" t="s">
        <v>208</v>
      </c>
      <c r="G154" s="233"/>
      <c r="H154" s="236">
        <v>14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206</v>
      </c>
      <c r="AU154" s="242" t="s">
        <v>83</v>
      </c>
      <c r="AV154" s="13" t="s">
        <v>205</v>
      </c>
      <c r="AW154" s="13" t="s">
        <v>32</v>
      </c>
      <c r="AX154" s="13" t="s">
        <v>83</v>
      </c>
      <c r="AY154" s="242" t="s">
        <v>198</v>
      </c>
    </row>
    <row r="155" spans="2:65" s="1" customFormat="1" ht="24" customHeight="1" x14ac:dyDescent="0.2">
      <c r="B155" s="33"/>
      <c r="C155" s="260" t="s">
        <v>215</v>
      </c>
      <c r="D155" s="260" t="s">
        <v>2230</v>
      </c>
      <c r="E155" s="261" t="s">
        <v>2515</v>
      </c>
      <c r="F155" s="262" t="s">
        <v>2516</v>
      </c>
      <c r="G155" s="263" t="s">
        <v>278</v>
      </c>
      <c r="H155" s="264">
        <v>14</v>
      </c>
      <c r="I155" s="265"/>
      <c r="J155" s="264">
        <f>ROUND(I155*H155,2)</f>
        <v>0</v>
      </c>
      <c r="K155" s="262" t="s">
        <v>1</v>
      </c>
      <c r="L155" s="266"/>
      <c r="M155" s="267" t="s">
        <v>1</v>
      </c>
      <c r="N155" s="268" t="s">
        <v>41</v>
      </c>
      <c r="O155" s="65"/>
      <c r="P155" s="216">
        <f>O155*H155</f>
        <v>0</v>
      </c>
      <c r="Q155" s="216">
        <v>5.0000000000000002E-5</v>
      </c>
      <c r="R155" s="216">
        <f>Q155*H155</f>
        <v>6.9999999999999999E-4</v>
      </c>
      <c r="S155" s="216">
        <v>0</v>
      </c>
      <c r="T155" s="217">
        <f>S155*H155</f>
        <v>0</v>
      </c>
      <c r="AR155" s="218" t="s">
        <v>218</v>
      </c>
      <c r="AT155" s="218" t="s">
        <v>2230</v>
      </c>
      <c r="AU155" s="218" t="s">
        <v>83</v>
      </c>
      <c r="AY155" s="16" t="s">
        <v>198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6" t="s">
        <v>83</v>
      </c>
      <c r="BK155" s="219">
        <f>ROUND(I155*H155,2)</f>
        <v>0</v>
      </c>
      <c r="BL155" s="16" t="s">
        <v>205</v>
      </c>
      <c r="BM155" s="218" t="s">
        <v>219</v>
      </c>
    </row>
    <row r="156" spans="2:65" s="1" customFormat="1" ht="24" customHeight="1" x14ac:dyDescent="0.2">
      <c r="B156" s="33"/>
      <c r="C156" s="208" t="s">
        <v>238</v>
      </c>
      <c r="D156" s="208" t="s">
        <v>201</v>
      </c>
      <c r="E156" s="209" t="s">
        <v>2517</v>
      </c>
      <c r="F156" s="210" t="s">
        <v>2518</v>
      </c>
      <c r="G156" s="211" t="s">
        <v>278</v>
      </c>
      <c r="H156" s="212">
        <v>58</v>
      </c>
      <c r="I156" s="213"/>
      <c r="J156" s="212">
        <f>ROUND(I156*H156,2)</f>
        <v>0</v>
      </c>
      <c r="K156" s="210" t="s">
        <v>1</v>
      </c>
      <c r="L156" s="37"/>
      <c r="M156" s="214" t="s">
        <v>1</v>
      </c>
      <c r="N156" s="215" t="s">
        <v>41</v>
      </c>
      <c r="O156" s="6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218" t="s">
        <v>205</v>
      </c>
      <c r="AT156" s="218" t="s">
        <v>201</v>
      </c>
      <c r="AU156" s="218" t="s">
        <v>83</v>
      </c>
      <c r="AY156" s="16" t="s">
        <v>198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6" t="s">
        <v>83</v>
      </c>
      <c r="BK156" s="219">
        <f>ROUND(I156*H156,2)</f>
        <v>0</v>
      </c>
      <c r="BL156" s="16" t="s">
        <v>205</v>
      </c>
      <c r="BM156" s="218" t="s">
        <v>241</v>
      </c>
    </row>
    <row r="157" spans="2:65" s="14" customFormat="1" x14ac:dyDescent="0.2">
      <c r="B157" s="243"/>
      <c r="C157" s="244"/>
      <c r="D157" s="222" t="s">
        <v>206</v>
      </c>
      <c r="E157" s="245" t="s">
        <v>1</v>
      </c>
      <c r="F157" s="246" t="s">
        <v>2512</v>
      </c>
      <c r="G157" s="244"/>
      <c r="H157" s="245" t="s">
        <v>1</v>
      </c>
      <c r="I157" s="247"/>
      <c r="J157" s="244"/>
      <c r="K157" s="244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206</v>
      </c>
      <c r="AU157" s="252" t="s">
        <v>83</v>
      </c>
      <c r="AV157" s="14" t="s">
        <v>83</v>
      </c>
      <c r="AW157" s="14" t="s">
        <v>32</v>
      </c>
      <c r="AX157" s="14" t="s">
        <v>76</v>
      </c>
      <c r="AY157" s="252" t="s">
        <v>198</v>
      </c>
    </row>
    <row r="158" spans="2:65" s="12" customFormat="1" x14ac:dyDescent="0.2">
      <c r="B158" s="220"/>
      <c r="C158" s="221"/>
      <c r="D158" s="222" t="s">
        <v>206</v>
      </c>
      <c r="E158" s="223" t="s">
        <v>1</v>
      </c>
      <c r="F158" s="224" t="s">
        <v>2519</v>
      </c>
      <c r="G158" s="221"/>
      <c r="H158" s="225">
        <v>58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206</v>
      </c>
      <c r="AU158" s="231" t="s">
        <v>83</v>
      </c>
      <c r="AV158" s="12" t="s">
        <v>85</v>
      </c>
      <c r="AW158" s="12" t="s">
        <v>32</v>
      </c>
      <c r="AX158" s="12" t="s">
        <v>76</v>
      </c>
      <c r="AY158" s="231" t="s">
        <v>198</v>
      </c>
    </row>
    <row r="159" spans="2:65" s="14" customFormat="1" x14ac:dyDescent="0.2">
      <c r="B159" s="243"/>
      <c r="C159" s="244"/>
      <c r="D159" s="222" t="s">
        <v>206</v>
      </c>
      <c r="E159" s="245" t="s">
        <v>1</v>
      </c>
      <c r="F159" s="246" t="s">
        <v>2520</v>
      </c>
      <c r="G159" s="244"/>
      <c r="H159" s="245" t="s">
        <v>1</v>
      </c>
      <c r="I159" s="247"/>
      <c r="J159" s="244"/>
      <c r="K159" s="244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206</v>
      </c>
      <c r="AU159" s="252" t="s">
        <v>83</v>
      </c>
      <c r="AV159" s="14" t="s">
        <v>83</v>
      </c>
      <c r="AW159" s="14" t="s">
        <v>32</v>
      </c>
      <c r="AX159" s="14" t="s">
        <v>76</v>
      </c>
      <c r="AY159" s="252" t="s">
        <v>198</v>
      </c>
    </row>
    <row r="160" spans="2:65" s="13" customFormat="1" x14ac:dyDescent="0.2">
      <c r="B160" s="232"/>
      <c r="C160" s="233"/>
      <c r="D160" s="222" t="s">
        <v>206</v>
      </c>
      <c r="E160" s="234" t="s">
        <v>1</v>
      </c>
      <c r="F160" s="235" t="s">
        <v>208</v>
      </c>
      <c r="G160" s="233"/>
      <c r="H160" s="236">
        <v>58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206</v>
      </c>
      <c r="AU160" s="242" t="s">
        <v>83</v>
      </c>
      <c r="AV160" s="13" t="s">
        <v>205</v>
      </c>
      <c r="AW160" s="13" t="s">
        <v>32</v>
      </c>
      <c r="AX160" s="13" t="s">
        <v>83</v>
      </c>
      <c r="AY160" s="242" t="s">
        <v>198</v>
      </c>
    </row>
    <row r="161" spans="2:65" s="1" customFormat="1" ht="24" customHeight="1" x14ac:dyDescent="0.2">
      <c r="B161" s="33"/>
      <c r="C161" s="260" t="s">
        <v>218</v>
      </c>
      <c r="D161" s="260" t="s">
        <v>2230</v>
      </c>
      <c r="E161" s="261" t="s">
        <v>2521</v>
      </c>
      <c r="F161" s="262" t="s">
        <v>2522</v>
      </c>
      <c r="G161" s="263" t="s">
        <v>278</v>
      </c>
      <c r="H161" s="264">
        <v>58</v>
      </c>
      <c r="I161" s="265"/>
      <c r="J161" s="264">
        <f>ROUND(I161*H161,2)</f>
        <v>0</v>
      </c>
      <c r="K161" s="262" t="s">
        <v>1</v>
      </c>
      <c r="L161" s="266"/>
      <c r="M161" s="267" t="s">
        <v>1</v>
      </c>
      <c r="N161" s="268" t="s">
        <v>41</v>
      </c>
      <c r="O161" s="65"/>
      <c r="P161" s="216">
        <f>O161*H161</f>
        <v>0</v>
      </c>
      <c r="Q161" s="216">
        <v>8.0000000000000007E-5</v>
      </c>
      <c r="R161" s="216">
        <f>Q161*H161</f>
        <v>4.64E-3</v>
      </c>
      <c r="S161" s="216">
        <v>0</v>
      </c>
      <c r="T161" s="217">
        <f>S161*H161</f>
        <v>0</v>
      </c>
      <c r="AR161" s="218" t="s">
        <v>218</v>
      </c>
      <c r="AT161" s="218" t="s">
        <v>2230</v>
      </c>
      <c r="AU161" s="218" t="s">
        <v>83</v>
      </c>
      <c r="AY161" s="16" t="s">
        <v>198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6" t="s">
        <v>83</v>
      </c>
      <c r="BK161" s="219">
        <f>ROUND(I161*H161,2)</f>
        <v>0</v>
      </c>
      <c r="BL161" s="16" t="s">
        <v>205</v>
      </c>
      <c r="BM161" s="218" t="s">
        <v>243</v>
      </c>
    </row>
    <row r="162" spans="2:65" s="1" customFormat="1" ht="24" customHeight="1" x14ac:dyDescent="0.2">
      <c r="B162" s="33"/>
      <c r="C162" s="208" t="s">
        <v>250</v>
      </c>
      <c r="D162" s="208" t="s">
        <v>201</v>
      </c>
      <c r="E162" s="209" t="s">
        <v>2523</v>
      </c>
      <c r="F162" s="210" t="s">
        <v>2505</v>
      </c>
      <c r="G162" s="211" t="s">
        <v>278</v>
      </c>
      <c r="H162" s="212">
        <v>10</v>
      </c>
      <c r="I162" s="213"/>
      <c r="J162" s="212">
        <f>ROUND(I162*H162,2)</f>
        <v>0</v>
      </c>
      <c r="K162" s="210" t="s">
        <v>1</v>
      </c>
      <c r="L162" s="37"/>
      <c r="M162" s="214" t="s">
        <v>1</v>
      </c>
      <c r="N162" s="215" t="s">
        <v>41</v>
      </c>
      <c r="O162" s="6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218" t="s">
        <v>205</v>
      </c>
      <c r="AT162" s="218" t="s">
        <v>201</v>
      </c>
      <c r="AU162" s="218" t="s">
        <v>83</v>
      </c>
      <c r="AY162" s="16" t="s">
        <v>198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6" t="s">
        <v>83</v>
      </c>
      <c r="BK162" s="219">
        <f>ROUND(I162*H162,2)</f>
        <v>0</v>
      </c>
      <c r="BL162" s="16" t="s">
        <v>205</v>
      </c>
      <c r="BM162" s="218" t="s">
        <v>253</v>
      </c>
    </row>
    <row r="163" spans="2:65" s="14" customFormat="1" x14ac:dyDescent="0.2">
      <c r="B163" s="243"/>
      <c r="C163" s="244"/>
      <c r="D163" s="222" t="s">
        <v>206</v>
      </c>
      <c r="E163" s="245" t="s">
        <v>1</v>
      </c>
      <c r="F163" s="246" t="s">
        <v>2512</v>
      </c>
      <c r="G163" s="244"/>
      <c r="H163" s="245" t="s">
        <v>1</v>
      </c>
      <c r="I163" s="247"/>
      <c r="J163" s="244"/>
      <c r="K163" s="244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206</v>
      </c>
      <c r="AU163" s="252" t="s">
        <v>83</v>
      </c>
      <c r="AV163" s="14" t="s">
        <v>83</v>
      </c>
      <c r="AW163" s="14" t="s">
        <v>32</v>
      </c>
      <c r="AX163" s="14" t="s">
        <v>76</v>
      </c>
      <c r="AY163" s="252" t="s">
        <v>198</v>
      </c>
    </row>
    <row r="164" spans="2:65" s="12" customFormat="1" x14ac:dyDescent="0.2">
      <c r="B164" s="220"/>
      <c r="C164" s="221"/>
      <c r="D164" s="222" t="s">
        <v>206</v>
      </c>
      <c r="E164" s="223" t="s">
        <v>1</v>
      </c>
      <c r="F164" s="224" t="s">
        <v>225</v>
      </c>
      <c r="G164" s="221"/>
      <c r="H164" s="225">
        <v>10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206</v>
      </c>
      <c r="AU164" s="231" t="s">
        <v>83</v>
      </c>
      <c r="AV164" s="12" t="s">
        <v>85</v>
      </c>
      <c r="AW164" s="12" t="s">
        <v>32</v>
      </c>
      <c r="AX164" s="12" t="s">
        <v>76</v>
      </c>
      <c r="AY164" s="231" t="s">
        <v>198</v>
      </c>
    </row>
    <row r="165" spans="2:65" s="14" customFormat="1" x14ac:dyDescent="0.2">
      <c r="B165" s="243"/>
      <c r="C165" s="244"/>
      <c r="D165" s="222" t="s">
        <v>206</v>
      </c>
      <c r="E165" s="245" t="s">
        <v>1</v>
      </c>
      <c r="F165" s="246" t="s">
        <v>2524</v>
      </c>
      <c r="G165" s="244"/>
      <c r="H165" s="245" t="s">
        <v>1</v>
      </c>
      <c r="I165" s="247"/>
      <c r="J165" s="244"/>
      <c r="K165" s="244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206</v>
      </c>
      <c r="AU165" s="252" t="s">
        <v>83</v>
      </c>
      <c r="AV165" s="14" t="s">
        <v>83</v>
      </c>
      <c r="AW165" s="14" t="s">
        <v>32</v>
      </c>
      <c r="AX165" s="14" t="s">
        <v>76</v>
      </c>
      <c r="AY165" s="252" t="s">
        <v>198</v>
      </c>
    </row>
    <row r="166" spans="2:65" s="13" customFormat="1" x14ac:dyDescent="0.2">
      <c r="B166" s="232"/>
      <c r="C166" s="233"/>
      <c r="D166" s="222" t="s">
        <v>206</v>
      </c>
      <c r="E166" s="234" t="s">
        <v>1</v>
      </c>
      <c r="F166" s="235" t="s">
        <v>208</v>
      </c>
      <c r="G166" s="233"/>
      <c r="H166" s="236">
        <v>10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206</v>
      </c>
      <c r="AU166" s="242" t="s">
        <v>83</v>
      </c>
      <c r="AV166" s="13" t="s">
        <v>205</v>
      </c>
      <c r="AW166" s="13" t="s">
        <v>32</v>
      </c>
      <c r="AX166" s="13" t="s">
        <v>83</v>
      </c>
      <c r="AY166" s="242" t="s">
        <v>198</v>
      </c>
    </row>
    <row r="167" spans="2:65" s="1" customFormat="1" ht="24" customHeight="1" x14ac:dyDescent="0.2">
      <c r="B167" s="33"/>
      <c r="C167" s="260" t="s">
        <v>225</v>
      </c>
      <c r="D167" s="260" t="s">
        <v>2230</v>
      </c>
      <c r="E167" s="261" t="s">
        <v>2525</v>
      </c>
      <c r="F167" s="262" t="s">
        <v>2526</v>
      </c>
      <c r="G167" s="263" t="s">
        <v>278</v>
      </c>
      <c r="H167" s="264">
        <v>10</v>
      </c>
      <c r="I167" s="265"/>
      <c r="J167" s="264">
        <f>ROUND(I167*H167,2)</f>
        <v>0</v>
      </c>
      <c r="K167" s="262" t="s">
        <v>1</v>
      </c>
      <c r="L167" s="266"/>
      <c r="M167" s="267" t="s">
        <v>1</v>
      </c>
      <c r="N167" s="268" t="s">
        <v>41</v>
      </c>
      <c r="O167" s="65"/>
      <c r="P167" s="216">
        <f>O167*H167</f>
        <v>0</v>
      </c>
      <c r="Q167" s="216">
        <v>1E-4</v>
      </c>
      <c r="R167" s="216">
        <f>Q167*H167</f>
        <v>1E-3</v>
      </c>
      <c r="S167" s="216">
        <v>0</v>
      </c>
      <c r="T167" s="217">
        <f>S167*H167</f>
        <v>0</v>
      </c>
      <c r="AR167" s="218" t="s">
        <v>218</v>
      </c>
      <c r="AT167" s="218" t="s">
        <v>2230</v>
      </c>
      <c r="AU167" s="218" t="s">
        <v>83</v>
      </c>
      <c r="AY167" s="16" t="s">
        <v>198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6" t="s">
        <v>83</v>
      </c>
      <c r="BK167" s="219">
        <f>ROUND(I167*H167,2)</f>
        <v>0</v>
      </c>
      <c r="BL167" s="16" t="s">
        <v>205</v>
      </c>
      <c r="BM167" s="218" t="s">
        <v>259</v>
      </c>
    </row>
    <row r="168" spans="2:65" s="1" customFormat="1" ht="24" customHeight="1" x14ac:dyDescent="0.2">
      <c r="B168" s="33"/>
      <c r="C168" s="208" t="s">
        <v>199</v>
      </c>
      <c r="D168" s="208" t="s">
        <v>201</v>
      </c>
      <c r="E168" s="209" t="s">
        <v>2527</v>
      </c>
      <c r="F168" s="210" t="s">
        <v>2528</v>
      </c>
      <c r="G168" s="211" t="s">
        <v>278</v>
      </c>
      <c r="H168" s="212">
        <v>13</v>
      </c>
      <c r="I168" s="213"/>
      <c r="J168" s="212">
        <f>ROUND(I168*H168,2)</f>
        <v>0</v>
      </c>
      <c r="K168" s="210" t="s">
        <v>1</v>
      </c>
      <c r="L168" s="37"/>
      <c r="M168" s="214" t="s">
        <v>1</v>
      </c>
      <c r="N168" s="215" t="s">
        <v>41</v>
      </c>
      <c r="O168" s="6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AR168" s="218" t="s">
        <v>205</v>
      </c>
      <c r="AT168" s="218" t="s">
        <v>201</v>
      </c>
      <c r="AU168" s="218" t="s">
        <v>83</v>
      </c>
      <c r="AY168" s="16" t="s">
        <v>198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6" t="s">
        <v>83</v>
      </c>
      <c r="BK168" s="219">
        <f>ROUND(I168*H168,2)</f>
        <v>0</v>
      </c>
      <c r="BL168" s="16" t="s">
        <v>205</v>
      </c>
      <c r="BM168" s="218" t="s">
        <v>266</v>
      </c>
    </row>
    <row r="169" spans="2:65" s="14" customFormat="1" x14ac:dyDescent="0.2">
      <c r="B169" s="243"/>
      <c r="C169" s="244"/>
      <c r="D169" s="222" t="s">
        <v>206</v>
      </c>
      <c r="E169" s="245" t="s">
        <v>1</v>
      </c>
      <c r="F169" s="246" t="s">
        <v>2529</v>
      </c>
      <c r="G169" s="244"/>
      <c r="H169" s="245" t="s">
        <v>1</v>
      </c>
      <c r="I169" s="247"/>
      <c r="J169" s="244"/>
      <c r="K169" s="244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206</v>
      </c>
      <c r="AU169" s="252" t="s">
        <v>83</v>
      </c>
      <c r="AV169" s="14" t="s">
        <v>83</v>
      </c>
      <c r="AW169" s="14" t="s">
        <v>32</v>
      </c>
      <c r="AX169" s="14" t="s">
        <v>76</v>
      </c>
      <c r="AY169" s="252" t="s">
        <v>198</v>
      </c>
    </row>
    <row r="170" spans="2:65" s="12" customFormat="1" x14ac:dyDescent="0.2">
      <c r="B170" s="220"/>
      <c r="C170" s="221"/>
      <c r="D170" s="222" t="s">
        <v>206</v>
      </c>
      <c r="E170" s="223" t="s">
        <v>1</v>
      </c>
      <c r="F170" s="224" t="s">
        <v>2530</v>
      </c>
      <c r="G170" s="221"/>
      <c r="H170" s="225">
        <v>13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206</v>
      </c>
      <c r="AU170" s="231" t="s">
        <v>83</v>
      </c>
      <c r="AV170" s="12" t="s">
        <v>85</v>
      </c>
      <c r="AW170" s="12" t="s">
        <v>32</v>
      </c>
      <c r="AX170" s="12" t="s">
        <v>76</v>
      </c>
      <c r="AY170" s="231" t="s">
        <v>198</v>
      </c>
    </row>
    <row r="171" spans="2:65" s="14" customFormat="1" x14ac:dyDescent="0.2">
      <c r="B171" s="243"/>
      <c r="C171" s="244"/>
      <c r="D171" s="222" t="s">
        <v>206</v>
      </c>
      <c r="E171" s="245" t="s">
        <v>1</v>
      </c>
      <c r="F171" s="246" t="s">
        <v>2531</v>
      </c>
      <c r="G171" s="244"/>
      <c r="H171" s="245" t="s">
        <v>1</v>
      </c>
      <c r="I171" s="247"/>
      <c r="J171" s="244"/>
      <c r="K171" s="244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206</v>
      </c>
      <c r="AU171" s="252" t="s">
        <v>83</v>
      </c>
      <c r="AV171" s="14" t="s">
        <v>83</v>
      </c>
      <c r="AW171" s="14" t="s">
        <v>32</v>
      </c>
      <c r="AX171" s="14" t="s">
        <v>76</v>
      </c>
      <c r="AY171" s="252" t="s">
        <v>198</v>
      </c>
    </row>
    <row r="172" spans="2:65" s="13" customFormat="1" x14ac:dyDescent="0.2">
      <c r="B172" s="232"/>
      <c r="C172" s="233"/>
      <c r="D172" s="222" t="s">
        <v>206</v>
      </c>
      <c r="E172" s="234" t="s">
        <v>1</v>
      </c>
      <c r="F172" s="235" t="s">
        <v>208</v>
      </c>
      <c r="G172" s="233"/>
      <c r="H172" s="236">
        <v>13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206</v>
      </c>
      <c r="AU172" s="242" t="s">
        <v>83</v>
      </c>
      <c r="AV172" s="13" t="s">
        <v>205</v>
      </c>
      <c r="AW172" s="13" t="s">
        <v>32</v>
      </c>
      <c r="AX172" s="13" t="s">
        <v>83</v>
      </c>
      <c r="AY172" s="242" t="s">
        <v>198</v>
      </c>
    </row>
    <row r="173" spans="2:65" s="1" customFormat="1" ht="24" customHeight="1" x14ac:dyDescent="0.2">
      <c r="B173" s="33"/>
      <c r="C173" s="260" t="s">
        <v>219</v>
      </c>
      <c r="D173" s="260" t="s">
        <v>2230</v>
      </c>
      <c r="E173" s="261" t="s">
        <v>2532</v>
      </c>
      <c r="F173" s="262" t="s">
        <v>2533</v>
      </c>
      <c r="G173" s="263" t="s">
        <v>278</v>
      </c>
      <c r="H173" s="264">
        <v>13</v>
      </c>
      <c r="I173" s="265"/>
      <c r="J173" s="264">
        <f>ROUND(I173*H173,2)</f>
        <v>0</v>
      </c>
      <c r="K173" s="262" t="s">
        <v>1</v>
      </c>
      <c r="L173" s="266"/>
      <c r="M173" s="267" t="s">
        <v>1</v>
      </c>
      <c r="N173" s="268" t="s">
        <v>41</v>
      </c>
      <c r="O173" s="65"/>
      <c r="P173" s="216">
        <f>O173*H173</f>
        <v>0</v>
      </c>
      <c r="Q173" s="216">
        <v>6.9999999999999999E-4</v>
      </c>
      <c r="R173" s="216">
        <f>Q173*H173</f>
        <v>9.1000000000000004E-3</v>
      </c>
      <c r="S173" s="216">
        <v>0</v>
      </c>
      <c r="T173" s="217">
        <f>S173*H173</f>
        <v>0</v>
      </c>
      <c r="AR173" s="218" t="s">
        <v>218</v>
      </c>
      <c r="AT173" s="218" t="s">
        <v>2230</v>
      </c>
      <c r="AU173" s="218" t="s">
        <v>83</v>
      </c>
      <c r="AY173" s="16" t="s">
        <v>198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6" t="s">
        <v>83</v>
      </c>
      <c r="BK173" s="219">
        <f>ROUND(I173*H173,2)</f>
        <v>0</v>
      </c>
      <c r="BL173" s="16" t="s">
        <v>205</v>
      </c>
      <c r="BM173" s="218" t="s">
        <v>273</v>
      </c>
    </row>
    <row r="174" spans="2:65" s="1" customFormat="1" ht="24" customHeight="1" x14ac:dyDescent="0.2">
      <c r="B174" s="33"/>
      <c r="C174" s="208" t="s">
        <v>227</v>
      </c>
      <c r="D174" s="208" t="s">
        <v>201</v>
      </c>
      <c r="E174" s="209" t="s">
        <v>2534</v>
      </c>
      <c r="F174" s="210" t="s">
        <v>2535</v>
      </c>
      <c r="G174" s="211" t="s">
        <v>278</v>
      </c>
      <c r="H174" s="212">
        <v>6</v>
      </c>
      <c r="I174" s="213"/>
      <c r="J174" s="212">
        <f>ROUND(I174*H174,2)</f>
        <v>0</v>
      </c>
      <c r="K174" s="210" t="s">
        <v>1</v>
      </c>
      <c r="L174" s="37"/>
      <c r="M174" s="214" t="s">
        <v>1</v>
      </c>
      <c r="N174" s="215" t="s">
        <v>41</v>
      </c>
      <c r="O174" s="6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AR174" s="218" t="s">
        <v>205</v>
      </c>
      <c r="AT174" s="218" t="s">
        <v>201</v>
      </c>
      <c r="AU174" s="218" t="s">
        <v>83</v>
      </c>
      <c r="AY174" s="16" t="s">
        <v>198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6" t="s">
        <v>83</v>
      </c>
      <c r="BK174" s="219">
        <f>ROUND(I174*H174,2)</f>
        <v>0</v>
      </c>
      <c r="BL174" s="16" t="s">
        <v>205</v>
      </c>
      <c r="BM174" s="218" t="s">
        <v>279</v>
      </c>
    </row>
    <row r="175" spans="2:65" s="14" customFormat="1" x14ac:dyDescent="0.2">
      <c r="B175" s="243"/>
      <c r="C175" s="244"/>
      <c r="D175" s="222" t="s">
        <v>206</v>
      </c>
      <c r="E175" s="245" t="s">
        <v>1</v>
      </c>
      <c r="F175" s="246" t="s">
        <v>2536</v>
      </c>
      <c r="G175" s="244"/>
      <c r="H175" s="245" t="s">
        <v>1</v>
      </c>
      <c r="I175" s="247"/>
      <c r="J175" s="244"/>
      <c r="K175" s="244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206</v>
      </c>
      <c r="AU175" s="252" t="s">
        <v>83</v>
      </c>
      <c r="AV175" s="14" t="s">
        <v>83</v>
      </c>
      <c r="AW175" s="14" t="s">
        <v>32</v>
      </c>
      <c r="AX175" s="14" t="s">
        <v>76</v>
      </c>
      <c r="AY175" s="252" t="s">
        <v>198</v>
      </c>
    </row>
    <row r="176" spans="2:65" s="12" customFormat="1" x14ac:dyDescent="0.2">
      <c r="B176" s="220"/>
      <c r="C176" s="221"/>
      <c r="D176" s="222" t="s">
        <v>206</v>
      </c>
      <c r="E176" s="223" t="s">
        <v>1</v>
      </c>
      <c r="F176" s="224" t="s">
        <v>2537</v>
      </c>
      <c r="G176" s="221"/>
      <c r="H176" s="225">
        <v>6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206</v>
      </c>
      <c r="AU176" s="231" t="s">
        <v>83</v>
      </c>
      <c r="AV176" s="12" t="s">
        <v>85</v>
      </c>
      <c r="AW176" s="12" t="s">
        <v>32</v>
      </c>
      <c r="AX176" s="12" t="s">
        <v>76</v>
      </c>
      <c r="AY176" s="231" t="s">
        <v>198</v>
      </c>
    </row>
    <row r="177" spans="2:65" s="14" customFormat="1" x14ac:dyDescent="0.2">
      <c r="B177" s="243"/>
      <c r="C177" s="244"/>
      <c r="D177" s="222" t="s">
        <v>206</v>
      </c>
      <c r="E177" s="245" t="s">
        <v>1</v>
      </c>
      <c r="F177" s="246" t="s">
        <v>2538</v>
      </c>
      <c r="G177" s="244"/>
      <c r="H177" s="245" t="s">
        <v>1</v>
      </c>
      <c r="I177" s="247"/>
      <c r="J177" s="244"/>
      <c r="K177" s="244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206</v>
      </c>
      <c r="AU177" s="252" t="s">
        <v>83</v>
      </c>
      <c r="AV177" s="14" t="s">
        <v>83</v>
      </c>
      <c r="AW177" s="14" t="s">
        <v>32</v>
      </c>
      <c r="AX177" s="14" t="s">
        <v>76</v>
      </c>
      <c r="AY177" s="252" t="s">
        <v>198</v>
      </c>
    </row>
    <row r="178" spans="2:65" s="13" customFormat="1" x14ac:dyDescent="0.2">
      <c r="B178" s="232"/>
      <c r="C178" s="233"/>
      <c r="D178" s="222" t="s">
        <v>206</v>
      </c>
      <c r="E178" s="234" t="s">
        <v>1</v>
      </c>
      <c r="F178" s="235" t="s">
        <v>208</v>
      </c>
      <c r="G178" s="233"/>
      <c r="H178" s="236">
        <v>6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206</v>
      </c>
      <c r="AU178" s="242" t="s">
        <v>83</v>
      </c>
      <c r="AV178" s="13" t="s">
        <v>205</v>
      </c>
      <c r="AW178" s="13" t="s">
        <v>32</v>
      </c>
      <c r="AX178" s="13" t="s">
        <v>83</v>
      </c>
      <c r="AY178" s="242" t="s">
        <v>198</v>
      </c>
    </row>
    <row r="179" spans="2:65" s="1" customFormat="1" ht="24" customHeight="1" x14ac:dyDescent="0.2">
      <c r="B179" s="33"/>
      <c r="C179" s="260" t="s">
        <v>241</v>
      </c>
      <c r="D179" s="260" t="s">
        <v>2230</v>
      </c>
      <c r="E179" s="261" t="s">
        <v>2539</v>
      </c>
      <c r="F179" s="262" t="s">
        <v>2540</v>
      </c>
      <c r="G179" s="263" t="s">
        <v>278</v>
      </c>
      <c r="H179" s="264">
        <v>6</v>
      </c>
      <c r="I179" s="265"/>
      <c r="J179" s="264">
        <f>ROUND(I179*H179,2)</f>
        <v>0</v>
      </c>
      <c r="K179" s="262" t="s">
        <v>1</v>
      </c>
      <c r="L179" s="266"/>
      <c r="M179" s="267" t="s">
        <v>1</v>
      </c>
      <c r="N179" s="268" t="s">
        <v>41</v>
      </c>
      <c r="O179" s="65"/>
      <c r="P179" s="216">
        <f>O179*H179</f>
        <v>0</v>
      </c>
      <c r="Q179" s="216">
        <v>8.0000000000000004E-4</v>
      </c>
      <c r="R179" s="216">
        <f>Q179*H179</f>
        <v>4.8000000000000004E-3</v>
      </c>
      <c r="S179" s="216">
        <v>0</v>
      </c>
      <c r="T179" s="217">
        <f>S179*H179</f>
        <v>0</v>
      </c>
      <c r="AR179" s="218" t="s">
        <v>218</v>
      </c>
      <c r="AT179" s="218" t="s">
        <v>2230</v>
      </c>
      <c r="AU179" s="218" t="s">
        <v>83</v>
      </c>
      <c r="AY179" s="16" t="s">
        <v>198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6" t="s">
        <v>83</v>
      </c>
      <c r="BK179" s="219">
        <f>ROUND(I179*H179,2)</f>
        <v>0</v>
      </c>
      <c r="BL179" s="16" t="s">
        <v>205</v>
      </c>
      <c r="BM179" s="218" t="s">
        <v>283</v>
      </c>
    </row>
    <row r="180" spans="2:65" s="1" customFormat="1" ht="24" customHeight="1" x14ac:dyDescent="0.2">
      <c r="B180" s="33"/>
      <c r="C180" s="208" t="s">
        <v>8</v>
      </c>
      <c r="D180" s="208" t="s">
        <v>201</v>
      </c>
      <c r="E180" s="209" t="s">
        <v>2541</v>
      </c>
      <c r="F180" s="210" t="s">
        <v>2542</v>
      </c>
      <c r="G180" s="211" t="s">
        <v>278</v>
      </c>
      <c r="H180" s="212">
        <v>33</v>
      </c>
      <c r="I180" s="213"/>
      <c r="J180" s="212">
        <f>ROUND(I180*H180,2)</f>
        <v>0</v>
      </c>
      <c r="K180" s="210" t="s">
        <v>1</v>
      </c>
      <c r="L180" s="37"/>
      <c r="M180" s="214" t="s">
        <v>1</v>
      </c>
      <c r="N180" s="215" t="s">
        <v>41</v>
      </c>
      <c r="O180" s="65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AR180" s="218" t="s">
        <v>205</v>
      </c>
      <c r="AT180" s="218" t="s">
        <v>201</v>
      </c>
      <c r="AU180" s="218" t="s">
        <v>83</v>
      </c>
      <c r="AY180" s="16" t="s">
        <v>198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6" t="s">
        <v>83</v>
      </c>
      <c r="BK180" s="219">
        <f>ROUND(I180*H180,2)</f>
        <v>0</v>
      </c>
      <c r="BL180" s="16" t="s">
        <v>205</v>
      </c>
      <c r="BM180" s="218" t="s">
        <v>290</v>
      </c>
    </row>
    <row r="181" spans="2:65" s="14" customFormat="1" x14ac:dyDescent="0.2">
      <c r="B181" s="243"/>
      <c r="C181" s="244"/>
      <c r="D181" s="222" t="s">
        <v>206</v>
      </c>
      <c r="E181" s="245" t="s">
        <v>1</v>
      </c>
      <c r="F181" s="246" t="s">
        <v>2543</v>
      </c>
      <c r="G181" s="244"/>
      <c r="H181" s="245" t="s">
        <v>1</v>
      </c>
      <c r="I181" s="247"/>
      <c r="J181" s="244"/>
      <c r="K181" s="244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206</v>
      </c>
      <c r="AU181" s="252" t="s">
        <v>83</v>
      </c>
      <c r="AV181" s="14" t="s">
        <v>83</v>
      </c>
      <c r="AW181" s="14" t="s">
        <v>32</v>
      </c>
      <c r="AX181" s="14" t="s">
        <v>76</v>
      </c>
      <c r="AY181" s="252" t="s">
        <v>198</v>
      </c>
    </row>
    <row r="182" spans="2:65" s="12" customFormat="1" x14ac:dyDescent="0.2">
      <c r="B182" s="220"/>
      <c r="C182" s="221"/>
      <c r="D182" s="222" t="s">
        <v>206</v>
      </c>
      <c r="E182" s="223" t="s">
        <v>1</v>
      </c>
      <c r="F182" s="224" t="s">
        <v>2544</v>
      </c>
      <c r="G182" s="221"/>
      <c r="H182" s="225">
        <v>33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206</v>
      </c>
      <c r="AU182" s="231" t="s">
        <v>83</v>
      </c>
      <c r="AV182" s="12" t="s">
        <v>85</v>
      </c>
      <c r="AW182" s="12" t="s">
        <v>32</v>
      </c>
      <c r="AX182" s="12" t="s">
        <v>76</v>
      </c>
      <c r="AY182" s="231" t="s">
        <v>198</v>
      </c>
    </row>
    <row r="183" spans="2:65" s="14" customFormat="1" x14ac:dyDescent="0.2">
      <c r="B183" s="243"/>
      <c r="C183" s="244"/>
      <c r="D183" s="222" t="s">
        <v>206</v>
      </c>
      <c r="E183" s="245" t="s">
        <v>1</v>
      </c>
      <c r="F183" s="246" t="s">
        <v>2545</v>
      </c>
      <c r="G183" s="244"/>
      <c r="H183" s="245" t="s">
        <v>1</v>
      </c>
      <c r="I183" s="247"/>
      <c r="J183" s="244"/>
      <c r="K183" s="244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206</v>
      </c>
      <c r="AU183" s="252" t="s">
        <v>83</v>
      </c>
      <c r="AV183" s="14" t="s">
        <v>83</v>
      </c>
      <c r="AW183" s="14" t="s">
        <v>32</v>
      </c>
      <c r="AX183" s="14" t="s">
        <v>76</v>
      </c>
      <c r="AY183" s="252" t="s">
        <v>198</v>
      </c>
    </row>
    <row r="184" spans="2:65" s="13" customFormat="1" x14ac:dyDescent="0.2">
      <c r="B184" s="232"/>
      <c r="C184" s="233"/>
      <c r="D184" s="222" t="s">
        <v>206</v>
      </c>
      <c r="E184" s="234" t="s">
        <v>1</v>
      </c>
      <c r="F184" s="235" t="s">
        <v>208</v>
      </c>
      <c r="G184" s="233"/>
      <c r="H184" s="236">
        <v>33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206</v>
      </c>
      <c r="AU184" s="242" t="s">
        <v>83</v>
      </c>
      <c r="AV184" s="13" t="s">
        <v>205</v>
      </c>
      <c r="AW184" s="13" t="s">
        <v>32</v>
      </c>
      <c r="AX184" s="13" t="s">
        <v>83</v>
      </c>
      <c r="AY184" s="242" t="s">
        <v>198</v>
      </c>
    </row>
    <row r="185" spans="2:65" s="1" customFormat="1" ht="24" customHeight="1" x14ac:dyDescent="0.2">
      <c r="B185" s="33"/>
      <c r="C185" s="260" t="s">
        <v>243</v>
      </c>
      <c r="D185" s="260" t="s">
        <v>2230</v>
      </c>
      <c r="E185" s="261" t="s">
        <v>2546</v>
      </c>
      <c r="F185" s="262" t="s">
        <v>2547</v>
      </c>
      <c r="G185" s="263" t="s">
        <v>278</v>
      </c>
      <c r="H185" s="264">
        <v>33</v>
      </c>
      <c r="I185" s="265"/>
      <c r="J185" s="264">
        <f>ROUND(I185*H185,2)</f>
        <v>0</v>
      </c>
      <c r="K185" s="262" t="s">
        <v>1</v>
      </c>
      <c r="L185" s="266"/>
      <c r="M185" s="267" t="s">
        <v>1</v>
      </c>
      <c r="N185" s="268" t="s">
        <v>41</v>
      </c>
      <c r="O185" s="65"/>
      <c r="P185" s="216">
        <f>O185*H185</f>
        <v>0</v>
      </c>
      <c r="Q185" s="216">
        <v>1E-3</v>
      </c>
      <c r="R185" s="216">
        <f>Q185*H185</f>
        <v>3.3000000000000002E-2</v>
      </c>
      <c r="S185" s="216">
        <v>0</v>
      </c>
      <c r="T185" s="217">
        <f>S185*H185</f>
        <v>0</v>
      </c>
      <c r="AR185" s="218" t="s">
        <v>218</v>
      </c>
      <c r="AT185" s="218" t="s">
        <v>2230</v>
      </c>
      <c r="AU185" s="218" t="s">
        <v>83</v>
      </c>
      <c r="AY185" s="16" t="s">
        <v>198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6" t="s">
        <v>83</v>
      </c>
      <c r="BK185" s="219">
        <f>ROUND(I185*H185,2)</f>
        <v>0</v>
      </c>
      <c r="BL185" s="16" t="s">
        <v>205</v>
      </c>
      <c r="BM185" s="218" t="s">
        <v>295</v>
      </c>
    </row>
    <row r="186" spans="2:65" s="1" customFormat="1" ht="24" customHeight="1" x14ac:dyDescent="0.2">
      <c r="B186" s="33"/>
      <c r="C186" s="208" t="s">
        <v>255</v>
      </c>
      <c r="D186" s="208" t="s">
        <v>201</v>
      </c>
      <c r="E186" s="209" t="s">
        <v>2548</v>
      </c>
      <c r="F186" s="210" t="s">
        <v>2549</v>
      </c>
      <c r="G186" s="211" t="s">
        <v>278</v>
      </c>
      <c r="H186" s="212">
        <v>7</v>
      </c>
      <c r="I186" s="213"/>
      <c r="J186" s="212">
        <f>ROUND(I186*H186,2)</f>
        <v>0</v>
      </c>
      <c r="K186" s="210" t="s">
        <v>1</v>
      </c>
      <c r="L186" s="37"/>
      <c r="M186" s="214" t="s">
        <v>1</v>
      </c>
      <c r="N186" s="215" t="s">
        <v>41</v>
      </c>
      <c r="O186" s="65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AR186" s="218" t="s">
        <v>205</v>
      </c>
      <c r="AT186" s="218" t="s">
        <v>201</v>
      </c>
      <c r="AU186" s="218" t="s">
        <v>83</v>
      </c>
      <c r="AY186" s="16" t="s">
        <v>198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6" t="s">
        <v>83</v>
      </c>
      <c r="BK186" s="219">
        <f>ROUND(I186*H186,2)</f>
        <v>0</v>
      </c>
      <c r="BL186" s="16" t="s">
        <v>205</v>
      </c>
      <c r="BM186" s="218" t="s">
        <v>303</v>
      </c>
    </row>
    <row r="187" spans="2:65" s="14" customFormat="1" x14ac:dyDescent="0.2">
      <c r="B187" s="243"/>
      <c r="C187" s="244"/>
      <c r="D187" s="222" t="s">
        <v>206</v>
      </c>
      <c r="E187" s="245" t="s">
        <v>1</v>
      </c>
      <c r="F187" s="246" t="s">
        <v>2550</v>
      </c>
      <c r="G187" s="244"/>
      <c r="H187" s="245" t="s">
        <v>1</v>
      </c>
      <c r="I187" s="247"/>
      <c r="J187" s="244"/>
      <c r="K187" s="244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206</v>
      </c>
      <c r="AU187" s="252" t="s">
        <v>83</v>
      </c>
      <c r="AV187" s="14" t="s">
        <v>83</v>
      </c>
      <c r="AW187" s="14" t="s">
        <v>32</v>
      </c>
      <c r="AX187" s="14" t="s">
        <v>76</v>
      </c>
      <c r="AY187" s="252" t="s">
        <v>198</v>
      </c>
    </row>
    <row r="188" spans="2:65" s="12" customFormat="1" x14ac:dyDescent="0.2">
      <c r="B188" s="220"/>
      <c r="C188" s="221"/>
      <c r="D188" s="222" t="s">
        <v>206</v>
      </c>
      <c r="E188" s="223" t="s">
        <v>1</v>
      </c>
      <c r="F188" s="224" t="s">
        <v>238</v>
      </c>
      <c r="G188" s="221"/>
      <c r="H188" s="225">
        <v>7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206</v>
      </c>
      <c r="AU188" s="231" t="s">
        <v>83</v>
      </c>
      <c r="AV188" s="12" t="s">
        <v>85</v>
      </c>
      <c r="AW188" s="12" t="s">
        <v>32</v>
      </c>
      <c r="AX188" s="12" t="s">
        <v>76</v>
      </c>
      <c r="AY188" s="231" t="s">
        <v>198</v>
      </c>
    </row>
    <row r="189" spans="2:65" s="14" customFormat="1" x14ac:dyDescent="0.2">
      <c r="B189" s="243"/>
      <c r="C189" s="244"/>
      <c r="D189" s="222" t="s">
        <v>206</v>
      </c>
      <c r="E189" s="245" t="s">
        <v>1</v>
      </c>
      <c r="F189" s="246" t="s">
        <v>2551</v>
      </c>
      <c r="G189" s="244"/>
      <c r="H189" s="245" t="s">
        <v>1</v>
      </c>
      <c r="I189" s="247"/>
      <c r="J189" s="244"/>
      <c r="K189" s="244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206</v>
      </c>
      <c r="AU189" s="252" t="s">
        <v>83</v>
      </c>
      <c r="AV189" s="14" t="s">
        <v>83</v>
      </c>
      <c r="AW189" s="14" t="s">
        <v>32</v>
      </c>
      <c r="AX189" s="14" t="s">
        <v>76</v>
      </c>
      <c r="AY189" s="252" t="s">
        <v>198</v>
      </c>
    </row>
    <row r="190" spans="2:65" s="13" customFormat="1" x14ac:dyDescent="0.2">
      <c r="B190" s="232"/>
      <c r="C190" s="233"/>
      <c r="D190" s="222" t="s">
        <v>206</v>
      </c>
      <c r="E190" s="234" t="s">
        <v>1</v>
      </c>
      <c r="F190" s="235" t="s">
        <v>208</v>
      </c>
      <c r="G190" s="233"/>
      <c r="H190" s="236">
        <v>7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206</v>
      </c>
      <c r="AU190" s="242" t="s">
        <v>83</v>
      </c>
      <c r="AV190" s="13" t="s">
        <v>205</v>
      </c>
      <c r="AW190" s="13" t="s">
        <v>32</v>
      </c>
      <c r="AX190" s="13" t="s">
        <v>83</v>
      </c>
      <c r="AY190" s="242" t="s">
        <v>198</v>
      </c>
    </row>
    <row r="191" spans="2:65" s="1" customFormat="1" ht="24" customHeight="1" x14ac:dyDescent="0.2">
      <c r="B191" s="33"/>
      <c r="C191" s="260" t="s">
        <v>253</v>
      </c>
      <c r="D191" s="260" t="s">
        <v>2230</v>
      </c>
      <c r="E191" s="261" t="s">
        <v>2552</v>
      </c>
      <c r="F191" s="262" t="s">
        <v>2553</v>
      </c>
      <c r="G191" s="263" t="s">
        <v>278</v>
      </c>
      <c r="H191" s="264">
        <v>7</v>
      </c>
      <c r="I191" s="265"/>
      <c r="J191" s="264">
        <f>ROUND(I191*H191,2)</f>
        <v>0</v>
      </c>
      <c r="K191" s="262" t="s">
        <v>1</v>
      </c>
      <c r="L191" s="266"/>
      <c r="M191" s="267" t="s">
        <v>1</v>
      </c>
      <c r="N191" s="268" t="s">
        <v>41</v>
      </c>
      <c r="O191" s="65"/>
      <c r="P191" s="216">
        <f>O191*H191</f>
        <v>0</v>
      </c>
      <c r="Q191" s="216">
        <v>1.2999999999999999E-3</v>
      </c>
      <c r="R191" s="216">
        <f>Q191*H191</f>
        <v>9.1000000000000004E-3</v>
      </c>
      <c r="S191" s="216">
        <v>0</v>
      </c>
      <c r="T191" s="217">
        <f>S191*H191</f>
        <v>0</v>
      </c>
      <c r="AR191" s="218" t="s">
        <v>218</v>
      </c>
      <c r="AT191" s="218" t="s">
        <v>2230</v>
      </c>
      <c r="AU191" s="218" t="s">
        <v>83</v>
      </c>
      <c r="AY191" s="16" t="s">
        <v>198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6" t="s">
        <v>83</v>
      </c>
      <c r="BK191" s="219">
        <f>ROUND(I191*H191,2)</f>
        <v>0</v>
      </c>
      <c r="BL191" s="16" t="s">
        <v>205</v>
      </c>
      <c r="BM191" s="218" t="s">
        <v>313</v>
      </c>
    </row>
    <row r="192" spans="2:65" s="1" customFormat="1" ht="16.5" customHeight="1" x14ac:dyDescent="0.2">
      <c r="B192" s="33"/>
      <c r="C192" s="208" t="s">
        <v>269</v>
      </c>
      <c r="D192" s="208" t="s">
        <v>201</v>
      </c>
      <c r="E192" s="209" t="s">
        <v>2554</v>
      </c>
      <c r="F192" s="210" t="s">
        <v>2555</v>
      </c>
      <c r="G192" s="211" t="s">
        <v>312</v>
      </c>
      <c r="H192" s="212">
        <v>4</v>
      </c>
      <c r="I192" s="213"/>
      <c r="J192" s="212">
        <f>ROUND(I192*H192,2)</f>
        <v>0</v>
      </c>
      <c r="K192" s="210" t="s">
        <v>1</v>
      </c>
      <c r="L192" s="37"/>
      <c r="M192" s="214" t="s">
        <v>1</v>
      </c>
      <c r="N192" s="215" t="s">
        <v>41</v>
      </c>
      <c r="O192" s="65"/>
      <c r="P192" s="216">
        <f>O192*H192</f>
        <v>0</v>
      </c>
      <c r="Q192" s="216">
        <v>1.6000000000000001E-3</v>
      </c>
      <c r="R192" s="216">
        <f>Q192*H192</f>
        <v>6.4000000000000003E-3</v>
      </c>
      <c r="S192" s="216">
        <v>0</v>
      </c>
      <c r="T192" s="217">
        <f>S192*H192</f>
        <v>0</v>
      </c>
      <c r="AR192" s="218" t="s">
        <v>205</v>
      </c>
      <c r="AT192" s="218" t="s">
        <v>201</v>
      </c>
      <c r="AU192" s="218" t="s">
        <v>83</v>
      </c>
      <c r="AY192" s="16" t="s">
        <v>198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6" t="s">
        <v>83</v>
      </c>
      <c r="BK192" s="219">
        <f>ROUND(I192*H192,2)</f>
        <v>0</v>
      </c>
      <c r="BL192" s="16" t="s">
        <v>205</v>
      </c>
      <c r="BM192" s="218" t="s">
        <v>320</v>
      </c>
    </row>
    <row r="193" spans="2:65" s="14" customFormat="1" x14ac:dyDescent="0.2">
      <c r="B193" s="243"/>
      <c r="C193" s="244"/>
      <c r="D193" s="222" t="s">
        <v>206</v>
      </c>
      <c r="E193" s="245" t="s">
        <v>1</v>
      </c>
      <c r="F193" s="246" t="s">
        <v>2556</v>
      </c>
      <c r="G193" s="244"/>
      <c r="H193" s="245" t="s">
        <v>1</v>
      </c>
      <c r="I193" s="247"/>
      <c r="J193" s="244"/>
      <c r="K193" s="244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206</v>
      </c>
      <c r="AU193" s="252" t="s">
        <v>83</v>
      </c>
      <c r="AV193" s="14" t="s">
        <v>83</v>
      </c>
      <c r="AW193" s="14" t="s">
        <v>32</v>
      </c>
      <c r="AX193" s="14" t="s">
        <v>76</v>
      </c>
      <c r="AY193" s="252" t="s">
        <v>198</v>
      </c>
    </row>
    <row r="194" spans="2:65" s="12" customFormat="1" x14ac:dyDescent="0.2">
      <c r="B194" s="220"/>
      <c r="C194" s="221"/>
      <c r="D194" s="222" t="s">
        <v>206</v>
      </c>
      <c r="E194" s="223" t="s">
        <v>1</v>
      </c>
      <c r="F194" s="224" t="s">
        <v>2557</v>
      </c>
      <c r="G194" s="221"/>
      <c r="H194" s="225">
        <v>4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206</v>
      </c>
      <c r="AU194" s="231" t="s">
        <v>83</v>
      </c>
      <c r="AV194" s="12" t="s">
        <v>85</v>
      </c>
      <c r="AW194" s="12" t="s">
        <v>32</v>
      </c>
      <c r="AX194" s="12" t="s">
        <v>76</v>
      </c>
      <c r="AY194" s="231" t="s">
        <v>198</v>
      </c>
    </row>
    <row r="195" spans="2:65" s="14" customFormat="1" x14ac:dyDescent="0.2">
      <c r="B195" s="243"/>
      <c r="C195" s="244"/>
      <c r="D195" s="222" t="s">
        <v>206</v>
      </c>
      <c r="E195" s="245" t="s">
        <v>1</v>
      </c>
      <c r="F195" s="246" t="s">
        <v>2558</v>
      </c>
      <c r="G195" s="244"/>
      <c r="H195" s="245" t="s">
        <v>1</v>
      </c>
      <c r="I195" s="247"/>
      <c r="J195" s="244"/>
      <c r="K195" s="244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206</v>
      </c>
      <c r="AU195" s="252" t="s">
        <v>83</v>
      </c>
      <c r="AV195" s="14" t="s">
        <v>83</v>
      </c>
      <c r="AW195" s="14" t="s">
        <v>32</v>
      </c>
      <c r="AX195" s="14" t="s">
        <v>76</v>
      </c>
      <c r="AY195" s="252" t="s">
        <v>198</v>
      </c>
    </row>
    <row r="196" spans="2:65" s="13" customFormat="1" x14ac:dyDescent="0.2">
      <c r="B196" s="232"/>
      <c r="C196" s="233"/>
      <c r="D196" s="222" t="s">
        <v>206</v>
      </c>
      <c r="E196" s="234" t="s">
        <v>1</v>
      </c>
      <c r="F196" s="235" t="s">
        <v>208</v>
      </c>
      <c r="G196" s="233"/>
      <c r="H196" s="236">
        <v>4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206</v>
      </c>
      <c r="AU196" s="242" t="s">
        <v>83</v>
      </c>
      <c r="AV196" s="13" t="s">
        <v>205</v>
      </c>
      <c r="AW196" s="13" t="s">
        <v>32</v>
      </c>
      <c r="AX196" s="13" t="s">
        <v>83</v>
      </c>
      <c r="AY196" s="242" t="s">
        <v>198</v>
      </c>
    </row>
    <row r="197" spans="2:65" s="1" customFormat="1" ht="24" customHeight="1" x14ac:dyDescent="0.2">
      <c r="B197" s="33"/>
      <c r="C197" s="260" t="s">
        <v>259</v>
      </c>
      <c r="D197" s="260" t="s">
        <v>2230</v>
      </c>
      <c r="E197" s="261" t="s">
        <v>2559</v>
      </c>
      <c r="F197" s="262" t="s">
        <v>2560</v>
      </c>
      <c r="G197" s="263" t="s">
        <v>312</v>
      </c>
      <c r="H197" s="264">
        <v>4</v>
      </c>
      <c r="I197" s="265"/>
      <c r="J197" s="264">
        <f>ROUND(I197*H197,2)</f>
        <v>0</v>
      </c>
      <c r="K197" s="262" t="s">
        <v>1</v>
      </c>
      <c r="L197" s="266"/>
      <c r="M197" s="267" t="s">
        <v>1</v>
      </c>
      <c r="N197" s="268" t="s">
        <v>41</v>
      </c>
      <c r="O197" s="65"/>
      <c r="P197" s="216">
        <f>O197*H197</f>
        <v>0</v>
      </c>
      <c r="Q197" s="216">
        <v>2.5999999999999999E-3</v>
      </c>
      <c r="R197" s="216">
        <f>Q197*H197</f>
        <v>1.04E-2</v>
      </c>
      <c r="S197" s="216">
        <v>0</v>
      </c>
      <c r="T197" s="217">
        <f>S197*H197</f>
        <v>0</v>
      </c>
      <c r="AR197" s="218" t="s">
        <v>218</v>
      </c>
      <c r="AT197" s="218" t="s">
        <v>2230</v>
      </c>
      <c r="AU197" s="218" t="s">
        <v>83</v>
      </c>
      <c r="AY197" s="16" t="s">
        <v>198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6" t="s">
        <v>83</v>
      </c>
      <c r="BK197" s="219">
        <f>ROUND(I197*H197,2)</f>
        <v>0</v>
      </c>
      <c r="BL197" s="16" t="s">
        <v>205</v>
      </c>
      <c r="BM197" s="218" t="s">
        <v>324</v>
      </c>
    </row>
    <row r="198" spans="2:65" s="1" customFormat="1" ht="24" customHeight="1" x14ac:dyDescent="0.2">
      <c r="B198" s="33"/>
      <c r="C198" s="208" t="s">
        <v>7</v>
      </c>
      <c r="D198" s="208" t="s">
        <v>201</v>
      </c>
      <c r="E198" s="209" t="s">
        <v>2561</v>
      </c>
      <c r="F198" s="210" t="s">
        <v>2562</v>
      </c>
      <c r="G198" s="211" t="s">
        <v>2563</v>
      </c>
      <c r="H198" s="212">
        <v>1</v>
      </c>
      <c r="I198" s="213"/>
      <c r="J198" s="212">
        <f>ROUND(I198*H198,2)</f>
        <v>0</v>
      </c>
      <c r="K198" s="210" t="s">
        <v>1</v>
      </c>
      <c r="L198" s="37"/>
      <c r="M198" s="214" t="s">
        <v>1</v>
      </c>
      <c r="N198" s="215" t="s">
        <v>41</v>
      </c>
      <c r="O198" s="65"/>
      <c r="P198" s="216">
        <f>O198*H198</f>
        <v>0</v>
      </c>
      <c r="Q198" s="216">
        <v>1E-4</v>
      </c>
      <c r="R198" s="216">
        <f>Q198*H198</f>
        <v>1E-4</v>
      </c>
      <c r="S198" s="216">
        <v>0</v>
      </c>
      <c r="T198" s="217">
        <f>S198*H198</f>
        <v>0</v>
      </c>
      <c r="AR198" s="218" t="s">
        <v>205</v>
      </c>
      <c r="AT198" s="218" t="s">
        <v>201</v>
      </c>
      <c r="AU198" s="218" t="s">
        <v>83</v>
      </c>
      <c r="AY198" s="16" t="s">
        <v>198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6" t="s">
        <v>83</v>
      </c>
      <c r="BK198" s="219">
        <f>ROUND(I198*H198,2)</f>
        <v>0</v>
      </c>
      <c r="BL198" s="16" t="s">
        <v>205</v>
      </c>
      <c r="BM198" s="218" t="s">
        <v>329</v>
      </c>
    </row>
    <row r="199" spans="2:65" s="14" customFormat="1" ht="22.5" x14ac:dyDescent="0.2">
      <c r="B199" s="243"/>
      <c r="C199" s="244"/>
      <c r="D199" s="222" t="s">
        <v>206</v>
      </c>
      <c r="E199" s="245" t="s">
        <v>1</v>
      </c>
      <c r="F199" s="246" t="s">
        <v>2564</v>
      </c>
      <c r="G199" s="244"/>
      <c r="H199" s="245" t="s">
        <v>1</v>
      </c>
      <c r="I199" s="247"/>
      <c r="J199" s="244"/>
      <c r="K199" s="244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206</v>
      </c>
      <c r="AU199" s="252" t="s">
        <v>83</v>
      </c>
      <c r="AV199" s="14" t="s">
        <v>83</v>
      </c>
      <c r="AW199" s="14" t="s">
        <v>32</v>
      </c>
      <c r="AX199" s="14" t="s">
        <v>76</v>
      </c>
      <c r="AY199" s="252" t="s">
        <v>198</v>
      </c>
    </row>
    <row r="200" spans="2:65" s="14" customFormat="1" ht="22.5" x14ac:dyDescent="0.2">
      <c r="B200" s="243"/>
      <c r="C200" s="244"/>
      <c r="D200" s="222" t="s">
        <v>206</v>
      </c>
      <c r="E200" s="245" t="s">
        <v>1</v>
      </c>
      <c r="F200" s="246" t="s">
        <v>2565</v>
      </c>
      <c r="G200" s="244"/>
      <c r="H200" s="245" t="s">
        <v>1</v>
      </c>
      <c r="I200" s="247"/>
      <c r="J200" s="244"/>
      <c r="K200" s="244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206</v>
      </c>
      <c r="AU200" s="252" t="s">
        <v>83</v>
      </c>
      <c r="AV200" s="14" t="s">
        <v>83</v>
      </c>
      <c r="AW200" s="14" t="s">
        <v>32</v>
      </c>
      <c r="AX200" s="14" t="s">
        <v>76</v>
      </c>
      <c r="AY200" s="252" t="s">
        <v>198</v>
      </c>
    </row>
    <row r="201" spans="2:65" s="14" customFormat="1" x14ac:dyDescent="0.2">
      <c r="B201" s="243"/>
      <c r="C201" s="244"/>
      <c r="D201" s="222" t="s">
        <v>206</v>
      </c>
      <c r="E201" s="245" t="s">
        <v>1</v>
      </c>
      <c r="F201" s="246" t="s">
        <v>2566</v>
      </c>
      <c r="G201" s="244"/>
      <c r="H201" s="245" t="s">
        <v>1</v>
      </c>
      <c r="I201" s="247"/>
      <c r="J201" s="244"/>
      <c r="K201" s="244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206</v>
      </c>
      <c r="AU201" s="252" t="s">
        <v>83</v>
      </c>
      <c r="AV201" s="14" t="s">
        <v>83</v>
      </c>
      <c r="AW201" s="14" t="s">
        <v>32</v>
      </c>
      <c r="AX201" s="14" t="s">
        <v>76</v>
      </c>
      <c r="AY201" s="252" t="s">
        <v>198</v>
      </c>
    </row>
    <row r="202" spans="2:65" s="12" customFormat="1" x14ac:dyDescent="0.2">
      <c r="B202" s="220"/>
      <c r="C202" s="221"/>
      <c r="D202" s="222" t="s">
        <v>206</v>
      </c>
      <c r="E202" s="223" t="s">
        <v>1</v>
      </c>
      <c r="F202" s="224" t="s">
        <v>83</v>
      </c>
      <c r="G202" s="221"/>
      <c r="H202" s="225">
        <v>1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206</v>
      </c>
      <c r="AU202" s="231" t="s">
        <v>83</v>
      </c>
      <c r="AV202" s="12" t="s">
        <v>85</v>
      </c>
      <c r="AW202" s="12" t="s">
        <v>32</v>
      </c>
      <c r="AX202" s="12" t="s">
        <v>76</v>
      </c>
      <c r="AY202" s="231" t="s">
        <v>198</v>
      </c>
    </row>
    <row r="203" spans="2:65" s="13" customFormat="1" x14ac:dyDescent="0.2">
      <c r="B203" s="232"/>
      <c r="C203" s="233"/>
      <c r="D203" s="222" t="s">
        <v>206</v>
      </c>
      <c r="E203" s="234" t="s">
        <v>1</v>
      </c>
      <c r="F203" s="235" t="s">
        <v>208</v>
      </c>
      <c r="G203" s="233"/>
      <c r="H203" s="236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206</v>
      </c>
      <c r="AU203" s="242" t="s">
        <v>83</v>
      </c>
      <c r="AV203" s="13" t="s">
        <v>205</v>
      </c>
      <c r="AW203" s="13" t="s">
        <v>32</v>
      </c>
      <c r="AX203" s="13" t="s">
        <v>83</v>
      </c>
      <c r="AY203" s="242" t="s">
        <v>198</v>
      </c>
    </row>
    <row r="204" spans="2:65" s="1" customFormat="1" ht="24" customHeight="1" x14ac:dyDescent="0.2">
      <c r="B204" s="33"/>
      <c r="C204" s="208" t="s">
        <v>266</v>
      </c>
      <c r="D204" s="208" t="s">
        <v>201</v>
      </c>
      <c r="E204" s="209" t="s">
        <v>2567</v>
      </c>
      <c r="F204" s="210" t="s">
        <v>2568</v>
      </c>
      <c r="G204" s="211" t="s">
        <v>2563</v>
      </c>
      <c r="H204" s="212">
        <v>3</v>
      </c>
      <c r="I204" s="213"/>
      <c r="J204" s="212">
        <f>ROUND(I204*H204,2)</f>
        <v>0</v>
      </c>
      <c r="K204" s="210" t="s">
        <v>1</v>
      </c>
      <c r="L204" s="37"/>
      <c r="M204" s="214" t="s">
        <v>1</v>
      </c>
      <c r="N204" s="215" t="s">
        <v>41</v>
      </c>
      <c r="O204" s="65"/>
      <c r="P204" s="216">
        <f>O204*H204</f>
        <v>0</v>
      </c>
      <c r="Q204" s="216">
        <v>1.1E-4</v>
      </c>
      <c r="R204" s="216">
        <f>Q204*H204</f>
        <v>3.3E-4</v>
      </c>
      <c r="S204" s="216">
        <v>0</v>
      </c>
      <c r="T204" s="217">
        <f>S204*H204</f>
        <v>0</v>
      </c>
      <c r="AR204" s="218" t="s">
        <v>205</v>
      </c>
      <c r="AT204" s="218" t="s">
        <v>201</v>
      </c>
      <c r="AU204" s="218" t="s">
        <v>83</v>
      </c>
      <c r="AY204" s="16" t="s">
        <v>198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6" t="s">
        <v>83</v>
      </c>
      <c r="BK204" s="219">
        <f>ROUND(I204*H204,2)</f>
        <v>0</v>
      </c>
      <c r="BL204" s="16" t="s">
        <v>205</v>
      </c>
      <c r="BM204" s="218" t="s">
        <v>334</v>
      </c>
    </row>
    <row r="205" spans="2:65" s="14" customFormat="1" ht="22.5" x14ac:dyDescent="0.2">
      <c r="B205" s="243"/>
      <c r="C205" s="244"/>
      <c r="D205" s="222" t="s">
        <v>206</v>
      </c>
      <c r="E205" s="245" t="s">
        <v>1</v>
      </c>
      <c r="F205" s="246" t="s">
        <v>2564</v>
      </c>
      <c r="G205" s="244"/>
      <c r="H205" s="245" t="s">
        <v>1</v>
      </c>
      <c r="I205" s="247"/>
      <c r="J205" s="244"/>
      <c r="K205" s="244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206</v>
      </c>
      <c r="AU205" s="252" t="s">
        <v>83</v>
      </c>
      <c r="AV205" s="14" t="s">
        <v>83</v>
      </c>
      <c r="AW205" s="14" t="s">
        <v>32</v>
      </c>
      <c r="AX205" s="14" t="s">
        <v>76</v>
      </c>
      <c r="AY205" s="252" t="s">
        <v>198</v>
      </c>
    </row>
    <row r="206" spans="2:65" s="14" customFormat="1" ht="22.5" x14ac:dyDescent="0.2">
      <c r="B206" s="243"/>
      <c r="C206" s="244"/>
      <c r="D206" s="222" t="s">
        <v>206</v>
      </c>
      <c r="E206" s="245" t="s">
        <v>1</v>
      </c>
      <c r="F206" s="246" t="s">
        <v>2565</v>
      </c>
      <c r="G206" s="244"/>
      <c r="H206" s="245" t="s">
        <v>1</v>
      </c>
      <c r="I206" s="247"/>
      <c r="J206" s="244"/>
      <c r="K206" s="244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206</v>
      </c>
      <c r="AU206" s="252" t="s">
        <v>83</v>
      </c>
      <c r="AV206" s="14" t="s">
        <v>83</v>
      </c>
      <c r="AW206" s="14" t="s">
        <v>32</v>
      </c>
      <c r="AX206" s="14" t="s">
        <v>76</v>
      </c>
      <c r="AY206" s="252" t="s">
        <v>198</v>
      </c>
    </row>
    <row r="207" spans="2:65" s="14" customFormat="1" x14ac:dyDescent="0.2">
      <c r="B207" s="243"/>
      <c r="C207" s="244"/>
      <c r="D207" s="222" t="s">
        <v>206</v>
      </c>
      <c r="E207" s="245" t="s">
        <v>1</v>
      </c>
      <c r="F207" s="246" t="s">
        <v>2566</v>
      </c>
      <c r="G207" s="244"/>
      <c r="H207" s="245" t="s">
        <v>1</v>
      </c>
      <c r="I207" s="247"/>
      <c r="J207" s="244"/>
      <c r="K207" s="244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206</v>
      </c>
      <c r="AU207" s="252" t="s">
        <v>83</v>
      </c>
      <c r="AV207" s="14" t="s">
        <v>83</v>
      </c>
      <c r="AW207" s="14" t="s">
        <v>32</v>
      </c>
      <c r="AX207" s="14" t="s">
        <v>76</v>
      </c>
      <c r="AY207" s="252" t="s">
        <v>198</v>
      </c>
    </row>
    <row r="208" spans="2:65" s="12" customFormat="1" x14ac:dyDescent="0.2">
      <c r="B208" s="220"/>
      <c r="C208" s="221"/>
      <c r="D208" s="222" t="s">
        <v>206</v>
      </c>
      <c r="E208" s="223" t="s">
        <v>1</v>
      </c>
      <c r="F208" s="224" t="s">
        <v>211</v>
      </c>
      <c r="G208" s="221"/>
      <c r="H208" s="225">
        <v>3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206</v>
      </c>
      <c r="AU208" s="231" t="s">
        <v>83</v>
      </c>
      <c r="AV208" s="12" t="s">
        <v>85</v>
      </c>
      <c r="AW208" s="12" t="s">
        <v>32</v>
      </c>
      <c r="AX208" s="12" t="s">
        <v>76</v>
      </c>
      <c r="AY208" s="231" t="s">
        <v>198</v>
      </c>
    </row>
    <row r="209" spans="2:65" s="13" customFormat="1" x14ac:dyDescent="0.2">
      <c r="B209" s="232"/>
      <c r="C209" s="233"/>
      <c r="D209" s="222" t="s">
        <v>206</v>
      </c>
      <c r="E209" s="234" t="s">
        <v>1</v>
      </c>
      <c r="F209" s="235" t="s">
        <v>208</v>
      </c>
      <c r="G209" s="233"/>
      <c r="H209" s="236">
        <v>3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206</v>
      </c>
      <c r="AU209" s="242" t="s">
        <v>83</v>
      </c>
      <c r="AV209" s="13" t="s">
        <v>205</v>
      </c>
      <c r="AW209" s="13" t="s">
        <v>32</v>
      </c>
      <c r="AX209" s="13" t="s">
        <v>83</v>
      </c>
      <c r="AY209" s="242" t="s">
        <v>198</v>
      </c>
    </row>
    <row r="210" spans="2:65" s="1" customFormat="1" ht="16.5" customHeight="1" x14ac:dyDescent="0.2">
      <c r="B210" s="33"/>
      <c r="C210" s="208" t="s">
        <v>336</v>
      </c>
      <c r="D210" s="208" t="s">
        <v>201</v>
      </c>
      <c r="E210" s="209" t="s">
        <v>2569</v>
      </c>
      <c r="F210" s="210" t="s">
        <v>2570</v>
      </c>
      <c r="G210" s="211" t="s">
        <v>294</v>
      </c>
      <c r="H210" s="212">
        <v>0.1</v>
      </c>
      <c r="I210" s="213"/>
      <c r="J210" s="212">
        <f>ROUND(I210*H210,2)</f>
        <v>0</v>
      </c>
      <c r="K210" s="210" t="s">
        <v>1</v>
      </c>
      <c r="L210" s="37"/>
      <c r="M210" s="214" t="s">
        <v>1</v>
      </c>
      <c r="N210" s="215" t="s">
        <v>41</v>
      </c>
      <c r="O210" s="65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AR210" s="218" t="s">
        <v>205</v>
      </c>
      <c r="AT210" s="218" t="s">
        <v>201</v>
      </c>
      <c r="AU210" s="218" t="s">
        <v>83</v>
      </c>
      <c r="AY210" s="16" t="s">
        <v>198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6" t="s">
        <v>83</v>
      </c>
      <c r="BK210" s="219">
        <f>ROUND(I210*H210,2)</f>
        <v>0</v>
      </c>
      <c r="BL210" s="16" t="s">
        <v>205</v>
      </c>
      <c r="BM210" s="218" t="s">
        <v>339</v>
      </c>
    </row>
    <row r="211" spans="2:65" s="1" customFormat="1" ht="24" customHeight="1" x14ac:dyDescent="0.2">
      <c r="B211" s="33"/>
      <c r="C211" s="208" t="s">
        <v>273</v>
      </c>
      <c r="D211" s="208" t="s">
        <v>201</v>
      </c>
      <c r="E211" s="209" t="s">
        <v>2571</v>
      </c>
      <c r="F211" s="210" t="s">
        <v>2572</v>
      </c>
      <c r="G211" s="211" t="s">
        <v>294</v>
      </c>
      <c r="H211" s="212">
        <v>0.1</v>
      </c>
      <c r="I211" s="213"/>
      <c r="J211" s="212">
        <f>ROUND(I211*H211,2)</f>
        <v>0</v>
      </c>
      <c r="K211" s="210" t="s">
        <v>1</v>
      </c>
      <c r="L211" s="37"/>
      <c r="M211" s="214" t="s">
        <v>1</v>
      </c>
      <c r="N211" s="215" t="s">
        <v>41</v>
      </c>
      <c r="O211" s="6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AR211" s="218" t="s">
        <v>205</v>
      </c>
      <c r="AT211" s="218" t="s">
        <v>201</v>
      </c>
      <c r="AU211" s="218" t="s">
        <v>83</v>
      </c>
      <c r="AY211" s="16" t="s">
        <v>198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6" t="s">
        <v>83</v>
      </c>
      <c r="BK211" s="219">
        <f>ROUND(I211*H211,2)</f>
        <v>0</v>
      </c>
      <c r="BL211" s="16" t="s">
        <v>205</v>
      </c>
      <c r="BM211" s="218" t="s">
        <v>343</v>
      </c>
    </row>
    <row r="212" spans="2:65" s="11" customFormat="1" ht="25.9" customHeight="1" x14ac:dyDescent="0.2">
      <c r="B212" s="192"/>
      <c r="C212" s="193"/>
      <c r="D212" s="194" t="s">
        <v>75</v>
      </c>
      <c r="E212" s="195" t="s">
        <v>2573</v>
      </c>
      <c r="F212" s="195" t="s">
        <v>2574</v>
      </c>
      <c r="G212" s="193"/>
      <c r="H212" s="193"/>
      <c r="I212" s="196"/>
      <c r="J212" s="197">
        <f>BK212</f>
        <v>0</v>
      </c>
      <c r="K212" s="193"/>
      <c r="L212" s="198"/>
      <c r="M212" s="199"/>
      <c r="N212" s="200"/>
      <c r="O212" s="200"/>
      <c r="P212" s="201">
        <f>SUM(P213:P267)</f>
        <v>0</v>
      </c>
      <c r="Q212" s="200"/>
      <c r="R212" s="201">
        <f>SUM(R213:R267)</f>
        <v>0.17860000000000004</v>
      </c>
      <c r="S212" s="200"/>
      <c r="T212" s="202">
        <f>SUM(T213:T267)</f>
        <v>0</v>
      </c>
      <c r="AR212" s="203" t="s">
        <v>85</v>
      </c>
      <c r="AT212" s="204" t="s">
        <v>75</v>
      </c>
      <c r="AU212" s="204" t="s">
        <v>76</v>
      </c>
      <c r="AY212" s="203" t="s">
        <v>198</v>
      </c>
      <c r="BK212" s="205">
        <f>SUM(BK213:BK267)</f>
        <v>0</v>
      </c>
    </row>
    <row r="213" spans="2:65" s="1" customFormat="1" ht="24" customHeight="1" x14ac:dyDescent="0.2">
      <c r="B213" s="33"/>
      <c r="C213" s="208" t="s">
        <v>347</v>
      </c>
      <c r="D213" s="208" t="s">
        <v>201</v>
      </c>
      <c r="E213" s="209" t="s">
        <v>2575</v>
      </c>
      <c r="F213" s="210" t="s">
        <v>2576</v>
      </c>
      <c r="G213" s="211" t="s">
        <v>214</v>
      </c>
      <c r="H213" s="212">
        <v>2</v>
      </c>
      <c r="I213" s="213"/>
      <c r="J213" s="212">
        <f>ROUND(I213*H213,2)</f>
        <v>0</v>
      </c>
      <c r="K213" s="210" t="s">
        <v>1</v>
      </c>
      <c r="L213" s="37"/>
      <c r="M213" s="214" t="s">
        <v>1</v>
      </c>
      <c r="N213" s="215" t="s">
        <v>41</v>
      </c>
      <c r="O213" s="6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AR213" s="218" t="s">
        <v>243</v>
      </c>
      <c r="AT213" s="218" t="s">
        <v>201</v>
      </c>
      <c r="AU213" s="218" t="s">
        <v>83</v>
      </c>
      <c r="AY213" s="16" t="s">
        <v>198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6" t="s">
        <v>83</v>
      </c>
      <c r="BK213" s="219">
        <f>ROUND(I213*H213,2)</f>
        <v>0</v>
      </c>
      <c r="BL213" s="16" t="s">
        <v>243</v>
      </c>
      <c r="BM213" s="218" t="s">
        <v>350</v>
      </c>
    </row>
    <row r="214" spans="2:65" s="14" customFormat="1" x14ac:dyDescent="0.2">
      <c r="B214" s="243"/>
      <c r="C214" s="244"/>
      <c r="D214" s="222" t="s">
        <v>206</v>
      </c>
      <c r="E214" s="245" t="s">
        <v>1</v>
      </c>
      <c r="F214" s="246" t="s">
        <v>2577</v>
      </c>
      <c r="G214" s="244"/>
      <c r="H214" s="245" t="s">
        <v>1</v>
      </c>
      <c r="I214" s="247"/>
      <c r="J214" s="244"/>
      <c r="K214" s="244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206</v>
      </c>
      <c r="AU214" s="252" t="s">
        <v>83</v>
      </c>
      <c r="AV214" s="14" t="s">
        <v>83</v>
      </c>
      <c r="AW214" s="14" t="s">
        <v>32</v>
      </c>
      <c r="AX214" s="14" t="s">
        <v>76</v>
      </c>
      <c r="AY214" s="252" t="s">
        <v>198</v>
      </c>
    </row>
    <row r="215" spans="2:65" s="14" customFormat="1" x14ac:dyDescent="0.2">
      <c r="B215" s="243"/>
      <c r="C215" s="244"/>
      <c r="D215" s="222" t="s">
        <v>206</v>
      </c>
      <c r="E215" s="245" t="s">
        <v>1</v>
      </c>
      <c r="F215" s="246" t="s">
        <v>2578</v>
      </c>
      <c r="G215" s="244"/>
      <c r="H215" s="245" t="s">
        <v>1</v>
      </c>
      <c r="I215" s="247"/>
      <c r="J215" s="244"/>
      <c r="K215" s="244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206</v>
      </c>
      <c r="AU215" s="252" t="s">
        <v>83</v>
      </c>
      <c r="AV215" s="14" t="s">
        <v>83</v>
      </c>
      <c r="AW215" s="14" t="s">
        <v>32</v>
      </c>
      <c r="AX215" s="14" t="s">
        <v>76</v>
      </c>
      <c r="AY215" s="252" t="s">
        <v>198</v>
      </c>
    </row>
    <row r="216" spans="2:65" s="14" customFormat="1" x14ac:dyDescent="0.2">
      <c r="B216" s="243"/>
      <c r="C216" s="244"/>
      <c r="D216" s="222" t="s">
        <v>206</v>
      </c>
      <c r="E216" s="245" t="s">
        <v>1</v>
      </c>
      <c r="F216" s="246" t="s">
        <v>2579</v>
      </c>
      <c r="G216" s="244"/>
      <c r="H216" s="245" t="s">
        <v>1</v>
      </c>
      <c r="I216" s="247"/>
      <c r="J216" s="244"/>
      <c r="K216" s="244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206</v>
      </c>
      <c r="AU216" s="252" t="s">
        <v>83</v>
      </c>
      <c r="AV216" s="14" t="s">
        <v>83</v>
      </c>
      <c r="AW216" s="14" t="s">
        <v>32</v>
      </c>
      <c r="AX216" s="14" t="s">
        <v>76</v>
      </c>
      <c r="AY216" s="252" t="s">
        <v>198</v>
      </c>
    </row>
    <row r="217" spans="2:65" s="12" customFormat="1" x14ac:dyDescent="0.2">
      <c r="B217" s="220"/>
      <c r="C217" s="221"/>
      <c r="D217" s="222" t="s">
        <v>206</v>
      </c>
      <c r="E217" s="223" t="s">
        <v>1</v>
      </c>
      <c r="F217" s="224" t="s">
        <v>85</v>
      </c>
      <c r="G217" s="221"/>
      <c r="H217" s="225">
        <v>2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206</v>
      </c>
      <c r="AU217" s="231" t="s">
        <v>83</v>
      </c>
      <c r="AV217" s="12" t="s">
        <v>85</v>
      </c>
      <c r="AW217" s="12" t="s">
        <v>32</v>
      </c>
      <c r="AX217" s="12" t="s">
        <v>76</v>
      </c>
      <c r="AY217" s="231" t="s">
        <v>198</v>
      </c>
    </row>
    <row r="218" spans="2:65" s="14" customFormat="1" x14ac:dyDescent="0.2">
      <c r="B218" s="243"/>
      <c r="C218" s="244"/>
      <c r="D218" s="222" t="s">
        <v>206</v>
      </c>
      <c r="E218" s="245" t="s">
        <v>1</v>
      </c>
      <c r="F218" s="246" t="s">
        <v>2580</v>
      </c>
      <c r="G218" s="244"/>
      <c r="H218" s="245" t="s">
        <v>1</v>
      </c>
      <c r="I218" s="247"/>
      <c r="J218" s="244"/>
      <c r="K218" s="244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206</v>
      </c>
      <c r="AU218" s="252" t="s">
        <v>83</v>
      </c>
      <c r="AV218" s="14" t="s">
        <v>83</v>
      </c>
      <c r="AW218" s="14" t="s">
        <v>32</v>
      </c>
      <c r="AX218" s="14" t="s">
        <v>76</v>
      </c>
      <c r="AY218" s="252" t="s">
        <v>198</v>
      </c>
    </row>
    <row r="219" spans="2:65" s="14" customFormat="1" x14ac:dyDescent="0.2">
      <c r="B219" s="243"/>
      <c r="C219" s="244"/>
      <c r="D219" s="222" t="s">
        <v>206</v>
      </c>
      <c r="E219" s="245" t="s">
        <v>1</v>
      </c>
      <c r="F219" s="246" t="s">
        <v>2581</v>
      </c>
      <c r="G219" s="244"/>
      <c r="H219" s="245" t="s">
        <v>1</v>
      </c>
      <c r="I219" s="247"/>
      <c r="J219" s="244"/>
      <c r="K219" s="244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206</v>
      </c>
      <c r="AU219" s="252" t="s">
        <v>83</v>
      </c>
      <c r="AV219" s="14" t="s">
        <v>83</v>
      </c>
      <c r="AW219" s="14" t="s">
        <v>32</v>
      </c>
      <c r="AX219" s="14" t="s">
        <v>76</v>
      </c>
      <c r="AY219" s="252" t="s">
        <v>198</v>
      </c>
    </row>
    <row r="220" spans="2:65" s="14" customFormat="1" x14ac:dyDescent="0.2">
      <c r="B220" s="243"/>
      <c r="C220" s="244"/>
      <c r="D220" s="222" t="s">
        <v>206</v>
      </c>
      <c r="E220" s="245" t="s">
        <v>1</v>
      </c>
      <c r="F220" s="246" t="s">
        <v>2582</v>
      </c>
      <c r="G220" s="244"/>
      <c r="H220" s="245" t="s">
        <v>1</v>
      </c>
      <c r="I220" s="247"/>
      <c r="J220" s="244"/>
      <c r="K220" s="244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206</v>
      </c>
      <c r="AU220" s="252" t="s">
        <v>83</v>
      </c>
      <c r="AV220" s="14" t="s">
        <v>83</v>
      </c>
      <c r="AW220" s="14" t="s">
        <v>32</v>
      </c>
      <c r="AX220" s="14" t="s">
        <v>76</v>
      </c>
      <c r="AY220" s="252" t="s">
        <v>198</v>
      </c>
    </row>
    <row r="221" spans="2:65" s="14" customFormat="1" x14ac:dyDescent="0.2">
      <c r="B221" s="243"/>
      <c r="C221" s="244"/>
      <c r="D221" s="222" t="s">
        <v>206</v>
      </c>
      <c r="E221" s="245" t="s">
        <v>1</v>
      </c>
      <c r="F221" s="246" t="s">
        <v>2583</v>
      </c>
      <c r="G221" s="244"/>
      <c r="H221" s="245" t="s">
        <v>1</v>
      </c>
      <c r="I221" s="247"/>
      <c r="J221" s="244"/>
      <c r="K221" s="244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206</v>
      </c>
      <c r="AU221" s="252" t="s">
        <v>83</v>
      </c>
      <c r="AV221" s="14" t="s">
        <v>83</v>
      </c>
      <c r="AW221" s="14" t="s">
        <v>32</v>
      </c>
      <c r="AX221" s="14" t="s">
        <v>76</v>
      </c>
      <c r="AY221" s="252" t="s">
        <v>198</v>
      </c>
    </row>
    <row r="222" spans="2:65" s="14" customFormat="1" x14ac:dyDescent="0.2">
      <c r="B222" s="243"/>
      <c r="C222" s="244"/>
      <c r="D222" s="222" t="s">
        <v>206</v>
      </c>
      <c r="E222" s="245" t="s">
        <v>1</v>
      </c>
      <c r="F222" s="246" t="s">
        <v>2580</v>
      </c>
      <c r="G222" s="244"/>
      <c r="H222" s="245" t="s">
        <v>1</v>
      </c>
      <c r="I222" s="247"/>
      <c r="J222" s="244"/>
      <c r="K222" s="244"/>
      <c r="L222" s="248"/>
      <c r="M222" s="249"/>
      <c r="N222" s="250"/>
      <c r="O222" s="250"/>
      <c r="P222" s="250"/>
      <c r="Q222" s="250"/>
      <c r="R222" s="250"/>
      <c r="S222" s="250"/>
      <c r="T222" s="251"/>
      <c r="AT222" s="252" t="s">
        <v>206</v>
      </c>
      <c r="AU222" s="252" t="s">
        <v>83</v>
      </c>
      <c r="AV222" s="14" t="s">
        <v>83</v>
      </c>
      <c r="AW222" s="14" t="s">
        <v>32</v>
      </c>
      <c r="AX222" s="14" t="s">
        <v>76</v>
      </c>
      <c r="AY222" s="252" t="s">
        <v>198</v>
      </c>
    </row>
    <row r="223" spans="2:65" s="13" customFormat="1" x14ac:dyDescent="0.2">
      <c r="B223" s="232"/>
      <c r="C223" s="233"/>
      <c r="D223" s="222" t="s">
        <v>206</v>
      </c>
      <c r="E223" s="234" t="s">
        <v>1</v>
      </c>
      <c r="F223" s="235" t="s">
        <v>208</v>
      </c>
      <c r="G223" s="233"/>
      <c r="H223" s="236">
        <v>2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206</v>
      </c>
      <c r="AU223" s="242" t="s">
        <v>83</v>
      </c>
      <c r="AV223" s="13" t="s">
        <v>205</v>
      </c>
      <c r="AW223" s="13" t="s">
        <v>32</v>
      </c>
      <c r="AX223" s="13" t="s">
        <v>83</v>
      </c>
      <c r="AY223" s="242" t="s">
        <v>198</v>
      </c>
    </row>
    <row r="224" spans="2:65" s="1" customFormat="1" ht="24" customHeight="1" x14ac:dyDescent="0.2">
      <c r="B224" s="33"/>
      <c r="C224" s="260" t="s">
        <v>279</v>
      </c>
      <c r="D224" s="260" t="s">
        <v>2230</v>
      </c>
      <c r="E224" s="261" t="s">
        <v>2584</v>
      </c>
      <c r="F224" s="262" t="s">
        <v>2585</v>
      </c>
      <c r="G224" s="263" t="s">
        <v>204</v>
      </c>
      <c r="H224" s="264">
        <v>2</v>
      </c>
      <c r="I224" s="265"/>
      <c r="J224" s="264">
        <f>ROUND(I224*H224,2)</f>
        <v>0</v>
      </c>
      <c r="K224" s="262" t="s">
        <v>1</v>
      </c>
      <c r="L224" s="266"/>
      <c r="M224" s="267" t="s">
        <v>1</v>
      </c>
      <c r="N224" s="268" t="s">
        <v>41</v>
      </c>
      <c r="O224" s="65"/>
      <c r="P224" s="216">
        <f>O224*H224</f>
        <v>0</v>
      </c>
      <c r="Q224" s="216">
        <v>0.04</v>
      </c>
      <c r="R224" s="216">
        <f>Q224*H224</f>
        <v>0.08</v>
      </c>
      <c r="S224" s="216">
        <v>0</v>
      </c>
      <c r="T224" s="217">
        <f>S224*H224</f>
        <v>0</v>
      </c>
      <c r="AR224" s="218" t="s">
        <v>295</v>
      </c>
      <c r="AT224" s="218" t="s">
        <v>2230</v>
      </c>
      <c r="AU224" s="218" t="s">
        <v>83</v>
      </c>
      <c r="AY224" s="16" t="s">
        <v>198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6" t="s">
        <v>83</v>
      </c>
      <c r="BK224" s="219">
        <f>ROUND(I224*H224,2)</f>
        <v>0</v>
      </c>
      <c r="BL224" s="16" t="s">
        <v>243</v>
      </c>
      <c r="BM224" s="218" t="s">
        <v>356</v>
      </c>
    </row>
    <row r="225" spans="2:65" s="1" customFormat="1" ht="24" customHeight="1" x14ac:dyDescent="0.2">
      <c r="B225" s="33"/>
      <c r="C225" s="260" t="s">
        <v>299</v>
      </c>
      <c r="D225" s="260" t="s">
        <v>2230</v>
      </c>
      <c r="E225" s="261" t="s">
        <v>2586</v>
      </c>
      <c r="F225" s="262" t="s">
        <v>2587</v>
      </c>
      <c r="G225" s="263" t="s">
        <v>204</v>
      </c>
      <c r="H225" s="264">
        <v>2</v>
      </c>
      <c r="I225" s="265"/>
      <c r="J225" s="264">
        <f>ROUND(I225*H225,2)</f>
        <v>0</v>
      </c>
      <c r="K225" s="262" t="s">
        <v>1</v>
      </c>
      <c r="L225" s="266"/>
      <c r="M225" s="267" t="s">
        <v>1</v>
      </c>
      <c r="N225" s="268" t="s">
        <v>41</v>
      </c>
      <c r="O225" s="65"/>
      <c r="P225" s="216">
        <f>O225*H225</f>
        <v>0</v>
      </c>
      <c r="Q225" s="216">
        <v>5.0000000000000001E-4</v>
      </c>
      <c r="R225" s="216">
        <f>Q225*H225</f>
        <v>1E-3</v>
      </c>
      <c r="S225" s="216">
        <v>0</v>
      </c>
      <c r="T225" s="217">
        <f>S225*H225</f>
        <v>0</v>
      </c>
      <c r="AR225" s="218" t="s">
        <v>295</v>
      </c>
      <c r="AT225" s="218" t="s">
        <v>2230</v>
      </c>
      <c r="AU225" s="218" t="s">
        <v>83</v>
      </c>
      <c r="AY225" s="16" t="s">
        <v>198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6" t="s">
        <v>83</v>
      </c>
      <c r="BK225" s="219">
        <f>ROUND(I225*H225,2)</f>
        <v>0</v>
      </c>
      <c r="BL225" s="16" t="s">
        <v>243</v>
      </c>
      <c r="BM225" s="218" t="s">
        <v>375</v>
      </c>
    </row>
    <row r="226" spans="2:65" s="1" customFormat="1" ht="16.5" customHeight="1" x14ac:dyDescent="0.2">
      <c r="B226" s="33"/>
      <c r="C226" s="208" t="s">
        <v>283</v>
      </c>
      <c r="D226" s="208" t="s">
        <v>201</v>
      </c>
      <c r="E226" s="209" t="s">
        <v>2588</v>
      </c>
      <c r="F226" s="210" t="s">
        <v>2589</v>
      </c>
      <c r="G226" s="211" t="s">
        <v>204</v>
      </c>
      <c r="H226" s="212">
        <v>2</v>
      </c>
      <c r="I226" s="213"/>
      <c r="J226" s="212">
        <f>ROUND(I226*H226,2)</f>
        <v>0</v>
      </c>
      <c r="K226" s="210" t="s">
        <v>1</v>
      </c>
      <c r="L226" s="37"/>
      <c r="M226" s="214" t="s">
        <v>1</v>
      </c>
      <c r="N226" s="215" t="s">
        <v>41</v>
      </c>
      <c r="O226" s="6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AR226" s="218" t="s">
        <v>243</v>
      </c>
      <c r="AT226" s="218" t="s">
        <v>201</v>
      </c>
      <c r="AU226" s="218" t="s">
        <v>83</v>
      </c>
      <c r="AY226" s="16" t="s">
        <v>198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6" t="s">
        <v>83</v>
      </c>
      <c r="BK226" s="219">
        <f>ROUND(I226*H226,2)</f>
        <v>0</v>
      </c>
      <c r="BL226" s="16" t="s">
        <v>243</v>
      </c>
      <c r="BM226" s="218" t="s">
        <v>378</v>
      </c>
    </row>
    <row r="227" spans="2:65" s="1" customFormat="1" ht="24" customHeight="1" x14ac:dyDescent="0.2">
      <c r="B227" s="33"/>
      <c r="C227" s="208" t="s">
        <v>387</v>
      </c>
      <c r="D227" s="208" t="s">
        <v>201</v>
      </c>
      <c r="E227" s="209" t="s">
        <v>2590</v>
      </c>
      <c r="F227" s="210" t="s">
        <v>2591</v>
      </c>
      <c r="G227" s="211" t="s">
        <v>204</v>
      </c>
      <c r="H227" s="212">
        <v>1</v>
      </c>
      <c r="I227" s="213"/>
      <c r="J227" s="212">
        <f>ROUND(I227*H227,2)</f>
        <v>0</v>
      </c>
      <c r="K227" s="210" t="s">
        <v>1</v>
      </c>
      <c r="L227" s="37"/>
      <c r="M227" s="214" t="s">
        <v>1</v>
      </c>
      <c r="N227" s="215" t="s">
        <v>41</v>
      </c>
      <c r="O227" s="65"/>
      <c r="P227" s="216">
        <f>O227*H227</f>
        <v>0</v>
      </c>
      <c r="Q227" s="216">
        <v>4.0000000000000001E-3</v>
      </c>
      <c r="R227" s="216">
        <f>Q227*H227</f>
        <v>4.0000000000000001E-3</v>
      </c>
      <c r="S227" s="216">
        <v>0</v>
      </c>
      <c r="T227" s="217">
        <f>S227*H227</f>
        <v>0</v>
      </c>
      <c r="AR227" s="218" t="s">
        <v>243</v>
      </c>
      <c r="AT227" s="218" t="s">
        <v>201</v>
      </c>
      <c r="AU227" s="218" t="s">
        <v>83</v>
      </c>
      <c r="AY227" s="16" t="s">
        <v>198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6" t="s">
        <v>83</v>
      </c>
      <c r="BK227" s="219">
        <f>ROUND(I227*H227,2)</f>
        <v>0</v>
      </c>
      <c r="BL227" s="16" t="s">
        <v>243</v>
      </c>
      <c r="BM227" s="218" t="s">
        <v>390</v>
      </c>
    </row>
    <row r="228" spans="2:65" s="14" customFormat="1" x14ac:dyDescent="0.2">
      <c r="B228" s="243"/>
      <c r="C228" s="244"/>
      <c r="D228" s="222" t="s">
        <v>206</v>
      </c>
      <c r="E228" s="245" t="s">
        <v>1</v>
      </c>
      <c r="F228" s="246" t="s">
        <v>2592</v>
      </c>
      <c r="G228" s="244"/>
      <c r="H228" s="245" t="s">
        <v>1</v>
      </c>
      <c r="I228" s="247"/>
      <c r="J228" s="244"/>
      <c r="K228" s="244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206</v>
      </c>
      <c r="AU228" s="252" t="s">
        <v>83</v>
      </c>
      <c r="AV228" s="14" t="s">
        <v>83</v>
      </c>
      <c r="AW228" s="14" t="s">
        <v>32</v>
      </c>
      <c r="AX228" s="14" t="s">
        <v>76</v>
      </c>
      <c r="AY228" s="252" t="s">
        <v>198</v>
      </c>
    </row>
    <row r="229" spans="2:65" s="12" customFormat="1" x14ac:dyDescent="0.2">
      <c r="B229" s="220"/>
      <c r="C229" s="221"/>
      <c r="D229" s="222" t="s">
        <v>206</v>
      </c>
      <c r="E229" s="223" t="s">
        <v>1</v>
      </c>
      <c r="F229" s="224" t="s">
        <v>83</v>
      </c>
      <c r="G229" s="221"/>
      <c r="H229" s="225">
        <v>1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206</v>
      </c>
      <c r="AU229" s="231" t="s">
        <v>83</v>
      </c>
      <c r="AV229" s="12" t="s">
        <v>85</v>
      </c>
      <c r="AW229" s="12" t="s">
        <v>32</v>
      </c>
      <c r="AX229" s="12" t="s">
        <v>76</v>
      </c>
      <c r="AY229" s="231" t="s">
        <v>198</v>
      </c>
    </row>
    <row r="230" spans="2:65" s="13" customFormat="1" x14ac:dyDescent="0.2">
      <c r="B230" s="232"/>
      <c r="C230" s="233"/>
      <c r="D230" s="222" t="s">
        <v>206</v>
      </c>
      <c r="E230" s="234" t="s">
        <v>1</v>
      </c>
      <c r="F230" s="235" t="s">
        <v>208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206</v>
      </c>
      <c r="AU230" s="242" t="s">
        <v>83</v>
      </c>
      <c r="AV230" s="13" t="s">
        <v>205</v>
      </c>
      <c r="AW230" s="13" t="s">
        <v>32</v>
      </c>
      <c r="AX230" s="13" t="s">
        <v>83</v>
      </c>
      <c r="AY230" s="242" t="s">
        <v>198</v>
      </c>
    </row>
    <row r="231" spans="2:65" s="1" customFormat="1" ht="24" customHeight="1" x14ac:dyDescent="0.2">
      <c r="B231" s="33"/>
      <c r="C231" s="208" t="s">
        <v>290</v>
      </c>
      <c r="D231" s="208" t="s">
        <v>201</v>
      </c>
      <c r="E231" s="209" t="s">
        <v>2593</v>
      </c>
      <c r="F231" s="210" t="s">
        <v>2594</v>
      </c>
      <c r="G231" s="211" t="s">
        <v>204</v>
      </c>
      <c r="H231" s="212">
        <v>1</v>
      </c>
      <c r="I231" s="213"/>
      <c r="J231" s="212">
        <f>ROUND(I231*H231,2)</f>
        <v>0</v>
      </c>
      <c r="K231" s="210" t="s">
        <v>1</v>
      </c>
      <c r="L231" s="37"/>
      <c r="M231" s="214" t="s">
        <v>1</v>
      </c>
      <c r="N231" s="215" t="s">
        <v>41</v>
      </c>
      <c r="O231" s="65"/>
      <c r="P231" s="216">
        <f>O231*H231</f>
        <v>0</v>
      </c>
      <c r="Q231" s="216">
        <v>5.0000000000000001E-4</v>
      </c>
      <c r="R231" s="216">
        <f>Q231*H231</f>
        <v>5.0000000000000001E-4</v>
      </c>
      <c r="S231" s="216">
        <v>0</v>
      </c>
      <c r="T231" s="217">
        <f>S231*H231</f>
        <v>0</v>
      </c>
      <c r="AR231" s="218" t="s">
        <v>243</v>
      </c>
      <c r="AT231" s="218" t="s">
        <v>201</v>
      </c>
      <c r="AU231" s="218" t="s">
        <v>83</v>
      </c>
      <c r="AY231" s="16" t="s">
        <v>198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6" t="s">
        <v>83</v>
      </c>
      <c r="BK231" s="219">
        <f>ROUND(I231*H231,2)</f>
        <v>0</v>
      </c>
      <c r="BL231" s="16" t="s">
        <v>243</v>
      </c>
      <c r="BM231" s="218" t="s">
        <v>394</v>
      </c>
    </row>
    <row r="232" spans="2:65" s="1" customFormat="1" ht="24" customHeight="1" x14ac:dyDescent="0.2">
      <c r="B232" s="33"/>
      <c r="C232" s="208" t="s">
        <v>352</v>
      </c>
      <c r="D232" s="208" t="s">
        <v>201</v>
      </c>
      <c r="E232" s="209" t="s">
        <v>2595</v>
      </c>
      <c r="F232" s="210" t="s">
        <v>2596</v>
      </c>
      <c r="G232" s="211" t="s">
        <v>214</v>
      </c>
      <c r="H232" s="212">
        <v>2</v>
      </c>
      <c r="I232" s="213"/>
      <c r="J232" s="212">
        <f>ROUND(I232*H232,2)</f>
        <v>0</v>
      </c>
      <c r="K232" s="210" t="s">
        <v>1</v>
      </c>
      <c r="L232" s="37"/>
      <c r="M232" s="214" t="s">
        <v>1</v>
      </c>
      <c r="N232" s="215" t="s">
        <v>41</v>
      </c>
      <c r="O232" s="65"/>
      <c r="P232" s="216">
        <f>O232*H232</f>
        <v>0</v>
      </c>
      <c r="Q232" s="216">
        <v>0.01</v>
      </c>
      <c r="R232" s="216">
        <f>Q232*H232</f>
        <v>0.02</v>
      </c>
      <c r="S232" s="216">
        <v>0</v>
      </c>
      <c r="T232" s="217">
        <f>S232*H232</f>
        <v>0</v>
      </c>
      <c r="AR232" s="218" t="s">
        <v>243</v>
      </c>
      <c r="AT232" s="218" t="s">
        <v>201</v>
      </c>
      <c r="AU232" s="218" t="s">
        <v>83</v>
      </c>
      <c r="AY232" s="16" t="s">
        <v>198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6" t="s">
        <v>83</v>
      </c>
      <c r="BK232" s="219">
        <f>ROUND(I232*H232,2)</f>
        <v>0</v>
      </c>
      <c r="BL232" s="16" t="s">
        <v>243</v>
      </c>
      <c r="BM232" s="218" t="s">
        <v>399</v>
      </c>
    </row>
    <row r="233" spans="2:65" s="14" customFormat="1" x14ac:dyDescent="0.2">
      <c r="B233" s="243"/>
      <c r="C233" s="244"/>
      <c r="D233" s="222" t="s">
        <v>206</v>
      </c>
      <c r="E233" s="245" t="s">
        <v>1</v>
      </c>
      <c r="F233" s="246" t="s">
        <v>2597</v>
      </c>
      <c r="G233" s="244"/>
      <c r="H233" s="245" t="s">
        <v>1</v>
      </c>
      <c r="I233" s="247"/>
      <c r="J233" s="244"/>
      <c r="K233" s="244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206</v>
      </c>
      <c r="AU233" s="252" t="s">
        <v>83</v>
      </c>
      <c r="AV233" s="14" t="s">
        <v>83</v>
      </c>
      <c r="AW233" s="14" t="s">
        <v>32</v>
      </c>
      <c r="AX233" s="14" t="s">
        <v>76</v>
      </c>
      <c r="AY233" s="252" t="s">
        <v>198</v>
      </c>
    </row>
    <row r="234" spans="2:65" s="14" customFormat="1" x14ac:dyDescent="0.2">
      <c r="B234" s="243"/>
      <c r="C234" s="244"/>
      <c r="D234" s="222" t="s">
        <v>206</v>
      </c>
      <c r="E234" s="245" t="s">
        <v>1</v>
      </c>
      <c r="F234" s="246" t="s">
        <v>2598</v>
      </c>
      <c r="G234" s="244"/>
      <c r="H234" s="245" t="s">
        <v>1</v>
      </c>
      <c r="I234" s="247"/>
      <c r="J234" s="244"/>
      <c r="K234" s="244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206</v>
      </c>
      <c r="AU234" s="252" t="s">
        <v>83</v>
      </c>
      <c r="AV234" s="14" t="s">
        <v>83</v>
      </c>
      <c r="AW234" s="14" t="s">
        <v>32</v>
      </c>
      <c r="AX234" s="14" t="s">
        <v>76</v>
      </c>
      <c r="AY234" s="252" t="s">
        <v>198</v>
      </c>
    </row>
    <row r="235" spans="2:65" s="14" customFormat="1" ht="22.5" x14ac:dyDescent="0.2">
      <c r="B235" s="243"/>
      <c r="C235" s="244"/>
      <c r="D235" s="222" t="s">
        <v>206</v>
      </c>
      <c r="E235" s="245" t="s">
        <v>1</v>
      </c>
      <c r="F235" s="246" t="s">
        <v>2599</v>
      </c>
      <c r="G235" s="244"/>
      <c r="H235" s="245" t="s">
        <v>1</v>
      </c>
      <c r="I235" s="247"/>
      <c r="J235" s="244"/>
      <c r="K235" s="244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206</v>
      </c>
      <c r="AU235" s="252" t="s">
        <v>83</v>
      </c>
      <c r="AV235" s="14" t="s">
        <v>83</v>
      </c>
      <c r="AW235" s="14" t="s">
        <v>32</v>
      </c>
      <c r="AX235" s="14" t="s">
        <v>76</v>
      </c>
      <c r="AY235" s="252" t="s">
        <v>198</v>
      </c>
    </row>
    <row r="236" spans="2:65" s="14" customFormat="1" x14ac:dyDescent="0.2">
      <c r="B236" s="243"/>
      <c r="C236" s="244"/>
      <c r="D236" s="222" t="s">
        <v>206</v>
      </c>
      <c r="E236" s="245" t="s">
        <v>1</v>
      </c>
      <c r="F236" s="246" t="s">
        <v>2600</v>
      </c>
      <c r="G236" s="244"/>
      <c r="H236" s="245" t="s">
        <v>1</v>
      </c>
      <c r="I236" s="247"/>
      <c r="J236" s="244"/>
      <c r="K236" s="244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206</v>
      </c>
      <c r="AU236" s="252" t="s">
        <v>83</v>
      </c>
      <c r="AV236" s="14" t="s">
        <v>83</v>
      </c>
      <c r="AW236" s="14" t="s">
        <v>32</v>
      </c>
      <c r="AX236" s="14" t="s">
        <v>76</v>
      </c>
      <c r="AY236" s="252" t="s">
        <v>198</v>
      </c>
    </row>
    <row r="237" spans="2:65" s="14" customFormat="1" x14ac:dyDescent="0.2">
      <c r="B237" s="243"/>
      <c r="C237" s="244"/>
      <c r="D237" s="222" t="s">
        <v>206</v>
      </c>
      <c r="E237" s="245" t="s">
        <v>1</v>
      </c>
      <c r="F237" s="246" t="s">
        <v>2601</v>
      </c>
      <c r="G237" s="244"/>
      <c r="H237" s="245" t="s">
        <v>1</v>
      </c>
      <c r="I237" s="247"/>
      <c r="J237" s="244"/>
      <c r="K237" s="244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206</v>
      </c>
      <c r="AU237" s="252" t="s">
        <v>83</v>
      </c>
      <c r="AV237" s="14" t="s">
        <v>83</v>
      </c>
      <c r="AW237" s="14" t="s">
        <v>32</v>
      </c>
      <c r="AX237" s="14" t="s">
        <v>76</v>
      </c>
      <c r="AY237" s="252" t="s">
        <v>198</v>
      </c>
    </row>
    <row r="238" spans="2:65" s="14" customFormat="1" x14ac:dyDescent="0.2">
      <c r="B238" s="243"/>
      <c r="C238" s="244"/>
      <c r="D238" s="222" t="s">
        <v>206</v>
      </c>
      <c r="E238" s="245" t="s">
        <v>1</v>
      </c>
      <c r="F238" s="246" t="s">
        <v>2602</v>
      </c>
      <c r="G238" s="244"/>
      <c r="H238" s="245" t="s">
        <v>1</v>
      </c>
      <c r="I238" s="247"/>
      <c r="J238" s="244"/>
      <c r="K238" s="244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206</v>
      </c>
      <c r="AU238" s="252" t="s">
        <v>83</v>
      </c>
      <c r="AV238" s="14" t="s">
        <v>83</v>
      </c>
      <c r="AW238" s="14" t="s">
        <v>32</v>
      </c>
      <c r="AX238" s="14" t="s">
        <v>76</v>
      </c>
      <c r="AY238" s="252" t="s">
        <v>198</v>
      </c>
    </row>
    <row r="239" spans="2:65" s="12" customFormat="1" x14ac:dyDescent="0.2">
      <c r="B239" s="220"/>
      <c r="C239" s="221"/>
      <c r="D239" s="222" t="s">
        <v>206</v>
      </c>
      <c r="E239" s="223" t="s">
        <v>1</v>
      </c>
      <c r="F239" s="224" t="s">
        <v>85</v>
      </c>
      <c r="G239" s="221"/>
      <c r="H239" s="225">
        <v>2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206</v>
      </c>
      <c r="AU239" s="231" t="s">
        <v>83</v>
      </c>
      <c r="AV239" s="12" t="s">
        <v>85</v>
      </c>
      <c r="AW239" s="12" t="s">
        <v>32</v>
      </c>
      <c r="AX239" s="12" t="s">
        <v>76</v>
      </c>
      <c r="AY239" s="231" t="s">
        <v>198</v>
      </c>
    </row>
    <row r="240" spans="2:65" s="14" customFormat="1" x14ac:dyDescent="0.2">
      <c r="B240" s="243"/>
      <c r="C240" s="244"/>
      <c r="D240" s="222" t="s">
        <v>206</v>
      </c>
      <c r="E240" s="245" t="s">
        <v>1</v>
      </c>
      <c r="F240" s="246" t="s">
        <v>2603</v>
      </c>
      <c r="G240" s="244"/>
      <c r="H240" s="245" t="s">
        <v>1</v>
      </c>
      <c r="I240" s="247"/>
      <c r="J240" s="244"/>
      <c r="K240" s="244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206</v>
      </c>
      <c r="AU240" s="252" t="s">
        <v>83</v>
      </c>
      <c r="AV240" s="14" t="s">
        <v>83</v>
      </c>
      <c r="AW240" s="14" t="s">
        <v>32</v>
      </c>
      <c r="AX240" s="14" t="s">
        <v>76</v>
      </c>
      <c r="AY240" s="252" t="s">
        <v>198</v>
      </c>
    </row>
    <row r="241" spans="2:65" s="14" customFormat="1" x14ac:dyDescent="0.2">
      <c r="B241" s="243"/>
      <c r="C241" s="244"/>
      <c r="D241" s="222" t="s">
        <v>206</v>
      </c>
      <c r="E241" s="245" t="s">
        <v>1</v>
      </c>
      <c r="F241" s="246" t="s">
        <v>2604</v>
      </c>
      <c r="G241" s="244"/>
      <c r="H241" s="245" t="s">
        <v>1</v>
      </c>
      <c r="I241" s="247"/>
      <c r="J241" s="244"/>
      <c r="K241" s="244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206</v>
      </c>
      <c r="AU241" s="252" t="s">
        <v>83</v>
      </c>
      <c r="AV241" s="14" t="s">
        <v>83</v>
      </c>
      <c r="AW241" s="14" t="s">
        <v>32</v>
      </c>
      <c r="AX241" s="14" t="s">
        <v>76</v>
      </c>
      <c r="AY241" s="252" t="s">
        <v>198</v>
      </c>
    </row>
    <row r="242" spans="2:65" s="14" customFormat="1" x14ac:dyDescent="0.2">
      <c r="B242" s="243"/>
      <c r="C242" s="244"/>
      <c r="D242" s="222" t="s">
        <v>206</v>
      </c>
      <c r="E242" s="245" t="s">
        <v>1</v>
      </c>
      <c r="F242" s="246" t="s">
        <v>2605</v>
      </c>
      <c r="G242" s="244"/>
      <c r="H242" s="245" t="s">
        <v>1</v>
      </c>
      <c r="I242" s="247"/>
      <c r="J242" s="244"/>
      <c r="K242" s="244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206</v>
      </c>
      <c r="AU242" s="252" t="s">
        <v>83</v>
      </c>
      <c r="AV242" s="14" t="s">
        <v>83</v>
      </c>
      <c r="AW242" s="14" t="s">
        <v>32</v>
      </c>
      <c r="AX242" s="14" t="s">
        <v>76</v>
      </c>
      <c r="AY242" s="252" t="s">
        <v>198</v>
      </c>
    </row>
    <row r="243" spans="2:65" s="14" customFormat="1" x14ac:dyDescent="0.2">
      <c r="B243" s="243"/>
      <c r="C243" s="244"/>
      <c r="D243" s="222" t="s">
        <v>206</v>
      </c>
      <c r="E243" s="245" t="s">
        <v>1</v>
      </c>
      <c r="F243" s="246" t="s">
        <v>2606</v>
      </c>
      <c r="G243" s="244"/>
      <c r="H243" s="245" t="s">
        <v>1</v>
      </c>
      <c r="I243" s="247"/>
      <c r="J243" s="244"/>
      <c r="K243" s="244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206</v>
      </c>
      <c r="AU243" s="252" t="s">
        <v>83</v>
      </c>
      <c r="AV243" s="14" t="s">
        <v>83</v>
      </c>
      <c r="AW243" s="14" t="s">
        <v>32</v>
      </c>
      <c r="AX243" s="14" t="s">
        <v>76</v>
      </c>
      <c r="AY243" s="252" t="s">
        <v>198</v>
      </c>
    </row>
    <row r="244" spans="2:65" s="14" customFormat="1" x14ac:dyDescent="0.2">
      <c r="B244" s="243"/>
      <c r="C244" s="244"/>
      <c r="D244" s="222" t="s">
        <v>206</v>
      </c>
      <c r="E244" s="245" t="s">
        <v>1</v>
      </c>
      <c r="F244" s="246" t="s">
        <v>2607</v>
      </c>
      <c r="G244" s="244"/>
      <c r="H244" s="245" t="s">
        <v>1</v>
      </c>
      <c r="I244" s="247"/>
      <c r="J244" s="244"/>
      <c r="K244" s="244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206</v>
      </c>
      <c r="AU244" s="252" t="s">
        <v>83</v>
      </c>
      <c r="AV244" s="14" t="s">
        <v>83</v>
      </c>
      <c r="AW244" s="14" t="s">
        <v>32</v>
      </c>
      <c r="AX244" s="14" t="s">
        <v>76</v>
      </c>
      <c r="AY244" s="252" t="s">
        <v>198</v>
      </c>
    </row>
    <row r="245" spans="2:65" s="14" customFormat="1" x14ac:dyDescent="0.2">
      <c r="B245" s="243"/>
      <c r="C245" s="244"/>
      <c r="D245" s="222" t="s">
        <v>206</v>
      </c>
      <c r="E245" s="245" t="s">
        <v>1</v>
      </c>
      <c r="F245" s="246" t="s">
        <v>2608</v>
      </c>
      <c r="G245" s="244"/>
      <c r="H245" s="245" t="s">
        <v>1</v>
      </c>
      <c r="I245" s="247"/>
      <c r="J245" s="244"/>
      <c r="K245" s="244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206</v>
      </c>
      <c r="AU245" s="252" t="s">
        <v>83</v>
      </c>
      <c r="AV245" s="14" t="s">
        <v>83</v>
      </c>
      <c r="AW245" s="14" t="s">
        <v>32</v>
      </c>
      <c r="AX245" s="14" t="s">
        <v>76</v>
      </c>
      <c r="AY245" s="252" t="s">
        <v>198</v>
      </c>
    </row>
    <row r="246" spans="2:65" s="14" customFormat="1" x14ac:dyDescent="0.2">
      <c r="B246" s="243"/>
      <c r="C246" s="244"/>
      <c r="D246" s="222" t="s">
        <v>206</v>
      </c>
      <c r="E246" s="245" t="s">
        <v>1</v>
      </c>
      <c r="F246" s="246" t="s">
        <v>2609</v>
      </c>
      <c r="G246" s="244"/>
      <c r="H246" s="245" t="s">
        <v>1</v>
      </c>
      <c r="I246" s="247"/>
      <c r="J246" s="244"/>
      <c r="K246" s="244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206</v>
      </c>
      <c r="AU246" s="252" t="s">
        <v>83</v>
      </c>
      <c r="AV246" s="14" t="s">
        <v>83</v>
      </c>
      <c r="AW246" s="14" t="s">
        <v>32</v>
      </c>
      <c r="AX246" s="14" t="s">
        <v>76</v>
      </c>
      <c r="AY246" s="252" t="s">
        <v>198</v>
      </c>
    </row>
    <row r="247" spans="2:65" s="14" customFormat="1" x14ac:dyDescent="0.2">
      <c r="B247" s="243"/>
      <c r="C247" s="244"/>
      <c r="D247" s="222" t="s">
        <v>206</v>
      </c>
      <c r="E247" s="245" t="s">
        <v>1</v>
      </c>
      <c r="F247" s="246" t="s">
        <v>2610</v>
      </c>
      <c r="G247" s="244"/>
      <c r="H247" s="245" t="s">
        <v>1</v>
      </c>
      <c r="I247" s="247"/>
      <c r="J247" s="244"/>
      <c r="K247" s="244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206</v>
      </c>
      <c r="AU247" s="252" t="s">
        <v>83</v>
      </c>
      <c r="AV247" s="14" t="s">
        <v>83</v>
      </c>
      <c r="AW247" s="14" t="s">
        <v>32</v>
      </c>
      <c r="AX247" s="14" t="s">
        <v>76</v>
      </c>
      <c r="AY247" s="252" t="s">
        <v>198</v>
      </c>
    </row>
    <row r="248" spans="2:65" s="14" customFormat="1" x14ac:dyDescent="0.2">
      <c r="B248" s="243"/>
      <c r="C248" s="244"/>
      <c r="D248" s="222" t="s">
        <v>206</v>
      </c>
      <c r="E248" s="245" t="s">
        <v>1</v>
      </c>
      <c r="F248" s="246" t="s">
        <v>2611</v>
      </c>
      <c r="G248" s="244"/>
      <c r="H248" s="245" t="s">
        <v>1</v>
      </c>
      <c r="I248" s="247"/>
      <c r="J248" s="244"/>
      <c r="K248" s="244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206</v>
      </c>
      <c r="AU248" s="252" t="s">
        <v>83</v>
      </c>
      <c r="AV248" s="14" t="s">
        <v>83</v>
      </c>
      <c r="AW248" s="14" t="s">
        <v>32</v>
      </c>
      <c r="AX248" s="14" t="s">
        <v>76</v>
      </c>
      <c r="AY248" s="252" t="s">
        <v>198</v>
      </c>
    </row>
    <row r="249" spans="2:65" s="14" customFormat="1" x14ac:dyDescent="0.2">
      <c r="B249" s="243"/>
      <c r="C249" s="244"/>
      <c r="D249" s="222" t="s">
        <v>206</v>
      </c>
      <c r="E249" s="245" t="s">
        <v>1</v>
      </c>
      <c r="F249" s="246" t="s">
        <v>2612</v>
      </c>
      <c r="G249" s="244"/>
      <c r="H249" s="245" t="s">
        <v>1</v>
      </c>
      <c r="I249" s="247"/>
      <c r="J249" s="244"/>
      <c r="K249" s="244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206</v>
      </c>
      <c r="AU249" s="252" t="s">
        <v>83</v>
      </c>
      <c r="AV249" s="14" t="s">
        <v>83</v>
      </c>
      <c r="AW249" s="14" t="s">
        <v>32</v>
      </c>
      <c r="AX249" s="14" t="s">
        <v>76</v>
      </c>
      <c r="AY249" s="252" t="s">
        <v>198</v>
      </c>
    </row>
    <row r="250" spans="2:65" s="13" customFormat="1" x14ac:dyDescent="0.2">
      <c r="B250" s="232"/>
      <c r="C250" s="233"/>
      <c r="D250" s="222" t="s">
        <v>206</v>
      </c>
      <c r="E250" s="234" t="s">
        <v>1</v>
      </c>
      <c r="F250" s="235" t="s">
        <v>208</v>
      </c>
      <c r="G250" s="233"/>
      <c r="H250" s="236">
        <v>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206</v>
      </c>
      <c r="AU250" s="242" t="s">
        <v>83</v>
      </c>
      <c r="AV250" s="13" t="s">
        <v>205</v>
      </c>
      <c r="AW250" s="13" t="s">
        <v>32</v>
      </c>
      <c r="AX250" s="13" t="s">
        <v>83</v>
      </c>
      <c r="AY250" s="242" t="s">
        <v>198</v>
      </c>
    </row>
    <row r="251" spans="2:65" s="1" customFormat="1" ht="24" customHeight="1" x14ac:dyDescent="0.2">
      <c r="B251" s="33"/>
      <c r="C251" s="260" t="s">
        <v>295</v>
      </c>
      <c r="D251" s="260" t="s">
        <v>2230</v>
      </c>
      <c r="E251" s="261" t="s">
        <v>2613</v>
      </c>
      <c r="F251" s="262" t="s">
        <v>2614</v>
      </c>
      <c r="G251" s="263" t="s">
        <v>214</v>
      </c>
      <c r="H251" s="264">
        <v>2</v>
      </c>
      <c r="I251" s="265"/>
      <c r="J251" s="264">
        <f t="shared" ref="J251:J267" si="5">ROUND(I251*H251,2)</f>
        <v>0</v>
      </c>
      <c r="K251" s="262" t="s">
        <v>1</v>
      </c>
      <c r="L251" s="266"/>
      <c r="M251" s="267" t="s">
        <v>1</v>
      </c>
      <c r="N251" s="268" t="s">
        <v>41</v>
      </c>
      <c r="O251" s="65"/>
      <c r="P251" s="216">
        <f t="shared" ref="P251:P267" si="6">O251*H251</f>
        <v>0</v>
      </c>
      <c r="Q251" s="216">
        <v>1E-3</v>
      </c>
      <c r="R251" s="216">
        <f t="shared" ref="R251:R267" si="7">Q251*H251</f>
        <v>2E-3</v>
      </c>
      <c r="S251" s="216">
        <v>0</v>
      </c>
      <c r="T251" s="217">
        <f t="shared" ref="T251:T267" si="8">S251*H251</f>
        <v>0</v>
      </c>
      <c r="AR251" s="218" t="s">
        <v>295</v>
      </c>
      <c r="AT251" s="218" t="s">
        <v>2230</v>
      </c>
      <c r="AU251" s="218" t="s">
        <v>83</v>
      </c>
      <c r="AY251" s="16" t="s">
        <v>198</v>
      </c>
      <c r="BE251" s="219">
        <f t="shared" ref="BE251:BE267" si="9">IF(N251="základní",J251,0)</f>
        <v>0</v>
      </c>
      <c r="BF251" s="219">
        <f t="shared" ref="BF251:BF267" si="10">IF(N251="snížená",J251,0)</f>
        <v>0</v>
      </c>
      <c r="BG251" s="219">
        <f t="shared" ref="BG251:BG267" si="11">IF(N251="zákl. přenesená",J251,0)</f>
        <v>0</v>
      </c>
      <c r="BH251" s="219">
        <f t="shared" ref="BH251:BH267" si="12">IF(N251="sníž. přenesená",J251,0)</f>
        <v>0</v>
      </c>
      <c r="BI251" s="219">
        <f t="shared" ref="BI251:BI267" si="13">IF(N251="nulová",J251,0)</f>
        <v>0</v>
      </c>
      <c r="BJ251" s="16" t="s">
        <v>83</v>
      </c>
      <c r="BK251" s="219">
        <f t="shared" ref="BK251:BK267" si="14">ROUND(I251*H251,2)</f>
        <v>0</v>
      </c>
      <c r="BL251" s="16" t="s">
        <v>243</v>
      </c>
      <c r="BM251" s="218" t="s">
        <v>403</v>
      </c>
    </row>
    <row r="252" spans="2:65" s="1" customFormat="1" ht="16.5" customHeight="1" x14ac:dyDescent="0.2">
      <c r="B252" s="33"/>
      <c r="C252" s="260" t="s">
        <v>404</v>
      </c>
      <c r="D252" s="260" t="s">
        <v>2230</v>
      </c>
      <c r="E252" s="261" t="s">
        <v>2615</v>
      </c>
      <c r="F252" s="262" t="s">
        <v>2616</v>
      </c>
      <c r="G252" s="263" t="s">
        <v>214</v>
      </c>
      <c r="H252" s="264">
        <v>2</v>
      </c>
      <c r="I252" s="265"/>
      <c r="J252" s="264">
        <f t="shared" si="5"/>
        <v>0</v>
      </c>
      <c r="K252" s="262" t="s">
        <v>1</v>
      </c>
      <c r="L252" s="266"/>
      <c r="M252" s="267" t="s">
        <v>1</v>
      </c>
      <c r="N252" s="268" t="s">
        <v>41</v>
      </c>
      <c r="O252" s="65"/>
      <c r="P252" s="216">
        <f t="shared" si="6"/>
        <v>0</v>
      </c>
      <c r="Q252" s="216">
        <v>0.01</v>
      </c>
      <c r="R252" s="216">
        <f t="shared" si="7"/>
        <v>0.02</v>
      </c>
      <c r="S252" s="216">
        <v>0</v>
      </c>
      <c r="T252" s="217">
        <f t="shared" si="8"/>
        <v>0</v>
      </c>
      <c r="AR252" s="218" t="s">
        <v>295</v>
      </c>
      <c r="AT252" s="218" t="s">
        <v>2230</v>
      </c>
      <c r="AU252" s="218" t="s">
        <v>83</v>
      </c>
      <c r="AY252" s="16" t="s">
        <v>198</v>
      </c>
      <c r="BE252" s="219">
        <f t="shared" si="9"/>
        <v>0</v>
      </c>
      <c r="BF252" s="219">
        <f t="shared" si="10"/>
        <v>0</v>
      </c>
      <c r="BG252" s="219">
        <f t="shared" si="11"/>
        <v>0</v>
      </c>
      <c r="BH252" s="219">
        <f t="shared" si="12"/>
        <v>0</v>
      </c>
      <c r="BI252" s="219">
        <f t="shared" si="13"/>
        <v>0</v>
      </c>
      <c r="BJ252" s="16" t="s">
        <v>83</v>
      </c>
      <c r="BK252" s="219">
        <f t="shared" si="14"/>
        <v>0</v>
      </c>
      <c r="BL252" s="16" t="s">
        <v>243</v>
      </c>
      <c r="BM252" s="218" t="s">
        <v>407</v>
      </c>
    </row>
    <row r="253" spans="2:65" s="1" customFormat="1" ht="24" customHeight="1" x14ac:dyDescent="0.2">
      <c r="B253" s="33"/>
      <c r="C253" s="260" t="s">
        <v>303</v>
      </c>
      <c r="D253" s="260" t="s">
        <v>2230</v>
      </c>
      <c r="E253" s="261" t="s">
        <v>2617</v>
      </c>
      <c r="F253" s="262" t="s">
        <v>2618</v>
      </c>
      <c r="G253" s="263" t="s">
        <v>204</v>
      </c>
      <c r="H253" s="264">
        <v>2</v>
      </c>
      <c r="I253" s="265"/>
      <c r="J253" s="264">
        <f t="shared" si="5"/>
        <v>0</v>
      </c>
      <c r="K253" s="262" t="s">
        <v>1</v>
      </c>
      <c r="L253" s="266"/>
      <c r="M253" s="267" t="s">
        <v>1</v>
      </c>
      <c r="N253" s="268" t="s">
        <v>41</v>
      </c>
      <c r="O253" s="65"/>
      <c r="P253" s="216">
        <f t="shared" si="6"/>
        <v>0</v>
      </c>
      <c r="Q253" s="216">
        <v>5.9999999999999995E-4</v>
      </c>
      <c r="R253" s="216">
        <f t="shared" si="7"/>
        <v>1.1999999999999999E-3</v>
      </c>
      <c r="S253" s="216">
        <v>0</v>
      </c>
      <c r="T253" s="217">
        <f t="shared" si="8"/>
        <v>0</v>
      </c>
      <c r="AR253" s="218" t="s">
        <v>295</v>
      </c>
      <c r="AT253" s="218" t="s">
        <v>2230</v>
      </c>
      <c r="AU253" s="218" t="s">
        <v>83</v>
      </c>
      <c r="AY253" s="16" t="s">
        <v>198</v>
      </c>
      <c r="BE253" s="219">
        <f t="shared" si="9"/>
        <v>0</v>
      </c>
      <c r="BF253" s="219">
        <f t="shared" si="10"/>
        <v>0</v>
      </c>
      <c r="BG253" s="219">
        <f t="shared" si="11"/>
        <v>0</v>
      </c>
      <c r="BH253" s="219">
        <f t="shared" si="12"/>
        <v>0</v>
      </c>
      <c r="BI253" s="219">
        <f t="shared" si="13"/>
        <v>0</v>
      </c>
      <c r="BJ253" s="16" t="s">
        <v>83</v>
      </c>
      <c r="BK253" s="219">
        <f t="shared" si="14"/>
        <v>0</v>
      </c>
      <c r="BL253" s="16" t="s">
        <v>243</v>
      </c>
      <c r="BM253" s="218" t="s">
        <v>410</v>
      </c>
    </row>
    <row r="254" spans="2:65" s="1" customFormat="1" ht="24" customHeight="1" x14ac:dyDescent="0.2">
      <c r="B254" s="33"/>
      <c r="C254" s="260" t="s">
        <v>411</v>
      </c>
      <c r="D254" s="260" t="s">
        <v>2230</v>
      </c>
      <c r="E254" s="261" t="s">
        <v>2619</v>
      </c>
      <c r="F254" s="262" t="s">
        <v>2620</v>
      </c>
      <c r="G254" s="263" t="s">
        <v>204</v>
      </c>
      <c r="H254" s="264">
        <v>3</v>
      </c>
      <c r="I254" s="265"/>
      <c r="J254" s="264">
        <f t="shared" si="5"/>
        <v>0</v>
      </c>
      <c r="K254" s="262" t="s">
        <v>1</v>
      </c>
      <c r="L254" s="266"/>
      <c r="M254" s="267" t="s">
        <v>1</v>
      </c>
      <c r="N254" s="268" t="s">
        <v>41</v>
      </c>
      <c r="O254" s="65"/>
      <c r="P254" s="216">
        <f t="shared" si="6"/>
        <v>0</v>
      </c>
      <c r="Q254" s="216">
        <v>1E-3</v>
      </c>
      <c r="R254" s="216">
        <f t="shared" si="7"/>
        <v>3.0000000000000001E-3</v>
      </c>
      <c r="S254" s="216">
        <v>0</v>
      </c>
      <c r="T254" s="217">
        <f t="shared" si="8"/>
        <v>0</v>
      </c>
      <c r="AR254" s="218" t="s">
        <v>295</v>
      </c>
      <c r="AT254" s="218" t="s">
        <v>2230</v>
      </c>
      <c r="AU254" s="218" t="s">
        <v>83</v>
      </c>
      <c r="AY254" s="16" t="s">
        <v>198</v>
      </c>
      <c r="BE254" s="219">
        <f t="shared" si="9"/>
        <v>0</v>
      </c>
      <c r="BF254" s="219">
        <f t="shared" si="10"/>
        <v>0</v>
      </c>
      <c r="BG254" s="219">
        <f t="shared" si="11"/>
        <v>0</v>
      </c>
      <c r="BH254" s="219">
        <f t="shared" si="12"/>
        <v>0</v>
      </c>
      <c r="BI254" s="219">
        <f t="shared" si="13"/>
        <v>0</v>
      </c>
      <c r="BJ254" s="16" t="s">
        <v>83</v>
      </c>
      <c r="BK254" s="219">
        <f t="shared" si="14"/>
        <v>0</v>
      </c>
      <c r="BL254" s="16" t="s">
        <v>243</v>
      </c>
      <c r="BM254" s="218" t="s">
        <v>414</v>
      </c>
    </row>
    <row r="255" spans="2:65" s="1" customFormat="1" ht="24" customHeight="1" x14ac:dyDescent="0.2">
      <c r="B255" s="33"/>
      <c r="C255" s="260" t="s">
        <v>313</v>
      </c>
      <c r="D255" s="260" t="s">
        <v>2230</v>
      </c>
      <c r="E255" s="261" t="s">
        <v>2621</v>
      </c>
      <c r="F255" s="262" t="s">
        <v>2622</v>
      </c>
      <c r="G255" s="263" t="s">
        <v>204</v>
      </c>
      <c r="H255" s="264">
        <v>7</v>
      </c>
      <c r="I255" s="265"/>
      <c r="J255" s="264">
        <f t="shared" si="5"/>
        <v>0</v>
      </c>
      <c r="K255" s="262" t="s">
        <v>1</v>
      </c>
      <c r="L255" s="266"/>
      <c r="M255" s="267" t="s">
        <v>1</v>
      </c>
      <c r="N255" s="268" t="s">
        <v>41</v>
      </c>
      <c r="O255" s="65"/>
      <c r="P255" s="216">
        <f t="shared" si="6"/>
        <v>0</v>
      </c>
      <c r="Q255" s="216">
        <v>1.1999999999999999E-3</v>
      </c>
      <c r="R255" s="216">
        <f t="shared" si="7"/>
        <v>8.3999999999999995E-3</v>
      </c>
      <c r="S255" s="216">
        <v>0</v>
      </c>
      <c r="T255" s="217">
        <f t="shared" si="8"/>
        <v>0</v>
      </c>
      <c r="AR255" s="218" t="s">
        <v>295</v>
      </c>
      <c r="AT255" s="218" t="s">
        <v>2230</v>
      </c>
      <c r="AU255" s="218" t="s">
        <v>83</v>
      </c>
      <c r="AY255" s="16" t="s">
        <v>198</v>
      </c>
      <c r="BE255" s="219">
        <f t="shared" si="9"/>
        <v>0</v>
      </c>
      <c r="BF255" s="219">
        <f t="shared" si="10"/>
        <v>0</v>
      </c>
      <c r="BG255" s="219">
        <f t="shared" si="11"/>
        <v>0</v>
      </c>
      <c r="BH255" s="219">
        <f t="shared" si="12"/>
        <v>0</v>
      </c>
      <c r="BI255" s="219">
        <f t="shared" si="13"/>
        <v>0</v>
      </c>
      <c r="BJ255" s="16" t="s">
        <v>83</v>
      </c>
      <c r="BK255" s="219">
        <f t="shared" si="14"/>
        <v>0</v>
      </c>
      <c r="BL255" s="16" t="s">
        <v>243</v>
      </c>
      <c r="BM255" s="218" t="s">
        <v>422</v>
      </c>
    </row>
    <row r="256" spans="2:65" s="1" customFormat="1" ht="24" customHeight="1" x14ac:dyDescent="0.2">
      <c r="B256" s="33"/>
      <c r="C256" s="260" t="s">
        <v>424</v>
      </c>
      <c r="D256" s="260" t="s">
        <v>2230</v>
      </c>
      <c r="E256" s="261" t="s">
        <v>2623</v>
      </c>
      <c r="F256" s="262" t="s">
        <v>2624</v>
      </c>
      <c r="G256" s="263" t="s">
        <v>204</v>
      </c>
      <c r="H256" s="264">
        <v>1</v>
      </c>
      <c r="I256" s="265"/>
      <c r="J256" s="264">
        <f t="shared" si="5"/>
        <v>0</v>
      </c>
      <c r="K256" s="262" t="s">
        <v>1</v>
      </c>
      <c r="L256" s="266"/>
      <c r="M256" s="267" t="s">
        <v>1</v>
      </c>
      <c r="N256" s="268" t="s">
        <v>41</v>
      </c>
      <c r="O256" s="65"/>
      <c r="P256" s="216">
        <f t="shared" si="6"/>
        <v>0</v>
      </c>
      <c r="Q256" s="216">
        <v>5.0000000000000001E-4</v>
      </c>
      <c r="R256" s="216">
        <f t="shared" si="7"/>
        <v>5.0000000000000001E-4</v>
      </c>
      <c r="S256" s="216">
        <v>0</v>
      </c>
      <c r="T256" s="217">
        <f t="shared" si="8"/>
        <v>0</v>
      </c>
      <c r="AR256" s="218" t="s">
        <v>295</v>
      </c>
      <c r="AT256" s="218" t="s">
        <v>2230</v>
      </c>
      <c r="AU256" s="218" t="s">
        <v>83</v>
      </c>
      <c r="AY256" s="16" t="s">
        <v>198</v>
      </c>
      <c r="BE256" s="219">
        <f t="shared" si="9"/>
        <v>0</v>
      </c>
      <c r="BF256" s="219">
        <f t="shared" si="10"/>
        <v>0</v>
      </c>
      <c r="BG256" s="219">
        <f t="shared" si="11"/>
        <v>0</v>
      </c>
      <c r="BH256" s="219">
        <f t="shared" si="12"/>
        <v>0</v>
      </c>
      <c r="BI256" s="219">
        <f t="shared" si="13"/>
        <v>0</v>
      </c>
      <c r="BJ256" s="16" t="s">
        <v>83</v>
      </c>
      <c r="BK256" s="219">
        <f t="shared" si="14"/>
        <v>0</v>
      </c>
      <c r="BL256" s="16" t="s">
        <v>243</v>
      </c>
      <c r="BM256" s="218" t="s">
        <v>427</v>
      </c>
    </row>
    <row r="257" spans="2:65" s="1" customFormat="1" ht="24" customHeight="1" x14ac:dyDescent="0.2">
      <c r="B257" s="33"/>
      <c r="C257" s="260" t="s">
        <v>320</v>
      </c>
      <c r="D257" s="260" t="s">
        <v>2230</v>
      </c>
      <c r="E257" s="261" t="s">
        <v>2625</v>
      </c>
      <c r="F257" s="262" t="s">
        <v>2626</v>
      </c>
      <c r="G257" s="263" t="s">
        <v>204</v>
      </c>
      <c r="H257" s="264">
        <v>2</v>
      </c>
      <c r="I257" s="265"/>
      <c r="J257" s="264">
        <f t="shared" si="5"/>
        <v>0</v>
      </c>
      <c r="K257" s="262" t="s">
        <v>1</v>
      </c>
      <c r="L257" s="266"/>
      <c r="M257" s="267" t="s">
        <v>1</v>
      </c>
      <c r="N257" s="268" t="s">
        <v>41</v>
      </c>
      <c r="O257" s="65"/>
      <c r="P257" s="216">
        <f t="shared" si="6"/>
        <v>0</v>
      </c>
      <c r="Q257" s="216">
        <v>6.9999999999999999E-4</v>
      </c>
      <c r="R257" s="216">
        <f t="shared" si="7"/>
        <v>1.4E-3</v>
      </c>
      <c r="S257" s="216">
        <v>0</v>
      </c>
      <c r="T257" s="217">
        <f t="shared" si="8"/>
        <v>0</v>
      </c>
      <c r="AR257" s="218" t="s">
        <v>295</v>
      </c>
      <c r="AT257" s="218" t="s">
        <v>2230</v>
      </c>
      <c r="AU257" s="218" t="s">
        <v>83</v>
      </c>
      <c r="AY257" s="16" t="s">
        <v>198</v>
      </c>
      <c r="BE257" s="219">
        <f t="shared" si="9"/>
        <v>0</v>
      </c>
      <c r="BF257" s="219">
        <f t="shared" si="10"/>
        <v>0</v>
      </c>
      <c r="BG257" s="219">
        <f t="shared" si="11"/>
        <v>0</v>
      </c>
      <c r="BH257" s="219">
        <f t="shared" si="12"/>
        <v>0</v>
      </c>
      <c r="BI257" s="219">
        <f t="shared" si="13"/>
        <v>0</v>
      </c>
      <c r="BJ257" s="16" t="s">
        <v>83</v>
      </c>
      <c r="BK257" s="219">
        <f t="shared" si="14"/>
        <v>0</v>
      </c>
      <c r="BL257" s="16" t="s">
        <v>243</v>
      </c>
      <c r="BM257" s="218" t="s">
        <v>433</v>
      </c>
    </row>
    <row r="258" spans="2:65" s="1" customFormat="1" ht="24" customHeight="1" x14ac:dyDescent="0.2">
      <c r="B258" s="33"/>
      <c r="C258" s="260" t="s">
        <v>438</v>
      </c>
      <c r="D258" s="260" t="s">
        <v>2230</v>
      </c>
      <c r="E258" s="261" t="s">
        <v>2627</v>
      </c>
      <c r="F258" s="262" t="s">
        <v>2628</v>
      </c>
      <c r="G258" s="263" t="s">
        <v>204</v>
      </c>
      <c r="H258" s="264">
        <v>2</v>
      </c>
      <c r="I258" s="265"/>
      <c r="J258" s="264">
        <f t="shared" si="5"/>
        <v>0</v>
      </c>
      <c r="K258" s="262" t="s">
        <v>1</v>
      </c>
      <c r="L258" s="266"/>
      <c r="M258" s="267" t="s">
        <v>1</v>
      </c>
      <c r="N258" s="268" t="s">
        <v>41</v>
      </c>
      <c r="O258" s="65"/>
      <c r="P258" s="216">
        <f t="shared" si="6"/>
        <v>0</v>
      </c>
      <c r="Q258" s="216">
        <v>1.1999999999999999E-3</v>
      </c>
      <c r="R258" s="216">
        <f t="shared" si="7"/>
        <v>2.3999999999999998E-3</v>
      </c>
      <c r="S258" s="216">
        <v>0</v>
      </c>
      <c r="T258" s="217">
        <f t="shared" si="8"/>
        <v>0</v>
      </c>
      <c r="AR258" s="218" t="s">
        <v>295</v>
      </c>
      <c r="AT258" s="218" t="s">
        <v>2230</v>
      </c>
      <c r="AU258" s="218" t="s">
        <v>83</v>
      </c>
      <c r="AY258" s="16" t="s">
        <v>198</v>
      </c>
      <c r="BE258" s="219">
        <f t="shared" si="9"/>
        <v>0</v>
      </c>
      <c r="BF258" s="219">
        <f t="shared" si="10"/>
        <v>0</v>
      </c>
      <c r="BG258" s="219">
        <f t="shared" si="11"/>
        <v>0</v>
      </c>
      <c r="BH258" s="219">
        <f t="shared" si="12"/>
        <v>0</v>
      </c>
      <c r="BI258" s="219">
        <f t="shared" si="13"/>
        <v>0</v>
      </c>
      <c r="BJ258" s="16" t="s">
        <v>83</v>
      </c>
      <c r="BK258" s="219">
        <f t="shared" si="14"/>
        <v>0</v>
      </c>
      <c r="BL258" s="16" t="s">
        <v>243</v>
      </c>
      <c r="BM258" s="218" t="s">
        <v>441</v>
      </c>
    </row>
    <row r="259" spans="2:65" s="1" customFormat="1" ht="24" customHeight="1" x14ac:dyDescent="0.2">
      <c r="B259" s="33"/>
      <c r="C259" s="260" t="s">
        <v>324</v>
      </c>
      <c r="D259" s="260" t="s">
        <v>2230</v>
      </c>
      <c r="E259" s="261" t="s">
        <v>2629</v>
      </c>
      <c r="F259" s="262" t="s">
        <v>2630</v>
      </c>
      <c r="G259" s="263" t="s">
        <v>204</v>
      </c>
      <c r="H259" s="264">
        <v>12</v>
      </c>
      <c r="I259" s="265"/>
      <c r="J259" s="264">
        <f t="shared" si="5"/>
        <v>0</v>
      </c>
      <c r="K259" s="262" t="s">
        <v>1</v>
      </c>
      <c r="L259" s="266"/>
      <c r="M259" s="267" t="s">
        <v>1</v>
      </c>
      <c r="N259" s="268" t="s">
        <v>41</v>
      </c>
      <c r="O259" s="65"/>
      <c r="P259" s="216">
        <f t="shared" si="6"/>
        <v>0</v>
      </c>
      <c r="Q259" s="216">
        <v>2.5000000000000001E-3</v>
      </c>
      <c r="R259" s="216">
        <f t="shared" si="7"/>
        <v>0.03</v>
      </c>
      <c r="S259" s="216">
        <v>0</v>
      </c>
      <c r="T259" s="217">
        <f t="shared" si="8"/>
        <v>0</v>
      </c>
      <c r="AR259" s="218" t="s">
        <v>295</v>
      </c>
      <c r="AT259" s="218" t="s">
        <v>2230</v>
      </c>
      <c r="AU259" s="218" t="s">
        <v>83</v>
      </c>
      <c r="AY259" s="16" t="s">
        <v>198</v>
      </c>
      <c r="BE259" s="219">
        <f t="shared" si="9"/>
        <v>0</v>
      </c>
      <c r="BF259" s="219">
        <f t="shared" si="10"/>
        <v>0</v>
      </c>
      <c r="BG259" s="219">
        <f t="shared" si="11"/>
        <v>0</v>
      </c>
      <c r="BH259" s="219">
        <f t="shared" si="12"/>
        <v>0</v>
      </c>
      <c r="BI259" s="219">
        <f t="shared" si="13"/>
        <v>0</v>
      </c>
      <c r="BJ259" s="16" t="s">
        <v>83</v>
      </c>
      <c r="BK259" s="219">
        <f t="shared" si="14"/>
        <v>0</v>
      </c>
      <c r="BL259" s="16" t="s">
        <v>243</v>
      </c>
      <c r="BM259" s="218" t="s">
        <v>446</v>
      </c>
    </row>
    <row r="260" spans="2:65" s="1" customFormat="1" ht="24" customHeight="1" x14ac:dyDescent="0.2">
      <c r="B260" s="33"/>
      <c r="C260" s="260" t="s">
        <v>447</v>
      </c>
      <c r="D260" s="260" t="s">
        <v>2230</v>
      </c>
      <c r="E260" s="261" t="s">
        <v>2631</v>
      </c>
      <c r="F260" s="262" t="s">
        <v>2632</v>
      </c>
      <c r="G260" s="263" t="s">
        <v>204</v>
      </c>
      <c r="H260" s="264">
        <v>2</v>
      </c>
      <c r="I260" s="265"/>
      <c r="J260" s="264">
        <f t="shared" si="5"/>
        <v>0</v>
      </c>
      <c r="K260" s="262" t="s">
        <v>1</v>
      </c>
      <c r="L260" s="266"/>
      <c r="M260" s="267" t="s">
        <v>1</v>
      </c>
      <c r="N260" s="268" t="s">
        <v>41</v>
      </c>
      <c r="O260" s="65"/>
      <c r="P260" s="216">
        <f t="shared" si="6"/>
        <v>0</v>
      </c>
      <c r="Q260" s="216">
        <v>5.0000000000000001E-4</v>
      </c>
      <c r="R260" s="216">
        <f t="shared" si="7"/>
        <v>1E-3</v>
      </c>
      <c r="S260" s="216">
        <v>0</v>
      </c>
      <c r="T260" s="217">
        <f t="shared" si="8"/>
        <v>0</v>
      </c>
      <c r="AR260" s="218" t="s">
        <v>295</v>
      </c>
      <c r="AT260" s="218" t="s">
        <v>2230</v>
      </c>
      <c r="AU260" s="218" t="s">
        <v>83</v>
      </c>
      <c r="AY260" s="16" t="s">
        <v>198</v>
      </c>
      <c r="BE260" s="219">
        <f t="shared" si="9"/>
        <v>0</v>
      </c>
      <c r="BF260" s="219">
        <f t="shared" si="10"/>
        <v>0</v>
      </c>
      <c r="BG260" s="219">
        <f t="shared" si="11"/>
        <v>0</v>
      </c>
      <c r="BH260" s="219">
        <f t="shared" si="12"/>
        <v>0</v>
      </c>
      <c r="BI260" s="219">
        <f t="shared" si="13"/>
        <v>0</v>
      </c>
      <c r="BJ260" s="16" t="s">
        <v>83</v>
      </c>
      <c r="BK260" s="219">
        <f t="shared" si="14"/>
        <v>0</v>
      </c>
      <c r="BL260" s="16" t="s">
        <v>243</v>
      </c>
      <c r="BM260" s="218" t="s">
        <v>450</v>
      </c>
    </row>
    <row r="261" spans="2:65" s="1" customFormat="1" ht="16.5" customHeight="1" x14ac:dyDescent="0.2">
      <c r="B261" s="33"/>
      <c r="C261" s="260" t="s">
        <v>329</v>
      </c>
      <c r="D261" s="260" t="s">
        <v>2230</v>
      </c>
      <c r="E261" s="261" t="s">
        <v>2633</v>
      </c>
      <c r="F261" s="262" t="s">
        <v>2634</v>
      </c>
      <c r="G261" s="263" t="s">
        <v>204</v>
      </c>
      <c r="H261" s="264">
        <v>4</v>
      </c>
      <c r="I261" s="265"/>
      <c r="J261" s="264">
        <f t="shared" si="5"/>
        <v>0</v>
      </c>
      <c r="K261" s="262" t="s">
        <v>1</v>
      </c>
      <c r="L261" s="266"/>
      <c r="M261" s="267" t="s">
        <v>1</v>
      </c>
      <c r="N261" s="268" t="s">
        <v>41</v>
      </c>
      <c r="O261" s="65"/>
      <c r="P261" s="216">
        <f t="shared" si="6"/>
        <v>0</v>
      </c>
      <c r="Q261" s="216">
        <v>2.9999999999999997E-4</v>
      </c>
      <c r="R261" s="216">
        <f t="shared" si="7"/>
        <v>1.1999999999999999E-3</v>
      </c>
      <c r="S261" s="216">
        <v>0</v>
      </c>
      <c r="T261" s="217">
        <f t="shared" si="8"/>
        <v>0</v>
      </c>
      <c r="AR261" s="218" t="s">
        <v>295</v>
      </c>
      <c r="AT261" s="218" t="s">
        <v>2230</v>
      </c>
      <c r="AU261" s="218" t="s">
        <v>83</v>
      </c>
      <c r="AY261" s="16" t="s">
        <v>198</v>
      </c>
      <c r="BE261" s="219">
        <f t="shared" si="9"/>
        <v>0</v>
      </c>
      <c r="BF261" s="219">
        <f t="shared" si="10"/>
        <v>0</v>
      </c>
      <c r="BG261" s="219">
        <f t="shared" si="11"/>
        <v>0</v>
      </c>
      <c r="BH261" s="219">
        <f t="shared" si="12"/>
        <v>0</v>
      </c>
      <c r="BI261" s="219">
        <f t="shared" si="13"/>
        <v>0</v>
      </c>
      <c r="BJ261" s="16" t="s">
        <v>83</v>
      </c>
      <c r="BK261" s="219">
        <f t="shared" si="14"/>
        <v>0</v>
      </c>
      <c r="BL261" s="16" t="s">
        <v>243</v>
      </c>
      <c r="BM261" s="218" t="s">
        <v>451</v>
      </c>
    </row>
    <row r="262" spans="2:65" s="1" customFormat="1" ht="24" customHeight="1" x14ac:dyDescent="0.2">
      <c r="B262" s="33"/>
      <c r="C262" s="260" t="s">
        <v>455</v>
      </c>
      <c r="D262" s="260" t="s">
        <v>2230</v>
      </c>
      <c r="E262" s="261" t="s">
        <v>2635</v>
      </c>
      <c r="F262" s="262" t="s">
        <v>2636</v>
      </c>
      <c r="G262" s="263" t="s">
        <v>204</v>
      </c>
      <c r="H262" s="264">
        <v>2</v>
      </c>
      <c r="I262" s="265"/>
      <c r="J262" s="264">
        <f t="shared" si="5"/>
        <v>0</v>
      </c>
      <c r="K262" s="262" t="s">
        <v>1</v>
      </c>
      <c r="L262" s="266"/>
      <c r="M262" s="267" t="s">
        <v>1</v>
      </c>
      <c r="N262" s="268" t="s">
        <v>41</v>
      </c>
      <c r="O262" s="65"/>
      <c r="P262" s="216">
        <f t="shared" si="6"/>
        <v>0</v>
      </c>
      <c r="Q262" s="216">
        <v>5.0000000000000001E-4</v>
      </c>
      <c r="R262" s="216">
        <f t="shared" si="7"/>
        <v>1E-3</v>
      </c>
      <c r="S262" s="216">
        <v>0</v>
      </c>
      <c r="T262" s="217">
        <f t="shared" si="8"/>
        <v>0</v>
      </c>
      <c r="AR262" s="218" t="s">
        <v>295</v>
      </c>
      <c r="AT262" s="218" t="s">
        <v>2230</v>
      </c>
      <c r="AU262" s="218" t="s">
        <v>83</v>
      </c>
      <c r="AY262" s="16" t="s">
        <v>198</v>
      </c>
      <c r="BE262" s="219">
        <f t="shared" si="9"/>
        <v>0</v>
      </c>
      <c r="BF262" s="219">
        <f t="shared" si="10"/>
        <v>0</v>
      </c>
      <c r="BG262" s="219">
        <f t="shared" si="11"/>
        <v>0</v>
      </c>
      <c r="BH262" s="219">
        <f t="shared" si="12"/>
        <v>0</v>
      </c>
      <c r="BI262" s="219">
        <f t="shared" si="13"/>
        <v>0</v>
      </c>
      <c r="BJ262" s="16" t="s">
        <v>83</v>
      </c>
      <c r="BK262" s="219">
        <f t="shared" si="14"/>
        <v>0</v>
      </c>
      <c r="BL262" s="16" t="s">
        <v>243</v>
      </c>
      <c r="BM262" s="218" t="s">
        <v>458</v>
      </c>
    </row>
    <row r="263" spans="2:65" s="1" customFormat="1" ht="24" customHeight="1" x14ac:dyDescent="0.2">
      <c r="B263" s="33"/>
      <c r="C263" s="260" t="s">
        <v>334</v>
      </c>
      <c r="D263" s="260" t="s">
        <v>2230</v>
      </c>
      <c r="E263" s="261" t="s">
        <v>2637</v>
      </c>
      <c r="F263" s="262" t="s">
        <v>2638</v>
      </c>
      <c r="G263" s="263" t="s">
        <v>204</v>
      </c>
      <c r="H263" s="264">
        <v>2</v>
      </c>
      <c r="I263" s="265"/>
      <c r="J263" s="264">
        <f t="shared" si="5"/>
        <v>0</v>
      </c>
      <c r="K263" s="262" t="s">
        <v>1</v>
      </c>
      <c r="L263" s="266"/>
      <c r="M263" s="267" t="s">
        <v>1</v>
      </c>
      <c r="N263" s="268" t="s">
        <v>41</v>
      </c>
      <c r="O263" s="65"/>
      <c r="P263" s="216">
        <f t="shared" si="6"/>
        <v>0</v>
      </c>
      <c r="Q263" s="216">
        <v>5.0000000000000001E-4</v>
      </c>
      <c r="R263" s="216">
        <f t="shared" si="7"/>
        <v>1E-3</v>
      </c>
      <c r="S263" s="216">
        <v>0</v>
      </c>
      <c r="T263" s="217">
        <f t="shared" si="8"/>
        <v>0</v>
      </c>
      <c r="AR263" s="218" t="s">
        <v>295</v>
      </c>
      <c r="AT263" s="218" t="s">
        <v>2230</v>
      </c>
      <c r="AU263" s="218" t="s">
        <v>83</v>
      </c>
      <c r="AY263" s="16" t="s">
        <v>198</v>
      </c>
      <c r="BE263" s="219">
        <f t="shared" si="9"/>
        <v>0</v>
      </c>
      <c r="BF263" s="219">
        <f t="shared" si="10"/>
        <v>0</v>
      </c>
      <c r="BG263" s="219">
        <f t="shared" si="11"/>
        <v>0</v>
      </c>
      <c r="BH263" s="219">
        <f t="shared" si="12"/>
        <v>0</v>
      </c>
      <c r="BI263" s="219">
        <f t="shared" si="13"/>
        <v>0</v>
      </c>
      <c r="BJ263" s="16" t="s">
        <v>83</v>
      </c>
      <c r="BK263" s="219">
        <f t="shared" si="14"/>
        <v>0</v>
      </c>
      <c r="BL263" s="16" t="s">
        <v>243</v>
      </c>
      <c r="BM263" s="218" t="s">
        <v>462</v>
      </c>
    </row>
    <row r="264" spans="2:65" s="1" customFormat="1" ht="24" customHeight="1" x14ac:dyDescent="0.2">
      <c r="B264" s="33"/>
      <c r="C264" s="208" t="s">
        <v>464</v>
      </c>
      <c r="D264" s="208" t="s">
        <v>201</v>
      </c>
      <c r="E264" s="209" t="s">
        <v>2639</v>
      </c>
      <c r="F264" s="210" t="s">
        <v>2640</v>
      </c>
      <c r="G264" s="211" t="s">
        <v>2641</v>
      </c>
      <c r="H264" s="212">
        <v>24</v>
      </c>
      <c r="I264" s="213"/>
      <c r="J264" s="212">
        <f t="shared" si="5"/>
        <v>0</v>
      </c>
      <c r="K264" s="210" t="s">
        <v>1</v>
      </c>
      <c r="L264" s="37"/>
      <c r="M264" s="214" t="s">
        <v>1</v>
      </c>
      <c r="N264" s="215" t="s">
        <v>41</v>
      </c>
      <c r="O264" s="65"/>
      <c r="P264" s="216">
        <f t="shared" si="6"/>
        <v>0</v>
      </c>
      <c r="Q264" s="216">
        <v>0</v>
      </c>
      <c r="R264" s="216">
        <f t="shared" si="7"/>
        <v>0</v>
      </c>
      <c r="S264" s="216">
        <v>0</v>
      </c>
      <c r="T264" s="217">
        <f t="shared" si="8"/>
        <v>0</v>
      </c>
      <c r="AR264" s="218" t="s">
        <v>243</v>
      </c>
      <c r="AT264" s="218" t="s">
        <v>201</v>
      </c>
      <c r="AU264" s="218" t="s">
        <v>83</v>
      </c>
      <c r="AY264" s="16" t="s">
        <v>198</v>
      </c>
      <c r="BE264" s="219">
        <f t="shared" si="9"/>
        <v>0</v>
      </c>
      <c r="BF264" s="219">
        <f t="shared" si="10"/>
        <v>0</v>
      </c>
      <c r="BG264" s="219">
        <f t="shared" si="11"/>
        <v>0</v>
      </c>
      <c r="BH264" s="219">
        <f t="shared" si="12"/>
        <v>0</v>
      </c>
      <c r="BI264" s="219">
        <f t="shared" si="13"/>
        <v>0</v>
      </c>
      <c r="BJ264" s="16" t="s">
        <v>83</v>
      </c>
      <c r="BK264" s="219">
        <f t="shared" si="14"/>
        <v>0</v>
      </c>
      <c r="BL264" s="16" t="s">
        <v>243</v>
      </c>
      <c r="BM264" s="218" t="s">
        <v>467</v>
      </c>
    </row>
    <row r="265" spans="2:65" s="1" customFormat="1" ht="24" customHeight="1" x14ac:dyDescent="0.2">
      <c r="B265" s="33"/>
      <c r="C265" s="208" t="s">
        <v>339</v>
      </c>
      <c r="D265" s="208" t="s">
        <v>201</v>
      </c>
      <c r="E265" s="209" t="s">
        <v>2642</v>
      </c>
      <c r="F265" s="210" t="s">
        <v>2643</v>
      </c>
      <c r="G265" s="211" t="s">
        <v>214</v>
      </c>
      <c r="H265" s="212">
        <v>1</v>
      </c>
      <c r="I265" s="213"/>
      <c r="J265" s="212">
        <f t="shared" si="5"/>
        <v>0</v>
      </c>
      <c r="K265" s="210" t="s">
        <v>1</v>
      </c>
      <c r="L265" s="37"/>
      <c r="M265" s="214" t="s">
        <v>1</v>
      </c>
      <c r="N265" s="215" t="s">
        <v>41</v>
      </c>
      <c r="O265" s="65"/>
      <c r="P265" s="216">
        <f t="shared" si="6"/>
        <v>0</v>
      </c>
      <c r="Q265" s="216">
        <v>0</v>
      </c>
      <c r="R265" s="216">
        <f t="shared" si="7"/>
        <v>0</v>
      </c>
      <c r="S265" s="216">
        <v>0</v>
      </c>
      <c r="T265" s="217">
        <f t="shared" si="8"/>
        <v>0</v>
      </c>
      <c r="AR265" s="218" t="s">
        <v>243</v>
      </c>
      <c r="AT265" s="218" t="s">
        <v>201</v>
      </c>
      <c r="AU265" s="218" t="s">
        <v>83</v>
      </c>
      <c r="AY265" s="16" t="s">
        <v>198</v>
      </c>
      <c r="BE265" s="219">
        <f t="shared" si="9"/>
        <v>0</v>
      </c>
      <c r="BF265" s="219">
        <f t="shared" si="10"/>
        <v>0</v>
      </c>
      <c r="BG265" s="219">
        <f t="shared" si="11"/>
        <v>0</v>
      </c>
      <c r="BH265" s="219">
        <f t="shared" si="12"/>
        <v>0</v>
      </c>
      <c r="BI265" s="219">
        <f t="shared" si="13"/>
        <v>0</v>
      </c>
      <c r="BJ265" s="16" t="s">
        <v>83</v>
      </c>
      <c r="BK265" s="219">
        <f t="shared" si="14"/>
        <v>0</v>
      </c>
      <c r="BL265" s="16" t="s">
        <v>243</v>
      </c>
      <c r="BM265" s="218" t="s">
        <v>472</v>
      </c>
    </row>
    <row r="266" spans="2:65" s="1" customFormat="1" ht="16.5" customHeight="1" x14ac:dyDescent="0.2">
      <c r="B266" s="33"/>
      <c r="C266" s="208" t="s">
        <v>475</v>
      </c>
      <c r="D266" s="208" t="s">
        <v>201</v>
      </c>
      <c r="E266" s="209" t="s">
        <v>2644</v>
      </c>
      <c r="F266" s="210" t="s">
        <v>2645</v>
      </c>
      <c r="G266" s="211" t="s">
        <v>294</v>
      </c>
      <c r="H266" s="212">
        <v>0.18</v>
      </c>
      <c r="I266" s="213"/>
      <c r="J266" s="212">
        <f t="shared" si="5"/>
        <v>0</v>
      </c>
      <c r="K266" s="210" t="s">
        <v>1</v>
      </c>
      <c r="L266" s="37"/>
      <c r="M266" s="214" t="s">
        <v>1</v>
      </c>
      <c r="N266" s="215" t="s">
        <v>41</v>
      </c>
      <c r="O266" s="65"/>
      <c r="P266" s="216">
        <f t="shared" si="6"/>
        <v>0</v>
      </c>
      <c r="Q266" s="216">
        <v>0</v>
      </c>
      <c r="R266" s="216">
        <f t="shared" si="7"/>
        <v>0</v>
      </c>
      <c r="S266" s="216">
        <v>0</v>
      </c>
      <c r="T266" s="217">
        <f t="shared" si="8"/>
        <v>0</v>
      </c>
      <c r="AR266" s="218" t="s">
        <v>243</v>
      </c>
      <c r="AT266" s="218" t="s">
        <v>201</v>
      </c>
      <c r="AU266" s="218" t="s">
        <v>83</v>
      </c>
      <c r="AY266" s="16" t="s">
        <v>198</v>
      </c>
      <c r="BE266" s="219">
        <f t="shared" si="9"/>
        <v>0</v>
      </c>
      <c r="BF266" s="219">
        <f t="shared" si="10"/>
        <v>0</v>
      </c>
      <c r="BG266" s="219">
        <f t="shared" si="11"/>
        <v>0</v>
      </c>
      <c r="BH266" s="219">
        <f t="shared" si="12"/>
        <v>0</v>
      </c>
      <c r="BI266" s="219">
        <f t="shared" si="13"/>
        <v>0</v>
      </c>
      <c r="BJ266" s="16" t="s">
        <v>83</v>
      </c>
      <c r="BK266" s="219">
        <f t="shared" si="14"/>
        <v>0</v>
      </c>
      <c r="BL266" s="16" t="s">
        <v>243</v>
      </c>
      <c r="BM266" s="218" t="s">
        <v>478</v>
      </c>
    </row>
    <row r="267" spans="2:65" s="1" customFormat="1" ht="24" customHeight="1" x14ac:dyDescent="0.2">
      <c r="B267" s="33"/>
      <c r="C267" s="208" t="s">
        <v>343</v>
      </c>
      <c r="D267" s="208" t="s">
        <v>201</v>
      </c>
      <c r="E267" s="209" t="s">
        <v>2646</v>
      </c>
      <c r="F267" s="210" t="s">
        <v>2647</v>
      </c>
      <c r="G267" s="211" t="s">
        <v>294</v>
      </c>
      <c r="H267" s="212">
        <v>0.18</v>
      </c>
      <c r="I267" s="213"/>
      <c r="J267" s="212">
        <f t="shared" si="5"/>
        <v>0</v>
      </c>
      <c r="K267" s="210" t="s">
        <v>1</v>
      </c>
      <c r="L267" s="37"/>
      <c r="M267" s="214" t="s">
        <v>1</v>
      </c>
      <c r="N267" s="215" t="s">
        <v>41</v>
      </c>
      <c r="O267" s="65"/>
      <c r="P267" s="216">
        <f t="shared" si="6"/>
        <v>0</v>
      </c>
      <c r="Q267" s="216">
        <v>0</v>
      </c>
      <c r="R267" s="216">
        <f t="shared" si="7"/>
        <v>0</v>
      </c>
      <c r="S267" s="216">
        <v>0</v>
      </c>
      <c r="T267" s="217">
        <f t="shared" si="8"/>
        <v>0</v>
      </c>
      <c r="AR267" s="218" t="s">
        <v>243</v>
      </c>
      <c r="AT267" s="218" t="s">
        <v>201</v>
      </c>
      <c r="AU267" s="218" t="s">
        <v>83</v>
      </c>
      <c r="AY267" s="16" t="s">
        <v>198</v>
      </c>
      <c r="BE267" s="219">
        <f t="shared" si="9"/>
        <v>0</v>
      </c>
      <c r="BF267" s="219">
        <f t="shared" si="10"/>
        <v>0</v>
      </c>
      <c r="BG267" s="219">
        <f t="shared" si="11"/>
        <v>0</v>
      </c>
      <c r="BH267" s="219">
        <f t="shared" si="12"/>
        <v>0</v>
      </c>
      <c r="BI267" s="219">
        <f t="shared" si="13"/>
        <v>0</v>
      </c>
      <c r="BJ267" s="16" t="s">
        <v>83</v>
      </c>
      <c r="BK267" s="219">
        <f t="shared" si="14"/>
        <v>0</v>
      </c>
      <c r="BL267" s="16" t="s">
        <v>243</v>
      </c>
      <c r="BM267" s="218" t="s">
        <v>482</v>
      </c>
    </row>
    <row r="268" spans="2:65" s="11" customFormat="1" ht="25.9" customHeight="1" x14ac:dyDescent="0.2">
      <c r="B268" s="192"/>
      <c r="C268" s="193"/>
      <c r="D268" s="194" t="s">
        <v>75</v>
      </c>
      <c r="E268" s="195" t="s">
        <v>2648</v>
      </c>
      <c r="F268" s="195" t="s">
        <v>2649</v>
      </c>
      <c r="G268" s="193"/>
      <c r="H268" s="193"/>
      <c r="I268" s="196"/>
      <c r="J268" s="197">
        <f>BK268</f>
        <v>0</v>
      </c>
      <c r="K268" s="193"/>
      <c r="L268" s="198"/>
      <c r="M268" s="199"/>
      <c r="N268" s="200"/>
      <c r="O268" s="200"/>
      <c r="P268" s="201">
        <f>SUM(P269:P321)</f>
        <v>0</v>
      </c>
      <c r="Q268" s="200"/>
      <c r="R268" s="201">
        <f>SUM(R269:R321)</f>
        <v>0.32333000000000006</v>
      </c>
      <c r="S268" s="200"/>
      <c r="T268" s="202">
        <f>SUM(T269:T321)</f>
        <v>0</v>
      </c>
      <c r="AR268" s="203" t="s">
        <v>85</v>
      </c>
      <c r="AT268" s="204" t="s">
        <v>75</v>
      </c>
      <c r="AU268" s="204" t="s">
        <v>76</v>
      </c>
      <c r="AY268" s="203" t="s">
        <v>198</v>
      </c>
      <c r="BK268" s="205">
        <f>SUM(BK269:BK321)</f>
        <v>0</v>
      </c>
    </row>
    <row r="269" spans="2:65" s="1" customFormat="1" ht="16.5" customHeight="1" x14ac:dyDescent="0.2">
      <c r="B269" s="33"/>
      <c r="C269" s="208" t="s">
        <v>484</v>
      </c>
      <c r="D269" s="208" t="s">
        <v>201</v>
      </c>
      <c r="E269" s="209" t="s">
        <v>2650</v>
      </c>
      <c r="F269" s="210" t="s">
        <v>2651</v>
      </c>
      <c r="G269" s="211" t="s">
        <v>214</v>
      </c>
      <c r="H269" s="212">
        <v>1</v>
      </c>
      <c r="I269" s="213"/>
      <c r="J269" s="212">
        <f>ROUND(I269*H269,2)</f>
        <v>0</v>
      </c>
      <c r="K269" s="210" t="s">
        <v>1</v>
      </c>
      <c r="L269" s="37"/>
      <c r="M269" s="214" t="s">
        <v>1</v>
      </c>
      <c r="N269" s="215" t="s">
        <v>41</v>
      </c>
      <c r="O269" s="65"/>
      <c r="P269" s="216">
        <f>O269*H269</f>
        <v>0</v>
      </c>
      <c r="Q269" s="216">
        <v>1.1299999999999999E-3</v>
      </c>
      <c r="R269" s="216">
        <f>Q269*H269</f>
        <v>1.1299999999999999E-3</v>
      </c>
      <c r="S269" s="216">
        <v>0</v>
      </c>
      <c r="T269" s="217">
        <f>S269*H269</f>
        <v>0</v>
      </c>
      <c r="AR269" s="218" t="s">
        <v>243</v>
      </c>
      <c r="AT269" s="218" t="s">
        <v>201</v>
      </c>
      <c r="AU269" s="218" t="s">
        <v>83</v>
      </c>
      <c r="AY269" s="16" t="s">
        <v>198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6" t="s">
        <v>83</v>
      </c>
      <c r="BK269" s="219">
        <f>ROUND(I269*H269,2)</f>
        <v>0</v>
      </c>
      <c r="BL269" s="16" t="s">
        <v>243</v>
      </c>
      <c r="BM269" s="218" t="s">
        <v>487</v>
      </c>
    </row>
    <row r="270" spans="2:65" s="1" customFormat="1" ht="16.5" customHeight="1" x14ac:dyDescent="0.2">
      <c r="B270" s="33"/>
      <c r="C270" s="260" t="s">
        <v>350</v>
      </c>
      <c r="D270" s="260" t="s">
        <v>2230</v>
      </c>
      <c r="E270" s="261" t="s">
        <v>2652</v>
      </c>
      <c r="F270" s="262" t="s">
        <v>2653</v>
      </c>
      <c r="G270" s="263" t="s">
        <v>214</v>
      </c>
      <c r="H270" s="264">
        <v>1</v>
      </c>
      <c r="I270" s="265"/>
      <c r="J270" s="264">
        <f>ROUND(I270*H270,2)</f>
        <v>0</v>
      </c>
      <c r="K270" s="262" t="s">
        <v>1</v>
      </c>
      <c r="L270" s="266"/>
      <c r="M270" s="267" t="s">
        <v>1</v>
      </c>
      <c r="N270" s="268" t="s">
        <v>41</v>
      </c>
      <c r="O270" s="65"/>
      <c r="P270" s="216">
        <f>O270*H270</f>
        <v>0</v>
      </c>
      <c r="Q270" s="216">
        <v>1E-3</v>
      </c>
      <c r="R270" s="216">
        <f>Q270*H270</f>
        <v>1E-3</v>
      </c>
      <c r="S270" s="216">
        <v>0</v>
      </c>
      <c r="T270" s="217">
        <f>S270*H270</f>
        <v>0</v>
      </c>
      <c r="AR270" s="218" t="s">
        <v>295</v>
      </c>
      <c r="AT270" s="218" t="s">
        <v>2230</v>
      </c>
      <c r="AU270" s="218" t="s">
        <v>83</v>
      </c>
      <c r="AY270" s="16" t="s">
        <v>198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6" t="s">
        <v>83</v>
      </c>
      <c r="BK270" s="219">
        <f>ROUND(I270*H270,2)</f>
        <v>0</v>
      </c>
      <c r="BL270" s="16" t="s">
        <v>243</v>
      </c>
      <c r="BM270" s="218" t="s">
        <v>491</v>
      </c>
    </row>
    <row r="271" spans="2:65" s="1" customFormat="1" ht="24" customHeight="1" x14ac:dyDescent="0.2">
      <c r="B271" s="33"/>
      <c r="C271" s="208" t="s">
        <v>493</v>
      </c>
      <c r="D271" s="208" t="s">
        <v>201</v>
      </c>
      <c r="E271" s="209" t="s">
        <v>2654</v>
      </c>
      <c r="F271" s="210" t="s">
        <v>2655</v>
      </c>
      <c r="G271" s="211" t="s">
        <v>214</v>
      </c>
      <c r="H271" s="212">
        <v>1</v>
      </c>
      <c r="I271" s="213"/>
      <c r="J271" s="212">
        <f>ROUND(I271*H271,2)</f>
        <v>0</v>
      </c>
      <c r="K271" s="210" t="s">
        <v>1</v>
      </c>
      <c r="L271" s="37"/>
      <c r="M271" s="214" t="s">
        <v>1</v>
      </c>
      <c r="N271" s="215" t="s">
        <v>41</v>
      </c>
      <c r="O271" s="65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AR271" s="218" t="s">
        <v>243</v>
      </c>
      <c r="AT271" s="218" t="s">
        <v>201</v>
      </c>
      <c r="AU271" s="218" t="s">
        <v>83</v>
      </c>
      <c r="AY271" s="16" t="s">
        <v>198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6" t="s">
        <v>83</v>
      </c>
      <c r="BK271" s="219">
        <f>ROUND(I271*H271,2)</f>
        <v>0</v>
      </c>
      <c r="BL271" s="16" t="s">
        <v>243</v>
      </c>
      <c r="BM271" s="218" t="s">
        <v>496</v>
      </c>
    </row>
    <row r="272" spans="2:65" s="14" customFormat="1" x14ac:dyDescent="0.2">
      <c r="B272" s="243"/>
      <c r="C272" s="244"/>
      <c r="D272" s="222" t="s">
        <v>206</v>
      </c>
      <c r="E272" s="245" t="s">
        <v>1</v>
      </c>
      <c r="F272" s="246" t="s">
        <v>2656</v>
      </c>
      <c r="G272" s="244"/>
      <c r="H272" s="245" t="s">
        <v>1</v>
      </c>
      <c r="I272" s="247"/>
      <c r="J272" s="244"/>
      <c r="K272" s="244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206</v>
      </c>
      <c r="AU272" s="252" t="s">
        <v>83</v>
      </c>
      <c r="AV272" s="14" t="s">
        <v>83</v>
      </c>
      <c r="AW272" s="14" t="s">
        <v>32</v>
      </c>
      <c r="AX272" s="14" t="s">
        <v>76</v>
      </c>
      <c r="AY272" s="252" t="s">
        <v>198</v>
      </c>
    </row>
    <row r="273" spans="2:65" s="12" customFormat="1" x14ac:dyDescent="0.2">
      <c r="B273" s="220"/>
      <c r="C273" s="221"/>
      <c r="D273" s="222" t="s">
        <v>206</v>
      </c>
      <c r="E273" s="223" t="s">
        <v>1</v>
      </c>
      <c r="F273" s="224" t="s">
        <v>83</v>
      </c>
      <c r="G273" s="221"/>
      <c r="H273" s="225">
        <v>1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206</v>
      </c>
      <c r="AU273" s="231" t="s">
        <v>83</v>
      </c>
      <c r="AV273" s="12" t="s">
        <v>85</v>
      </c>
      <c r="AW273" s="12" t="s">
        <v>32</v>
      </c>
      <c r="AX273" s="12" t="s">
        <v>76</v>
      </c>
      <c r="AY273" s="231" t="s">
        <v>198</v>
      </c>
    </row>
    <row r="274" spans="2:65" s="14" customFormat="1" ht="22.5" x14ac:dyDescent="0.2">
      <c r="B274" s="243"/>
      <c r="C274" s="244"/>
      <c r="D274" s="222" t="s">
        <v>206</v>
      </c>
      <c r="E274" s="245" t="s">
        <v>1</v>
      </c>
      <c r="F274" s="246" t="s">
        <v>2657</v>
      </c>
      <c r="G274" s="244"/>
      <c r="H274" s="245" t="s">
        <v>1</v>
      </c>
      <c r="I274" s="247"/>
      <c r="J274" s="244"/>
      <c r="K274" s="244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206</v>
      </c>
      <c r="AU274" s="252" t="s">
        <v>83</v>
      </c>
      <c r="AV274" s="14" t="s">
        <v>83</v>
      </c>
      <c r="AW274" s="14" t="s">
        <v>32</v>
      </c>
      <c r="AX274" s="14" t="s">
        <v>76</v>
      </c>
      <c r="AY274" s="252" t="s">
        <v>198</v>
      </c>
    </row>
    <row r="275" spans="2:65" s="14" customFormat="1" x14ac:dyDescent="0.2">
      <c r="B275" s="243"/>
      <c r="C275" s="244"/>
      <c r="D275" s="222" t="s">
        <v>206</v>
      </c>
      <c r="E275" s="245" t="s">
        <v>1</v>
      </c>
      <c r="F275" s="246" t="s">
        <v>2658</v>
      </c>
      <c r="G275" s="244"/>
      <c r="H275" s="245" t="s">
        <v>1</v>
      </c>
      <c r="I275" s="247"/>
      <c r="J275" s="244"/>
      <c r="K275" s="244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206</v>
      </c>
      <c r="AU275" s="252" t="s">
        <v>83</v>
      </c>
      <c r="AV275" s="14" t="s">
        <v>83</v>
      </c>
      <c r="AW275" s="14" t="s">
        <v>32</v>
      </c>
      <c r="AX275" s="14" t="s">
        <v>76</v>
      </c>
      <c r="AY275" s="252" t="s">
        <v>198</v>
      </c>
    </row>
    <row r="276" spans="2:65" s="13" customFormat="1" x14ac:dyDescent="0.2">
      <c r="B276" s="232"/>
      <c r="C276" s="233"/>
      <c r="D276" s="222" t="s">
        <v>206</v>
      </c>
      <c r="E276" s="234" t="s">
        <v>1</v>
      </c>
      <c r="F276" s="235" t="s">
        <v>208</v>
      </c>
      <c r="G276" s="233"/>
      <c r="H276" s="236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206</v>
      </c>
      <c r="AU276" s="242" t="s">
        <v>83</v>
      </c>
      <c r="AV276" s="13" t="s">
        <v>205</v>
      </c>
      <c r="AW276" s="13" t="s">
        <v>32</v>
      </c>
      <c r="AX276" s="13" t="s">
        <v>83</v>
      </c>
      <c r="AY276" s="242" t="s">
        <v>198</v>
      </c>
    </row>
    <row r="277" spans="2:65" s="1" customFormat="1" ht="24" customHeight="1" x14ac:dyDescent="0.2">
      <c r="B277" s="33"/>
      <c r="C277" s="260" t="s">
        <v>356</v>
      </c>
      <c r="D277" s="260" t="s">
        <v>2230</v>
      </c>
      <c r="E277" s="261" t="s">
        <v>2659</v>
      </c>
      <c r="F277" s="262" t="s">
        <v>2660</v>
      </c>
      <c r="G277" s="263" t="s">
        <v>204</v>
      </c>
      <c r="H277" s="264">
        <v>1</v>
      </c>
      <c r="I277" s="265"/>
      <c r="J277" s="264">
        <f>ROUND(I277*H277,2)</f>
        <v>0</v>
      </c>
      <c r="K277" s="262" t="s">
        <v>1</v>
      </c>
      <c r="L277" s="266"/>
      <c r="M277" s="267" t="s">
        <v>1</v>
      </c>
      <c r="N277" s="268" t="s">
        <v>41</v>
      </c>
      <c r="O277" s="65"/>
      <c r="P277" s="216">
        <f>O277*H277</f>
        <v>0</v>
      </c>
      <c r="Q277" s="216">
        <v>0.20499999999999999</v>
      </c>
      <c r="R277" s="216">
        <f>Q277*H277</f>
        <v>0.20499999999999999</v>
      </c>
      <c r="S277" s="216">
        <v>0</v>
      </c>
      <c r="T277" s="217">
        <f>S277*H277</f>
        <v>0</v>
      </c>
      <c r="AR277" s="218" t="s">
        <v>295</v>
      </c>
      <c r="AT277" s="218" t="s">
        <v>2230</v>
      </c>
      <c r="AU277" s="218" t="s">
        <v>83</v>
      </c>
      <c r="AY277" s="16" t="s">
        <v>198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6" t="s">
        <v>83</v>
      </c>
      <c r="BK277" s="219">
        <f>ROUND(I277*H277,2)</f>
        <v>0</v>
      </c>
      <c r="BL277" s="16" t="s">
        <v>243</v>
      </c>
      <c r="BM277" s="218" t="s">
        <v>501</v>
      </c>
    </row>
    <row r="278" spans="2:65" s="1" customFormat="1" ht="24" customHeight="1" x14ac:dyDescent="0.2">
      <c r="B278" s="33"/>
      <c r="C278" s="208" t="s">
        <v>503</v>
      </c>
      <c r="D278" s="208" t="s">
        <v>201</v>
      </c>
      <c r="E278" s="209" t="s">
        <v>2661</v>
      </c>
      <c r="F278" s="210" t="s">
        <v>2662</v>
      </c>
      <c r="G278" s="211" t="s">
        <v>214</v>
      </c>
      <c r="H278" s="212">
        <v>1</v>
      </c>
      <c r="I278" s="213"/>
      <c r="J278" s="212">
        <f>ROUND(I278*H278,2)</f>
        <v>0</v>
      </c>
      <c r="K278" s="210" t="s">
        <v>1</v>
      </c>
      <c r="L278" s="37"/>
      <c r="M278" s="214" t="s">
        <v>1</v>
      </c>
      <c r="N278" s="215" t="s">
        <v>41</v>
      </c>
      <c r="O278" s="65"/>
      <c r="P278" s="216">
        <f>O278*H278</f>
        <v>0</v>
      </c>
      <c r="Q278" s="216">
        <v>6.7000000000000002E-3</v>
      </c>
      <c r="R278" s="216">
        <f>Q278*H278</f>
        <v>6.7000000000000002E-3</v>
      </c>
      <c r="S278" s="216">
        <v>0</v>
      </c>
      <c r="T278" s="217">
        <f>S278*H278</f>
        <v>0</v>
      </c>
      <c r="AR278" s="218" t="s">
        <v>243</v>
      </c>
      <c r="AT278" s="218" t="s">
        <v>201</v>
      </c>
      <c r="AU278" s="218" t="s">
        <v>83</v>
      </c>
      <c r="AY278" s="16" t="s">
        <v>198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6" t="s">
        <v>83</v>
      </c>
      <c r="BK278" s="219">
        <f>ROUND(I278*H278,2)</f>
        <v>0</v>
      </c>
      <c r="BL278" s="16" t="s">
        <v>243</v>
      </c>
      <c r="BM278" s="218" t="s">
        <v>506</v>
      </c>
    </row>
    <row r="279" spans="2:65" s="1" customFormat="1" ht="24" customHeight="1" x14ac:dyDescent="0.2">
      <c r="B279" s="33"/>
      <c r="C279" s="208" t="s">
        <v>375</v>
      </c>
      <c r="D279" s="208" t="s">
        <v>201</v>
      </c>
      <c r="E279" s="209" t="s">
        <v>2663</v>
      </c>
      <c r="F279" s="210" t="s">
        <v>2664</v>
      </c>
      <c r="G279" s="211" t="s">
        <v>214</v>
      </c>
      <c r="H279" s="212">
        <v>1</v>
      </c>
      <c r="I279" s="213"/>
      <c r="J279" s="212">
        <f>ROUND(I279*H279,2)</f>
        <v>0</v>
      </c>
      <c r="K279" s="210" t="s">
        <v>1</v>
      </c>
      <c r="L279" s="37"/>
      <c r="M279" s="214" t="s">
        <v>1</v>
      </c>
      <c r="N279" s="215" t="s">
        <v>41</v>
      </c>
      <c r="O279" s="65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AR279" s="218" t="s">
        <v>243</v>
      </c>
      <c r="AT279" s="218" t="s">
        <v>201</v>
      </c>
      <c r="AU279" s="218" t="s">
        <v>83</v>
      </c>
      <c r="AY279" s="16" t="s">
        <v>198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6" t="s">
        <v>83</v>
      </c>
      <c r="BK279" s="219">
        <f>ROUND(I279*H279,2)</f>
        <v>0</v>
      </c>
      <c r="BL279" s="16" t="s">
        <v>243</v>
      </c>
      <c r="BM279" s="218" t="s">
        <v>510</v>
      </c>
    </row>
    <row r="280" spans="2:65" s="14" customFormat="1" x14ac:dyDescent="0.2">
      <c r="B280" s="243"/>
      <c r="C280" s="244"/>
      <c r="D280" s="222" t="s">
        <v>206</v>
      </c>
      <c r="E280" s="245" t="s">
        <v>1</v>
      </c>
      <c r="F280" s="246" t="s">
        <v>2665</v>
      </c>
      <c r="G280" s="244"/>
      <c r="H280" s="245" t="s">
        <v>1</v>
      </c>
      <c r="I280" s="247"/>
      <c r="J280" s="244"/>
      <c r="K280" s="244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206</v>
      </c>
      <c r="AU280" s="252" t="s">
        <v>83</v>
      </c>
      <c r="AV280" s="14" t="s">
        <v>83</v>
      </c>
      <c r="AW280" s="14" t="s">
        <v>32</v>
      </c>
      <c r="AX280" s="14" t="s">
        <v>76</v>
      </c>
      <c r="AY280" s="252" t="s">
        <v>198</v>
      </c>
    </row>
    <row r="281" spans="2:65" s="12" customFormat="1" x14ac:dyDescent="0.2">
      <c r="B281" s="220"/>
      <c r="C281" s="221"/>
      <c r="D281" s="222" t="s">
        <v>206</v>
      </c>
      <c r="E281" s="223" t="s">
        <v>1</v>
      </c>
      <c r="F281" s="224" t="s">
        <v>83</v>
      </c>
      <c r="G281" s="221"/>
      <c r="H281" s="225">
        <v>1</v>
      </c>
      <c r="I281" s="226"/>
      <c r="J281" s="221"/>
      <c r="K281" s="221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206</v>
      </c>
      <c r="AU281" s="231" t="s">
        <v>83</v>
      </c>
      <c r="AV281" s="12" t="s">
        <v>85</v>
      </c>
      <c r="AW281" s="12" t="s">
        <v>32</v>
      </c>
      <c r="AX281" s="12" t="s">
        <v>76</v>
      </c>
      <c r="AY281" s="231" t="s">
        <v>198</v>
      </c>
    </row>
    <row r="282" spans="2:65" s="13" customFormat="1" x14ac:dyDescent="0.2">
      <c r="B282" s="232"/>
      <c r="C282" s="233"/>
      <c r="D282" s="222" t="s">
        <v>206</v>
      </c>
      <c r="E282" s="234" t="s">
        <v>1</v>
      </c>
      <c r="F282" s="235" t="s">
        <v>208</v>
      </c>
      <c r="G282" s="233"/>
      <c r="H282" s="236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206</v>
      </c>
      <c r="AU282" s="242" t="s">
        <v>83</v>
      </c>
      <c r="AV282" s="13" t="s">
        <v>205</v>
      </c>
      <c r="AW282" s="13" t="s">
        <v>32</v>
      </c>
      <c r="AX282" s="13" t="s">
        <v>83</v>
      </c>
      <c r="AY282" s="242" t="s">
        <v>198</v>
      </c>
    </row>
    <row r="283" spans="2:65" s="1" customFormat="1" ht="24" customHeight="1" x14ac:dyDescent="0.2">
      <c r="B283" s="33"/>
      <c r="C283" s="260" t="s">
        <v>512</v>
      </c>
      <c r="D283" s="260" t="s">
        <v>2230</v>
      </c>
      <c r="E283" s="261" t="s">
        <v>2666</v>
      </c>
      <c r="F283" s="262" t="s">
        <v>2667</v>
      </c>
      <c r="G283" s="263" t="s">
        <v>204</v>
      </c>
      <c r="H283" s="264">
        <v>1</v>
      </c>
      <c r="I283" s="265"/>
      <c r="J283" s="264">
        <f>ROUND(I283*H283,2)</f>
        <v>0</v>
      </c>
      <c r="K283" s="262" t="s">
        <v>1</v>
      </c>
      <c r="L283" s="266"/>
      <c r="M283" s="267" t="s">
        <v>1</v>
      </c>
      <c r="N283" s="268" t="s">
        <v>41</v>
      </c>
      <c r="O283" s="65"/>
      <c r="P283" s="216">
        <f>O283*H283</f>
        <v>0</v>
      </c>
      <c r="Q283" s="216">
        <v>8.9999999999999993E-3</v>
      </c>
      <c r="R283" s="216">
        <f>Q283*H283</f>
        <v>8.9999999999999993E-3</v>
      </c>
      <c r="S283" s="216">
        <v>0</v>
      </c>
      <c r="T283" s="217">
        <f>S283*H283</f>
        <v>0</v>
      </c>
      <c r="AR283" s="218" t="s">
        <v>295</v>
      </c>
      <c r="AT283" s="218" t="s">
        <v>2230</v>
      </c>
      <c r="AU283" s="218" t="s">
        <v>83</v>
      </c>
      <c r="AY283" s="16" t="s">
        <v>198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6" t="s">
        <v>83</v>
      </c>
      <c r="BK283" s="219">
        <f>ROUND(I283*H283,2)</f>
        <v>0</v>
      </c>
      <c r="BL283" s="16" t="s">
        <v>243</v>
      </c>
      <c r="BM283" s="218" t="s">
        <v>515</v>
      </c>
    </row>
    <row r="284" spans="2:65" s="1" customFormat="1" ht="24" customHeight="1" x14ac:dyDescent="0.2">
      <c r="B284" s="33"/>
      <c r="C284" s="208" t="s">
        <v>378</v>
      </c>
      <c r="D284" s="208" t="s">
        <v>201</v>
      </c>
      <c r="E284" s="209" t="s">
        <v>2668</v>
      </c>
      <c r="F284" s="210" t="s">
        <v>2669</v>
      </c>
      <c r="G284" s="211" t="s">
        <v>214</v>
      </c>
      <c r="H284" s="212">
        <v>1</v>
      </c>
      <c r="I284" s="213"/>
      <c r="J284" s="212">
        <f>ROUND(I284*H284,2)</f>
        <v>0</v>
      </c>
      <c r="K284" s="210" t="s">
        <v>1</v>
      </c>
      <c r="L284" s="37"/>
      <c r="M284" s="214" t="s">
        <v>1</v>
      </c>
      <c r="N284" s="215" t="s">
        <v>41</v>
      </c>
      <c r="O284" s="65"/>
      <c r="P284" s="216">
        <f>O284*H284</f>
        <v>0</v>
      </c>
      <c r="Q284" s="216">
        <v>2E-3</v>
      </c>
      <c r="R284" s="216">
        <f>Q284*H284</f>
        <v>2E-3</v>
      </c>
      <c r="S284" s="216">
        <v>0</v>
      </c>
      <c r="T284" s="217">
        <f>S284*H284</f>
        <v>0</v>
      </c>
      <c r="AR284" s="218" t="s">
        <v>243</v>
      </c>
      <c r="AT284" s="218" t="s">
        <v>201</v>
      </c>
      <c r="AU284" s="218" t="s">
        <v>83</v>
      </c>
      <c r="AY284" s="16" t="s">
        <v>198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6" t="s">
        <v>83</v>
      </c>
      <c r="BK284" s="219">
        <f>ROUND(I284*H284,2)</f>
        <v>0</v>
      </c>
      <c r="BL284" s="16" t="s">
        <v>243</v>
      </c>
      <c r="BM284" s="218" t="s">
        <v>520</v>
      </c>
    </row>
    <row r="285" spans="2:65" s="14" customFormat="1" x14ac:dyDescent="0.2">
      <c r="B285" s="243"/>
      <c r="C285" s="244"/>
      <c r="D285" s="222" t="s">
        <v>206</v>
      </c>
      <c r="E285" s="245" t="s">
        <v>1</v>
      </c>
      <c r="F285" s="246" t="s">
        <v>2670</v>
      </c>
      <c r="G285" s="244"/>
      <c r="H285" s="245" t="s">
        <v>1</v>
      </c>
      <c r="I285" s="247"/>
      <c r="J285" s="244"/>
      <c r="K285" s="244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206</v>
      </c>
      <c r="AU285" s="252" t="s">
        <v>83</v>
      </c>
      <c r="AV285" s="14" t="s">
        <v>83</v>
      </c>
      <c r="AW285" s="14" t="s">
        <v>32</v>
      </c>
      <c r="AX285" s="14" t="s">
        <v>76</v>
      </c>
      <c r="AY285" s="252" t="s">
        <v>198</v>
      </c>
    </row>
    <row r="286" spans="2:65" s="14" customFormat="1" x14ac:dyDescent="0.2">
      <c r="B286" s="243"/>
      <c r="C286" s="244"/>
      <c r="D286" s="222" t="s">
        <v>206</v>
      </c>
      <c r="E286" s="245" t="s">
        <v>1</v>
      </c>
      <c r="F286" s="246" t="s">
        <v>2671</v>
      </c>
      <c r="G286" s="244"/>
      <c r="H286" s="245" t="s">
        <v>1</v>
      </c>
      <c r="I286" s="247"/>
      <c r="J286" s="244"/>
      <c r="K286" s="244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206</v>
      </c>
      <c r="AU286" s="252" t="s">
        <v>83</v>
      </c>
      <c r="AV286" s="14" t="s">
        <v>83</v>
      </c>
      <c r="AW286" s="14" t="s">
        <v>32</v>
      </c>
      <c r="AX286" s="14" t="s">
        <v>76</v>
      </c>
      <c r="AY286" s="252" t="s">
        <v>198</v>
      </c>
    </row>
    <row r="287" spans="2:65" s="14" customFormat="1" x14ac:dyDescent="0.2">
      <c r="B287" s="243"/>
      <c r="C287" s="244"/>
      <c r="D287" s="222" t="s">
        <v>206</v>
      </c>
      <c r="E287" s="245" t="s">
        <v>1</v>
      </c>
      <c r="F287" s="246" t="s">
        <v>2672</v>
      </c>
      <c r="G287" s="244"/>
      <c r="H287" s="245" t="s">
        <v>1</v>
      </c>
      <c r="I287" s="247"/>
      <c r="J287" s="244"/>
      <c r="K287" s="244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206</v>
      </c>
      <c r="AU287" s="252" t="s">
        <v>83</v>
      </c>
      <c r="AV287" s="14" t="s">
        <v>83</v>
      </c>
      <c r="AW287" s="14" t="s">
        <v>32</v>
      </c>
      <c r="AX287" s="14" t="s">
        <v>76</v>
      </c>
      <c r="AY287" s="252" t="s">
        <v>198</v>
      </c>
    </row>
    <row r="288" spans="2:65" s="14" customFormat="1" x14ac:dyDescent="0.2">
      <c r="B288" s="243"/>
      <c r="C288" s="244"/>
      <c r="D288" s="222" t="s">
        <v>206</v>
      </c>
      <c r="E288" s="245" t="s">
        <v>1</v>
      </c>
      <c r="F288" s="246" t="s">
        <v>2673</v>
      </c>
      <c r="G288" s="244"/>
      <c r="H288" s="245" t="s">
        <v>1</v>
      </c>
      <c r="I288" s="247"/>
      <c r="J288" s="244"/>
      <c r="K288" s="244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206</v>
      </c>
      <c r="AU288" s="252" t="s">
        <v>83</v>
      </c>
      <c r="AV288" s="14" t="s">
        <v>83</v>
      </c>
      <c r="AW288" s="14" t="s">
        <v>32</v>
      </c>
      <c r="AX288" s="14" t="s">
        <v>76</v>
      </c>
      <c r="AY288" s="252" t="s">
        <v>198</v>
      </c>
    </row>
    <row r="289" spans="2:65" s="12" customFormat="1" x14ac:dyDescent="0.2">
      <c r="B289" s="220"/>
      <c r="C289" s="221"/>
      <c r="D289" s="222" t="s">
        <v>206</v>
      </c>
      <c r="E289" s="223" t="s">
        <v>1</v>
      </c>
      <c r="F289" s="224" t="s">
        <v>83</v>
      </c>
      <c r="G289" s="221"/>
      <c r="H289" s="225">
        <v>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206</v>
      </c>
      <c r="AU289" s="231" t="s">
        <v>83</v>
      </c>
      <c r="AV289" s="12" t="s">
        <v>85</v>
      </c>
      <c r="AW289" s="12" t="s">
        <v>32</v>
      </c>
      <c r="AX289" s="12" t="s">
        <v>76</v>
      </c>
      <c r="AY289" s="231" t="s">
        <v>198</v>
      </c>
    </row>
    <row r="290" spans="2:65" s="14" customFormat="1" ht="22.5" x14ac:dyDescent="0.2">
      <c r="B290" s="243"/>
      <c r="C290" s="244"/>
      <c r="D290" s="222" t="s">
        <v>206</v>
      </c>
      <c r="E290" s="245" t="s">
        <v>1</v>
      </c>
      <c r="F290" s="246" t="s">
        <v>2674</v>
      </c>
      <c r="G290" s="244"/>
      <c r="H290" s="245" t="s">
        <v>1</v>
      </c>
      <c r="I290" s="247"/>
      <c r="J290" s="244"/>
      <c r="K290" s="244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206</v>
      </c>
      <c r="AU290" s="252" t="s">
        <v>83</v>
      </c>
      <c r="AV290" s="14" t="s">
        <v>83</v>
      </c>
      <c r="AW290" s="14" t="s">
        <v>32</v>
      </c>
      <c r="AX290" s="14" t="s">
        <v>76</v>
      </c>
      <c r="AY290" s="252" t="s">
        <v>198</v>
      </c>
    </row>
    <row r="291" spans="2:65" s="14" customFormat="1" x14ac:dyDescent="0.2">
      <c r="B291" s="243"/>
      <c r="C291" s="244"/>
      <c r="D291" s="222" t="s">
        <v>206</v>
      </c>
      <c r="E291" s="245" t="s">
        <v>1</v>
      </c>
      <c r="F291" s="246" t="s">
        <v>2658</v>
      </c>
      <c r="G291" s="244"/>
      <c r="H291" s="245" t="s">
        <v>1</v>
      </c>
      <c r="I291" s="247"/>
      <c r="J291" s="244"/>
      <c r="K291" s="244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206</v>
      </c>
      <c r="AU291" s="252" t="s">
        <v>83</v>
      </c>
      <c r="AV291" s="14" t="s">
        <v>83</v>
      </c>
      <c r="AW291" s="14" t="s">
        <v>32</v>
      </c>
      <c r="AX291" s="14" t="s">
        <v>76</v>
      </c>
      <c r="AY291" s="252" t="s">
        <v>198</v>
      </c>
    </row>
    <row r="292" spans="2:65" s="13" customFormat="1" x14ac:dyDescent="0.2">
      <c r="B292" s="232"/>
      <c r="C292" s="233"/>
      <c r="D292" s="222" t="s">
        <v>206</v>
      </c>
      <c r="E292" s="234" t="s">
        <v>1</v>
      </c>
      <c r="F292" s="235" t="s">
        <v>208</v>
      </c>
      <c r="G292" s="233"/>
      <c r="H292" s="236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206</v>
      </c>
      <c r="AU292" s="242" t="s">
        <v>83</v>
      </c>
      <c r="AV292" s="13" t="s">
        <v>205</v>
      </c>
      <c r="AW292" s="13" t="s">
        <v>32</v>
      </c>
      <c r="AX292" s="13" t="s">
        <v>83</v>
      </c>
      <c r="AY292" s="242" t="s">
        <v>198</v>
      </c>
    </row>
    <row r="293" spans="2:65" s="1" customFormat="1" ht="36" customHeight="1" x14ac:dyDescent="0.2">
      <c r="B293" s="33"/>
      <c r="C293" s="260" t="s">
        <v>526</v>
      </c>
      <c r="D293" s="260" t="s">
        <v>2230</v>
      </c>
      <c r="E293" s="261" t="s">
        <v>2675</v>
      </c>
      <c r="F293" s="262" t="s">
        <v>2676</v>
      </c>
      <c r="G293" s="263" t="s">
        <v>204</v>
      </c>
      <c r="H293" s="264">
        <v>1</v>
      </c>
      <c r="I293" s="265"/>
      <c r="J293" s="264">
        <f>ROUND(I293*H293,2)</f>
        <v>0</v>
      </c>
      <c r="K293" s="262" t="s">
        <v>1</v>
      </c>
      <c r="L293" s="266"/>
      <c r="M293" s="267" t="s">
        <v>1</v>
      </c>
      <c r="N293" s="268" t="s">
        <v>41</v>
      </c>
      <c r="O293" s="65"/>
      <c r="P293" s="216">
        <f>O293*H293</f>
        <v>0</v>
      </c>
      <c r="Q293" s="216">
        <v>8.0000000000000002E-3</v>
      </c>
      <c r="R293" s="216">
        <f>Q293*H293</f>
        <v>8.0000000000000002E-3</v>
      </c>
      <c r="S293" s="216">
        <v>0</v>
      </c>
      <c r="T293" s="217">
        <f>S293*H293</f>
        <v>0</v>
      </c>
      <c r="AR293" s="218" t="s">
        <v>295</v>
      </c>
      <c r="AT293" s="218" t="s">
        <v>2230</v>
      </c>
      <c r="AU293" s="218" t="s">
        <v>83</v>
      </c>
      <c r="AY293" s="16" t="s">
        <v>198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6" t="s">
        <v>83</v>
      </c>
      <c r="BK293" s="219">
        <f>ROUND(I293*H293,2)</f>
        <v>0</v>
      </c>
      <c r="BL293" s="16" t="s">
        <v>243</v>
      </c>
      <c r="BM293" s="218" t="s">
        <v>529</v>
      </c>
    </row>
    <row r="294" spans="2:65" s="1" customFormat="1" ht="16.5" customHeight="1" x14ac:dyDescent="0.2">
      <c r="B294" s="33"/>
      <c r="C294" s="208" t="s">
        <v>390</v>
      </c>
      <c r="D294" s="208" t="s">
        <v>201</v>
      </c>
      <c r="E294" s="209" t="s">
        <v>2677</v>
      </c>
      <c r="F294" s="210" t="s">
        <v>2678</v>
      </c>
      <c r="G294" s="211" t="s">
        <v>204</v>
      </c>
      <c r="H294" s="212">
        <v>2</v>
      </c>
      <c r="I294" s="213"/>
      <c r="J294" s="212">
        <f>ROUND(I294*H294,2)</f>
        <v>0</v>
      </c>
      <c r="K294" s="210" t="s">
        <v>1</v>
      </c>
      <c r="L294" s="37"/>
      <c r="M294" s="214" t="s">
        <v>1</v>
      </c>
      <c r="N294" s="215" t="s">
        <v>41</v>
      </c>
      <c r="O294" s="65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AR294" s="218" t="s">
        <v>243</v>
      </c>
      <c r="AT294" s="218" t="s">
        <v>201</v>
      </c>
      <c r="AU294" s="218" t="s">
        <v>83</v>
      </c>
      <c r="AY294" s="16" t="s">
        <v>198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6" t="s">
        <v>83</v>
      </c>
      <c r="BK294" s="219">
        <f>ROUND(I294*H294,2)</f>
        <v>0</v>
      </c>
      <c r="BL294" s="16" t="s">
        <v>243</v>
      </c>
      <c r="BM294" s="218" t="s">
        <v>539</v>
      </c>
    </row>
    <row r="295" spans="2:65" s="14" customFormat="1" x14ac:dyDescent="0.2">
      <c r="B295" s="243"/>
      <c r="C295" s="244"/>
      <c r="D295" s="222" t="s">
        <v>206</v>
      </c>
      <c r="E295" s="245" t="s">
        <v>1</v>
      </c>
      <c r="F295" s="246" t="s">
        <v>2679</v>
      </c>
      <c r="G295" s="244"/>
      <c r="H295" s="245" t="s">
        <v>1</v>
      </c>
      <c r="I295" s="247"/>
      <c r="J295" s="244"/>
      <c r="K295" s="244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206</v>
      </c>
      <c r="AU295" s="252" t="s">
        <v>83</v>
      </c>
      <c r="AV295" s="14" t="s">
        <v>83</v>
      </c>
      <c r="AW295" s="14" t="s">
        <v>32</v>
      </c>
      <c r="AX295" s="14" t="s">
        <v>76</v>
      </c>
      <c r="AY295" s="252" t="s">
        <v>198</v>
      </c>
    </row>
    <row r="296" spans="2:65" s="14" customFormat="1" ht="22.5" x14ac:dyDescent="0.2">
      <c r="B296" s="243"/>
      <c r="C296" s="244"/>
      <c r="D296" s="222" t="s">
        <v>206</v>
      </c>
      <c r="E296" s="245" t="s">
        <v>1</v>
      </c>
      <c r="F296" s="246" t="s">
        <v>2680</v>
      </c>
      <c r="G296" s="244"/>
      <c r="H296" s="245" t="s">
        <v>1</v>
      </c>
      <c r="I296" s="247"/>
      <c r="J296" s="244"/>
      <c r="K296" s="244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206</v>
      </c>
      <c r="AU296" s="252" t="s">
        <v>83</v>
      </c>
      <c r="AV296" s="14" t="s">
        <v>83</v>
      </c>
      <c r="AW296" s="14" t="s">
        <v>32</v>
      </c>
      <c r="AX296" s="14" t="s">
        <v>76</v>
      </c>
      <c r="AY296" s="252" t="s">
        <v>198</v>
      </c>
    </row>
    <row r="297" spans="2:65" s="14" customFormat="1" x14ac:dyDescent="0.2">
      <c r="B297" s="243"/>
      <c r="C297" s="244"/>
      <c r="D297" s="222" t="s">
        <v>206</v>
      </c>
      <c r="E297" s="245" t="s">
        <v>1</v>
      </c>
      <c r="F297" s="246" t="s">
        <v>2681</v>
      </c>
      <c r="G297" s="244"/>
      <c r="H297" s="245" t="s">
        <v>1</v>
      </c>
      <c r="I297" s="247"/>
      <c r="J297" s="244"/>
      <c r="K297" s="244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206</v>
      </c>
      <c r="AU297" s="252" t="s">
        <v>83</v>
      </c>
      <c r="AV297" s="14" t="s">
        <v>83</v>
      </c>
      <c r="AW297" s="14" t="s">
        <v>32</v>
      </c>
      <c r="AX297" s="14" t="s">
        <v>76</v>
      </c>
      <c r="AY297" s="252" t="s">
        <v>198</v>
      </c>
    </row>
    <row r="298" spans="2:65" s="14" customFormat="1" ht="22.5" x14ac:dyDescent="0.2">
      <c r="B298" s="243"/>
      <c r="C298" s="244"/>
      <c r="D298" s="222" t="s">
        <v>206</v>
      </c>
      <c r="E298" s="245" t="s">
        <v>1</v>
      </c>
      <c r="F298" s="246" t="s">
        <v>2682</v>
      </c>
      <c r="G298" s="244"/>
      <c r="H298" s="245" t="s">
        <v>1</v>
      </c>
      <c r="I298" s="247"/>
      <c r="J298" s="244"/>
      <c r="K298" s="244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206</v>
      </c>
      <c r="AU298" s="252" t="s">
        <v>83</v>
      </c>
      <c r="AV298" s="14" t="s">
        <v>83</v>
      </c>
      <c r="AW298" s="14" t="s">
        <v>32</v>
      </c>
      <c r="AX298" s="14" t="s">
        <v>76</v>
      </c>
      <c r="AY298" s="252" t="s">
        <v>198</v>
      </c>
    </row>
    <row r="299" spans="2:65" s="14" customFormat="1" x14ac:dyDescent="0.2">
      <c r="B299" s="243"/>
      <c r="C299" s="244"/>
      <c r="D299" s="222" t="s">
        <v>206</v>
      </c>
      <c r="E299" s="245" t="s">
        <v>1</v>
      </c>
      <c r="F299" s="246" t="s">
        <v>2683</v>
      </c>
      <c r="G299" s="244"/>
      <c r="H299" s="245" t="s">
        <v>1</v>
      </c>
      <c r="I299" s="247"/>
      <c r="J299" s="244"/>
      <c r="K299" s="244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206</v>
      </c>
      <c r="AU299" s="252" t="s">
        <v>83</v>
      </c>
      <c r="AV299" s="14" t="s">
        <v>83</v>
      </c>
      <c r="AW299" s="14" t="s">
        <v>32</v>
      </c>
      <c r="AX299" s="14" t="s">
        <v>76</v>
      </c>
      <c r="AY299" s="252" t="s">
        <v>198</v>
      </c>
    </row>
    <row r="300" spans="2:65" s="12" customFormat="1" x14ac:dyDescent="0.2">
      <c r="B300" s="220"/>
      <c r="C300" s="221"/>
      <c r="D300" s="222" t="s">
        <v>206</v>
      </c>
      <c r="E300" s="223" t="s">
        <v>1</v>
      </c>
      <c r="F300" s="224" t="s">
        <v>85</v>
      </c>
      <c r="G300" s="221"/>
      <c r="H300" s="225">
        <v>2</v>
      </c>
      <c r="I300" s="226"/>
      <c r="J300" s="221"/>
      <c r="K300" s="221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206</v>
      </c>
      <c r="AU300" s="231" t="s">
        <v>83</v>
      </c>
      <c r="AV300" s="12" t="s">
        <v>85</v>
      </c>
      <c r="AW300" s="12" t="s">
        <v>32</v>
      </c>
      <c r="AX300" s="12" t="s">
        <v>76</v>
      </c>
      <c r="AY300" s="231" t="s">
        <v>198</v>
      </c>
    </row>
    <row r="301" spans="2:65" s="14" customFormat="1" ht="22.5" x14ac:dyDescent="0.2">
      <c r="B301" s="243"/>
      <c r="C301" s="244"/>
      <c r="D301" s="222" t="s">
        <v>206</v>
      </c>
      <c r="E301" s="245" t="s">
        <v>1</v>
      </c>
      <c r="F301" s="246" t="s">
        <v>2684</v>
      </c>
      <c r="G301" s="244"/>
      <c r="H301" s="245" t="s">
        <v>1</v>
      </c>
      <c r="I301" s="247"/>
      <c r="J301" s="244"/>
      <c r="K301" s="244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206</v>
      </c>
      <c r="AU301" s="252" t="s">
        <v>83</v>
      </c>
      <c r="AV301" s="14" t="s">
        <v>83</v>
      </c>
      <c r="AW301" s="14" t="s">
        <v>32</v>
      </c>
      <c r="AX301" s="14" t="s">
        <v>76</v>
      </c>
      <c r="AY301" s="252" t="s">
        <v>198</v>
      </c>
    </row>
    <row r="302" spans="2:65" s="14" customFormat="1" x14ac:dyDescent="0.2">
      <c r="B302" s="243"/>
      <c r="C302" s="244"/>
      <c r="D302" s="222" t="s">
        <v>206</v>
      </c>
      <c r="E302" s="245" t="s">
        <v>1</v>
      </c>
      <c r="F302" s="246" t="s">
        <v>2658</v>
      </c>
      <c r="G302" s="244"/>
      <c r="H302" s="245" t="s">
        <v>1</v>
      </c>
      <c r="I302" s="247"/>
      <c r="J302" s="244"/>
      <c r="K302" s="244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206</v>
      </c>
      <c r="AU302" s="252" t="s">
        <v>83</v>
      </c>
      <c r="AV302" s="14" t="s">
        <v>83</v>
      </c>
      <c r="AW302" s="14" t="s">
        <v>32</v>
      </c>
      <c r="AX302" s="14" t="s">
        <v>76</v>
      </c>
      <c r="AY302" s="252" t="s">
        <v>198</v>
      </c>
    </row>
    <row r="303" spans="2:65" s="14" customFormat="1" ht="22.5" x14ac:dyDescent="0.2">
      <c r="B303" s="243"/>
      <c r="C303" s="244"/>
      <c r="D303" s="222" t="s">
        <v>206</v>
      </c>
      <c r="E303" s="245" t="s">
        <v>1</v>
      </c>
      <c r="F303" s="246" t="s">
        <v>2685</v>
      </c>
      <c r="G303" s="244"/>
      <c r="H303" s="245" t="s">
        <v>1</v>
      </c>
      <c r="I303" s="247"/>
      <c r="J303" s="244"/>
      <c r="K303" s="244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206</v>
      </c>
      <c r="AU303" s="252" t="s">
        <v>83</v>
      </c>
      <c r="AV303" s="14" t="s">
        <v>83</v>
      </c>
      <c r="AW303" s="14" t="s">
        <v>32</v>
      </c>
      <c r="AX303" s="14" t="s">
        <v>76</v>
      </c>
      <c r="AY303" s="252" t="s">
        <v>198</v>
      </c>
    </row>
    <row r="304" spans="2:65" s="14" customFormat="1" x14ac:dyDescent="0.2">
      <c r="B304" s="243"/>
      <c r="C304" s="244"/>
      <c r="D304" s="222" t="s">
        <v>206</v>
      </c>
      <c r="E304" s="245" t="s">
        <v>1</v>
      </c>
      <c r="F304" s="246" t="s">
        <v>2686</v>
      </c>
      <c r="G304" s="244"/>
      <c r="H304" s="245" t="s">
        <v>1</v>
      </c>
      <c r="I304" s="247"/>
      <c r="J304" s="244"/>
      <c r="K304" s="244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206</v>
      </c>
      <c r="AU304" s="252" t="s">
        <v>83</v>
      </c>
      <c r="AV304" s="14" t="s">
        <v>83</v>
      </c>
      <c r="AW304" s="14" t="s">
        <v>32</v>
      </c>
      <c r="AX304" s="14" t="s">
        <v>76</v>
      </c>
      <c r="AY304" s="252" t="s">
        <v>198</v>
      </c>
    </row>
    <row r="305" spans="2:65" s="14" customFormat="1" ht="22.5" x14ac:dyDescent="0.2">
      <c r="B305" s="243"/>
      <c r="C305" s="244"/>
      <c r="D305" s="222" t="s">
        <v>206</v>
      </c>
      <c r="E305" s="245" t="s">
        <v>1</v>
      </c>
      <c r="F305" s="246" t="s">
        <v>2687</v>
      </c>
      <c r="G305" s="244"/>
      <c r="H305" s="245" t="s">
        <v>1</v>
      </c>
      <c r="I305" s="247"/>
      <c r="J305" s="244"/>
      <c r="K305" s="244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206</v>
      </c>
      <c r="AU305" s="252" t="s">
        <v>83</v>
      </c>
      <c r="AV305" s="14" t="s">
        <v>83</v>
      </c>
      <c r="AW305" s="14" t="s">
        <v>32</v>
      </c>
      <c r="AX305" s="14" t="s">
        <v>76</v>
      </c>
      <c r="AY305" s="252" t="s">
        <v>198</v>
      </c>
    </row>
    <row r="306" spans="2:65" s="14" customFormat="1" x14ac:dyDescent="0.2">
      <c r="B306" s="243"/>
      <c r="C306" s="244"/>
      <c r="D306" s="222" t="s">
        <v>206</v>
      </c>
      <c r="E306" s="245" t="s">
        <v>1</v>
      </c>
      <c r="F306" s="246" t="s">
        <v>2658</v>
      </c>
      <c r="G306" s="244"/>
      <c r="H306" s="245" t="s">
        <v>1</v>
      </c>
      <c r="I306" s="247"/>
      <c r="J306" s="244"/>
      <c r="K306" s="244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206</v>
      </c>
      <c r="AU306" s="252" t="s">
        <v>83</v>
      </c>
      <c r="AV306" s="14" t="s">
        <v>83</v>
      </c>
      <c r="AW306" s="14" t="s">
        <v>32</v>
      </c>
      <c r="AX306" s="14" t="s">
        <v>76</v>
      </c>
      <c r="AY306" s="252" t="s">
        <v>198</v>
      </c>
    </row>
    <row r="307" spans="2:65" s="13" customFormat="1" x14ac:dyDescent="0.2">
      <c r="B307" s="232"/>
      <c r="C307" s="233"/>
      <c r="D307" s="222" t="s">
        <v>206</v>
      </c>
      <c r="E307" s="234" t="s">
        <v>1</v>
      </c>
      <c r="F307" s="235" t="s">
        <v>208</v>
      </c>
      <c r="G307" s="233"/>
      <c r="H307" s="236">
        <v>2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206</v>
      </c>
      <c r="AU307" s="242" t="s">
        <v>83</v>
      </c>
      <c r="AV307" s="13" t="s">
        <v>205</v>
      </c>
      <c r="AW307" s="13" t="s">
        <v>32</v>
      </c>
      <c r="AX307" s="13" t="s">
        <v>83</v>
      </c>
      <c r="AY307" s="242" t="s">
        <v>198</v>
      </c>
    </row>
    <row r="308" spans="2:65" s="1" customFormat="1" ht="24" customHeight="1" x14ac:dyDescent="0.2">
      <c r="B308" s="33"/>
      <c r="C308" s="260" t="s">
        <v>544</v>
      </c>
      <c r="D308" s="260" t="s">
        <v>2230</v>
      </c>
      <c r="E308" s="261" t="s">
        <v>2688</v>
      </c>
      <c r="F308" s="262" t="s">
        <v>2689</v>
      </c>
      <c r="G308" s="263" t="s">
        <v>214</v>
      </c>
      <c r="H308" s="264">
        <v>2</v>
      </c>
      <c r="I308" s="265"/>
      <c r="J308" s="264">
        <f>ROUND(I308*H308,2)</f>
        <v>0</v>
      </c>
      <c r="K308" s="262" t="s">
        <v>1</v>
      </c>
      <c r="L308" s="266"/>
      <c r="M308" s="267" t="s">
        <v>1</v>
      </c>
      <c r="N308" s="268" t="s">
        <v>41</v>
      </c>
      <c r="O308" s="65"/>
      <c r="P308" s="216">
        <f>O308*H308</f>
        <v>0</v>
      </c>
      <c r="Q308" s="216">
        <v>7.0000000000000001E-3</v>
      </c>
      <c r="R308" s="216">
        <f>Q308*H308</f>
        <v>1.4E-2</v>
      </c>
      <c r="S308" s="216">
        <v>0</v>
      </c>
      <c r="T308" s="217">
        <f>S308*H308</f>
        <v>0</v>
      </c>
      <c r="AR308" s="218" t="s">
        <v>295</v>
      </c>
      <c r="AT308" s="218" t="s">
        <v>2230</v>
      </c>
      <c r="AU308" s="218" t="s">
        <v>83</v>
      </c>
      <c r="AY308" s="16" t="s">
        <v>198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6" t="s">
        <v>83</v>
      </c>
      <c r="BK308" s="219">
        <f>ROUND(I308*H308,2)</f>
        <v>0</v>
      </c>
      <c r="BL308" s="16" t="s">
        <v>243</v>
      </c>
      <c r="BM308" s="218" t="s">
        <v>546</v>
      </c>
    </row>
    <row r="309" spans="2:65" s="1" customFormat="1" ht="24" customHeight="1" x14ac:dyDescent="0.2">
      <c r="B309" s="33"/>
      <c r="C309" s="260" t="s">
        <v>394</v>
      </c>
      <c r="D309" s="260" t="s">
        <v>2230</v>
      </c>
      <c r="E309" s="261" t="s">
        <v>2690</v>
      </c>
      <c r="F309" s="262" t="s">
        <v>2691</v>
      </c>
      <c r="G309" s="263" t="s">
        <v>204</v>
      </c>
      <c r="H309" s="264">
        <v>1</v>
      </c>
      <c r="I309" s="265"/>
      <c r="J309" s="264">
        <f>ROUND(I309*H309,2)</f>
        <v>0</v>
      </c>
      <c r="K309" s="262" t="s">
        <v>1</v>
      </c>
      <c r="L309" s="266"/>
      <c r="M309" s="267" t="s">
        <v>1</v>
      </c>
      <c r="N309" s="268" t="s">
        <v>41</v>
      </c>
      <c r="O309" s="65"/>
      <c r="P309" s="216">
        <f>O309*H309</f>
        <v>0</v>
      </c>
      <c r="Q309" s="216">
        <v>5.0000000000000001E-3</v>
      </c>
      <c r="R309" s="216">
        <f>Q309*H309</f>
        <v>5.0000000000000001E-3</v>
      </c>
      <c r="S309" s="216">
        <v>0</v>
      </c>
      <c r="T309" s="217">
        <f>S309*H309</f>
        <v>0</v>
      </c>
      <c r="AR309" s="218" t="s">
        <v>295</v>
      </c>
      <c r="AT309" s="218" t="s">
        <v>2230</v>
      </c>
      <c r="AU309" s="218" t="s">
        <v>83</v>
      </c>
      <c r="AY309" s="16" t="s">
        <v>198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6" t="s">
        <v>83</v>
      </c>
      <c r="BK309" s="219">
        <f>ROUND(I309*H309,2)</f>
        <v>0</v>
      </c>
      <c r="BL309" s="16" t="s">
        <v>243</v>
      </c>
      <c r="BM309" s="218" t="s">
        <v>553</v>
      </c>
    </row>
    <row r="310" spans="2:65" s="1" customFormat="1" ht="24" customHeight="1" x14ac:dyDescent="0.2">
      <c r="B310" s="33"/>
      <c r="C310" s="208" t="s">
        <v>556</v>
      </c>
      <c r="D310" s="208" t="s">
        <v>201</v>
      </c>
      <c r="E310" s="209" t="s">
        <v>2692</v>
      </c>
      <c r="F310" s="210" t="s">
        <v>2693</v>
      </c>
      <c r="G310" s="211" t="s">
        <v>204</v>
      </c>
      <c r="H310" s="212">
        <v>4</v>
      </c>
      <c r="I310" s="213"/>
      <c r="J310" s="212">
        <f>ROUND(I310*H310,2)</f>
        <v>0</v>
      </c>
      <c r="K310" s="210" t="s">
        <v>1</v>
      </c>
      <c r="L310" s="37"/>
      <c r="M310" s="214" t="s">
        <v>1</v>
      </c>
      <c r="N310" s="215" t="s">
        <v>41</v>
      </c>
      <c r="O310" s="65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AR310" s="218" t="s">
        <v>243</v>
      </c>
      <c r="AT310" s="218" t="s">
        <v>201</v>
      </c>
      <c r="AU310" s="218" t="s">
        <v>83</v>
      </c>
      <c r="AY310" s="16" t="s">
        <v>198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6" t="s">
        <v>83</v>
      </c>
      <c r="BK310" s="219">
        <f>ROUND(I310*H310,2)</f>
        <v>0</v>
      </c>
      <c r="BL310" s="16" t="s">
        <v>243</v>
      </c>
      <c r="BM310" s="218" t="s">
        <v>559</v>
      </c>
    </row>
    <row r="311" spans="2:65" s="14" customFormat="1" x14ac:dyDescent="0.2">
      <c r="B311" s="243"/>
      <c r="C311" s="244"/>
      <c r="D311" s="222" t="s">
        <v>206</v>
      </c>
      <c r="E311" s="245" t="s">
        <v>1</v>
      </c>
      <c r="F311" s="246" t="s">
        <v>2694</v>
      </c>
      <c r="G311" s="244"/>
      <c r="H311" s="245" t="s">
        <v>1</v>
      </c>
      <c r="I311" s="247"/>
      <c r="J311" s="244"/>
      <c r="K311" s="244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206</v>
      </c>
      <c r="AU311" s="252" t="s">
        <v>83</v>
      </c>
      <c r="AV311" s="14" t="s">
        <v>83</v>
      </c>
      <c r="AW311" s="14" t="s">
        <v>32</v>
      </c>
      <c r="AX311" s="14" t="s">
        <v>76</v>
      </c>
      <c r="AY311" s="252" t="s">
        <v>198</v>
      </c>
    </row>
    <row r="312" spans="2:65" s="12" customFormat="1" x14ac:dyDescent="0.2">
      <c r="B312" s="220"/>
      <c r="C312" s="221"/>
      <c r="D312" s="222" t="s">
        <v>206</v>
      </c>
      <c r="E312" s="223" t="s">
        <v>1</v>
      </c>
      <c r="F312" s="224" t="s">
        <v>2695</v>
      </c>
      <c r="G312" s="221"/>
      <c r="H312" s="225">
        <v>4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206</v>
      </c>
      <c r="AU312" s="231" t="s">
        <v>83</v>
      </c>
      <c r="AV312" s="12" t="s">
        <v>85</v>
      </c>
      <c r="AW312" s="12" t="s">
        <v>32</v>
      </c>
      <c r="AX312" s="12" t="s">
        <v>76</v>
      </c>
      <c r="AY312" s="231" t="s">
        <v>198</v>
      </c>
    </row>
    <row r="313" spans="2:65" s="13" customFormat="1" x14ac:dyDescent="0.2">
      <c r="B313" s="232"/>
      <c r="C313" s="233"/>
      <c r="D313" s="222" t="s">
        <v>206</v>
      </c>
      <c r="E313" s="234" t="s">
        <v>1</v>
      </c>
      <c r="F313" s="235" t="s">
        <v>208</v>
      </c>
      <c r="G313" s="233"/>
      <c r="H313" s="236">
        <v>4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AT313" s="242" t="s">
        <v>206</v>
      </c>
      <c r="AU313" s="242" t="s">
        <v>83</v>
      </c>
      <c r="AV313" s="13" t="s">
        <v>205</v>
      </c>
      <c r="AW313" s="13" t="s">
        <v>32</v>
      </c>
      <c r="AX313" s="13" t="s">
        <v>83</v>
      </c>
      <c r="AY313" s="242" t="s">
        <v>198</v>
      </c>
    </row>
    <row r="314" spans="2:65" s="1" customFormat="1" ht="24" customHeight="1" x14ac:dyDescent="0.2">
      <c r="B314" s="33"/>
      <c r="C314" s="260" t="s">
        <v>399</v>
      </c>
      <c r="D314" s="260" t="s">
        <v>2230</v>
      </c>
      <c r="E314" s="261" t="s">
        <v>2696</v>
      </c>
      <c r="F314" s="262" t="s">
        <v>2697</v>
      </c>
      <c r="G314" s="263" t="s">
        <v>204</v>
      </c>
      <c r="H314" s="264">
        <v>1</v>
      </c>
      <c r="I314" s="265"/>
      <c r="J314" s="264">
        <f t="shared" ref="J314:J321" si="15">ROUND(I314*H314,2)</f>
        <v>0</v>
      </c>
      <c r="K314" s="262" t="s">
        <v>1</v>
      </c>
      <c r="L314" s="266"/>
      <c r="M314" s="267" t="s">
        <v>1</v>
      </c>
      <c r="N314" s="268" t="s">
        <v>41</v>
      </c>
      <c r="O314" s="65"/>
      <c r="P314" s="216">
        <f t="shared" ref="P314:P321" si="16">O314*H314</f>
        <v>0</v>
      </c>
      <c r="Q314" s="216">
        <v>1.2E-2</v>
      </c>
      <c r="R314" s="216">
        <f t="shared" ref="R314:R321" si="17">Q314*H314</f>
        <v>1.2E-2</v>
      </c>
      <c r="S314" s="216">
        <v>0</v>
      </c>
      <c r="T314" s="217">
        <f t="shared" ref="T314:T321" si="18">S314*H314</f>
        <v>0</v>
      </c>
      <c r="AR314" s="218" t="s">
        <v>295</v>
      </c>
      <c r="AT314" s="218" t="s">
        <v>2230</v>
      </c>
      <c r="AU314" s="218" t="s">
        <v>83</v>
      </c>
      <c r="AY314" s="16" t="s">
        <v>198</v>
      </c>
      <c r="BE314" s="219">
        <f t="shared" ref="BE314:BE321" si="19">IF(N314="základní",J314,0)</f>
        <v>0</v>
      </c>
      <c r="BF314" s="219">
        <f t="shared" ref="BF314:BF321" si="20">IF(N314="snížená",J314,0)</f>
        <v>0</v>
      </c>
      <c r="BG314" s="219">
        <f t="shared" ref="BG314:BG321" si="21">IF(N314="zákl. přenesená",J314,0)</f>
        <v>0</v>
      </c>
      <c r="BH314" s="219">
        <f t="shared" ref="BH314:BH321" si="22">IF(N314="sníž. přenesená",J314,0)</f>
        <v>0</v>
      </c>
      <c r="BI314" s="219">
        <f t="shared" ref="BI314:BI321" si="23">IF(N314="nulová",J314,0)</f>
        <v>0</v>
      </c>
      <c r="BJ314" s="16" t="s">
        <v>83</v>
      </c>
      <c r="BK314" s="219">
        <f t="shared" ref="BK314:BK321" si="24">ROUND(I314*H314,2)</f>
        <v>0</v>
      </c>
      <c r="BL314" s="16" t="s">
        <v>243</v>
      </c>
      <c r="BM314" s="218" t="s">
        <v>564</v>
      </c>
    </row>
    <row r="315" spans="2:65" s="1" customFormat="1" ht="24" customHeight="1" x14ac:dyDescent="0.2">
      <c r="B315" s="33"/>
      <c r="C315" s="260" t="s">
        <v>566</v>
      </c>
      <c r="D315" s="260" t="s">
        <v>2230</v>
      </c>
      <c r="E315" s="261" t="s">
        <v>2698</v>
      </c>
      <c r="F315" s="262" t="s">
        <v>2699</v>
      </c>
      <c r="G315" s="263" t="s">
        <v>204</v>
      </c>
      <c r="H315" s="264">
        <v>3</v>
      </c>
      <c r="I315" s="265"/>
      <c r="J315" s="264">
        <f t="shared" si="15"/>
        <v>0</v>
      </c>
      <c r="K315" s="262" t="s">
        <v>1</v>
      </c>
      <c r="L315" s="266"/>
      <c r="M315" s="267" t="s">
        <v>1</v>
      </c>
      <c r="N315" s="268" t="s">
        <v>41</v>
      </c>
      <c r="O315" s="65"/>
      <c r="P315" s="216">
        <f t="shared" si="16"/>
        <v>0</v>
      </c>
      <c r="Q315" s="216">
        <v>1.2E-2</v>
      </c>
      <c r="R315" s="216">
        <f t="shared" si="17"/>
        <v>3.6000000000000004E-2</v>
      </c>
      <c r="S315" s="216">
        <v>0</v>
      </c>
      <c r="T315" s="217">
        <f t="shared" si="18"/>
        <v>0</v>
      </c>
      <c r="AR315" s="218" t="s">
        <v>295</v>
      </c>
      <c r="AT315" s="218" t="s">
        <v>2230</v>
      </c>
      <c r="AU315" s="218" t="s">
        <v>83</v>
      </c>
      <c r="AY315" s="16" t="s">
        <v>198</v>
      </c>
      <c r="BE315" s="219">
        <f t="shared" si="19"/>
        <v>0</v>
      </c>
      <c r="BF315" s="219">
        <f t="shared" si="20"/>
        <v>0</v>
      </c>
      <c r="BG315" s="219">
        <f t="shared" si="21"/>
        <v>0</v>
      </c>
      <c r="BH315" s="219">
        <f t="shared" si="22"/>
        <v>0</v>
      </c>
      <c r="BI315" s="219">
        <f t="shared" si="23"/>
        <v>0</v>
      </c>
      <c r="BJ315" s="16" t="s">
        <v>83</v>
      </c>
      <c r="BK315" s="219">
        <f t="shared" si="24"/>
        <v>0</v>
      </c>
      <c r="BL315" s="16" t="s">
        <v>243</v>
      </c>
      <c r="BM315" s="218" t="s">
        <v>569</v>
      </c>
    </row>
    <row r="316" spans="2:65" s="1" customFormat="1" ht="24" customHeight="1" x14ac:dyDescent="0.2">
      <c r="B316" s="33"/>
      <c r="C316" s="208" t="s">
        <v>403</v>
      </c>
      <c r="D316" s="208" t="s">
        <v>201</v>
      </c>
      <c r="E316" s="209" t="s">
        <v>2700</v>
      </c>
      <c r="F316" s="210" t="s">
        <v>2701</v>
      </c>
      <c r="G316" s="211" t="s">
        <v>204</v>
      </c>
      <c r="H316" s="212">
        <v>4</v>
      </c>
      <c r="I316" s="213"/>
      <c r="J316" s="212">
        <f t="shared" si="15"/>
        <v>0</v>
      </c>
      <c r="K316" s="210" t="s">
        <v>1</v>
      </c>
      <c r="L316" s="37"/>
      <c r="M316" s="214" t="s">
        <v>1</v>
      </c>
      <c r="N316" s="215" t="s">
        <v>41</v>
      </c>
      <c r="O316" s="65"/>
      <c r="P316" s="216">
        <f t="shared" si="16"/>
        <v>0</v>
      </c>
      <c r="Q316" s="216">
        <v>0</v>
      </c>
      <c r="R316" s="216">
        <f t="shared" si="17"/>
        <v>0</v>
      </c>
      <c r="S316" s="216">
        <v>0</v>
      </c>
      <c r="T316" s="217">
        <f t="shared" si="18"/>
        <v>0</v>
      </c>
      <c r="AR316" s="218" t="s">
        <v>243</v>
      </c>
      <c r="AT316" s="218" t="s">
        <v>201</v>
      </c>
      <c r="AU316" s="218" t="s">
        <v>83</v>
      </c>
      <c r="AY316" s="16" t="s">
        <v>198</v>
      </c>
      <c r="BE316" s="219">
        <f t="shared" si="19"/>
        <v>0</v>
      </c>
      <c r="BF316" s="219">
        <f t="shared" si="20"/>
        <v>0</v>
      </c>
      <c r="BG316" s="219">
        <f t="shared" si="21"/>
        <v>0</v>
      </c>
      <c r="BH316" s="219">
        <f t="shared" si="22"/>
        <v>0</v>
      </c>
      <c r="BI316" s="219">
        <f t="shared" si="23"/>
        <v>0</v>
      </c>
      <c r="BJ316" s="16" t="s">
        <v>83</v>
      </c>
      <c r="BK316" s="219">
        <f t="shared" si="24"/>
        <v>0</v>
      </c>
      <c r="BL316" s="16" t="s">
        <v>243</v>
      </c>
      <c r="BM316" s="218" t="s">
        <v>573</v>
      </c>
    </row>
    <row r="317" spans="2:65" s="1" customFormat="1" ht="24" customHeight="1" x14ac:dyDescent="0.2">
      <c r="B317" s="33"/>
      <c r="C317" s="260" t="s">
        <v>575</v>
      </c>
      <c r="D317" s="260" t="s">
        <v>2230</v>
      </c>
      <c r="E317" s="261" t="s">
        <v>2702</v>
      </c>
      <c r="F317" s="262" t="s">
        <v>2703</v>
      </c>
      <c r="G317" s="263" t="s">
        <v>204</v>
      </c>
      <c r="H317" s="264">
        <v>4</v>
      </c>
      <c r="I317" s="265"/>
      <c r="J317" s="264">
        <f t="shared" si="15"/>
        <v>0</v>
      </c>
      <c r="K317" s="262" t="s">
        <v>1</v>
      </c>
      <c r="L317" s="266"/>
      <c r="M317" s="267" t="s">
        <v>1</v>
      </c>
      <c r="N317" s="268" t="s">
        <v>41</v>
      </c>
      <c r="O317" s="65"/>
      <c r="P317" s="216">
        <f t="shared" si="16"/>
        <v>0</v>
      </c>
      <c r="Q317" s="216">
        <v>5.0000000000000001E-3</v>
      </c>
      <c r="R317" s="216">
        <f t="shared" si="17"/>
        <v>0.02</v>
      </c>
      <c r="S317" s="216">
        <v>0</v>
      </c>
      <c r="T317" s="217">
        <f t="shared" si="18"/>
        <v>0</v>
      </c>
      <c r="AR317" s="218" t="s">
        <v>295</v>
      </c>
      <c r="AT317" s="218" t="s">
        <v>2230</v>
      </c>
      <c r="AU317" s="218" t="s">
        <v>83</v>
      </c>
      <c r="AY317" s="16" t="s">
        <v>198</v>
      </c>
      <c r="BE317" s="219">
        <f t="shared" si="19"/>
        <v>0</v>
      </c>
      <c r="BF317" s="219">
        <f t="shared" si="20"/>
        <v>0</v>
      </c>
      <c r="BG317" s="219">
        <f t="shared" si="21"/>
        <v>0</v>
      </c>
      <c r="BH317" s="219">
        <f t="shared" si="22"/>
        <v>0</v>
      </c>
      <c r="BI317" s="219">
        <f t="shared" si="23"/>
        <v>0</v>
      </c>
      <c r="BJ317" s="16" t="s">
        <v>83</v>
      </c>
      <c r="BK317" s="219">
        <f t="shared" si="24"/>
        <v>0</v>
      </c>
      <c r="BL317" s="16" t="s">
        <v>243</v>
      </c>
      <c r="BM317" s="218" t="s">
        <v>578</v>
      </c>
    </row>
    <row r="318" spans="2:65" s="1" customFormat="1" ht="24" customHeight="1" x14ac:dyDescent="0.2">
      <c r="B318" s="33"/>
      <c r="C318" s="208" t="s">
        <v>407</v>
      </c>
      <c r="D318" s="208" t="s">
        <v>201</v>
      </c>
      <c r="E318" s="209" t="s">
        <v>2704</v>
      </c>
      <c r="F318" s="210" t="s">
        <v>2705</v>
      </c>
      <c r="G318" s="211" t="s">
        <v>204</v>
      </c>
      <c r="H318" s="212">
        <v>7</v>
      </c>
      <c r="I318" s="213"/>
      <c r="J318" s="212">
        <f t="shared" si="15"/>
        <v>0</v>
      </c>
      <c r="K318" s="210" t="s">
        <v>1</v>
      </c>
      <c r="L318" s="37"/>
      <c r="M318" s="214" t="s">
        <v>1</v>
      </c>
      <c r="N318" s="215" t="s">
        <v>41</v>
      </c>
      <c r="O318" s="65"/>
      <c r="P318" s="216">
        <f t="shared" si="16"/>
        <v>0</v>
      </c>
      <c r="Q318" s="216">
        <v>0</v>
      </c>
      <c r="R318" s="216">
        <f t="shared" si="17"/>
        <v>0</v>
      </c>
      <c r="S318" s="216">
        <v>0</v>
      </c>
      <c r="T318" s="217">
        <f t="shared" si="18"/>
        <v>0</v>
      </c>
      <c r="AR318" s="218" t="s">
        <v>243</v>
      </c>
      <c r="AT318" s="218" t="s">
        <v>201</v>
      </c>
      <c r="AU318" s="218" t="s">
        <v>83</v>
      </c>
      <c r="AY318" s="16" t="s">
        <v>198</v>
      </c>
      <c r="BE318" s="219">
        <f t="shared" si="19"/>
        <v>0</v>
      </c>
      <c r="BF318" s="219">
        <f t="shared" si="20"/>
        <v>0</v>
      </c>
      <c r="BG318" s="219">
        <f t="shared" si="21"/>
        <v>0</v>
      </c>
      <c r="BH318" s="219">
        <f t="shared" si="22"/>
        <v>0</v>
      </c>
      <c r="BI318" s="219">
        <f t="shared" si="23"/>
        <v>0</v>
      </c>
      <c r="BJ318" s="16" t="s">
        <v>83</v>
      </c>
      <c r="BK318" s="219">
        <f t="shared" si="24"/>
        <v>0</v>
      </c>
      <c r="BL318" s="16" t="s">
        <v>243</v>
      </c>
      <c r="BM318" s="218" t="s">
        <v>584</v>
      </c>
    </row>
    <row r="319" spans="2:65" s="1" customFormat="1" ht="24" customHeight="1" x14ac:dyDescent="0.2">
      <c r="B319" s="33"/>
      <c r="C319" s="260" t="s">
        <v>587</v>
      </c>
      <c r="D319" s="260" t="s">
        <v>2230</v>
      </c>
      <c r="E319" s="261" t="s">
        <v>2706</v>
      </c>
      <c r="F319" s="262" t="s">
        <v>2707</v>
      </c>
      <c r="G319" s="263" t="s">
        <v>204</v>
      </c>
      <c r="H319" s="264">
        <v>7</v>
      </c>
      <c r="I319" s="265"/>
      <c r="J319" s="264">
        <f t="shared" si="15"/>
        <v>0</v>
      </c>
      <c r="K319" s="262" t="s">
        <v>1</v>
      </c>
      <c r="L319" s="266"/>
      <c r="M319" s="267" t="s">
        <v>1</v>
      </c>
      <c r="N319" s="268" t="s">
        <v>41</v>
      </c>
      <c r="O319" s="65"/>
      <c r="P319" s="216">
        <f t="shared" si="16"/>
        <v>0</v>
      </c>
      <c r="Q319" s="216">
        <v>5.0000000000000001E-4</v>
      </c>
      <c r="R319" s="216">
        <f t="shared" si="17"/>
        <v>3.5000000000000001E-3</v>
      </c>
      <c r="S319" s="216">
        <v>0</v>
      </c>
      <c r="T319" s="217">
        <f t="shared" si="18"/>
        <v>0</v>
      </c>
      <c r="AR319" s="218" t="s">
        <v>295</v>
      </c>
      <c r="AT319" s="218" t="s">
        <v>2230</v>
      </c>
      <c r="AU319" s="218" t="s">
        <v>83</v>
      </c>
      <c r="AY319" s="16" t="s">
        <v>198</v>
      </c>
      <c r="BE319" s="219">
        <f t="shared" si="19"/>
        <v>0</v>
      </c>
      <c r="BF319" s="219">
        <f t="shared" si="20"/>
        <v>0</v>
      </c>
      <c r="BG319" s="219">
        <f t="shared" si="21"/>
        <v>0</v>
      </c>
      <c r="BH319" s="219">
        <f t="shared" si="22"/>
        <v>0</v>
      </c>
      <c r="BI319" s="219">
        <f t="shared" si="23"/>
        <v>0</v>
      </c>
      <c r="BJ319" s="16" t="s">
        <v>83</v>
      </c>
      <c r="BK319" s="219">
        <f t="shared" si="24"/>
        <v>0</v>
      </c>
      <c r="BL319" s="16" t="s">
        <v>243</v>
      </c>
      <c r="BM319" s="218" t="s">
        <v>591</v>
      </c>
    </row>
    <row r="320" spans="2:65" s="1" customFormat="1" ht="16.5" customHeight="1" x14ac:dyDescent="0.2">
      <c r="B320" s="33"/>
      <c r="C320" s="208" t="s">
        <v>410</v>
      </c>
      <c r="D320" s="208" t="s">
        <v>201</v>
      </c>
      <c r="E320" s="209" t="s">
        <v>2708</v>
      </c>
      <c r="F320" s="210" t="s">
        <v>2709</v>
      </c>
      <c r="G320" s="211" t="s">
        <v>294</v>
      </c>
      <c r="H320" s="212">
        <v>0.32</v>
      </c>
      <c r="I320" s="213"/>
      <c r="J320" s="212">
        <f t="shared" si="15"/>
        <v>0</v>
      </c>
      <c r="K320" s="210" t="s">
        <v>1</v>
      </c>
      <c r="L320" s="37"/>
      <c r="M320" s="214" t="s">
        <v>1</v>
      </c>
      <c r="N320" s="215" t="s">
        <v>41</v>
      </c>
      <c r="O320" s="65"/>
      <c r="P320" s="216">
        <f t="shared" si="16"/>
        <v>0</v>
      </c>
      <c r="Q320" s="216">
        <v>0</v>
      </c>
      <c r="R320" s="216">
        <f t="shared" si="17"/>
        <v>0</v>
      </c>
      <c r="S320" s="216">
        <v>0</v>
      </c>
      <c r="T320" s="217">
        <f t="shared" si="18"/>
        <v>0</v>
      </c>
      <c r="AR320" s="218" t="s">
        <v>243</v>
      </c>
      <c r="AT320" s="218" t="s">
        <v>201</v>
      </c>
      <c r="AU320" s="218" t="s">
        <v>83</v>
      </c>
      <c r="AY320" s="16" t="s">
        <v>198</v>
      </c>
      <c r="BE320" s="219">
        <f t="shared" si="19"/>
        <v>0</v>
      </c>
      <c r="BF320" s="219">
        <f t="shared" si="20"/>
        <v>0</v>
      </c>
      <c r="BG320" s="219">
        <f t="shared" si="21"/>
        <v>0</v>
      </c>
      <c r="BH320" s="219">
        <f t="shared" si="22"/>
        <v>0</v>
      </c>
      <c r="BI320" s="219">
        <f t="shared" si="23"/>
        <v>0</v>
      </c>
      <c r="BJ320" s="16" t="s">
        <v>83</v>
      </c>
      <c r="BK320" s="219">
        <f t="shared" si="24"/>
        <v>0</v>
      </c>
      <c r="BL320" s="16" t="s">
        <v>243</v>
      </c>
      <c r="BM320" s="218" t="s">
        <v>595</v>
      </c>
    </row>
    <row r="321" spans="2:65" s="1" customFormat="1" ht="24" customHeight="1" x14ac:dyDescent="0.2">
      <c r="B321" s="33"/>
      <c r="C321" s="208" t="s">
        <v>599</v>
      </c>
      <c r="D321" s="208" t="s">
        <v>201</v>
      </c>
      <c r="E321" s="209" t="s">
        <v>2710</v>
      </c>
      <c r="F321" s="210" t="s">
        <v>2711</v>
      </c>
      <c r="G321" s="211" t="s">
        <v>294</v>
      </c>
      <c r="H321" s="212">
        <v>0.32</v>
      </c>
      <c r="I321" s="213"/>
      <c r="J321" s="212">
        <f t="shared" si="15"/>
        <v>0</v>
      </c>
      <c r="K321" s="210" t="s">
        <v>1</v>
      </c>
      <c r="L321" s="37"/>
      <c r="M321" s="214" t="s">
        <v>1</v>
      </c>
      <c r="N321" s="215" t="s">
        <v>41</v>
      </c>
      <c r="O321" s="65"/>
      <c r="P321" s="216">
        <f t="shared" si="16"/>
        <v>0</v>
      </c>
      <c r="Q321" s="216">
        <v>0</v>
      </c>
      <c r="R321" s="216">
        <f t="shared" si="17"/>
        <v>0</v>
      </c>
      <c r="S321" s="216">
        <v>0</v>
      </c>
      <c r="T321" s="217">
        <f t="shared" si="18"/>
        <v>0</v>
      </c>
      <c r="AR321" s="218" t="s">
        <v>243</v>
      </c>
      <c r="AT321" s="218" t="s">
        <v>201</v>
      </c>
      <c r="AU321" s="218" t="s">
        <v>83</v>
      </c>
      <c r="AY321" s="16" t="s">
        <v>198</v>
      </c>
      <c r="BE321" s="219">
        <f t="shared" si="19"/>
        <v>0</v>
      </c>
      <c r="BF321" s="219">
        <f t="shared" si="20"/>
        <v>0</v>
      </c>
      <c r="BG321" s="219">
        <f t="shared" si="21"/>
        <v>0</v>
      </c>
      <c r="BH321" s="219">
        <f t="shared" si="22"/>
        <v>0</v>
      </c>
      <c r="BI321" s="219">
        <f t="shared" si="23"/>
        <v>0</v>
      </c>
      <c r="BJ321" s="16" t="s">
        <v>83</v>
      </c>
      <c r="BK321" s="219">
        <f t="shared" si="24"/>
        <v>0</v>
      </c>
      <c r="BL321" s="16" t="s">
        <v>243</v>
      </c>
      <c r="BM321" s="218" t="s">
        <v>602</v>
      </c>
    </row>
    <row r="322" spans="2:65" s="11" customFormat="1" ht="25.9" customHeight="1" x14ac:dyDescent="0.2">
      <c r="B322" s="192"/>
      <c r="C322" s="193"/>
      <c r="D322" s="194" t="s">
        <v>75</v>
      </c>
      <c r="E322" s="195" t="s">
        <v>2712</v>
      </c>
      <c r="F322" s="195" t="s">
        <v>2713</v>
      </c>
      <c r="G322" s="193"/>
      <c r="H322" s="193"/>
      <c r="I322" s="196"/>
      <c r="J322" s="197">
        <f>BK322</f>
        <v>0</v>
      </c>
      <c r="K322" s="193"/>
      <c r="L322" s="198"/>
      <c r="M322" s="199"/>
      <c r="N322" s="200"/>
      <c r="O322" s="200"/>
      <c r="P322" s="201">
        <f>SUM(P323:P383)</f>
        <v>0</v>
      </c>
      <c r="Q322" s="200"/>
      <c r="R322" s="201">
        <f>SUM(R323:R383)</f>
        <v>0.19918000000000002</v>
      </c>
      <c r="S322" s="200"/>
      <c r="T322" s="202">
        <f>SUM(T323:T383)</f>
        <v>0</v>
      </c>
      <c r="AR322" s="203" t="s">
        <v>85</v>
      </c>
      <c r="AT322" s="204" t="s">
        <v>75</v>
      </c>
      <c r="AU322" s="204" t="s">
        <v>76</v>
      </c>
      <c r="AY322" s="203" t="s">
        <v>198</v>
      </c>
      <c r="BK322" s="205">
        <f>SUM(BK323:BK383)</f>
        <v>0</v>
      </c>
    </row>
    <row r="323" spans="2:65" s="1" customFormat="1" ht="24" customHeight="1" x14ac:dyDescent="0.2">
      <c r="B323" s="33"/>
      <c r="C323" s="208" t="s">
        <v>414</v>
      </c>
      <c r="D323" s="208" t="s">
        <v>201</v>
      </c>
      <c r="E323" s="209" t="s">
        <v>2714</v>
      </c>
      <c r="F323" s="210" t="s">
        <v>2715</v>
      </c>
      <c r="G323" s="211" t="s">
        <v>278</v>
      </c>
      <c r="H323" s="212">
        <v>9</v>
      </c>
      <c r="I323" s="213"/>
      <c r="J323" s="212">
        <f>ROUND(I323*H323,2)</f>
        <v>0</v>
      </c>
      <c r="K323" s="210" t="s">
        <v>1</v>
      </c>
      <c r="L323" s="37"/>
      <c r="M323" s="214" t="s">
        <v>1</v>
      </c>
      <c r="N323" s="215" t="s">
        <v>41</v>
      </c>
      <c r="O323" s="65"/>
      <c r="P323" s="216">
        <f>O323*H323</f>
        <v>0</v>
      </c>
      <c r="Q323" s="216">
        <v>7.7999999999999999E-4</v>
      </c>
      <c r="R323" s="216">
        <f>Q323*H323</f>
        <v>7.0200000000000002E-3</v>
      </c>
      <c r="S323" s="216">
        <v>0</v>
      </c>
      <c r="T323" s="217">
        <f>S323*H323</f>
        <v>0</v>
      </c>
      <c r="AR323" s="218" t="s">
        <v>243</v>
      </c>
      <c r="AT323" s="218" t="s">
        <v>201</v>
      </c>
      <c r="AU323" s="218" t="s">
        <v>83</v>
      </c>
      <c r="AY323" s="16" t="s">
        <v>198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6" t="s">
        <v>83</v>
      </c>
      <c r="BK323" s="219">
        <f>ROUND(I323*H323,2)</f>
        <v>0</v>
      </c>
      <c r="BL323" s="16" t="s">
        <v>243</v>
      </c>
      <c r="BM323" s="218" t="s">
        <v>606</v>
      </c>
    </row>
    <row r="324" spans="2:65" s="14" customFormat="1" x14ac:dyDescent="0.2">
      <c r="B324" s="243"/>
      <c r="C324" s="244"/>
      <c r="D324" s="222" t="s">
        <v>206</v>
      </c>
      <c r="E324" s="245" t="s">
        <v>1</v>
      </c>
      <c r="F324" s="246" t="s">
        <v>2716</v>
      </c>
      <c r="G324" s="244"/>
      <c r="H324" s="245" t="s">
        <v>1</v>
      </c>
      <c r="I324" s="247"/>
      <c r="J324" s="244"/>
      <c r="K324" s="244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206</v>
      </c>
      <c r="AU324" s="252" t="s">
        <v>83</v>
      </c>
      <c r="AV324" s="14" t="s">
        <v>83</v>
      </c>
      <c r="AW324" s="14" t="s">
        <v>32</v>
      </c>
      <c r="AX324" s="14" t="s">
        <v>76</v>
      </c>
      <c r="AY324" s="252" t="s">
        <v>198</v>
      </c>
    </row>
    <row r="325" spans="2:65" s="12" customFormat="1" x14ac:dyDescent="0.2">
      <c r="B325" s="220"/>
      <c r="C325" s="221"/>
      <c r="D325" s="222" t="s">
        <v>206</v>
      </c>
      <c r="E325" s="223" t="s">
        <v>1</v>
      </c>
      <c r="F325" s="224" t="s">
        <v>2717</v>
      </c>
      <c r="G325" s="221"/>
      <c r="H325" s="225">
        <v>9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206</v>
      </c>
      <c r="AU325" s="231" t="s">
        <v>83</v>
      </c>
      <c r="AV325" s="12" t="s">
        <v>85</v>
      </c>
      <c r="AW325" s="12" t="s">
        <v>32</v>
      </c>
      <c r="AX325" s="12" t="s">
        <v>76</v>
      </c>
      <c r="AY325" s="231" t="s">
        <v>198</v>
      </c>
    </row>
    <row r="326" spans="2:65" s="13" customFormat="1" x14ac:dyDescent="0.2">
      <c r="B326" s="232"/>
      <c r="C326" s="233"/>
      <c r="D326" s="222" t="s">
        <v>206</v>
      </c>
      <c r="E326" s="234" t="s">
        <v>1</v>
      </c>
      <c r="F326" s="235" t="s">
        <v>208</v>
      </c>
      <c r="G326" s="233"/>
      <c r="H326" s="236">
        <v>9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206</v>
      </c>
      <c r="AU326" s="242" t="s">
        <v>83</v>
      </c>
      <c r="AV326" s="13" t="s">
        <v>205</v>
      </c>
      <c r="AW326" s="13" t="s">
        <v>32</v>
      </c>
      <c r="AX326" s="13" t="s">
        <v>83</v>
      </c>
      <c r="AY326" s="242" t="s">
        <v>198</v>
      </c>
    </row>
    <row r="327" spans="2:65" s="1" customFormat="1" ht="24" customHeight="1" x14ac:dyDescent="0.2">
      <c r="B327" s="33"/>
      <c r="C327" s="208" t="s">
        <v>611</v>
      </c>
      <c r="D327" s="208" t="s">
        <v>201</v>
      </c>
      <c r="E327" s="209" t="s">
        <v>2718</v>
      </c>
      <c r="F327" s="210" t="s">
        <v>2719</v>
      </c>
      <c r="G327" s="211" t="s">
        <v>278</v>
      </c>
      <c r="H327" s="212">
        <v>16</v>
      </c>
      <c r="I327" s="213"/>
      <c r="J327" s="212">
        <f>ROUND(I327*H327,2)</f>
        <v>0</v>
      </c>
      <c r="K327" s="210" t="s">
        <v>1</v>
      </c>
      <c r="L327" s="37"/>
      <c r="M327" s="214" t="s">
        <v>1</v>
      </c>
      <c r="N327" s="215" t="s">
        <v>41</v>
      </c>
      <c r="O327" s="65"/>
      <c r="P327" s="216">
        <f>O327*H327</f>
        <v>0</v>
      </c>
      <c r="Q327" s="216">
        <v>1.1900000000000001E-3</v>
      </c>
      <c r="R327" s="216">
        <f>Q327*H327</f>
        <v>1.9040000000000001E-2</v>
      </c>
      <c r="S327" s="216">
        <v>0</v>
      </c>
      <c r="T327" s="217">
        <f>S327*H327</f>
        <v>0</v>
      </c>
      <c r="AR327" s="218" t="s">
        <v>243</v>
      </c>
      <c r="AT327" s="218" t="s">
        <v>201</v>
      </c>
      <c r="AU327" s="218" t="s">
        <v>83</v>
      </c>
      <c r="AY327" s="16" t="s">
        <v>198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6" t="s">
        <v>83</v>
      </c>
      <c r="BK327" s="219">
        <f>ROUND(I327*H327,2)</f>
        <v>0</v>
      </c>
      <c r="BL327" s="16" t="s">
        <v>243</v>
      </c>
      <c r="BM327" s="218" t="s">
        <v>614</v>
      </c>
    </row>
    <row r="328" spans="2:65" s="14" customFormat="1" x14ac:dyDescent="0.2">
      <c r="B328" s="243"/>
      <c r="C328" s="244"/>
      <c r="D328" s="222" t="s">
        <v>206</v>
      </c>
      <c r="E328" s="245" t="s">
        <v>1</v>
      </c>
      <c r="F328" s="246" t="s">
        <v>2720</v>
      </c>
      <c r="G328" s="244"/>
      <c r="H328" s="245" t="s">
        <v>1</v>
      </c>
      <c r="I328" s="247"/>
      <c r="J328" s="244"/>
      <c r="K328" s="244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206</v>
      </c>
      <c r="AU328" s="252" t="s">
        <v>83</v>
      </c>
      <c r="AV328" s="14" t="s">
        <v>83</v>
      </c>
      <c r="AW328" s="14" t="s">
        <v>32</v>
      </c>
      <c r="AX328" s="14" t="s">
        <v>76</v>
      </c>
      <c r="AY328" s="252" t="s">
        <v>198</v>
      </c>
    </row>
    <row r="329" spans="2:65" s="12" customFormat="1" x14ac:dyDescent="0.2">
      <c r="B329" s="220"/>
      <c r="C329" s="221"/>
      <c r="D329" s="222" t="s">
        <v>206</v>
      </c>
      <c r="E329" s="223" t="s">
        <v>1</v>
      </c>
      <c r="F329" s="224" t="s">
        <v>2721</v>
      </c>
      <c r="G329" s="221"/>
      <c r="H329" s="225">
        <v>16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206</v>
      </c>
      <c r="AU329" s="231" t="s">
        <v>83</v>
      </c>
      <c r="AV329" s="12" t="s">
        <v>85</v>
      </c>
      <c r="AW329" s="12" t="s">
        <v>32</v>
      </c>
      <c r="AX329" s="12" t="s">
        <v>76</v>
      </c>
      <c r="AY329" s="231" t="s">
        <v>198</v>
      </c>
    </row>
    <row r="330" spans="2:65" s="13" customFormat="1" x14ac:dyDescent="0.2">
      <c r="B330" s="232"/>
      <c r="C330" s="233"/>
      <c r="D330" s="222" t="s">
        <v>206</v>
      </c>
      <c r="E330" s="234" t="s">
        <v>1</v>
      </c>
      <c r="F330" s="235" t="s">
        <v>208</v>
      </c>
      <c r="G330" s="233"/>
      <c r="H330" s="236">
        <v>16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206</v>
      </c>
      <c r="AU330" s="242" t="s">
        <v>83</v>
      </c>
      <c r="AV330" s="13" t="s">
        <v>205</v>
      </c>
      <c r="AW330" s="13" t="s">
        <v>32</v>
      </c>
      <c r="AX330" s="13" t="s">
        <v>83</v>
      </c>
      <c r="AY330" s="242" t="s">
        <v>198</v>
      </c>
    </row>
    <row r="331" spans="2:65" s="1" customFormat="1" ht="24" customHeight="1" x14ac:dyDescent="0.2">
      <c r="B331" s="33"/>
      <c r="C331" s="208" t="s">
        <v>422</v>
      </c>
      <c r="D331" s="208" t="s">
        <v>201</v>
      </c>
      <c r="E331" s="209" t="s">
        <v>2722</v>
      </c>
      <c r="F331" s="210" t="s">
        <v>2723</v>
      </c>
      <c r="G331" s="211" t="s">
        <v>278</v>
      </c>
      <c r="H331" s="212">
        <v>6</v>
      </c>
      <c r="I331" s="213"/>
      <c r="J331" s="212">
        <f>ROUND(I331*H331,2)</f>
        <v>0</v>
      </c>
      <c r="K331" s="210" t="s">
        <v>1</v>
      </c>
      <c r="L331" s="37"/>
      <c r="M331" s="214" t="s">
        <v>1</v>
      </c>
      <c r="N331" s="215" t="s">
        <v>41</v>
      </c>
      <c r="O331" s="65"/>
      <c r="P331" s="216">
        <f>O331*H331</f>
        <v>0</v>
      </c>
      <c r="Q331" s="216">
        <v>1.48E-3</v>
      </c>
      <c r="R331" s="216">
        <f>Q331*H331</f>
        <v>8.879999999999999E-3</v>
      </c>
      <c r="S331" s="216">
        <v>0</v>
      </c>
      <c r="T331" s="217">
        <f>S331*H331</f>
        <v>0</v>
      </c>
      <c r="AR331" s="218" t="s">
        <v>243</v>
      </c>
      <c r="AT331" s="218" t="s">
        <v>201</v>
      </c>
      <c r="AU331" s="218" t="s">
        <v>83</v>
      </c>
      <c r="AY331" s="16" t="s">
        <v>198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6" t="s">
        <v>83</v>
      </c>
      <c r="BK331" s="219">
        <f>ROUND(I331*H331,2)</f>
        <v>0</v>
      </c>
      <c r="BL331" s="16" t="s">
        <v>243</v>
      </c>
      <c r="BM331" s="218" t="s">
        <v>617</v>
      </c>
    </row>
    <row r="332" spans="2:65" s="14" customFormat="1" x14ac:dyDescent="0.2">
      <c r="B332" s="243"/>
      <c r="C332" s="244"/>
      <c r="D332" s="222" t="s">
        <v>206</v>
      </c>
      <c r="E332" s="245" t="s">
        <v>1</v>
      </c>
      <c r="F332" s="246" t="s">
        <v>2724</v>
      </c>
      <c r="G332" s="244"/>
      <c r="H332" s="245" t="s">
        <v>1</v>
      </c>
      <c r="I332" s="247"/>
      <c r="J332" s="244"/>
      <c r="K332" s="244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206</v>
      </c>
      <c r="AU332" s="252" t="s">
        <v>83</v>
      </c>
      <c r="AV332" s="14" t="s">
        <v>83</v>
      </c>
      <c r="AW332" s="14" t="s">
        <v>32</v>
      </c>
      <c r="AX332" s="14" t="s">
        <v>76</v>
      </c>
      <c r="AY332" s="252" t="s">
        <v>198</v>
      </c>
    </row>
    <row r="333" spans="2:65" s="12" customFormat="1" x14ac:dyDescent="0.2">
      <c r="B333" s="220"/>
      <c r="C333" s="221"/>
      <c r="D333" s="222" t="s">
        <v>206</v>
      </c>
      <c r="E333" s="223" t="s">
        <v>1</v>
      </c>
      <c r="F333" s="224" t="s">
        <v>2537</v>
      </c>
      <c r="G333" s="221"/>
      <c r="H333" s="225">
        <v>6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206</v>
      </c>
      <c r="AU333" s="231" t="s">
        <v>83</v>
      </c>
      <c r="AV333" s="12" t="s">
        <v>85</v>
      </c>
      <c r="AW333" s="12" t="s">
        <v>32</v>
      </c>
      <c r="AX333" s="12" t="s">
        <v>76</v>
      </c>
      <c r="AY333" s="231" t="s">
        <v>198</v>
      </c>
    </row>
    <row r="334" spans="2:65" s="13" customFormat="1" x14ac:dyDescent="0.2">
      <c r="B334" s="232"/>
      <c r="C334" s="233"/>
      <c r="D334" s="222" t="s">
        <v>206</v>
      </c>
      <c r="E334" s="234" t="s">
        <v>1</v>
      </c>
      <c r="F334" s="235" t="s">
        <v>208</v>
      </c>
      <c r="G334" s="233"/>
      <c r="H334" s="236">
        <v>6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206</v>
      </c>
      <c r="AU334" s="242" t="s">
        <v>83</v>
      </c>
      <c r="AV334" s="13" t="s">
        <v>205</v>
      </c>
      <c r="AW334" s="13" t="s">
        <v>32</v>
      </c>
      <c r="AX334" s="13" t="s">
        <v>83</v>
      </c>
      <c r="AY334" s="242" t="s">
        <v>198</v>
      </c>
    </row>
    <row r="335" spans="2:65" s="1" customFormat="1" ht="24" customHeight="1" x14ac:dyDescent="0.2">
      <c r="B335" s="33"/>
      <c r="C335" s="208" t="s">
        <v>619</v>
      </c>
      <c r="D335" s="208" t="s">
        <v>201</v>
      </c>
      <c r="E335" s="209" t="s">
        <v>2725</v>
      </c>
      <c r="F335" s="210" t="s">
        <v>2726</v>
      </c>
      <c r="G335" s="211" t="s">
        <v>278</v>
      </c>
      <c r="H335" s="212">
        <v>33</v>
      </c>
      <c r="I335" s="213"/>
      <c r="J335" s="212">
        <f>ROUND(I335*H335,2)</f>
        <v>0</v>
      </c>
      <c r="K335" s="210" t="s">
        <v>1</v>
      </c>
      <c r="L335" s="37"/>
      <c r="M335" s="214" t="s">
        <v>1</v>
      </c>
      <c r="N335" s="215" t="s">
        <v>41</v>
      </c>
      <c r="O335" s="65"/>
      <c r="P335" s="216">
        <f>O335*H335</f>
        <v>0</v>
      </c>
      <c r="Q335" s="216">
        <v>1.81E-3</v>
      </c>
      <c r="R335" s="216">
        <f>Q335*H335</f>
        <v>5.9729999999999998E-2</v>
      </c>
      <c r="S335" s="216">
        <v>0</v>
      </c>
      <c r="T335" s="217">
        <f>S335*H335</f>
        <v>0</v>
      </c>
      <c r="AR335" s="218" t="s">
        <v>243</v>
      </c>
      <c r="AT335" s="218" t="s">
        <v>201</v>
      </c>
      <c r="AU335" s="218" t="s">
        <v>83</v>
      </c>
      <c r="AY335" s="16" t="s">
        <v>198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6" t="s">
        <v>83</v>
      </c>
      <c r="BK335" s="219">
        <f>ROUND(I335*H335,2)</f>
        <v>0</v>
      </c>
      <c r="BL335" s="16" t="s">
        <v>243</v>
      </c>
      <c r="BM335" s="218" t="s">
        <v>622</v>
      </c>
    </row>
    <row r="336" spans="2:65" s="14" customFormat="1" x14ac:dyDescent="0.2">
      <c r="B336" s="243"/>
      <c r="C336" s="244"/>
      <c r="D336" s="222" t="s">
        <v>206</v>
      </c>
      <c r="E336" s="245" t="s">
        <v>1</v>
      </c>
      <c r="F336" s="246" t="s">
        <v>2727</v>
      </c>
      <c r="G336" s="244"/>
      <c r="H336" s="245" t="s">
        <v>1</v>
      </c>
      <c r="I336" s="247"/>
      <c r="J336" s="244"/>
      <c r="K336" s="244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206</v>
      </c>
      <c r="AU336" s="252" t="s">
        <v>83</v>
      </c>
      <c r="AV336" s="14" t="s">
        <v>83</v>
      </c>
      <c r="AW336" s="14" t="s">
        <v>32</v>
      </c>
      <c r="AX336" s="14" t="s">
        <v>76</v>
      </c>
      <c r="AY336" s="252" t="s">
        <v>198</v>
      </c>
    </row>
    <row r="337" spans="2:65" s="12" customFormat="1" x14ac:dyDescent="0.2">
      <c r="B337" s="220"/>
      <c r="C337" s="221"/>
      <c r="D337" s="222" t="s">
        <v>206</v>
      </c>
      <c r="E337" s="223" t="s">
        <v>1</v>
      </c>
      <c r="F337" s="224" t="s">
        <v>2544</v>
      </c>
      <c r="G337" s="221"/>
      <c r="H337" s="225">
        <v>33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206</v>
      </c>
      <c r="AU337" s="231" t="s">
        <v>83</v>
      </c>
      <c r="AV337" s="12" t="s">
        <v>85</v>
      </c>
      <c r="AW337" s="12" t="s">
        <v>32</v>
      </c>
      <c r="AX337" s="12" t="s">
        <v>76</v>
      </c>
      <c r="AY337" s="231" t="s">
        <v>198</v>
      </c>
    </row>
    <row r="338" spans="2:65" s="13" customFormat="1" x14ac:dyDescent="0.2">
      <c r="B338" s="232"/>
      <c r="C338" s="233"/>
      <c r="D338" s="222" t="s">
        <v>206</v>
      </c>
      <c r="E338" s="234" t="s">
        <v>1</v>
      </c>
      <c r="F338" s="235" t="s">
        <v>208</v>
      </c>
      <c r="G338" s="233"/>
      <c r="H338" s="236">
        <v>33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206</v>
      </c>
      <c r="AU338" s="242" t="s">
        <v>83</v>
      </c>
      <c r="AV338" s="13" t="s">
        <v>205</v>
      </c>
      <c r="AW338" s="13" t="s">
        <v>32</v>
      </c>
      <c r="AX338" s="13" t="s">
        <v>83</v>
      </c>
      <c r="AY338" s="242" t="s">
        <v>198</v>
      </c>
    </row>
    <row r="339" spans="2:65" s="1" customFormat="1" ht="24" customHeight="1" x14ac:dyDescent="0.2">
      <c r="B339" s="33"/>
      <c r="C339" s="208" t="s">
        <v>427</v>
      </c>
      <c r="D339" s="208" t="s">
        <v>201</v>
      </c>
      <c r="E339" s="209" t="s">
        <v>2728</v>
      </c>
      <c r="F339" s="210" t="s">
        <v>2729</v>
      </c>
      <c r="G339" s="211" t="s">
        <v>278</v>
      </c>
      <c r="H339" s="212">
        <v>7</v>
      </c>
      <c r="I339" s="213"/>
      <c r="J339" s="212">
        <f>ROUND(I339*H339,2)</f>
        <v>0</v>
      </c>
      <c r="K339" s="210" t="s">
        <v>1</v>
      </c>
      <c r="L339" s="37"/>
      <c r="M339" s="214" t="s">
        <v>1</v>
      </c>
      <c r="N339" s="215" t="s">
        <v>41</v>
      </c>
      <c r="O339" s="65"/>
      <c r="P339" s="216">
        <f>O339*H339</f>
        <v>0</v>
      </c>
      <c r="Q339" s="216">
        <v>2.1700000000000001E-3</v>
      </c>
      <c r="R339" s="216">
        <f>Q339*H339</f>
        <v>1.519E-2</v>
      </c>
      <c r="S339" s="216">
        <v>0</v>
      </c>
      <c r="T339" s="217">
        <f>S339*H339</f>
        <v>0</v>
      </c>
      <c r="AR339" s="218" t="s">
        <v>243</v>
      </c>
      <c r="AT339" s="218" t="s">
        <v>201</v>
      </c>
      <c r="AU339" s="218" t="s">
        <v>83</v>
      </c>
      <c r="AY339" s="16" t="s">
        <v>198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6" t="s">
        <v>83</v>
      </c>
      <c r="BK339" s="219">
        <f>ROUND(I339*H339,2)</f>
        <v>0</v>
      </c>
      <c r="BL339" s="16" t="s">
        <v>243</v>
      </c>
      <c r="BM339" s="218" t="s">
        <v>627</v>
      </c>
    </row>
    <row r="340" spans="2:65" s="14" customFormat="1" x14ac:dyDescent="0.2">
      <c r="B340" s="243"/>
      <c r="C340" s="244"/>
      <c r="D340" s="222" t="s">
        <v>206</v>
      </c>
      <c r="E340" s="245" t="s">
        <v>1</v>
      </c>
      <c r="F340" s="246" t="s">
        <v>2730</v>
      </c>
      <c r="G340" s="244"/>
      <c r="H340" s="245" t="s">
        <v>1</v>
      </c>
      <c r="I340" s="247"/>
      <c r="J340" s="244"/>
      <c r="K340" s="244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206</v>
      </c>
      <c r="AU340" s="252" t="s">
        <v>83</v>
      </c>
      <c r="AV340" s="14" t="s">
        <v>83</v>
      </c>
      <c r="AW340" s="14" t="s">
        <v>32</v>
      </c>
      <c r="AX340" s="14" t="s">
        <v>76</v>
      </c>
      <c r="AY340" s="252" t="s">
        <v>198</v>
      </c>
    </row>
    <row r="341" spans="2:65" s="12" customFormat="1" x14ac:dyDescent="0.2">
      <c r="B341" s="220"/>
      <c r="C341" s="221"/>
      <c r="D341" s="222" t="s">
        <v>206</v>
      </c>
      <c r="E341" s="223" t="s">
        <v>1</v>
      </c>
      <c r="F341" s="224" t="s">
        <v>2731</v>
      </c>
      <c r="G341" s="221"/>
      <c r="H341" s="225">
        <v>7</v>
      </c>
      <c r="I341" s="226"/>
      <c r="J341" s="221"/>
      <c r="K341" s="221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206</v>
      </c>
      <c r="AU341" s="231" t="s">
        <v>83</v>
      </c>
      <c r="AV341" s="12" t="s">
        <v>85</v>
      </c>
      <c r="AW341" s="12" t="s">
        <v>32</v>
      </c>
      <c r="AX341" s="12" t="s">
        <v>76</v>
      </c>
      <c r="AY341" s="231" t="s">
        <v>198</v>
      </c>
    </row>
    <row r="342" spans="2:65" s="13" customFormat="1" x14ac:dyDescent="0.2">
      <c r="B342" s="232"/>
      <c r="C342" s="233"/>
      <c r="D342" s="222" t="s">
        <v>206</v>
      </c>
      <c r="E342" s="234" t="s">
        <v>1</v>
      </c>
      <c r="F342" s="235" t="s">
        <v>208</v>
      </c>
      <c r="G342" s="233"/>
      <c r="H342" s="236">
        <v>7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206</v>
      </c>
      <c r="AU342" s="242" t="s">
        <v>83</v>
      </c>
      <c r="AV342" s="13" t="s">
        <v>205</v>
      </c>
      <c r="AW342" s="13" t="s">
        <v>32</v>
      </c>
      <c r="AX342" s="13" t="s">
        <v>83</v>
      </c>
      <c r="AY342" s="242" t="s">
        <v>198</v>
      </c>
    </row>
    <row r="343" spans="2:65" s="1" customFormat="1" ht="16.5" customHeight="1" x14ac:dyDescent="0.2">
      <c r="B343" s="33"/>
      <c r="C343" s="208" t="s">
        <v>630</v>
      </c>
      <c r="D343" s="208" t="s">
        <v>201</v>
      </c>
      <c r="E343" s="209" t="s">
        <v>2732</v>
      </c>
      <c r="F343" s="210" t="s">
        <v>2733</v>
      </c>
      <c r="G343" s="211" t="s">
        <v>278</v>
      </c>
      <c r="H343" s="212">
        <v>64</v>
      </c>
      <c r="I343" s="213"/>
      <c r="J343" s="212">
        <f>ROUND(I343*H343,2)</f>
        <v>0</v>
      </c>
      <c r="K343" s="210" t="s">
        <v>1</v>
      </c>
      <c r="L343" s="37"/>
      <c r="M343" s="214" t="s">
        <v>1</v>
      </c>
      <c r="N343" s="215" t="s">
        <v>41</v>
      </c>
      <c r="O343" s="65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AR343" s="218" t="s">
        <v>243</v>
      </c>
      <c r="AT343" s="218" t="s">
        <v>201</v>
      </c>
      <c r="AU343" s="218" t="s">
        <v>83</v>
      </c>
      <c r="AY343" s="16" t="s">
        <v>198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6" t="s">
        <v>83</v>
      </c>
      <c r="BK343" s="219">
        <f>ROUND(I343*H343,2)</f>
        <v>0</v>
      </c>
      <c r="BL343" s="16" t="s">
        <v>243</v>
      </c>
      <c r="BM343" s="218" t="s">
        <v>633</v>
      </c>
    </row>
    <row r="344" spans="2:65" s="1" customFormat="1" ht="16.5" customHeight="1" x14ac:dyDescent="0.2">
      <c r="B344" s="33"/>
      <c r="C344" s="208" t="s">
        <v>433</v>
      </c>
      <c r="D344" s="208" t="s">
        <v>201</v>
      </c>
      <c r="E344" s="209" t="s">
        <v>2734</v>
      </c>
      <c r="F344" s="210" t="s">
        <v>2735</v>
      </c>
      <c r="G344" s="211" t="s">
        <v>278</v>
      </c>
      <c r="H344" s="212">
        <v>7</v>
      </c>
      <c r="I344" s="213"/>
      <c r="J344" s="212">
        <f>ROUND(I344*H344,2)</f>
        <v>0</v>
      </c>
      <c r="K344" s="210" t="s">
        <v>1</v>
      </c>
      <c r="L344" s="37"/>
      <c r="M344" s="214" t="s">
        <v>1</v>
      </c>
      <c r="N344" s="215" t="s">
        <v>41</v>
      </c>
      <c r="O344" s="65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AR344" s="218" t="s">
        <v>243</v>
      </c>
      <c r="AT344" s="218" t="s">
        <v>201</v>
      </c>
      <c r="AU344" s="218" t="s">
        <v>83</v>
      </c>
      <c r="AY344" s="16" t="s">
        <v>198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6" t="s">
        <v>83</v>
      </c>
      <c r="BK344" s="219">
        <f>ROUND(I344*H344,2)</f>
        <v>0</v>
      </c>
      <c r="BL344" s="16" t="s">
        <v>243</v>
      </c>
      <c r="BM344" s="218" t="s">
        <v>637</v>
      </c>
    </row>
    <row r="345" spans="2:65" s="1" customFormat="1" ht="16.5" customHeight="1" x14ac:dyDescent="0.2">
      <c r="B345" s="33"/>
      <c r="C345" s="208" t="s">
        <v>639</v>
      </c>
      <c r="D345" s="208" t="s">
        <v>201</v>
      </c>
      <c r="E345" s="209" t="s">
        <v>2736</v>
      </c>
      <c r="F345" s="210" t="s">
        <v>2737</v>
      </c>
      <c r="G345" s="211" t="s">
        <v>204</v>
      </c>
      <c r="H345" s="212">
        <v>72</v>
      </c>
      <c r="I345" s="213"/>
      <c r="J345" s="212">
        <f>ROUND(I345*H345,2)</f>
        <v>0</v>
      </c>
      <c r="K345" s="210" t="s">
        <v>1</v>
      </c>
      <c r="L345" s="37"/>
      <c r="M345" s="214" t="s">
        <v>1</v>
      </c>
      <c r="N345" s="215" t="s">
        <v>41</v>
      </c>
      <c r="O345" s="65"/>
      <c r="P345" s="216">
        <f>O345*H345</f>
        <v>0</v>
      </c>
      <c r="Q345" s="216">
        <v>1.0000000000000001E-5</v>
      </c>
      <c r="R345" s="216">
        <f>Q345*H345</f>
        <v>7.2000000000000005E-4</v>
      </c>
      <c r="S345" s="216">
        <v>0</v>
      </c>
      <c r="T345" s="217">
        <f>S345*H345</f>
        <v>0</v>
      </c>
      <c r="AR345" s="218" t="s">
        <v>243</v>
      </c>
      <c r="AT345" s="218" t="s">
        <v>201</v>
      </c>
      <c r="AU345" s="218" t="s">
        <v>83</v>
      </c>
      <c r="AY345" s="16" t="s">
        <v>198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6" t="s">
        <v>83</v>
      </c>
      <c r="BK345" s="219">
        <f>ROUND(I345*H345,2)</f>
        <v>0</v>
      </c>
      <c r="BL345" s="16" t="s">
        <v>243</v>
      </c>
      <c r="BM345" s="218" t="s">
        <v>642</v>
      </c>
    </row>
    <row r="346" spans="2:65" s="1" customFormat="1" ht="24" customHeight="1" x14ac:dyDescent="0.2">
      <c r="B346" s="33"/>
      <c r="C346" s="208" t="s">
        <v>441</v>
      </c>
      <c r="D346" s="208" t="s">
        <v>201</v>
      </c>
      <c r="E346" s="209" t="s">
        <v>2738</v>
      </c>
      <c r="F346" s="210" t="s">
        <v>2739</v>
      </c>
      <c r="G346" s="211" t="s">
        <v>278</v>
      </c>
      <c r="H346" s="212">
        <v>14</v>
      </c>
      <c r="I346" s="213"/>
      <c r="J346" s="212">
        <f>ROUND(I346*H346,2)</f>
        <v>0</v>
      </c>
      <c r="K346" s="210" t="s">
        <v>1</v>
      </c>
      <c r="L346" s="37"/>
      <c r="M346" s="214" t="s">
        <v>1</v>
      </c>
      <c r="N346" s="215" t="s">
        <v>41</v>
      </c>
      <c r="O346" s="65"/>
      <c r="P346" s="216">
        <f>O346*H346</f>
        <v>0</v>
      </c>
      <c r="Q346" s="216">
        <v>1E-4</v>
      </c>
      <c r="R346" s="216">
        <f>Q346*H346</f>
        <v>1.4E-3</v>
      </c>
      <c r="S346" s="216">
        <v>0</v>
      </c>
      <c r="T346" s="217">
        <f>S346*H346</f>
        <v>0</v>
      </c>
      <c r="AR346" s="218" t="s">
        <v>243</v>
      </c>
      <c r="AT346" s="218" t="s">
        <v>201</v>
      </c>
      <c r="AU346" s="218" t="s">
        <v>83</v>
      </c>
      <c r="AY346" s="16" t="s">
        <v>198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6" t="s">
        <v>83</v>
      </c>
      <c r="BK346" s="219">
        <f>ROUND(I346*H346,2)</f>
        <v>0</v>
      </c>
      <c r="BL346" s="16" t="s">
        <v>243</v>
      </c>
      <c r="BM346" s="218" t="s">
        <v>646</v>
      </c>
    </row>
    <row r="347" spans="2:65" s="14" customFormat="1" x14ac:dyDescent="0.2">
      <c r="B347" s="243"/>
      <c r="C347" s="244"/>
      <c r="D347" s="222" t="s">
        <v>206</v>
      </c>
      <c r="E347" s="245" t="s">
        <v>1</v>
      </c>
      <c r="F347" s="246" t="s">
        <v>2740</v>
      </c>
      <c r="G347" s="244"/>
      <c r="H347" s="245" t="s">
        <v>1</v>
      </c>
      <c r="I347" s="247"/>
      <c r="J347" s="244"/>
      <c r="K347" s="244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206</v>
      </c>
      <c r="AU347" s="252" t="s">
        <v>83</v>
      </c>
      <c r="AV347" s="14" t="s">
        <v>83</v>
      </c>
      <c r="AW347" s="14" t="s">
        <v>32</v>
      </c>
      <c r="AX347" s="14" t="s">
        <v>76</v>
      </c>
      <c r="AY347" s="252" t="s">
        <v>198</v>
      </c>
    </row>
    <row r="348" spans="2:65" s="14" customFormat="1" x14ac:dyDescent="0.2">
      <c r="B348" s="243"/>
      <c r="C348" s="244"/>
      <c r="D348" s="222" t="s">
        <v>206</v>
      </c>
      <c r="E348" s="245" t="s">
        <v>1</v>
      </c>
      <c r="F348" s="246" t="s">
        <v>2741</v>
      </c>
      <c r="G348" s="244"/>
      <c r="H348" s="245" t="s">
        <v>1</v>
      </c>
      <c r="I348" s="247"/>
      <c r="J348" s="244"/>
      <c r="K348" s="244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206</v>
      </c>
      <c r="AU348" s="252" t="s">
        <v>83</v>
      </c>
      <c r="AV348" s="14" t="s">
        <v>83</v>
      </c>
      <c r="AW348" s="14" t="s">
        <v>32</v>
      </c>
      <c r="AX348" s="14" t="s">
        <v>76</v>
      </c>
      <c r="AY348" s="252" t="s">
        <v>198</v>
      </c>
    </row>
    <row r="349" spans="2:65" s="12" customFormat="1" x14ac:dyDescent="0.2">
      <c r="B349" s="220"/>
      <c r="C349" s="221"/>
      <c r="D349" s="222" t="s">
        <v>206</v>
      </c>
      <c r="E349" s="223" t="s">
        <v>1</v>
      </c>
      <c r="F349" s="224" t="s">
        <v>2513</v>
      </c>
      <c r="G349" s="221"/>
      <c r="H349" s="225">
        <v>14</v>
      </c>
      <c r="I349" s="226"/>
      <c r="J349" s="221"/>
      <c r="K349" s="221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206</v>
      </c>
      <c r="AU349" s="231" t="s">
        <v>83</v>
      </c>
      <c r="AV349" s="12" t="s">
        <v>85</v>
      </c>
      <c r="AW349" s="12" t="s">
        <v>32</v>
      </c>
      <c r="AX349" s="12" t="s">
        <v>76</v>
      </c>
      <c r="AY349" s="231" t="s">
        <v>198</v>
      </c>
    </row>
    <row r="350" spans="2:65" s="13" customFormat="1" x14ac:dyDescent="0.2">
      <c r="B350" s="232"/>
      <c r="C350" s="233"/>
      <c r="D350" s="222" t="s">
        <v>206</v>
      </c>
      <c r="E350" s="234" t="s">
        <v>1</v>
      </c>
      <c r="F350" s="235" t="s">
        <v>208</v>
      </c>
      <c r="G350" s="233"/>
      <c r="H350" s="236">
        <v>14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AT350" s="242" t="s">
        <v>206</v>
      </c>
      <c r="AU350" s="242" t="s">
        <v>83</v>
      </c>
      <c r="AV350" s="13" t="s">
        <v>205</v>
      </c>
      <c r="AW350" s="13" t="s">
        <v>32</v>
      </c>
      <c r="AX350" s="13" t="s">
        <v>83</v>
      </c>
      <c r="AY350" s="242" t="s">
        <v>198</v>
      </c>
    </row>
    <row r="351" spans="2:65" s="1" customFormat="1" ht="24" customHeight="1" x14ac:dyDescent="0.2">
      <c r="B351" s="33"/>
      <c r="C351" s="208" t="s">
        <v>648</v>
      </c>
      <c r="D351" s="208" t="s">
        <v>201</v>
      </c>
      <c r="E351" s="209" t="s">
        <v>2742</v>
      </c>
      <c r="F351" s="210" t="s">
        <v>2743</v>
      </c>
      <c r="G351" s="211" t="s">
        <v>278</v>
      </c>
      <c r="H351" s="212">
        <v>245</v>
      </c>
      <c r="I351" s="213"/>
      <c r="J351" s="212">
        <f>ROUND(I351*H351,2)</f>
        <v>0</v>
      </c>
      <c r="K351" s="210" t="s">
        <v>1</v>
      </c>
      <c r="L351" s="37"/>
      <c r="M351" s="214" t="s">
        <v>1</v>
      </c>
      <c r="N351" s="215" t="s">
        <v>41</v>
      </c>
      <c r="O351" s="65"/>
      <c r="P351" s="216">
        <f>O351*H351</f>
        <v>0</v>
      </c>
      <c r="Q351" s="216">
        <v>2.0000000000000001E-4</v>
      </c>
      <c r="R351" s="216">
        <f>Q351*H351</f>
        <v>4.9000000000000002E-2</v>
      </c>
      <c r="S351" s="216">
        <v>0</v>
      </c>
      <c r="T351" s="217">
        <f>S351*H351</f>
        <v>0</v>
      </c>
      <c r="AR351" s="218" t="s">
        <v>243</v>
      </c>
      <c r="AT351" s="218" t="s">
        <v>201</v>
      </c>
      <c r="AU351" s="218" t="s">
        <v>83</v>
      </c>
      <c r="AY351" s="16" t="s">
        <v>198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6" t="s">
        <v>83</v>
      </c>
      <c r="BK351" s="219">
        <f>ROUND(I351*H351,2)</f>
        <v>0</v>
      </c>
      <c r="BL351" s="16" t="s">
        <v>243</v>
      </c>
      <c r="BM351" s="218" t="s">
        <v>651</v>
      </c>
    </row>
    <row r="352" spans="2:65" s="14" customFormat="1" x14ac:dyDescent="0.2">
      <c r="B352" s="243"/>
      <c r="C352" s="244"/>
      <c r="D352" s="222" t="s">
        <v>206</v>
      </c>
      <c r="E352" s="245" t="s">
        <v>1</v>
      </c>
      <c r="F352" s="246" t="s">
        <v>2744</v>
      </c>
      <c r="G352" s="244"/>
      <c r="H352" s="245" t="s">
        <v>1</v>
      </c>
      <c r="I352" s="247"/>
      <c r="J352" s="244"/>
      <c r="K352" s="244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206</v>
      </c>
      <c r="AU352" s="252" t="s">
        <v>83</v>
      </c>
      <c r="AV352" s="14" t="s">
        <v>83</v>
      </c>
      <c r="AW352" s="14" t="s">
        <v>32</v>
      </c>
      <c r="AX352" s="14" t="s">
        <v>76</v>
      </c>
      <c r="AY352" s="252" t="s">
        <v>198</v>
      </c>
    </row>
    <row r="353" spans="2:65" s="14" customFormat="1" x14ac:dyDescent="0.2">
      <c r="B353" s="243"/>
      <c r="C353" s="244"/>
      <c r="D353" s="222" t="s">
        <v>206</v>
      </c>
      <c r="E353" s="245" t="s">
        <v>1</v>
      </c>
      <c r="F353" s="246" t="s">
        <v>2741</v>
      </c>
      <c r="G353" s="244"/>
      <c r="H353" s="245" t="s">
        <v>1</v>
      </c>
      <c r="I353" s="247"/>
      <c r="J353" s="244"/>
      <c r="K353" s="244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206</v>
      </c>
      <c r="AU353" s="252" t="s">
        <v>83</v>
      </c>
      <c r="AV353" s="14" t="s">
        <v>83</v>
      </c>
      <c r="AW353" s="14" t="s">
        <v>32</v>
      </c>
      <c r="AX353" s="14" t="s">
        <v>76</v>
      </c>
      <c r="AY353" s="252" t="s">
        <v>198</v>
      </c>
    </row>
    <row r="354" spans="2:65" s="12" customFormat="1" x14ac:dyDescent="0.2">
      <c r="B354" s="220"/>
      <c r="C354" s="221"/>
      <c r="D354" s="222" t="s">
        <v>206</v>
      </c>
      <c r="E354" s="223" t="s">
        <v>1</v>
      </c>
      <c r="F354" s="224" t="s">
        <v>2745</v>
      </c>
      <c r="G354" s="221"/>
      <c r="H354" s="225">
        <v>245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206</v>
      </c>
      <c r="AU354" s="231" t="s">
        <v>83</v>
      </c>
      <c r="AV354" s="12" t="s">
        <v>85</v>
      </c>
      <c r="AW354" s="12" t="s">
        <v>32</v>
      </c>
      <c r="AX354" s="12" t="s">
        <v>76</v>
      </c>
      <c r="AY354" s="231" t="s">
        <v>198</v>
      </c>
    </row>
    <row r="355" spans="2:65" s="13" customFormat="1" x14ac:dyDescent="0.2">
      <c r="B355" s="232"/>
      <c r="C355" s="233"/>
      <c r="D355" s="222" t="s">
        <v>206</v>
      </c>
      <c r="E355" s="234" t="s">
        <v>1</v>
      </c>
      <c r="F355" s="235" t="s">
        <v>208</v>
      </c>
      <c r="G355" s="233"/>
      <c r="H355" s="236">
        <v>245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AT355" s="242" t="s">
        <v>206</v>
      </c>
      <c r="AU355" s="242" t="s">
        <v>83</v>
      </c>
      <c r="AV355" s="13" t="s">
        <v>205</v>
      </c>
      <c r="AW355" s="13" t="s">
        <v>32</v>
      </c>
      <c r="AX355" s="13" t="s">
        <v>83</v>
      </c>
      <c r="AY355" s="242" t="s">
        <v>198</v>
      </c>
    </row>
    <row r="356" spans="2:65" s="1" customFormat="1" ht="24" customHeight="1" x14ac:dyDescent="0.2">
      <c r="B356" s="33"/>
      <c r="C356" s="208" t="s">
        <v>446</v>
      </c>
      <c r="D356" s="208" t="s">
        <v>201</v>
      </c>
      <c r="E356" s="209" t="s">
        <v>2746</v>
      </c>
      <c r="F356" s="210" t="s">
        <v>2747</v>
      </c>
      <c r="G356" s="211" t="s">
        <v>278</v>
      </c>
      <c r="H356" s="212">
        <v>53</v>
      </c>
      <c r="I356" s="213"/>
      <c r="J356" s="212">
        <f>ROUND(I356*H356,2)</f>
        <v>0</v>
      </c>
      <c r="K356" s="210" t="s">
        <v>1</v>
      </c>
      <c r="L356" s="37"/>
      <c r="M356" s="214" t="s">
        <v>1</v>
      </c>
      <c r="N356" s="215" t="s">
        <v>41</v>
      </c>
      <c r="O356" s="65"/>
      <c r="P356" s="216">
        <f>O356*H356</f>
        <v>0</v>
      </c>
      <c r="Q356" s="216">
        <v>2.0000000000000001E-4</v>
      </c>
      <c r="R356" s="216">
        <f>Q356*H356</f>
        <v>1.06E-2</v>
      </c>
      <c r="S356" s="216">
        <v>0</v>
      </c>
      <c r="T356" s="217">
        <f>S356*H356</f>
        <v>0</v>
      </c>
      <c r="AR356" s="218" t="s">
        <v>243</v>
      </c>
      <c r="AT356" s="218" t="s">
        <v>201</v>
      </c>
      <c r="AU356" s="218" t="s">
        <v>83</v>
      </c>
      <c r="AY356" s="16" t="s">
        <v>198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6" t="s">
        <v>83</v>
      </c>
      <c r="BK356" s="219">
        <f>ROUND(I356*H356,2)</f>
        <v>0</v>
      </c>
      <c r="BL356" s="16" t="s">
        <v>243</v>
      </c>
      <c r="BM356" s="218" t="s">
        <v>654</v>
      </c>
    </row>
    <row r="357" spans="2:65" s="14" customFormat="1" x14ac:dyDescent="0.2">
      <c r="B357" s="243"/>
      <c r="C357" s="244"/>
      <c r="D357" s="222" t="s">
        <v>206</v>
      </c>
      <c r="E357" s="245" t="s">
        <v>1</v>
      </c>
      <c r="F357" s="246" t="s">
        <v>2748</v>
      </c>
      <c r="G357" s="244"/>
      <c r="H357" s="245" t="s">
        <v>1</v>
      </c>
      <c r="I357" s="247"/>
      <c r="J357" s="244"/>
      <c r="K357" s="244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206</v>
      </c>
      <c r="AU357" s="252" t="s">
        <v>83</v>
      </c>
      <c r="AV357" s="14" t="s">
        <v>83</v>
      </c>
      <c r="AW357" s="14" t="s">
        <v>32</v>
      </c>
      <c r="AX357" s="14" t="s">
        <v>76</v>
      </c>
      <c r="AY357" s="252" t="s">
        <v>198</v>
      </c>
    </row>
    <row r="358" spans="2:65" s="14" customFormat="1" x14ac:dyDescent="0.2">
      <c r="B358" s="243"/>
      <c r="C358" s="244"/>
      <c r="D358" s="222" t="s">
        <v>206</v>
      </c>
      <c r="E358" s="245" t="s">
        <v>1</v>
      </c>
      <c r="F358" s="246" t="s">
        <v>2741</v>
      </c>
      <c r="G358" s="244"/>
      <c r="H358" s="245" t="s">
        <v>1</v>
      </c>
      <c r="I358" s="247"/>
      <c r="J358" s="244"/>
      <c r="K358" s="244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206</v>
      </c>
      <c r="AU358" s="252" t="s">
        <v>83</v>
      </c>
      <c r="AV358" s="14" t="s">
        <v>83</v>
      </c>
      <c r="AW358" s="14" t="s">
        <v>32</v>
      </c>
      <c r="AX358" s="14" t="s">
        <v>76</v>
      </c>
      <c r="AY358" s="252" t="s">
        <v>198</v>
      </c>
    </row>
    <row r="359" spans="2:65" s="12" customFormat="1" x14ac:dyDescent="0.2">
      <c r="B359" s="220"/>
      <c r="C359" s="221"/>
      <c r="D359" s="222" t="s">
        <v>206</v>
      </c>
      <c r="E359" s="223" t="s">
        <v>1</v>
      </c>
      <c r="F359" s="224" t="s">
        <v>2749</v>
      </c>
      <c r="G359" s="221"/>
      <c r="H359" s="225">
        <v>53</v>
      </c>
      <c r="I359" s="226"/>
      <c r="J359" s="221"/>
      <c r="K359" s="221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206</v>
      </c>
      <c r="AU359" s="231" t="s">
        <v>83</v>
      </c>
      <c r="AV359" s="12" t="s">
        <v>85</v>
      </c>
      <c r="AW359" s="12" t="s">
        <v>32</v>
      </c>
      <c r="AX359" s="12" t="s">
        <v>76</v>
      </c>
      <c r="AY359" s="231" t="s">
        <v>198</v>
      </c>
    </row>
    <row r="360" spans="2:65" s="13" customFormat="1" x14ac:dyDescent="0.2">
      <c r="B360" s="232"/>
      <c r="C360" s="233"/>
      <c r="D360" s="222" t="s">
        <v>206</v>
      </c>
      <c r="E360" s="234" t="s">
        <v>1</v>
      </c>
      <c r="F360" s="235" t="s">
        <v>208</v>
      </c>
      <c r="G360" s="233"/>
      <c r="H360" s="236">
        <v>53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206</v>
      </c>
      <c r="AU360" s="242" t="s">
        <v>83</v>
      </c>
      <c r="AV360" s="13" t="s">
        <v>205</v>
      </c>
      <c r="AW360" s="13" t="s">
        <v>32</v>
      </c>
      <c r="AX360" s="13" t="s">
        <v>83</v>
      </c>
      <c r="AY360" s="242" t="s">
        <v>198</v>
      </c>
    </row>
    <row r="361" spans="2:65" s="1" customFormat="1" ht="24" customHeight="1" x14ac:dyDescent="0.2">
      <c r="B361" s="33"/>
      <c r="C361" s="208" t="s">
        <v>665</v>
      </c>
      <c r="D361" s="208" t="s">
        <v>201</v>
      </c>
      <c r="E361" s="209" t="s">
        <v>2750</v>
      </c>
      <c r="F361" s="210" t="s">
        <v>2751</v>
      </c>
      <c r="G361" s="211" t="s">
        <v>278</v>
      </c>
      <c r="H361" s="212">
        <v>36</v>
      </c>
      <c r="I361" s="213"/>
      <c r="J361" s="212">
        <f>ROUND(I361*H361,2)</f>
        <v>0</v>
      </c>
      <c r="K361" s="210" t="s">
        <v>1</v>
      </c>
      <c r="L361" s="37"/>
      <c r="M361" s="214" t="s">
        <v>1</v>
      </c>
      <c r="N361" s="215" t="s">
        <v>41</v>
      </c>
      <c r="O361" s="65"/>
      <c r="P361" s="216">
        <f>O361*H361</f>
        <v>0</v>
      </c>
      <c r="Q361" s="216">
        <v>2.9999999999999997E-4</v>
      </c>
      <c r="R361" s="216">
        <f>Q361*H361</f>
        <v>1.0799999999999999E-2</v>
      </c>
      <c r="S361" s="216">
        <v>0</v>
      </c>
      <c r="T361" s="217">
        <f>S361*H361</f>
        <v>0</v>
      </c>
      <c r="AR361" s="218" t="s">
        <v>243</v>
      </c>
      <c r="AT361" s="218" t="s">
        <v>201</v>
      </c>
      <c r="AU361" s="218" t="s">
        <v>83</v>
      </c>
      <c r="AY361" s="16" t="s">
        <v>198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6" t="s">
        <v>83</v>
      </c>
      <c r="BK361" s="219">
        <f>ROUND(I361*H361,2)</f>
        <v>0</v>
      </c>
      <c r="BL361" s="16" t="s">
        <v>243</v>
      </c>
      <c r="BM361" s="218" t="s">
        <v>668</v>
      </c>
    </row>
    <row r="362" spans="2:65" s="14" customFormat="1" x14ac:dyDescent="0.2">
      <c r="B362" s="243"/>
      <c r="C362" s="244"/>
      <c r="D362" s="222" t="s">
        <v>206</v>
      </c>
      <c r="E362" s="245" t="s">
        <v>1</v>
      </c>
      <c r="F362" s="246" t="s">
        <v>2752</v>
      </c>
      <c r="G362" s="244"/>
      <c r="H362" s="245" t="s">
        <v>1</v>
      </c>
      <c r="I362" s="247"/>
      <c r="J362" s="244"/>
      <c r="K362" s="244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206</v>
      </c>
      <c r="AU362" s="252" t="s">
        <v>83</v>
      </c>
      <c r="AV362" s="14" t="s">
        <v>83</v>
      </c>
      <c r="AW362" s="14" t="s">
        <v>32</v>
      </c>
      <c r="AX362" s="14" t="s">
        <v>76</v>
      </c>
      <c r="AY362" s="252" t="s">
        <v>198</v>
      </c>
    </row>
    <row r="363" spans="2:65" s="14" customFormat="1" x14ac:dyDescent="0.2">
      <c r="B363" s="243"/>
      <c r="C363" s="244"/>
      <c r="D363" s="222" t="s">
        <v>206</v>
      </c>
      <c r="E363" s="245" t="s">
        <v>1</v>
      </c>
      <c r="F363" s="246" t="s">
        <v>2741</v>
      </c>
      <c r="G363" s="244"/>
      <c r="H363" s="245" t="s">
        <v>1</v>
      </c>
      <c r="I363" s="247"/>
      <c r="J363" s="244"/>
      <c r="K363" s="244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206</v>
      </c>
      <c r="AU363" s="252" t="s">
        <v>83</v>
      </c>
      <c r="AV363" s="14" t="s">
        <v>83</v>
      </c>
      <c r="AW363" s="14" t="s">
        <v>32</v>
      </c>
      <c r="AX363" s="14" t="s">
        <v>76</v>
      </c>
      <c r="AY363" s="252" t="s">
        <v>198</v>
      </c>
    </row>
    <row r="364" spans="2:65" s="12" customFormat="1" x14ac:dyDescent="0.2">
      <c r="B364" s="220"/>
      <c r="C364" s="221"/>
      <c r="D364" s="222" t="s">
        <v>206</v>
      </c>
      <c r="E364" s="223" t="s">
        <v>1</v>
      </c>
      <c r="F364" s="224" t="s">
        <v>2753</v>
      </c>
      <c r="G364" s="221"/>
      <c r="H364" s="225">
        <v>36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206</v>
      </c>
      <c r="AU364" s="231" t="s">
        <v>83</v>
      </c>
      <c r="AV364" s="12" t="s">
        <v>85</v>
      </c>
      <c r="AW364" s="12" t="s">
        <v>32</v>
      </c>
      <c r="AX364" s="12" t="s">
        <v>76</v>
      </c>
      <c r="AY364" s="231" t="s">
        <v>198</v>
      </c>
    </row>
    <row r="365" spans="2:65" s="13" customFormat="1" x14ac:dyDescent="0.2">
      <c r="B365" s="232"/>
      <c r="C365" s="233"/>
      <c r="D365" s="222" t="s">
        <v>206</v>
      </c>
      <c r="E365" s="234" t="s">
        <v>1</v>
      </c>
      <c r="F365" s="235" t="s">
        <v>208</v>
      </c>
      <c r="G365" s="233"/>
      <c r="H365" s="236">
        <v>36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206</v>
      </c>
      <c r="AU365" s="242" t="s">
        <v>83</v>
      </c>
      <c r="AV365" s="13" t="s">
        <v>205</v>
      </c>
      <c r="AW365" s="13" t="s">
        <v>32</v>
      </c>
      <c r="AX365" s="13" t="s">
        <v>83</v>
      </c>
      <c r="AY365" s="242" t="s">
        <v>198</v>
      </c>
    </row>
    <row r="366" spans="2:65" s="1" customFormat="1" ht="16.5" customHeight="1" x14ac:dyDescent="0.2">
      <c r="B366" s="33"/>
      <c r="C366" s="208" t="s">
        <v>450</v>
      </c>
      <c r="D366" s="208" t="s">
        <v>201</v>
      </c>
      <c r="E366" s="209" t="s">
        <v>2754</v>
      </c>
      <c r="F366" s="210" t="s">
        <v>2755</v>
      </c>
      <c r="G366" s="211" t="s">
        <v>278</v>
      </c>
      <c r="H366" s="212">
        <v>348</v>
      </c>
      <c r="I366" s="213"/>
      <c r="J366" s="212">
        <f>ROUND(I366*H366,2)</f>
        <v>0</v>
      </c>
      <c r="K366" s="210" t="s">
        <v>1</v>
      </c>
      <c r="L366" s="37"/>
      <c r="M366" s="214" t="s">
        <v>1</v>
      </c>
      <c r="N366" s="215" t="s">
        <v>41</v>
      </c>
      <c r="O366" s="65"/>
      <c r="P366" s="216">
        <f>O366*H366</f>
        <v>0</v>
      </c>
      <c r="Q366" s="216">
        <v>0</v>
      </c>
      <c r="R366" s="216">
        <f>Q366*H366</f>
        <v>0</v>
      </c>
      <c r="S366" s="216">
        <v>0</v>
      </c>
      <c r="T366" s="217">
        <f>S366*H366</f>
        <v>0</v>
      </c>
      <c r="AR366" s="218" t="s">
        <v>243</v>
      </c>
      <c r="AT366" s="218" t="s">
        <v>201</v>
      </c>
      <c r="AU366" s="218" t="s">
        <v>83</v>
      </c>
      <c r="AY366" s="16" t="s">
        <v>198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6" t="s">
        <v>83</v>
      </c>
      <c r="BK366" s="219">
        <f>ROUND(I366*H366,2)</f>
        <v>0</v>
      </c>
      <c r="BL366" s="16" t="s">
        <v>243</v>
      </c>
      <c r="BM366" s="218" t="s">
        <v>675</v>
      </c>
    </row>
    <row r="367" spans="2:65" s="1" customFormat="1" ht="24" customHeight="1" x14ac:dyDescent="0.2">
      <c r="B367" s="33"/>
      <c r="C367" s="208" t="s">
        <v>680</v>
      </c>
      <c r="D367" s="208" t="s">
        <v>201</v>
      </c>
      <c r="E367" s="209" t="s">
        <v>2756</v>
      </c>
      <c r="F367" s="210" t="s">
        <v>2757</v>
      </c>
      <c r="G367" s="211" t="s">
        <v>204</v>
      </c>
      <c r="H367" s="212">
        <v>72</v>
      </c>
      <c r="I367" s="213"/>
      <c r="J367" s="212">
        <f>ROUND(I367*H367,2)</f>
        <v>0</v>
      </c>
      <c r="K367" s="210" t="s">
        <v>1</v>
      </c>
      <c r="L367" s="37"/>
      <c r="M367" s="214" t="s">
        <v>1</v>
      </c>
      <c r="N367" s="215" t="s">
        <v>41</v>
      </c>
      <c r="O367" s="65"/>
      <c r="P367" s="216">
        <f>O367*H367</f>
        <v>0</v>
      </c>
      <c r="Q367" s="216">
        <v>2.0000000000000001E-4</v>
      </c>
      <c r="R367" s="216">
        <f>Q367*H367</f>
        <v>1.4400000000000001E-2</v>
      </c>
      <c r="S367" s="216">
        <v>0</v>
      </c>
      <c r="T367" s="217">
        <f>S367*H367</f>
        <v>0</v>
      </c>
      <c r="AR367" s="218" t="s">
        <v>243</v>
      </c>
      <c r="AT367" s="218" t="s">
        <v>201</v>
      </c>
      <c r="AU367" s="218" t="s">
        <v>83</v>
      </c>
      <c r="AY367" s="16" t="s">
        <v>198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6" t="s">
        <v>83</v>
      </c>
      <c r="BK367" s="219">
        <f>ROUND(I367*H367,2)</f>
        <v>0</v>
      </c>
      <c r="BL367" s="16" t="s">
        <v>243</v>
      </c>
      <c r="BM367" s="218" t="s">
        <v>683</v>
      </c>
    </row>
    <row r="368" spans="2:65" s="14" customFormat="1" x14ac:dyDescent="0.2">
      <c r="B368" s="243"/>
      <c r="C368" s="244"/>
      <c r="D368" s="222" t="s">
        <v>206</v>
      </c>
      <c r="E368" s="245" t="s">
        <v>1</v>
      </c>
      <c r="F368" s="246" t="s">
        <v>2758</v>
      </c>
      <c r="G368" s="244"/>
      <c r="H368" s="245" t="s">
        <v>1</v>
      </c>
      <c r="I368" s="247"/>
      <c r="J368" s="244"/>
      <c r="K368" s="244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206</v>
      </c>
      <c r="AU368" s="252" t="s">
        <v>83</v>
      </c>
      <c r="AV368" s="14" t="s">
        <v>83</v>
      </c>
      <c r="AW368" s="14" t="s">
        <v>32</v>
      </c>
      <c r="AX368" s="14" t="s">
        <v>76</v>
      </c>
      <c r="AY368" s="252" t="s">
        <v>198</v>
      </c>
    </row>
    <row r="369" spans="2:65" s="14" customFormat="1" ht="22.5" x14ac:dyDescent="0.2">
      <c r="B369" s="243"/>
      <c r="C369" s="244"/>
      <c r="D369" s="222" t="s">
        <v>206</v>
      </c>
      <c r="E369" s="245" t="s">
        <v>1</v>
      </c>
      <c r="F369" s="246" t="s">
        <v>2759</v>
      </c>
      <c r="G369" s="244"/>
      <c r="H369" s="245" t="s">
        <v>1</v>
      </c>
      <c r="I369" s="247"/>
      <c r="J369" s="244"/>
      <c r="K369" s="244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206</v>
      </c>
      <c r="AU369" s="252" t="s">
        <v>83</v>
      </c>
      <c r="AV369" s="14" t="s">
        <v>83</v>
      </c>
      <c r="AW369" s="14" t="s">
        <v>32</v>
      </c>
      <c r="AX369" s="14" t="s">
        <v>76</v>
      </c>
      <c r="AY369" s="252" t="s">
        <v>198</v>
      </c>
    </row>
    <row r="370" spans="2:65" s="14" customFormat="1" ht="22.5" x14ac:dyDescent="0.2">
      <c r="B370" s="243"/>
      <c r="C370" s="244"/>
      <c r="D370" s="222" t="s">
        <v>206</v>
      </c>
      <c r="E370" s="245" t="s">
        <v>1</v>
      </c>
      <c r="F370" s="246" t="s">
        <v>2760</v>
      </c>
      <c r="G370" s="244"/>
      <c r="H370" s="245" t="s">
        <v>1</v>
      </c>
      <c r="I370" s="247"/>
      <c r="J370" s="244"/>
      <c r="K370" s="244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206</v>
      </c>
      <c r="AU370" s="252" t="s">
        <v>83</v>
      </c>
      <c r="AV370" s="14" t="s">
        <v>83</v>
      </c>
      <c r="AW370" s="14" t="s">
        <v>32</v>
      </c>
      <c r="AX370" s="14" t="s">
        <v>76</v>
      </c>
      <c r="AY370" s="252" t="s">
        <v>198</v>
      </c>
    </row>
    <row r="371" spans="2:65" s="14" customFormat="1" x14ac:dyDescent="0.2">
      <c r="B371" s="243"/>
      <c r="C371" s="244"/>
      <c r="D371" s="222" t="s">
        <v>206</v>
      </c>
      <c r="E371" s="245" t="s">
        <v>1</v>
      </c>
      <c r="F371" s="246" t="s">
        <v>2761</v>
      </c>
      <c r="G371" s="244"/>
      <c r="H371" s="245" t="s">
        <v>1</v>
      </c>
      <c r="I371" s="247"/>
      <c r="J371" s="244"/>
      <c r="K371" s="244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206</v>
      </c>
      <c r="AU371" s="252" t="s">
        <v>83</v>
      </c>
      <c r="AV371" s="14" t="s">
        <v>83</v>
      </c>
      <c r="AW371" s="14" t="s">
        <v>32</v>
      </c>
      <c r="AX371" s="14" t="s">
        <v>76</v>
      </c>
      <c r="AY371" s="252" t="s">
        <v>198</v>
      </c>
    </row>
    <row r="372" spans="2:65" s="12" customFormat="1" x14ac:dyDescent="0.2">
      <c r="B372" s="220"/>
      <c r="C372" s="221"/>
      <c r="D372" s="222" t="s">
        <v>206</v>
      </c>
      <c r="E372" s="223" t="s">
        <v>1</v>
      </c>
      <c r="F372" s="224" t="s">
        <v>422</v>
      </c>
      <c r="G372" s="221"/>
      <c r="H372" s="225">
        <v>72</v>
      </c>
      <c r="I372" s="226"/>
      <c r="J372" s="221"/>
      <c r="K372" s="221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206</v>
      </c>
      <c r="AU372" s="231" t="s">
        <v>83</v>
      </c>
      <c r="AV372" s="12" t="s">
        <v>85</v>
      </c>
      <c r="AW372" s="12" t="s">
        <v>32</v>
      </c>
      <c r="AX372" s="12" t="s">
        <v>76</v>
      </c>
      <c r="AY372" s="231" t="s">
        <v>198</v>
      </c>
    </row>
    <row r="373" spans="2:65" s="13" customFormat="1" x14ac:dyDescent="0.2">
      <c r="B373" s="232"/>
      <c r="C373" s="233"/>
      <c r="D373" s="222" t="s">
        <v>206</v>
      </c>
      <c r="E373" s="234" t="s">
        <v>1</v>
      </c>
      <c r="F373" s="235" t="s">
        <v>208</v>
      </c>
      <c r="G373" s="233"/>
      <c r="H373" s="236">
        <v>72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206</v>
      </c>
      <c r="AU373" s="242" t="s">
        <v>83</v>
      </c>
      <c r="AV373" s="13" t="s">
        <v>205</v>
      </c>
      <c r="AW373" s="13" t="s">
        <v>32</v>
      </c>
      <c r="AX373" s="13" t="s">
        <v>83</v>
      </c>
      <c r="AY373" s="242" t="s">
        <v>198</v>
      </c>
    </row>
    <row r="374" spans="2:65" s="1" customFormat="1" ht="24" customHeight="1" x14ac:dyDescent="0.2">
      <c r="B374" s="33"/>
      <c r="C374" s="208" t="s">
        <v>451</v>
      </c>
      <c r="D374" s="208" t="s">
        <v>201</v>
      </c>
      <c r="E374" s="209" t="s">
        <v>2762</v>
      </c>
      <c r="F374" s="210" t="s">
        <v>2763</v>
      </c>
      <c r="G374" s="211" t="s">
        <v>204</v>
      </c>
      <c r="H374" s="212">
        <v>6</v>
      </c>
      <c r="I374" s="213"/>
      <c r="J374" s="212">
        <f>ROUND(I374*H374,2)</f>
        <v>0</v>
      </c>
      <c r="K374" s="210" t="s">
        <v>1</v>
      </c>
      <c r="L374" s="37"/>
      <c r="M374" s="214" t="s">
        <v>1</v>
      </c>
      <c r="N374" s="215" t="s">
        <v>41</v>
      </c>
      <c r="O374" s="65"/>
      <c r="P374" s="216">
        <f>O374*H374</f>
        <v>0</v>
      </c>
      <c r="Q374" s="216">
        <v>2.0000000000000001E-4</v>
      </c>
      <c r="R374" s="216">
        <f>Q374*H374</f>
        <v>1.2000000000000001E-3</v>
      </c>
      <c r="S374" s="216">
        <v>0</v>
      </c>
      <c r="T374" s="217">
        <f>S374*H374</f>
        <v>0</v>
      </c>
      <c r="AR374" s="218" t="s">
        <v>243</v>
      </c>
      <c r="AT374" s="218" t="s">
        <v>201</v>
      </c>
      <c r="AU374" s="218" t="s">
        <v>83</v>
      </c>
      <c r="AY374" s="16" t="s">
        <v>198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16" t="s">
        <v>83</v>
      </c>
      <c r="BK374" s="219">
        <f>ROUND(I374*H374,2)</f>
        <v>0</v>
      </c>
      <c r="BL374" s="16" t="s">
        <v>243</v>
      </c>
      <c r="BM374" s="218" t="s">
        <v>690</v>
      </c>
    </row>
    <row r="375" spans="2:65" s="14" customFormat="1" x14ac:dyDescent="0.2">
      <c r="B375" s="243"/>
      <c r="C375" s="244"/>
      <c r="D375" s="222" t="s">
        <v>206</v>
      </c>
      <c r="E375" s="245" t="s">
        <v>1</v>
      </c>
      <c r="F375" s="246" t="s">
        <v>2764</v>
      </c>
      <c r="G375" s="244"/>
      <c r="H375" s="245" t="s">
        <v>1</v>
      </c>
      <c r="I375" s="247"/>
      <c r="J375" s="244"/>
      <c r="K375" s="244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206</v>
      </c>
      <c r="AU375" s="252" t="s">
        <v>83</v>
      </c>
      <c r="AV375" s="14" t="s">
        <v>83</v>
      </c>
      <c r="AW375" s="14" t="s">
        <v>32</v>
      </c>
      <c r="AX375" s="14" t="s">
        <v>76</v>
      </c>
      <c r="AY375" s="252" t="s">
        <v>198</v>
      </c>
    </row>
    <row r="376" spans="2:65" s="12" customFormat="1" x14ac:dyDescent="0.2">
      <c r="B376" s="220"/>
      <c r="C376" s="221"/>
      <c r="D376" s="222" t="s">
        <v>206</v>
      </c>
      <c r="E376" s="223" t="s">
        <v>1</v>
      </c>
      <c r="F376" s="224" t="s">
        <v>215</v>
      </c>
      <c r="G376" s="221"/>
      <c r="H376" s="225">
        <v>6</v>
      </c>
      <c r="I376" s="226"/>
      <c r="J376" s="221"/>
      <c r="K376" s="221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206</v>
      </c>
      <c r="AU376" s="231" t="s">
        <v>83</v>
      </c>
      <c r="AV376" s="12" t="s">
        <v>85</v>
      </c>
      <c r="AW376" s="12" t="s">
        <v>32</v>
      </c>
      <c r="AX376" s="12" t="s">
        <v>76</v>
      </c>
      <c r="AY376" s="231" t="s">
        <v>198</v>
      </c>
    </row>
    <row r="377" spans="2:65" s="13" customFormat="1" x14ac:dyDescent="0.2">
      <c r="B377" s="232"/>
      <c r="C377" s="233"/>
      <c r="D377" s="222" t="s">
        <v>206</v>
      </c>
      <c r="E377" s="234" t="s">
        <v>1</v>
      </c>
      <c r="F377" s="235" t="s">
        <v>208</v>
      </c>
      <c r="G377" s="233"/>
      <c r="H377" s="236">
        <v>6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206</v>
      </c>
      <c r="AU377" s="242" t="s">
        <v>83</v>
      </c>
      <c r="AV377" s="13" t="s">
        <v>205</v>
      </c>
      <c r="AW377" s="13" t="s">
        <v>32</v>
      </c>
      <c r="AX377" s="13" t="s">
        <v>83</v>
      </c>
      <c r="AY377" s="242" t="s">
        <v>198</v>
      </c>
    </row>
    <row r="378" spans="2:65" s="1" customFormat="1" ht="24" customHeight="1" x14ac:dyDescent="0.2">
      <c r="B378" s="33"/>
      <c r="C378" s="208" t="s">
        <v>692</v>
      </c>
      <c r="D378" s="208" t="s">
        <v>201</v>
      </c>
      <c r="E378" s="209" t="s">
        <v>2765</v>
      </c>
      <c r="F378" s="210" t="s">
        <v>2766</v>
      </c>
      <c r="G378" s="211" t="s">
        <v>204</v>
      </c>
      <c r="H378" s="212">
        <v>6</v>
      </c>
      <c r="I378" s="213"/>
      <c r="J378" s="212">
        <f>ROUND(I378*H378,2)</f>
        <v>0</v>
      </c>
      <c r="K378" s="210" t="s">
        <v>1</v>
      </c>
      <c r="L378" s="37"/>
      <c r="M378" s="214" t="s">
        <v>1</v>
      </c>
      <c r="N378" s="215" t="s">
        <v>41</v>
      </c>
      <c r="O378" s="65"/>
      <c r="P378" s="216">
        <f>O378*H378</f>
        <v>0</v>
      </c>
      <c r="Q378" s="216">
        <v>2.0000000000000001E-4</v>
      </c>
      <c r="R378" s="216">
        <f>Q378*H378</f>
        <v>1.2000000000000001E-3</v>
      </c>
      <c r="S378" s="216">
        <v>0</v>
      </c>
      <c r="T378" s="217">
        <f>S378*H378</f>
        <v>0</v>
      </c>
      <c r="AR378" s="218" t="s">
        <v>243</v>
      </c>
      <c r="AT378" s="218" t="s">
        <v>201</v>
      </c>
      <c r="AU378" s="218" t="s">
        <v>83</v>
      </c>
      <c r="AY378" s="16" t="s">
        <v>198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6" t="s">
        <v>83</v>
      </c>
      <c r="BK378" s="219">
        <f>ROUND(I378*H378,2)</f>
        <v>0</v>
      </c>
      <c r="BL378" s="16" t="s">
        <v>243</v>
      </c>
      <c r="BM378" s="218" t="s">
        <v>695</v>
      </c>
    </row>
    <row r="379" spans="2:65" s="14" customFormat="1" x14ac:dyDescent="0.2">
      <c r="B379" s="243"/>
      <c r="C379" s="244"/>
      <c r="D379" s="222" t="s">
        <v>206</v>
      </c>
      <c r="E379" s="245" t="s">
        <v>1</v>
      </c>
      <c r="F379" s="246" t="s">
        <v>2767</v>
      </c>
      <c r="G379" s="244"/>
      <c r="H379" s="245" t="s">
        <v>1</v>
      </c>
      <c r="I379" s="247"/>
      <c r="J379" s="244"/>
      <c r="K379" s="244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206</v>
      </c>
      <c r="AU379" s="252" t="s">
        <v>83</v>
      </c>
      <c r="AV379" s="14" t="s">
        <v>83</v>
      </c>
      <c r="AW379" s="14" t="s">
        <v>32</v>
      </c>
      <c r="AX379" s="14" t="s">
        <v>76</v>
      </c>
      <c r="AY379" s="252" t="s">
        <v>198</v>
      </c>
    </row>
    <row r="380" spans="2:65" s="12" customFormat="1" x14ac:dyDescent="0.2">
      <c r="B380" s="220"/>
      <c r="C380" s="221"/>
      <c r="D380" s="222" t="s">
        <v>206</v>
      </c>
      <c r="E380" s="223" t="s">
        <v>1</v>
      </c>
      <c r="F380" s="224" t="s">
        <v>215</v>
      </c>
      <c r="G380" s="221"/>
      <c r="H380" s="225">
        <v>6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206</v>
      </c>
      <c r="AU380" s="231" t="s">
        <v>83</v>
      </c>
      <c r="AV380" s="12" t="s">
        <v>85</v>
      </c>
      <c r="AW380" s="12" t="s">
        <v>32</v>
      </c>
      <c r="AX380" s="12" t="s">
        <v>76</v>
      </c>
      <c r="AY380" s="231" t="s">
        <v>198</v>
      </c>
    </row>
    <row r="381" spans="2:65" s="13" customFormat="1" x14ac:dyDescent="0.2">
      <c r="B381" s="232"/>
      <c r="C381" s="233"/>
      <c r="D381" s="222" t="s">
        <v>206</v>
      </c>
      <c r="E381" s="234" t="s">
        <v>1</v>
      </c>
      <c r="F381" s="235" t="s">
        <v>208</v>
      </c>
      <c r="G381" s="233"/>
      <c r="H381" s="236">
        <v>6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AT381" s="242" t="s">
        <v>206</v>
      </c>
      <c r="AU381" s="242" t="s">
        <v>83</v>
      </c>
      <c r="AV381" s="13" t="s">
        <v>205</v>
      </c>
      <c r="AW381" s="13" t="s">
        <v>32</v>
      </c>
      <c r="AX381" s="13" t="s">
        <v>83</v>
      </c>
      <c r="AY381" s="242" t="s">
        <v>198</v>
      </c>
    </row>
    <row r="382" spans="2:65" s="1" customFormat="1" ht="16.5" customHeight="1" x14ac:dyDescent="0.2">
      <c r="B382" s="33"/>
      <c r="C382" s="208" t="s">
        <v>458</v>
      </c>
      <c r="D382" s="208" t="s">
        <v>201</v>
      </c>
      <c r="E382" s="209" t="s">
        <v>2768</v>
      </c>
      <c r="F382" s="210" t="s">
        <v>2769</v>
      </c>
      <c r="G382" s="211" t="s">
        <v>294</v>
      </c>
      <c r="H382" s="212">
        <v>0.2</v>
      </c>
      <c r="I382" s="213"/>
      <c r="J382" s="212">
        <f>ROUND(I382*H382,2)</f>
        <v>0</v>
      </c>
      <c r="K382" s="210" t="s">
        <v>1</v>
      </c>
      <c r="L382" s="37"/>
      <c r="M382" s="214" t="s">
        <v>1</v>
      </c>
      <c r="N382" s="215" t="s">
        <v>41</v>
      </c>
      <c r="O382" s="65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AR382" s="218" t="s">
        <v>243</v>
      </c>
      <c r="AT382" s="218" t="s">
        <v>201</v>
      </c>
      <c r="AU382" s="218" t="s">
        <v>83</v>
      </c>
      <c r="AY382" s="16" t="s">
        <v>198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6" t="s">
        <v>83</v>
      </c>
      <c r="BK382" s="219">
        <f>ROUND(I382*H382,2)</f>
        <v>0</v>
      </c>
      <c r="BL382" s="16" t="s">
        <v>243</v>
      </c>
      <c r="BM382" s="218" t="s">
        <v>703</v>
      </c>
    </row>
    <row r="383" spans="2:65" s="1" customFormat="1" ht="24" customHeight="1" x14ac:dyDescent="0.2">
      <c r="B383" s="33"/>
      <c r="C383" s="208" t="s">
        <v>705</v>
      </c>
      <c r="D383" s="208" t="s">
        <v>201</v>
      </c>
      <c r="E383" s="209" t="s">
        <v>2770</v>
      </c>
      <c r="F383" s="210" t="s">
        <v>2771</v>
      </c>
      <c r="G383" s="211" t="s">
        <v>294</v>
      </c>
      <c r="H383" s="212">
        <v>0.2</v>
      </c>
      <c r="I383" s="213"/>
      <c r="J383" s="212">
        <f>ROUND(I383*H383,2)</f>
        <v>0</v>
      </c>
      <c r="K383" s="210" t="s">
        <v>1</v>
      </c>
      <c r="L383" s="37"/>
      <c r="M383" s="214" t="s">
        <v>1</v>
      </c>
      <c r="N383" s="215" t="s">
        <v>41</v>
      </c>
      <c r="O383" s="65"/>
      <c r="P383" s="216">
        <f>O383*H383</f>
        <v>0</v>
      </c>
      <c r="Q383" s="216">
        <v>0</v>
      </c>
      <c r="R383" s="216">
        <f>Q383*H383</f>
        <v>0</v>
      </c>
      <c r="S383" s="216">
        <v>0</v>
      </c>
      <c r="T383" s="217">
        <f>S383*H383</f>
        <v>0</v>
      </c>
      <c r="AR383" s="218" t="s">
        <v>243</v>
      </c>
      <c r="AT383" s="218" t="s">
        <v>201</v>
      </c>
      <c r="AU383" s="218" t="s">
        <v>83</v>
      </c>
      <c r="AY383" s="16" t="s">
        <v>198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16" t="s">
        <v>83</v>
      </c>
      <c r="BK383" s="219">
        <f>ROUND(I383*H383,2)</f>
        <v>0</v>
      </c>
      <c r="BL383" s="16" t="s">
        <v>243</v>
      </c>
      <c r="BM383" s="218" t="s">
        <v>708</v>
      </c>
    </row>
    <row r="384" spans="2:65" s="11" customFormat="1" ht="25.9" customHeight="1" x14ac:dyDescent="0.2">
      <c r="B384" s="192"/>
      <c r="C384" s="193"/>
      <c r="D384" s="194" t="s">
        <v>75</v>
      </c>
      <c r="E384" s="195" t="s">
        <v>2772</v>
      </c>
      <c r="F384" s="195" t="s">
        <v>2773</v>
      </c>
      <c r="G384" s="193"/>
      <c r="H384" s="193"/>
      <c r="I384" s="196"/>
      <c r="J384" s="197">
        <f>BK384</f>
        <v>0</v>
      </c>
      <c r="K384" s="193"/>
      <c r="L384" s="198"/>
      <c r="M384" s="199"/>
      <c r="N384" s="200"/>
      <c r="O384" s="200"/>
      <c r="P384" s="201">
        <f>SUM(P385:P480)</f>
        <v>0</v>
      </c>
      <c r="Q384" s="200"/>
      <c r="R384" s="201">
        <f>SUM(R385:R480)</f>
        <v>6.3039999999999999E-2</v>
      </c>
      <c r="S384" s="200"/>
      <c r="T384" s="202">
        <f>SUM(T385:T480)</f>
        <v>0</v>
      </c>
      <c r="AR384" s="203" t="s">
        <v>85</v>
      </c>
      <c r="AT384" s="204" t="s">
        <v>75</v>
      </c>
      <c r="AU384" s="204" t="s">
        <v>76</v>
      </c>
      <c r="AY384" s="203" t="s">
        <v>198</v>
      </c>
      <c r="BK384" s="205">
        <f>SUM(BK385:BK480)</f>
        <v>0</v>
      </c>
    </row>
    <row r="385" spans="2:65" s="1" customFormat="1" ht="16.5" customHeight="1" x14ac:dyDescent="0.2">
      <c r="B385" s="33"/>
      <c r="C385" s="208" t="s">
        <v>462</v>
      </c>
      <c r="D385" s="208" t="s">
        <v>201</v>
      </c>
      <c r="E385" s="209" t="s">
        <v>2774</v>
      </c>
      <c r="F385" s="210" t="s">
        <v>2775</v>
      </c>
      <c r="G385" s="211" t="s">
        <v>204</v>
      </c>
      <c r="H385" s="212">
        <v>36</v>
      </c>
      <c r="I385" s="213"/>
      <c r="J385" s="212">
        <f>ROUND(I385*H385,2)</f>
        <v>0</v>
      </c>
      <c r="K385" s="210" t="s">
        <v>1</v>
      </c>
      <c r="L385" s="37"/>
      <c r="M385" s="214" t="s">
        <v>1</v>
      </c>
      <c r="N385" s="215" t="s">
        <v>41</v>
      </c>
      <c r="O385" s="65"/>
      <c r="P385" s="216">
        <f>O385*H385</f>
        <v>0</v>
      </c>
      <c r="Q385" s="216">
        <v>3.0000000000000001E-5</v>
      </c>
      <c r="R385" s="216">
        <f>Q385*H385</f>
        <v>1.08E-3</v>
      </c>
      <c r="S385" s="216">
        <v>0</v>
      </c>
      <c r="T385" s="217">
        <f>S385*H385</f>
        <v>0</v>
      </c>
      <c r="AR385" s="218" t="s">
        <v>243</v>
      </c>
      <c r="AT385" s="218" t="s">
        <v>201</v>
      </c>
      <c r="AU385" s="218" t="s">
        <v>83</v>
      </c>
      <c r="AY385" s="16" t="s">
        <v>198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6" t="s">
        <v>83</v>
      </c>
      <c r="BK385" s="219">
        <f>ROUND(I385*H385,2)</f>
        <v>0</v>
      </c>
      <c r="BL385" s="16" t="s">
        <v>243</v>
      </c>
      <c r="BM385" s="218" t="s">
        <v>716</v>
      </c>
    </row>
    <row r="386" spans="2:65" s="14" customFormat="1" x14ac:dyDescent="0.2">
      <c r="B386" s="243"/>
      <c r="C386" s="244"/>
      <c r="D386" s="222" t="s">
        <v>206</v>
      </c>
      <c r="E386" s="245" t="s">
        <v>1</v>
      </c>
      <c r="F386" s="246" t="s">
        <v>2776</v>
      </c>
      <c r="G386" s="244"/>
      <c r="H386" s="245" t="s">
        <v>1</v>
      </c>
      <c r="I386" s="247"/>
      <c r="J386" s="244"/>
      <c r="K386" s="244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206</v>
      </c>
      <c r="AU386" s="252" t="s">
        <v>83</v>
      </c>
      <c r="AV386" s="14" t="s">
        <v>83</v>
      </c>
      <c r="AW386" s="14" t="s">
        <v>32</v>
      </c>
      <c r="AX386" s="14" t="s">
        <v>76</v>
      </c>
      <c r="AY386" s="252" t="s">
        <v>198</v>
      </c>
    </row>
    <row r="387" spans="2:65" s="12" customFormat="1" x14ac:dyDescent="0.2">
      <c r="B387" s="220"/>
      <c r="C387" s="221"/>
      <c r="D387" s="222" t="s">
        <v>206</v>
      </c>
      <c r="E387" s="223" t="s">
        <v>1</v>
      </c>
      <c r="F387" s="224" t="s">
        <v>313</v>
      </c>
      <c r="G387" s="221"/>
      <c r="H387" s="225">
        <v>36</v>
      </c>
      <c r="I387" s="226"/>
      <c r="J387" s="221"/>
      <c r="K387" s="221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206</v>
      </c>
      <c r="AU387" s="231" t="s">
        <v>83</v>
      </c>
      <c r="AV387" s="12" t="s">
        <v>85</v>
      </c>
      <c r="AW387" s="12" t="s">
        <v>32</v>
      </c>
      <c r="AX387" s="12" t="s">
        <v>76</v>
      </c>
      <c r="AY387" s="231" t="s">
        <v>198</v>
      </c>
    </row>
    <row r="388" spans="2:65" s="14" customFormat="1" x14ac:dyDescent="0.2">
      <c r="B388" s="243"/>
      <c r="C388" s="244"/>
      <c r="D388" s="222" t="s">
        <v>206</v>
      </c>
      <c r="E388" s="245" t="s">
        <v>1</v>
      </c>
      <c r="F388" s="246" t="s">
        <v>2777</v>
      </c>
      <c r="G388" s="244"/>
      <c r="H388" s="245" t="s">
        <v>1</v>
      </c>
      <c r="I388" s="247"/>
      <c r="J388" s="244"/>
      <c r="K388" s="244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206</v>
      </c>
      <c r="AU388" s="252" t="s">
        <v>83</v>
      </c>
      <c r="AV388" s="14" t="s">
        <v>83</v>
      </c>
      <c r="AW388" s="14" t="s">
        <v>32</v>
      </c>
      <c r="AX388" s="14" t="s">
        <v>76</v>
      </c>
      <c r="AY388" s="252" t="s">
        <v>198</v>
      </c>
    </row>
    <row r="389" spans="2:65" s="13" customFormat="1" x14ac:dyDescent="0.2">
      <c r="B389" s="232"/>
      <c r="C389" s="233"/>
      <c r="D389" s="222" t="s">
        <v>206</v>
      </c>
      <c r="E389" s="234" t="s">
        <v>1</v>
      </c>
      <c r="F389" s="235" t="s">
        <v>208</v>
      </c>
      <c r="G389" s="233"/>
      <c r="H389" s="236">
        <v>36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206</v>
      </c>
      <c r="AU389" s="242" t="s">
        <v>83</v>
      </c>
      <c r="AV389" s="13" t="s">
        <v>205</v>
      </c>
      <c r="AW389" s="13" t="s">
        <v>32</v>
      </c>
      <c r="AX389" s="13" t="s">
        <v>83</v>
      </c>
      <c r="AY389" s="242" t="s">
        <v>198</v>
      </c>
    </row>
    <row r="390" spans="2:65" s="1" customFormat="1" ht="24" customHeight="1" x14ac:dyDescent="0.2">
      <c r="B390" s="33"/>
      <c r="C390" s="260" t="s">
        <v>718</v>
      </c>
      <c r="D390" s="260" t="s">
        <v>2230</v>
      </c>
      <c r="E390" s="261" t="s">
        <v>2778</v>
      </c>
      <c r="F390" s="262" t="s">
        <v>2779</v>
      </c>
      <c r="G390" s="263" t="s">
        <v>204</v>
      </c>
      <c r="H390" s="264">
        <v>36</v>
      </c>
      <c r="I390" s="265"/>
      <c r="J390" s="264">
        <f>ROUND(I390*H390,2)</f>
        <v>0</v>
      </c>
      <c r="K390" s="262" t="s">
        <v>1</v>
      </c>
      <c r="L390" s="266"/>
      <c r="M390" s="267" t="s">
        <v>1</v>
      </c>
      <c r="N390" s="268" t="s">
        <v>41</v>
      </c>
      <c r="O390" s="65"/>
      <c r="P390" s="216">
        <f>O390*H390</f>
        <v>0</v>
      </c>
      <c r="Q390" s="216">
        <v>2.0000000000000001E-4</v>
      </c>
      <c r="R390" s="216">
        <f>Q390*H390</f>
        <v>7.2000000000000007E-3</v>
      </c>
      <c r="S390" s="216">
        <v>0</v>
      </c>
      <c r="T390" s="217">
        <f>S390*H390</f>
        <v>0</v>
      </c>
      <c r="AR390" s="218" t="s">
        <v>295</v>
      </c>
      <c r="AT390" s="218" t="s">
        <v>2230</v>
      </c>
      <c r="AU390" s="218" t="s">
        <v>83</v>
      </c>
      <c r="AY390" s="16" t="s">
        <v>198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6" t="s">
        <v>83</v>
      </c>
      <c r="BK390" s="219">
        <f>ROUND(I390*H390,2)</f>
        <v>0</v>
      </c>
      <c r="BL390" s="16" t="s">
        <v>243</v>
      </c>
      <c r="BM390" s="218" t="s">
        <v>721</v>
      </c>
    </row>
    <row r="391" spans="2:65" s="1" customFormat="1" ht="16.5" customHeight="1" x14ac:dyDescent="0.2">
      <c r="B391" s="33"/>
      <c r="C391" s="208" t="s">
        <v>467</v>
      </c>
      <c r="D391" s="208" t="s">
        <v>201</v>
      </c>
      <c r="E391" s="209" t="s">
        <v>2774</v>
      </c>
      <c r="F391" s="210" t="s">
        <v>2775</v>
      </c>
      <c r="G391" s="211" t="s">
        <v>204</v>
      </c>
      <c r="H391" s="212">
        <v>2</v>
      </c>
      <c r="I391" s="213"/>
      <c r="J391" s="212">
        <f>ROUND(I391*H391,2)</f>
        <v>0</v>
      </c>
      <c r="K391" s="210" t="s">
        <v>1</v>
      </c>
      <c r="L391" s="37"/>
      <c r="M391" s="214" t="s">
        <v>1</v>
      </c>
      <c r="N391" s="215" t="s">
        <v>41</v>
      </c>
      <c r="O391" s="65"/>
      <c r="P391" s="216">
        <f>O391*H391</f>
        <v>0</v>
      </c>
      <c r="Q391" s="216">
        <v>3.0000000000000001E-5</v>
      </c>
      <c r="R391" s="216">
        <f>Q391*H391</f>
        <v>6.0000000000000002E-5</v>
      </c>
      <c r="S391" s="216">
        <v>0</v>
      </c>
      <c r="T391" s="217">
        <f>S391*H391</f>
        <v>0</v>
      </c>
      <c r="AR391" s="218" t="s">
        <v>243</v>
      </c>
      <c r="AT391" s="218" t="s">
        <v>201</v>
      </c>
      <c r="AU391" s="218" t="s">
        <v>83</v>
      </c>
      <c r="AY391" s="16" t="s">
        <v>198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6" t="s">
        <v>83</v>
      </c>
      <c r="BK391" s="219">
        <f>ROUND(I391*H391,2)</f>
        <v>0</v>
      </c>
      <c r="BL391" s="16" t="s">
        <v>243</v>
      </c>
      <c r="BM391" s="218" t="s">
        <v>726</v>
      </c>
    </row>
    <row r="392" spans="2:65" s="14" customFormat="1" x14ac:dyDescent="0.2">
      <c r="B392" s="243"/>
      <c r="C392" s="244"/>
      <c r="D392" s="222" t="s">
        <v>206</v>
      </c>
      <c r="E392" s="245" t="s">
        <v>1</v>
      </c>
      <c r="F392" s="246" t="s">
        <v>2780</v>
      </c>
      <c r="G392" s="244"/>
      <c r="H392" s="245" t="s">
        <v>1</v>
      </c>
      <c r="I392" s="247"/>
      <c r="J392" s="244"/>
      <c r="K392" s="244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206</v>
      </c>
      <c r="AU392" s="252" t="s">
        <v>83</v>
      </c>
      <c r="AV392" s="14" t="s">
        <v>83</v>
      </c>
      <c r="AW392" s="14" t="s">
        <v>32</v>
      </c>
      <c r="AX392" s="14" t="s">
        <v>76</v>
      </c>
      <c r="AY392" s="252" t="s">
        <v>198</v>
      </c>
    </row>
    <row r="393" spans="2:65" s="12" customFormat="1" x14ac:dyDescent="0.2">
      <c r="B393" s="220"/>
      <c r="C393" s="221"/>
      <c r="D393" s="222" t="s">
        <v>206</v>
      </c>
      <c r="E393" s="223" t="s">
        <v>1</v>
      </c>
      <c r="F393" s="224" t="s">
        <v>85</v>
      </c>
      <c r="G393" s="221"/>
      <c r="H393" s="225">
        <v>2</v>
      </c>
      <c r="I393" s="226"/>
      <c r="J393" s="221"/>
      <c r="K393" s="221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206</v>
      </c>
      <c r="AU393" s="231" t="s">
        <v>83</v>
      </c>
      <c r="AV393" s="12" t="s">
        <v>85</v>
      </c>
      <c r="AW393" s="12" t="s">
        <v>32</v>
      </c>
      <c r="AX393" s="12" t="s">
        <v>76</v>
      </c>
      <c r="AY393" s="231" t="s">
        <v>198</v>
      </c>
    </row>
    <row r="394" spans="2:65" s="14" customFormat="1" x14ac:dyDescent="0.2">
      <c r="B394" s="243"/>
      <c r="C394" s="244"/>
      <c r="D394" s="222" t="s">
        <v>206</v>
      </c>
      <c r="E394" s="245" t="s">
        <v>1</v>
      </c>
      <c r="F394" s="246" t="s">
        <v>2781</v>
      </c>
      <c r="G394" s="244"/>
      <c r="H394" s="245" t="s">
        <v>1</v>
      </c>
      <c r="I394" s="247"/>
      <c r="J394" s="244"/>
      <c r="K394" s="244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206</v>
      </c>
      <c r="AU394" s="252" t="s">
        <v>83</v>
      </c>
      <c r="AV394" s="14" t="s">
        <v>83</v>
      </c>
      <c r="AW394" s="14" t="s">
        <v>32</v>
      </c>
      <c r="AX394" s="14" t="s">
        <v>76</v>
      </c>
      <c r="AY394" s="252" t="s">
        <v>198</v>
      </c>
    </row>
    <row r="395" spans="2:65" s="13" customFormat="1" x14ac:dyDescent="0.2">
      <c r="B395" s="232"/>
      <c r="C395" s="233"/>
      <c r="D395" s="222" t="s">
        <v>206</v>
      </c>
      <c r="E395" s="234" t="s">
        <v>1</v>
      </c>
      <c r="F395" s="235" t="s">
        <v>208</v>
      </c>
      <c r="G395" s="233"/>
      <c r="H395" s="236">
        <v>2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206</v>
      </c>
      <c r="AU395" s="242" t="s">
        <v>83</v>
      </c>
      <c r="AV395" s="13" t="s">
        <v>205</v>
      </c>
      <c r="AW395" s="13" t="s">
        <v>32</v>
      </c>
      <c r="AX395" s="13" t="s">
        <v>83</v>
      </c>
      <c r="AY395" s="242" t="s">
        <v>198</v>
      </c>
    </row>
    <row r="396" spans="2:65" s="1" customFormat="1" ht="24" customHeight="1" x14ac:dyDescent="0.2">
      <c r="B396" s="33"/>
      <c r="C396" s="260" t="s">
        <v>727</v>
      </c>
      <c r="D396" s="260" t="s">
        <v>2230</v>
      </c>
      <c r="E396" s="261" t="s">
        <v>2782</v>
      </c>
      <c r="F396" s="262" t="s">
        <v>2783</v>
      </c>
      <c r="G396" s="263" t="s">
        <v>204</v>
      </c>
      <c r="H396" s="264">
        <v>2</v>
      </c>
      <c r="I396" s="265"/>
      <c r="J396" s="264">
        <f>ROUND(I396*H396,2)</f>
        <v>0</v>
      </c>
      <c r="K396" s="262" t="s">
        <v>1</v>
      </c>
      <c r="L396" s="266"/>
      <c r="M396" s="267" t="s">
        <v>1</v>
      </c>
      <c r="N396" s="268" t="s">
        <v>41</v>
      </c>
      <c r="O396" s="65"/>
      <c r="P396" s="216">
        <f>O396*H396</f>
        <v>0</v>
      </c>
      <c r="Q396" s="216">
        <v>2.9999999999999997E-4</v>
      </c>
      <c r="R396" s="216">
        <f>Q396*H396</f>
        <v>5.9999999999999995E-4</v>
      </c>
      <c r="S396" s="216">
        <v>0</v>
      </c>
      <c r="T396" s="217">
        <f>S396*H396</f>
        <v>0</v>
      </c>
      <c r="AR396" s="218" t="s">
        <v>295</v>
      </c>
      <c r="AT396" s="218" t="s">
        <v>2230</v>
      </c>
      <c r="AU396" s="218" t="s">
        <v>83</v>
      </c>
      <c r="AY396" s="16" t="s">
        <v>198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6" t="s">
        <v>83</v>
      </c>
      <c r="BK396" s="219">
        <f>ROUND(I396*H396,2)</f>
        <v>0</v>
      </c>
      <c r="BL396" s="16" t="s">
        <v>243</v>
      </c>
      <c r="BM396" s="218" t="s">
        <v>730</v>
      </c>
    </row>
    <row r="397" spans="2:65" s="1" customFormat="1" ht="16.5" customHeight="1" x14ac:dyDescent="0.2">
      <c r="B397" s="33"/>
      <c r="C397" s="208" t="s">
        <v>472</v>
      </c>
      <c r="D397" s="208" t="s">
        <v>201</v>
      </c>
      <c r="E397" s="209" t="s">
        <v>2784</v>
      </c>
      <c r="F397" s="210" t="s">
        <v>2785</v>
      </c>
      <c r="G397" s="211" t="s">
        <v>204</v>
      </c>
      <c r="H397" s="212">
        <v>12</v>
      </c>
      <c r="I397" s="213"/>
      <c r="J397" s="212">
        <f>ROUND(I397*H397,2)</f>
        <v>0</v>
      </c>
      <c r="K397" s="210" t="s">
        <v>1</v>
      </c>
      <c r="L397" s="37"/>
      <c r="M397" s="214" t="s">
        <v>1</v>
      </c>
      <c r="N397" s="215" t="s">
        <v>41</v>
      </c>
      <c r="O397" s="65"/>
      <c r="P397" s="216">
        <f>O397*H397</f>
        <v>0</v>
      </c>
      <c r="Q397" s="216">
        <v>3.0000000000000001E-5</v>
      </c>
      <c r="R397" s="216">
        <f>Q397*H397</f>
        <v>3.6000000000000002E-4</v>
      </c>
      <c r="S397" s="216">
        <v>0</v>
      </c>
      <c r="T397" s="217">
        <f>S397*H397</f>
        <v>0</v>
      </c>
      <c r="AR397" s="218" t="s">
        <v>243</v>
      </c>
      <c r="AT397" s="218" t="s">
        <v>201</v>
      </c>
      <c r="AU397" s="218" t="s">
        <v>83</v>
      </c>
      <c r="AY397" s="16" t="s">
        <v>198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6" t="s">
        <v>83</v>
      </c>
      <c r="BK397" s="219">
        <f>ROUND(I397*H397,2)</f>
        <v>0</v>
      </c>
      <c r="BL397" s="16" t="s">
        <v>243</v>
      </c>
      <c r="BM397" s="218" t="s">
        <v>736</v>
      </c>
    </row>
    <row r="398" spans="2:65" s="14" customFormat="1" x14ac:dyDescent="0.2">
      <c r="B398" s="243"/>
      <c r="C398" s="244"/>
      <c r="D398" s="222" t="s">
        <v>206</v>
      </c>
      <c r="E398" s="245" t="s">
        <v>1</v>
      </c>
      <c r="F398" s="246" t="s">
        <v>2786</v>
      </c>
      <c r="G398" s="244"/>
      <c r="H398" s="245" t="s">
        <v>1</v>
      </c>
      <c r="I398" s="247"/>
      <c r="J398" s="244"/>
      <c r="K398" s="244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206</v>
      </c>
      <c r="AU398" s="252" t="s">
        <v>83</v>
      </c>
      <c r="AV398" s="14" t="s">
        <v>83</v>
      </c>
      <c r="AW398" s="14" t="s">
        <v>32</v>
      </c>
      <c r="AX398" s="14" t="s">
        <v>76</v>
      </c>
      <c r="AY398" s="252" t="s">
        <v>198</v>
      </c>
    </row>
    <row r="399" spans="2:65" s="14" customFormat="1" x14ac:dyDescent="0.2">
      <c r="B399" s="243"/>
      <c r="C399" s="244"/>
      <c r="D399" s="222" t="s">
        <v>206</v>
      </c>
      <c r="E399" s="245" t="s">
        <v>1</v>
      </c>
      <c r="F399" s="246" t="s">
        <v>2787</v>
      </c>
      <c r="G399" s="244"/>
      <c r="H399" s="245" t="s">
        <v>1</v>
      </c>
      <c r="I399" s="247"/>
      <c r="J399" s="244"/>
      <c r="K399" s="244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206</v>
      </c>
      <c r="AU399" s="252" t="s">
        <v>83</v>
      </c>
      <c r="AV399" s="14" t="s">
        <v>83</v>
      </c>
      <c r="AW399" s="14" t="s">
        <v>32</v>
      </c>
      <c r="AX399" s="14" t="s">
        <v>76</v>
      </c>
      <c r="AY399" s="252" t="s">
        <v>198</v>
      </c>
    </row>
    <row r="400" spans="2:65" s="14" customFormat="1" x14ac:dyDescent="0.2">
      <c r="B400" s="243"/>
      <c r="C400" s="244"/>
      <c r="D400" s="222" t="s">
        <v>206</v>
      </c>
      <c r="E400" s="245" t="s">
        <v>1</v>
      </c>
      <c r="F400" s="246" t="s">
        <v>2788</v>
      </c>
      <c r="G400" s="244"/>
      <c r="H400" s="245" t="s">
        <v>1</v>
      </c>
      <c r="I400" s="247"/>
      <c r="J400" s="244"/>
      <c r="K400" s="244"/>
      <c r="L400" s="248"/>
      <c r="M400" s="249"/>
      <c r="N400" s="250"/>
      <c r="O400" s="250"/>
      <c r="P400" s="250"/>
      <c r="Q400" s="250"/>
      <c r="R400" s="250"/>
      <c r="S400" s="250"/>
      <c r="T400" s="251"/>
      <c r="AT400" s="252" t="s">
        <v>206</v>
      </c>
      <c r="AU400" s="252" t="s">
        <v>83</v>
      </c>
      <c r="AV400" s="14" t="s">
        <v>83</v>
      </c>
      <c r="AW400" s="14" t="s">
        <v>32</v>
      </c>
      <c r="AX400" s="14" t="s">
        <v>76</v>
      </c>
      <c r="AY400" s="252" t="s">
        <v>198</v>
      </c>
    </row>
    <row r="401" spans="2:65" s="14" customFormat="1" x14ac:dyDescent="0.2">
      <c r="B401" s="243"/>
      <c r="C401" s="244"/>
      <c r="D401" s="222" t="s">
        <v>206</v>
      </c>
      <c r="E401" s="245" t="s">
        <v>1</v>
      </c>
      <c r="F401" s="246" t="s">
        <v>2789</v>
      </c>
      <c r="G401" s="244"/>
      <c r="H401" s="245" t="s">
        <v>1</v>
      </c>
      <c r="I401" s="247"/>
      <c r="J401" s="244"/>
      <c r="K401" s="244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206</v>
      </c>
      <c r="AU401" s="252" t="s">
        <v>83</v>
      </c>
      <c r="AV401" s="14" t="s">
        <v>83</v>
      </c>
      <c r="AW401" s="14" t="s">
        <v>32</v>
      </c>
      <c r="AX401" s="14" t="s">
        <v>76</v>
      </c>
      <c r="AY401" s="252" t="s">
        <v>198</v>
      </c>
    </row>
    <row r="402" spans="2:65" s="12" customFormat="1" x14ac:dyDescent="0.2">
      <c r="B402" s="220"/>
      <c r="C402" s="221"/>
      <c r="D402" s="222" t="s">
        <v>206</v>
      </c>
      <c r="E402" s="223" t="s">
        <v>1</v>
      </c>
      <c r="F402" s="224" t="s">
        <v>2790</v>
      </c>
      <c r="G402" s="221"/>
      <c r="H402" s="225">
        <v>12</v>
      </c>
      <c r="I402" s="226"/>
      <c r="J402" s="221"/>
      <c r="K402" s="221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206</v>
      </c>
      <c r="AU402" s="231" t="s">
        <v>83</v>
      </c>
      <c r="AV402" s="12" t="s">
        <v>85</v>
      </c>
      <c r="AW402" s="12" t="s">
        <v>32</v>
      </c>
      <c r="AX402" s="12" t="s">
        <v>76</v>
      </c>
      <c r="AY402" s="231" t="s">
        <v>198</v>
      </c>
    </row>
    <row r="403" spans="2:65" s="14" customFormat="1" x14ac:dyDescent="0.2">
      <c r="B403" s="243"/>
      <c r="C403" s="244"/>
      <c r="D403" s="222" t="s">
        <v>206</v>
      </c>
      <c r="E403" s="245" t="s">
        <v>1</v>
      </c>
      <c r="F403" s="246" t="s">
        <v>2791</v>
      </c>
      <c r="G403" s="244"/>
      <c r="H403" s="245" t="s">
        <v>1</v>
      </c>
      <c r="I403" s="247"/>
      <c r="J403" s="244"/>
      <c r="K403" s="244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206</v>
      </c>
      <c r="AU403" s="252" t="s">
        <v>83</v>
      </c>
      <c r="AV403" s="14" t="s">
        <v>83</v>
      </c>
      <c r="AW403" s="14" t="s">
        <v>32</v>
      </c>
      <c r="AX403" s="14" t="s">
        <v>76</v>
      </c>
      <c r="AY403" s="252" t="s">
        <v>198</v>
      </c>
    </row>
    <row r="404" spans="2:65" s="13" customFormat="1" x14ac:dyDescent="0.2">
      <c r="B404" s="232"/>
      <c r="C404" s="233"/>
      <c r="D404" s="222" t="s">
        <v>206</v>
      </c>
      <c r="E404" s="234" t="s">
        <v>1</v>
      </c>
      <c r="F404" s="235" t="s">
        <v>208</v>
      </c>
      <c r="G404" s="233"/>
      <c r="H404" s="236">
        <v>12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206</v>
      </c>
      <c r="AU404" s="242" t="s">
        <v>83</v>
      </c>
      <c r="AV404" s="13" t="s">
        <v>205</v>
      </c>
      <c r="AW404" s="13" t="s">
        <v>32</v>
      </c>
      <c r="AX404" s="13" t="s">
        <v>83</v>
      </c>
      <c r="AY404" s="242" t="s">
        <v>198</v>
      </c>
    </row>
    <row r="405" spans="2:65" s="1" customFormat="1" ht="36" customHeight="1" x14ac:dyDescent="0.2">
      <c r="B405" s="33"/>
      <c r="C405" s="260" t="s">
        <v>738</v>
      </c>
      <c r="D405" s="260" t="s">
        <v>2230</v>
      </c>
      <c r="E405" s="261" t="s">
        <v>2792</v>
      </c>
      <c r="F405" s="262" t="s">
        <v>2793</v>
      </c>
      <c r="G405" s="263" t="s">
        <v>204</v>
      </c>
      <c r="H405" s="264">
        <v>6</v>
      </c>
      <c r="I405" s="265"/>
      <c r="J405" s="264">
        <f>ROUND(I405*H405,2)</f>
        <v>0</v>
      </c>
      <c r="K405" s="262" t="s">
        <v>1</v>
      </c>
      <c r="L405" s="266"/>
      <c r="M405" s="267" t="s">
        <v>1</v>
      </c>
      <c r="N405" s="268" t="s">
        <v>41</v>
      </c>
      <c r="O405" s="65"/>
      <c r="P405" s="216">
        <f>O405*H405</f>
        <v>0</v>
      </c>
      <c r="Q405" s="216">
        <v>5.9999999999999995E-4</v>
      </c>
      <c r="R405" s="216">
        <f>Q405*H405</f>
        <v>3.5999999999999999E-3</v>
      </c>
      <c r="S405" s="216">
        <v>0</v>
      </c>
      <c r="T405" s="217">
        <f>S405*H405</f>
        <v>0</v>
      </c>
      <c r="AR405" s="218" t="s">
        <v>295</v>
      </c>
      <c r="AT405" s="218" t="s">
        <v>2230</v>
      </c>
      <c r="AU405" s="218" t="s">
        <v>83</v>
      </c>
      <c r="AY405" s="16" t="s">
        <v>198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6" t="s">
        <v>83</v>
      </c>
      <c r="BK405" s="219">
        <f>ROUND(I405*H405,2)</f>
        <v>0</v>
      </c>
      <c r="BL405" s="16" t="s">
        <v>243</v>
      </c>
      <c r="BM405" s="218" t="s">
        <v>741</v>
      </c>
    </row>
    <row r="406" spans="2:65" s="1" customFormat="1" ht="16.5" customHeight="1" x14ac:dyDescent="0.2">
      <c r="B406" s="33"/>
      <c r="C406" s="208" t="s">
        <v>478</v>
      </c>
      <c r="D406" s="208" t="s">
        <v>201</v>
      </c>
      <c r="E406" s="209" t="s">
        <v>2784</v>
      </c>
      <c r="F406" s="210" t="s">
        <v>2785</v>
      </c>
      <c r="G406" s="211" t="s">
        <v>204</v>
      </c>
      <c r="H406" s="212">
        <v>60</v>
      </c>
      <c r="I406" s="213"/>
      <c r="J406" s="212">
        <f>ROUND(I406*H406,2)</f>
        <v>0</v>
      </c>
      <c r="K406" s="210" t="s">
        <v>1</v>
      </c>
      <c r="L406" s="37"/>
      <c r="M406" s="214" t="s">
        <v>1</v>
      </c>
      <c r="N406" s="215" t="s">
        <v>41</v>
      </c>
      <c r="O406" s="65"/>
      <c r="P406" s="216">
        <f>O406*H406</f>
        <v>0</v>
      </c>
      <c r="Q406" s="216">
        <v>3.0000000000000001E-5</v>
      </c>
      <c r="R406" s="216">
        <f>Q406*H406</f>
        <v>1.8E-3</v>
      </c>
      <c r="S406" s="216">
        <v>0</v>
      </c>
      <c r="T406" s="217">
        <f>S406*H406</f>
        <v>0</v>
      </c>
      <c r="AR406" s="218" t="s">
        <v>243</v>
      </c>
      <c r="AT406" s="218" t="s">
        <v>201</v>
      </c>
      <c r="AU406" s="218" t="s">
        <v>83</v>
      </c>
      <c r="AY406" s="16" t="s">
        <v>198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6" t="s">
        <v>83</v>
      </c>
      <c r="BK406" s="219">
        <f>ROUND(I406*H406,2)</f>
        <v>0</v>
      </c>
      <c r="BL406" s="16" t="s">
        <v>243</v>
      </c>
      <c r="BM406" s="218" t="s">
        <v>744</v>
      </c>
    </row>
    <row r="407" spans="2:65" s="14" customFormat="1" x14ac:dyDescent="0.2">
      <c r="B407" s="243"/>
      <c r="C407" s="244"/>
      <c r="D407" s="222" t="s">
        <v>206</v>
      </c>
      <c r="E407" s="245" t="s">
        <v>1</v>
      </c>
      <c r="F407" s="246" t="s">
        <v>2794</v>
      </c>
      <c r="G407" s="244"/>
      <c r="H407" s="245" t="s">
        <v>1</v>
      </c>
      <c r="I407" s="247"/>
      <c r="J407" s="244"/>
      <c r="K407" s="244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206</v>
      </c>
      <c r="AU407" s="252" t="s">
        <v>83</v>
      </c>
      <c r="AV407" s="14" t="s">
        <v>83</v>
      </c>
      <c r="AW407" s="14" t="s">
        <v>32</v>
      </c>
      <c r="AX407" s="14" t="s">
        <v>76</v>
      </c>
      <c r="AY407" s="252" t="s">
        <v>198</v>
      </c>
    </row>
    <row r="408" spans="2:65" s="14" customFormat="1" x14ac:dyDescent="0.2">
      <c r="B408" s="243"/>
      <c r="C408" s="244"/>
      <c r="D408" s="222" t="s">
        <v>206</v>
      </c>
      <c r="E408" s="245" t="s">
        <v>1</v>
      </c>
      <c r="F408" s="246" t="s">
        <v>2795</v>
      </c>
      <c r="G408" s="244"/>
      <c r="H408" s="245" t="s">
        <v>1</v>
      </c>
      <c r="I408" s="247"/>
      <c r="J408" s="244"/>
      <c r="K408" s="244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206</v>
      </c>
      <c r="AU408" s="252" t="s">
        <v>83</v>
      </c>
      <c r="AV408" s="14" t="s">
        <v>83</v>
      </c>
      <c r="AW408" s="14" t="s">
        <v>32</v>
      </c>
      <c r="AX408" s="14" t="s">
        <v>76</v>
      </c>
      <c r="AY408" s="252" t="s">
        <v>198</v>
      </c>
    </row>
    <row r="409" spans="2:65" s="14" customFormat="1" x14ac:dyDescent="0.2">
      <c r="B409" s="243"/>
      <c r="C409" s="244"/>
      <c r="D409" s="222" t="s">
        <v>206</v>
      </c>
      <c r="E409" s="245" t="s">
        <v>1</v>
      </c>
      <c r="F409" s="246" t="s">
        <v>2796</v>
      </c>
      <c r="G409" s="244"/>
      <c r="H409" s="245" t="s">
        <v>1</v>
      </c>
      <c r="I409" s="247"/>
      <c r="J409" s="244"/>
      <c r="K409" s="244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206</v>
      </c>
      <c r="AU409" s="252" t="s">
        <v>83</v>
      </c>
      <c r="AV409" s="14" t="s">
        <v>83</v>
      </c>
      <c r="AW409" s="14" t="s">
        <v>32</v>
      </c>
      <c r="AX409" s="14" t="s">
        <v>76</v>
      </c>
      <c r="AY409" s="252" t="s">
        <v>198</v>
      </c>
    </row>
    <row r="410" spans="2:65" s="14" customFormat="1" x14ac:dyDescent="0.2">
      <c r="B410" s="243"/>
      <c r="C410" s="244"/>
      <c r="D410" s="222" t="s">
        <v>206</v>
      </c>
      <c r="E410" s="245" t="s">
        <v>1</v>
      </c>
      <c r="F410" s="246" t="s">
        <v>2797</v>
      </c>
      <c r="G410" s="244"/>
      <c r="H410" s="245" t="s">
        <v>1</v>
      </c>
      <c r="I410" s="247"/>
      <c r="J410" s="244"/>
      <c r="K410" s="244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206</v>
      </c>
      <c r="AU410" s="252" t="s">
        <v>83</v>
      </c>
      <c r="AV410" s="14" t="s">
        <v>83</v>
      </c>
      <c r="AW410" s="14" t="s">
        <v>32</v>
      </c>
      <c r="AX410" s="14" t="s">
        <v>76</v>
      </c>
      <c r="AY410" s="252" t="s">
        <v>198</v>
      </c>
    </row>
    <row r="411" spans="2:65" s="12" customFormat="1" x14ac:dyDescent="0.2">
      <c r="B411" s="220"/>
      <c r="C411" s="221"/>
      <c r="D411" s="222" t="s">
        <v>206</v>
      </c>
      <c r="E411" s="223" t="s">
        <v>1</v>
      </c>
      <c r="F411" s="224" t="s">
        <v>2798</v>
      </c>
      <c r="G411" s="221"/>
      <c r="H411" s="225">
        <v>60</v>
      </c>
      <c r="I411" s="226"/>
      <c r="J411" s="221"/>
      <c r="K411" s="221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206</v>
      </c>
      <c r="AU411" s="231" t="s">
        <v>83</v>
      </c>
      <c r="AV411" s="12" t="s">
        <v>85</v>
      </c>
      <c r="AW411" s="12" t="s">
        <v>32</v>
      </c>
      <c r="AX411" s="12" t="s">
        <v>76</v>
      </c>
      <c r="AY411" s="231" t="s">
        <v>198</v>
      </c>
    </row>
    <row r="412" spans="2:65" s="14" customFormat="1" x14ac:dyDescent="0.2">
      <c r="B412" s="243"/>
      <c r="C412" s="244"/>
      <c r="D412" s="222" t="s">
        <v>206</v>
      </c>
      <c r="E412" s="245" t="s">
        <v>1</v>
      </c>
      <c r="F412" s="246" t="s">
        <v>2799</v>
      </c>
      <c r="G412" s="244"/>
      <c r="H412" s="245" t="s">
        <v>1</v>
      </c>
      <c r="I412" s="247"/>
      <c r="J412" s="244"/>
      <c r="K412" s="244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206</v>
      </c>
      <c r="AU412" s="252" t="s">
        <v>83</v>
      </c>
      <c r="AV412" s="14" t="s">
        <v>83</v>
      </c>
      <c r="AW412" s="14" t="s">
        <v>32</v>
      </c>
      <c r="AX412" s="14" t="s">
        <v>76</v>
      </c>
      <c r="AY412" s="252" t="s">
        <v>198</v>
      </c>
    </row>
    <row r="413" spans="2:65" s="13" customFormat="1" x14ac:dyDescent="0.2">
      <c r="B413" s="232"/>
      <c r="C413" s="233"/>
      <c r="D413" s="222" t="s">
        <v>206</v>
      </c>
      <c r="E413" s="234" t="s">
        <v>1</v>
      </c>
      <c r="F413" s="235" t="s">
        <v>208</v>
      </c>
      <c r="G413" s="233"/>
      <c r="H413" s="236">
        <v>60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206</v>
      </c>
      <c r="AU413" s="242" t="s">
        <v>83</v>
      </c>
      <c r="AV413" s="13" t="s">
        <v>205</v>
      </c>
      <c r="AW413" s="13" t="s">
        <v>32</v>
      </c>
      <c r="AX413" s="13" t="s">
        <v>83</v>
      </c>
      <c r="AY413" s="242" t="s">
        <v>198</v>
      </c>
    </row>
    <row r="414" spans="2:65" s="1" customFormat="1" ht="24" customHeight="1" x14ac:dyDescent="0.2">
      <c r="B414" s="33"/>
      <c r="C414" s="260" t="s">
        <v>745</v>
      </c>
      <c r="D414" s="260" t="s">
        <v>2230</v>
      </c>
      <c r="E414" s="261" t="s">
        <v>2800</v>
      </c>
      <c r="F414" s="262" t="s">
        <v>2801</v>
      </c>
      <c r="G414" s="263" t="s">
        <v>204</v>
      </c>
      <c r="H414" s="264">
        <v>30</v>
      </c>
      <c r="I414" s="265"/>
      <c r="J414" s="264">
        <f>ROUND(I414*H414,2)</f>
        <v>0</v>
      </c>
      <c r="K414" s="262" t="s">
        <v>1</v>
      </c>
      <c r="L414" s="266"/>
      <c r="M414" s="267" t="s">
        <v>1</v>
      </c>
      <c r="N414" s="268" t="s">
        <v>41</v>
      </c>
      <c r="O414" s="65"/>
      <c r="P414" s="216">
        <f>O414*H414</f>
        <v>0</v>
      </c>
      <c r="Q414" s="216">
        <v>4.0000000000000002E-4</v>
      </c>
      <c r="R414" s="216">
        <f>Q414*H414</f>
        <v>1.2E-2</v>
      </c>
      <c r="S414" s="216">
        <v>0</v>
      </c>
      <c r="T414" s="217">
        <f>S414*H414</f>
        <v>0</v>
      </c>
      <c r="AR414" s="218" t="s">
        <v>295</v>
      </c>
      <c r="AT414" s="218" t="s">
        <v>2230</v>
      </c>
      <c r="AU414" s="218" t="s">
        <v>83</v>
      </c>
      <c r="AY414" s="16" t="s">
        <v>198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6" t="s">
        <v>83</v>
      </c>
      <c r="BK414" s="219">
        <f>ROUND(I414*H414,2)</f>
        <v>0</v>
      </c>
      <c r="BL414" s="16" t="s">
        <v>243</v>
      </c>
      <c r="BM414" s="218" t="s">
        <v>748</v>
      </c>
    </row>
    <row r="415" spans="2:65" s="1" customFormat="1" ht="16.5" customHeight="1" x14ac:dyDescent="0.2">
      <c r="B415" s="33"/>
      <c r="C415" s="208" t="s">
        <v>482</v>
      </c>
      <c r="D415" s="208" t="s">
        <v>201</v>
      </c>
      <c r="E415" s="209" t="s">
        <v>2802</v>
      </c>
      <c r="F415" s="210" t="s">
        <v>2803</v>
      </c>
      <c r="G415" s="211" t="s">
        <v>204</v>
      </c>
      <c r="H415" s="212">
        <v>1</v>
      </c>
      <c r="I415" s="213"/>
      <c r="J415" s="212">
        <f>ROUND(I415*H415,2)</f>
        <v>0</v>
      </c>
      <c r="K415" s="210" t="s">
        <v>1</v>
      </c>
      <c r="L415" s="37"/>
      <c r="M415" s="214" t="s">
        <v>1</v>
      </c>
      <c r="N415" s="215" t="s">
        <v>41</v>
      </c>
      <c r="O415" s="65"/>
      <c r="P415" s="216">
        <f>O415*H415</f>
        <v>0</v>
      </c>
      <c r="Q415" s="216">
        <v>3.0000000000000001E-5</v>
      </c>
      <c r="R415" s="216">
        <f>Q415*H415</f>
        <v>3.0000000000000001E-5</v>
      </c>
      <c r="S415" s="216">
        <v>0</v>
      </c>
      <c r="T415" s="217">
        <f>S415*H415</f>
        <v>0</v>
      </c>
      <c r="AR415" s="218" t="s">
        <v>243</v>
      </c>
      <c r="AT415" s="218" t="s">
        <v>201</v>
      </c>
      <c r="AU415" s="218" t="s">
        <v>83</v>
      </c>
      <c r="AY415" s="16" t="s">
        <v>198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6" t="s">
        <v>83</v>
      </c>
      <c r="BK415" s="219">
        <f>ROUND(I415*H415,2)</f>
        <v>0</v>
      </c>
      <c r="BL415" s="16" t="s">
        <v>243</v>
      </c>
      <c r="BM415" s="218" t="s">
        <v>753</v>
      </c>
    </row>
    <row r="416" spans="2:65" s="14" customFormat="1" x14ac:dyDescent="0.2">
      <c r="B416" s="243"/>
      <c r="C416" s="244"/>
      <c r="D416" s="222" t="s">
        <v>206</v>
      </c>
      <c r="E416" s="245" t="s">
        <v>1</v>
      </c>
      <c r="F416" s="246" t="s">
        <v>2804</v>
      </c>
      <c r="G416" s="244"/>
      <c r="H416" s="245" t="s">
        <v>1</v>
      </c>
      <c r="I416" s="247"/>
      <c r="J416" s="244"/>
      <c r="K416" s="244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206</v>
      </c>
      <c r="AU416" s="252" t="s">
        <v>83</v>
      </c>
      <c r="AV416" s="14" t="s">
        <v>83</v>
      </c>
      <c r="AW416" s="14" t="s">
        <v>32</v>
      </c>
      <c r="AX416" s="14" t="s">
        <v>76</v>
      </c>
      <c r="AY416" s="252" t="s">
        <v>198</v>
      </c>
    </row>
    <row r="417" spans="2:65" s="12" customFormat="1" x14ac:dyDescent="0.2">
      <c r="B417" s="220"/>
      <c r="C417" s="221"/>
      <c r="D417" s="222" t="s">
        <v>206</v>
      </c>
      <c r="E417" s="223" t="s">
        <v>1</v>
      </c>
      <c r="F417" s="224" t="s">
        <v>83</v>
      </c>
      <c r="G417" s="221"/>
      <c r="H417" s="225">
        <v>1</v>
      </c>
      <c r="I417" s="226"/>
      <c r="J417" s="221"/>
      <c r="K417" s="221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206</v>
      </c>
      <c r="AU417" s="231" t="s">
        <v>83</v>
      </c>
      <c r="AV417" s="12" t="s">
        <v>85</v>
      </c>
      <c r="AW417" s="12" t="s">
        <v>32</v>
      </c>
      <c r="AX417" s="12" t="s">
        <v>76</v>
      </c>
      <c r="AY417" s="231" t="s">
        <v>198</v>
      </c>
    </row>
    <row r="418" spans="2:65" s="14" customFormat="1" x14ac:dyDescent="0.2">
      <c r="B418" s="243"/>
      <c r="C418" s="244"/>
      <c r="D418" s="222" t="s">
        <v>206</v>
      </c>
      <c r="E418" s="245" t="s">
        <v>1</v>
      </c>
      <c r="F418" s="246" t="s">
        <v>2805</v>
      </c>
      <c r="G418" s="244"/>
      <c r="H418" s="245" t="s">
        <v>1</v>
      </c>
      <c r="I418" s="247"/>
      <c r="J418" s="244"/>
      <c r="K418" s="244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206</v>
      </c>
      <c r="AU418" s="252" t="s">
        <v>83</v>
      </c>
      <c r="AV418" s="14" t="s">
        <v>83</v>
      </c>
      <c r="AW418" s="14" t="s">
        <v>32</v>
      </c>
      <c r="AX418" s="14" t="s">
        <v>76</v>
      </c>
      <c r="AY418" s="252" t="s">
        <v>198</v>
      </c>
    </row>
    <row r="419" spans="2:65" s="13" customFormat="1" x14ac:dyDescent="0.2">
      <c r="B419" s="232"/>
      <c r="C419" s="233"/>
      <c r="D419" s="222" t="s">
        <v>206</v>
      </c>
      <c r="E419" s="234" t="s">
        <v>1</v>
      </c>
      <c r="F419" s="235" t="s">
        <v>208</v>
      </c>
      <c r="G419" s="233"/>
      <c r="H419" s="236">
        <v>1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AT419" s="242" t="s">
        <v>206</v>
      </c>
      <c r="AU419" s="242" t="s">
        <v>83</v>
      </c>
      <c r="AV419" s="13" t="s">
        <v>205</v>
      </c>
      <c r="AW419" s="13" t="s">
        <v>32</v>
      </c>
      <c r="AX419" s="13" t="s">
        <v>83</v>
      </c>
      <c r="AY419" s="242" t="s">
        <v>198</v>
      </c>
    </row>
    <row r="420" spans="2:65" s="1" customFormat="1" ht="24" customHeight="1" x14ac:dyDescent="0.2">
      <c r="B420" s="33"/>
      <c r="C420" s="260" t="s">
        <v>756</v>
      </c>
      <c r="D420" s="260" t="s">
        <v>2230</v>
      </c>
      <c r="E420" s="261" t="s">
        <v>2806</v>
      </c>
      <c r="F420" s="262" t="s">
        <v>2807</v>
      </c>
      <c r="G420" s="263" t="s">
        <v>204</v>
      </c>
      <c r="H420" s="264">
        <v>1</v>
      </c>
      <c r="I420" s="265"/>
      <c r="J420" s="264">
        <f>ROUND(I420*H420,2)</f>
        <v>0</v>
      </c>
      <c r="K420" s="262" t="s">
        <v>1</v>
      </c>
      <c r="L420" s="266"/>
      <c r="M420" s="267" t="s">
        <v>1</v>
      </c>
      <c r="N420" s="268" t="s">
        <v>41</v>
      </c>
      <c r="O420" s="65"/>
      <c r="P420" s="216">
        <f>O420*H420</f>
        <v>0</v>
      </c>
      <c r="Q420" s="216">
        <v>4.0000000000000002E-4</v>
      </c>
      <c r="R420" s="216">
        <f>Q420*H420</f>
        <v>4.0000000000000002E-4</v>
      </c>
      <c r="S420" s="216">
        <v>0</v>
      </c>
      <c r="T420" s="217">
        <f>S420*H420</f>
        <v>0</v>
      </c>
      <c r="AR420" s="218" t="s">
        <v>295</v>
      </c>
      <c r="AT420" s="218" t="s">
        <v>2230</v>
      </c>
      <c r="AU420" s="218" t="s">
        <v>83</v>
      </c>
      <c r="AY420" s="16" t="s">
        <v>198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6" t="s">
        <v>83</v>
      </c>
      <c r="BK420" s="219">
        <f>ROUND(I420*H420,2)</f>
        <v>0</v>
      </c>
      <c r="BL420" s="16" t="s">
        <v>243</v>
      </c>
      <c r="BM420" s="218" t="s">
        <v>759</v>
      </c>
    </row>
    <row r="421" spans="2:65" s="1" customFormat="1" ht="16.5" customHeight="1" x14ac:dyDescent="0.2">
      <c r="B421" s="33"/>
      <c r="C421" s="208" t="s">
        <v>487</v>
      </c>
      <c r="D421" s="208" t="s">
        <v>201</v>
      </c>
      <c r="E421" s="209" t="s">
        <v>2802</v>
      </c>
      <c r="F421" s="210" t="s">
        <v>2803</v>
      </c>
      <c r="G421" s="211" t="s">
        <v>204</v>
      </c>
      <c r="H421" s="212">
        <v>1</v>
      </c>
      <c r="I421" s="213"/>
      <c r="J421" s="212">
        <f>ROUND(I421*H421,2)</f>
        <v>0</v>
      </c>
      <c r="K421" s="210" t="s">
        <v>1</v>
      </c>
      <c r="L421" s="37"/>
      <c r="M421" s="214" t="s">
        <v>1</v>
      </c>
      <c r="N421" s="215" t="s">
        <v>41</v>
      </c>
      <c r="O421" s="65"/>
      <c r="P421" s="216">
        <f>O421*H421</f>
        <v>0</v>
      </c>
      <c r="Q421" s="216">
        <v>3.0000000000000001E-5</v>
      </c>
      <c r="R421" s="216">
        <f>Q421*H421</f>
        <v>3.0000000000000001E-5</v>
      </c>
      <c r="S421" s="216">
        <v>0</v>
      </c>
      <c r="T421" s="217">
        <f>S421*H421</f>
        <v>0</v>
      </c>
      <c r="AR421" s="218" t="s">
        <v>243</v>
      </c>
      <c r="AT421" s="218" t="s">
        <v>201</v>
      </c>
      <c r="AU421" s="218" t="s">
        <v>83</v>
      </c>
      <c r="AY421" s="16" t="s">
        <v>198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6" t="s">
        <v>83</v>
      </c>
      <c r="BK421" s="219">
        <f>ROUND(I421*H421,2)</f>
        <v>0</v>
      </c>
      <c r="BL421" s="16" t="s">
        <v>243</v>
      </c>
      <c r="BM421" s="218" t="s">
        <v>763</v>
      </c>
    </row>
    <row r="422" spans="2:65" s="14" customFormat="1" x14ac:dyDescent="0.2">
      <c r="B422" s="243"/>
      <c r="C422" s="244"/>
      <c r="D422" s="222" t="s">
        <v>206</v>
      </c>
      <c r="E422" s="245" t="s">
        <v>1</v>
      </c>
      <c r="F422" s="246" t="s">
        <v>2808</v>
      </c>
      <c r="G422" s="244"/>
      <c r="H422" s="245" t="s">
        <v>1</v>
      </c>
      <c r="I422" s="247"/>
      <c r="J422" s="244"/>
      <c r="K422" s="244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206</v>
      </c>
      <c r="AU422" s="252" t="s">
        <v>83</v>
      </c>
      <c r="AV422" s="14" t="s">
        <v>83</v>
      </c>
      <c r="AW422" s="14" t="s">
        <v>32</v>
      </c>
      <c r="AX422" s="14" t="s">
        <v>76</v>
      </c>
      <c r="AY422" s="252" t="s">
        <v>198</v>
      </c>
    </row>
    <row r="423" spans="2:65" s="14" customFormat="1" x14ac:dyDescent="0.2">
      <c r="B423" s="243"/>
      <c r="C423" s="244"/>
      <c r="D423" s="222" t="s">
        <v>206</v>
      </c>
      <c r="E423" s="245" t="s">
        <v>1</v>
      </c>
      <c r="F423" s="246" t="s">
        <v>2809</v>
      </c>
      <c r="G423" s="244"/>
      <c r="H423" s="245" t="s">
        <v>1</v>
      </c>
      <c r="I423" s="247"/>
      <c r="J423" s="244"/>
      <c r="K423" s="244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206</v>
      </c>
      <c r="AU423" s="252" t="s">
        <v>83</v>
      </c>
      <c r="AV423" s="14" t="s">
        <v>83</v>
      </c>
      <c r="AW423" s="14" t="s">
        <v>32</v>
      </c>
      <c r="AX423" s="14" t="s">
        <v>76</v>
      </c>
      <c r="AY423" s="252" t="s">
        <v>198</v>
      </c>
    </row>
    <row r="424" spans="2:65" s="14" customFormat="1" ht="22.5" x14ac:dyDescent="0.2">
      <c r="B424" s="243"/>
      <c r="C424" s="244"/>
      <c r="D424" s="222" t="s">
        <v>206</v>
      </c>
      <c r="E424" s="245" t="s">
        <v>1</v>
      </c>
      <c r="F424" s="246" t="s">
        <v>2810</v>
      </c>
      <c r="G424" s="244"/>
      <c r="H424" s="245" t="s">
        <v>1</v>
      </c>
      <c r="I424" s="247"/>
      <c r="J424" s="244"/>
      <c r="K424" s="244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206</v>
      </c>
      <c r="AU424" s="252" t="s">
        <v>83</v>
      </c>
      <c r="AV424" s="14" t="s">
        <v>83</v>
      </c>
      <c r="AW424" s="14" t="s">
        <v>32</v>
      </c>
      <c r="AX424" s="14" t="s">
        <v>76</v>
      </c>
      <c r="AY424" s="252" t="s">
        <v>198</v>
      </c>
    </row>
    <row r="425" spans="2:65" s="14" customFormat="1" x14ac:dyDescent="0.2">
      <c r="B425" s="243"/>
      <c r="C425" s="244"/>
      <c r="D425" s="222" t="s">
        <v>206</v>
      </c>
      <c r="E425" s="245" t="s">
        <v>1</v>
      </c>
      <c r="F425" s="246" t="s">
        <v>2811</v>
      </c>
      <c r="G425" s="244"/>
      <c r="H425" s="245" t="s">
        <v>1</v>
      </c>
      <c r="I425" s="247"/>
      <c r="J425" s="244"/>
      <c r="K425" s="244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206</v>
      </c>
      <c r="AU425" s="252" t="s">
        <v>83</v>
      </c>
      <c r="AV425" s="14" t="s">
        <v>83</v>
      </c>
      <c r="AW425" s="14" t="s">
        <v>32</v>
      </c>
      <c r="AX425" s="14" t="s">
        <v>76</v>
      </c>
      <c r="AY425" s="252" t="s">
        <v>198</v>
      </c>
    </row>
    <row r="426" spans="2:65" s="14" customFormat="1" x14ac:dyDescent="0.2">
      <c r="B426" s="243"/>
      <c r="C426" s="244"/>
      <c r="D426" s="222" t="s">
        <v>206</v>
      </c>
      <c r="E426" s="245" t="s">
        <v>1</v>
      </c>
      <c r="F426" s="246" t="s">
        <v>2812</v>
      </c>
      <c r="G426" s="244"/>
      <c r="H426" s="245" t="s">
        <v>1</v>
      </c>
      <c r="I426" s="247"/>
      <c r="J426" s="244"/>
      <c r="K426" s="244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206</v>
      </c>
      <c r="AU426" s="252" t="s">
        <v>83</v>
      </c>
      <c r="AV426" s="14" t="s">
        <v>83</v>
      </c>
      <c r="AW426" s="14" t="s">
        <v>32</v>
      </c>
      <c r="AX426" s="14" t="s">
        <v>76</v>
      </c>
      <c r="AY426" s="252" t="s">
        <v>198</v>
      </c>
    </row>
    <row r="427" spans="2:65" s="12" customFormat="1" x14ac:dyDescent="0.2">
      <c r="B427" s="220"/>
      <c r="C427" s="221"/>
      <c r="D427" s="222" t="s">
        <v>206</v>
      </c>
      <c r="E427" s="223" t="s">
        <v>1</v>
      </c>
      <c r="F427" s="224" t="s">
        <v>83</v>
      </c>
      <c r="G427" s="221"/>
      <c r="H427" s="225">
        <v>1</v>
      </c>
      <c r="I427" s="226"/>
      <c r="J427" s="221"/>
      <c r="K427" s="221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206</v>
      </c>
      <c r="AU427" s="231" t="s">
        <v>83</v>
      </c>
      <c r="AV427" s="12" t="s">
        <v>85</v>
      </c>
      <c r="AW427" s="12" t="s">
        <v>32</v>
      </c>
      <c r="AX427" s="12" t="s">
        <v>76</v>
      </c>
      <c r="AY427" s="231" t="s">
        <v>198</v>
      </c>
    </row>
    <row r="428" spans="2:65" s="14" customFormat="1" x14ac:dyDescent="0.2">
      <c r="B428" s="243"/>
      <c r="C428" s="244"/>
      <c r="D428" s="222" t="s">
        <v>206</v>
      </c>
      <c r="E428" s="245" t="s">
        <v>1</v>
      </c>
      <c r="F428" s="246" t="s">
        <v>2813</v>
      </c>
      <c r="G428" s="244"/>
      <c r="H428" s="245" t="s">
        <v>1</v>
      </c>
      <c r="I428" s="247"/>
      <c r="J428" s="244"/>
      <c r="K428" s="244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206</v>
      </c>
      <c r="AU428" s="252" t="s">
        <v>83</v>
      </c>
      <c r="AV428" s="14" t="s">
        <v>83</v>
      </c>
      <c r="AW428" s="14" t="s">
        <v>32</v>
      </c>
      <c r="AX428" s="14" t="s">
        <v>76</v>
      </c>
      <c r="AY428" s="252" t="s">
        <v>198</v>
      </c>
    </row>
    <row r="429" spans="2:65" s="13" customFormat="1" x14ac:dyDescent="0.2">
      <c r="B429" s="232"/>
      <c r="C429" s="233"/>
      <c r="D429" s="222" t="s">
        <v>206</v>
      </c>
      <c r="E429" s="234" t="s">
        <v>1</v>
      </c>
      <c r="F429" s="235" t="s">
        <v>208</v>
      </c>
      <c r="G429" s="233"/>
      <c r="H429" s="236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AT429" s="242" t="s">
        <v>206</v>
      </c>
      <c r="AU429" s="242" t="s">
        <v>83</v>
      </c>
      <c r="AV429" s="13" t="s">
        <v>205</v>
      </c>
      <c r="AW429" s="13" t="s">
        <v>32</v>
      </c>
      <c r="AX429" s="13" t="s">
        <v>83</v>
      </c>
      <c r="AY429" s="242" t="s">
        <v>198</v>
      </c>
    </row>
    <row r="430" spans="2:65" s="1" customFormat="1" ht="36" customHeight="1" x14ac:dyDescent="0.2">
      <c r="B430" s="33"/>
      <c r="C430" s="260" t="s">
        <v>767</v>
      </c>
      <c r="D430" s="260" t="s">
        <v>2230</v>
      </c>
      <c r="E430" s="261" t="s">
        <v>2814</v>
      </c>
      <c r="F430" s="262" t="s">
        <v>2815</v>
      </c>
      <c r="G430" s="263" t="s">
        <v>204</v>
      </c>
      <c r="H430" s="264">
        <v>1</v>
      </c>
      <c r="I430" s="265"/>
      <c r="J430" s="264">
        <f>ROUND(I430*H430,2)</f>
        <v>0</v>
      </c>
      <c r="K430" s="262" t="s">
        <v>1</v>
      </c>
      <c r="L430" s="266"/>
      <c r="M430" s="267" t="s">
        <v>1</v>
      </c>
      <c r="N430" s="268" t="s">
        <v>41</v>
      </c>
      <c r="O430" s="65"/>
      <c r="P430" s="216">
        <f>O430*H430</f>
        <v>0</v>
      </c>
      <c r="Q430" s="216">
        <v>1.1999999999999999E-3</v>
      </c>
      <c r="R430" s="216">
        <f>Q430*H430</f>
        <v>1.1999999999999999E-3</v>
      </c>
      <c r="S430" s="216">
        <v>0</v>
      </c>
      <c r="T430" s="217">
        <f>S430*H430</f>
        <v>0</v>
      </c>
      <c r="AR430" s="218" t="s">
        <v>295</v>
      </c>
      <c r="AT430" s="218" t="s">
        <v>2230</v>
      </c>
      <c r="AU430" s="218" t="s">
        <v>83</v>
      </c>
      <c r="AY430" s="16" t="s">
        <v>198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6" t="s">
        <v>83</v>
      </c>
      <c r="BK430" s="219">
        <f>ROUND(I430*H430,2)</f>
        <v>0</v>
      </c>
      <c r="BL430" s="16" t="s">
        <v>243</v>
      </c>
      <c r="BM430" s="218" t="s">
        <v>770</v>
      </c>
    </row>
    <row r="431" spans="2:65" s="1" customFormat="1" ht="16.5" customHeight="1" x14ac:dyDescent="0.2">
      <c r="B431" s="33"/>
      <c r="C431" s="208" t="s">
        <v>491</v>
      </c>
      <c r="D431" s="208" t="s">
        <v>201</v>
      </c>
      <c r="E431" s="209" t="s">
        <v>2816</v>
      </c>
      <c r="F431" s="210" t="s">
        <v>2817</v>
      </c>
      <c r="G431" s="211" t="s">
        <v>204</v>
      </c>
      <c r="H431" s="212">
        <v>11</v>
      </c>
      <c r="I431" s="213"/>
      <c r="J431" s="212">
        <f>ROUND(I431*H431,2)</f>
        <v>0</v>
      </c>
      <c r="K431" s="210" t="s">
        <v>1</v>
      </c>
      <c r="L431" s="37"/>
      <c r="M431" s="214" t="s">
        <v>1</v>
      </c>
      <c r="N431" s="215" t="s">
        <v>41</v>
      </c>
      <c r="O431" s="65"/>
      <c r="P431" s="216">
        <f>O431*H431</f>
        <v>0</v>
      </c>
      <c r="Q431" s="216">
        <v>3.0000000000000001E-5</v>
      </c>
      <c r="R431" s="216">
        <f>Q431*H431</f>
        <v>3.3E-4</v>
      </c>
      <c r="S431" s="216">
        <v>0</v>
      </c>
      <c r="T431" s="217">
        <f>S431*H431</f>
        <v>0</v>
      </c>
      <c r="AR431" s="218" t="s">
        <v>243</v>
      </c>
      <c r="AT431" s="218" t="s">
        <v>201</v>
      </c>
      <c r="AU431" s="218" t="s">
        <v>83</v>
      </c>
      <c r="AY431" s="16" t="s">
        <v>198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6" t="s">
        <v>83</v>
      </c>
      <c r="BK431" s="219">
        <f>ROUND(I431*H431,2)</f>
        <v>0</v>
      </c>
      <c r="BL431" s="16" t="s">
        <v>243</v>
      </c>
      <c r="BM431" s="218" t="s">
        <v>777</v>
      </c>
    </row>
    <row r="432" spans="2:65" s="14" customFormat="1" x14ac:dyDescent="0.2">
      <c r="B432" s="243"/>
      <c r="C432" s="244"/>
      <c r="D432" s="222" t="s">
        <v>206</v>
      </c>
      <c r="E432" s="245" t="s">
        <v>1</v>
      </c>
      <c r="F432" s="246" t="s">
        <v>2818</v>
      </c>
      <c r="G432" s="244"/>
      <c r="H432" s="245" t="s">
        <v>1</v>
      </c>
      <c r="I432" s="247"/>
      <c r="J432" s="244"/>
      <c r="K432" s="244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206</v>
      </c>
      <c r="AU432" s="252" t="s">
        <v>83</v>
      </c>
      <c r="AV432" s="14" t="s">
        <v>83</v>
      </c>
      <c r="AW432" s="14" t="s">
        <v>32</v>
      </c>
      <c r="AX432" s="14" t="s">
        <v>76</v>
      </c>
      <c r="AY432" s="252" t="s">
        <v>198</v>
      </c>
    </row>
    <row r="433" spans="2:65" s="12" customFormat="1" x14ac:dyDescent="0.2">
      <c r="B433" s="220"/>
      <c r="C433" s="221"/>
      <c r="D433" s="222" t="s">
        <v>206</v>
      </c>
      <c r="E433" s="223" t="s">
        <v>1</v>
      </c>
      <c r="F433" s="224" t="s">
        <v>199</v>
      </c>
      <c r="G433" s="221"/>
      <c r="H433" s="225">
        <v>11</v>
      </c>
      <c r="I433" s="226"/>
      <c r="J433" s="221"/>
      <c r="K433" s="221"/>
      <c r="L433" s="227"/>
      <c r="M433" s="228"/>
      <c r="N433" s="229"/>
      <c r="O433" s="229"/>
      <c r="P433" s="229"/>
      <c r="Q433" s="229"/>
      <c r="R433" s="229"/>
      <c r="S433" s="229"/>
      <c r="T433" s="230"/>
      <c r="AT433" s="231" t="s">
        <v>206</v>
      </c>
      <c r="AU433" s="231" t="s">
        <v>83</v>
      </c>
      <c r="AV433" s="12" t="s">
        <v>85</v>
      </c>
      <c r="AW433" s="12" t="s">
        <v>32</v>
      </c>
      <c r="AX433" s="12" t="s">
        <v>76</v>
      </c>
      <c r="AY433" s="231" t="s">
        <v>198</v>
      </c>
    </row>
    <row r="434" spans="2:65" s="14" customFormat="1" x14ac:dyDescent="0.2">
      <c r="B434" s="243"/>
      <c r="C434" s="244"/>
      <c r="D434" s="222" t="s">
        <v>206</v>
      </c>
      <c r="E434" s="245" t="s">
        <v>1</v>
      </c>
      <c r="F434" s="246" t="s">
        <v>2819</v>
      </c>
      <c r="G434" s="244"/>
      <c r="H434" s="245" t="s">
        <v>1</v>
      </c>
      <c r="I434" s="247"/>
      <c r="J434" s="244"/>
      <c r="K434" s="244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206</v>
      </c>
      <c r="AU434" s="252" t="s">
        <v>83</v>
      </c>
      <c r="AV434" s="14" t="s">
        <v>83</v>
      </c>
      <c r="AW434" s="14" t="s">
        <v>32</v>
      </c>
      <c r="AX434" s="14" t="s">
        <v>76</v>
      </c>
      <c r="AY434" s="252" t="s">
        <v>198</v>
      </c>
    </row>
    <row r="435" spans="2:65" s="13" customFormat="1" x14ac:dyDescent="0.2">
      <c r="B435" s="232"/>
      <c r="C435" s="233"/>
      <c r="D435" s="222" t="s">
        <v>206</v>
      </c>
      <c r="E435" s="234" t="s">
        <v>1</v>
      </c>
      <c r="F435" s="235" t="s">
        <v>208</v>
      </c>
      <c r="G435" s="233"/>
      <c r="H435" s="236">
        <v>11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206</v>
      </c>
      <c r="AU435" s="242" t="s">
        <v>83</v>
      </c>
      <c r="AV435" s="13" t="s">
        <v>205</v>
      </c>
      <c r="AW435" s="13" t="s">
        <v>32</v>
      </c>
      <c r="AX435" s="13" t="s">
        <v>83</v>
      </c>
      <c r="AY435" s="242" t="s">
        <v>198</v>
      </c>
    </row>
    <row r="436" spans="2:65" s="1" customFormat="1" ht="24" customHeight="1" x14ac:dyDescent="0.2">
      <c r="B436" s="33"/>
      <c r="C436" s="260" t="s">
        <v>780</v>
      </c>
      <c r="D436" s="260" t="s">
        <v>2230</v>
      </c>
      <c r="E436" s="261" t="s">
        <v>2820</v>
      </c>
      <c r="F436" s="262" t="s">
        <v>2821</v>
      </c>
      <c r="G436" s="263" t="s">
        <v>204</v>
      </c>
      <c r="H436" s="264">
        <v>11</v>
      </c>
      <c r="I436" s="265"/>
      <c r="J436" s="264">
        <f>ROUND(I436*H436,2)</f>
        <v>0</v>
      </c>
      <c r="K436" s="262" t="s">
        <v>1</v>
      </c>
      <c r="L436" s="266"/>
      <c r="M436" s="267" t="s">
        <v>1</v>
      </c>
      <c r="N436" s="268" t="s">
        <v>41</v>
      </c>
      <c r="O436" s="65"/>
      <c r="P436" s="216">
        <f>O436*H436</f>
        <v>0</v>
      </c>
      <c r="Q436" s="216">
        <v>1E-3</v>
      </c>
      <c r="R436" s="216">
        <f>Q436*H436</f>
        <v>1.0999999999999999E-2</v>
      </c>
      <c r="S436" s="216">
        <v>0</v>
      </c>
      <c r="T436" s="217">
        <f>S436*H436</f>
        <v>0</v>
      </c>
      <c r="AR436" s="218" t="s">
        <v>295</v>
      </c>
      <c r="AT436" s="218" t="s">
        <v>2230</v>
      </c>
      <c r="AU436" s="218" t="s">
        <v>83</v>
      </c>
      <c r="AY436" s="16" t="s">
        <v>198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6" t="s">
        <v>83</v>
      </c>
      <c r="BK436" s="219">
        <f>ROUND(I436*H436,2)</f>
        <v>0</v>
      </c>
      <c r="BL436" s="16" t="s">
        <v>243</v>
      </c>
      <c r="BM436" s="218" t="s">
        <v>783</v>
      </c>
    </row>
    <row r="437" spans="2:65" s="1" customFormat="1" ht="16.5" customHeight="1" x14ac:dyDescent="0.2">
      <c r="B437" s="33"/>
      <c r="C437" s="208" t="s">
        <v>496</v>
      </c>
      <c r="D437" s="208" t="s">
        <v>201</v>
      </c>
      <c r="E437" s="209" t="s">
        <v>2816</v>
      </c>
      <c r="F437" s="210" t="s">
        <v>2817</v>
      </c>
      <c r="G437" s="211" t="s">
        <v>204</v>
      </c>
      <c r="H437" s="212">
        <v>2</v>
      </c>
      <c r="I437" s="213"/>
      <c r="J437" s="212">
        <f>ROUND(I437*H437,2)</f>
        <v>0</v>
      </c>
      <c r="K437" s="210" t="s">
        <v>1</v>
      </c>
      <c r="L437" s="37"/>
      <c r="M437" s="214" t="s">
        <v>1</v>
      </c>
      <c r="N437" s="215" t="s">
        <v>41</v>
      </c>
      <c r="O437" s="65"/>
      <c r="P437" s="216">
        <f>O437*H437</f>
        <v>0</v>
      </c>
      <c r="Q437" s="216">
        <v>3.0000000000000001E-5</v>
      </c>
      <c r="R437" s="216">
        <f>Q437*H437</f>
        <v>6.0000000000000002E-5</v>
      </c>
      <c r="S437" s="216">
        <v>0</v>
      </c>
      <c r="T437" s="217">
        <f>S437*H437</f>
        <v>0</v>
      </c>
      <c r="AR437" s="218" t="s">
        <v>243</v>
      </c>
      <c r="AT437" s="218" t="s">
        <v>201</v>
      </c>
      <c r="AU437" s="218" t="s">
        <v>83</v>
      </c>
      <c r="AY437" s="16" t="s">
        <v>198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6" t="s">
        <v>83</v>
      </c>
      <c r="BK437" s="219">
        <f>ROUND(I437*H437,2)</f>
        <v>0</v>
      </c>
      <c r="BL437" s="16" t="s">
        <v>243</v>
      </c>
      <c r="BM437" s="218" t="s">
        <v>791</v>
      </c>
    </row>
    <row r="438" spans="2:65" s="14" customFormat="1" x14ac:dyDescent="0.2">
      <c r="B438" s="243"/>
      <c r="C438" s="244"/>
      <c r="D438" s="222" t="s">
        <v>206</v>
      </c>
      <c r="E438" s="245" t="s">
        <v>1</v>
      </c>
      <c r="F438" s="246" t="s">
        <v>2822</v>
      </c>
      <c r="G438" s="244"/>
      <c r="H438" s="245" t="s">
        <v>1</v>
      </c>
      <c r="I438" s="247"/>
      <c r="J438" s="244"/>
      <c r="K438" s="244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206</v>
      </c>
      <c r="AU438" s="252" t="s">
        <v>83</v>
      </c>
      <c r="AV438" s="14" t="s">
        <v>83</v>
      </c>
      <c r="AW438" s="14" t="s">
        <v>32</v>
      </c>
      <c r="AX438" s="14" t="s">
        <v>76</v>
      </c>
      <c r="AY438" s="252" t="s">
        <v>198</v>
      </c>
    </row>
    <row r="439" spans="2:65" s="12" customFormat="1" x14ac:dyDescent="0.2">
      <c r="B439" s="220"/>
      <c r="C439" s="221"/>
      <c r="D439" s="222" t="s">
        <v>206</v>
      </c>
      <c r="E439" s="223" t="s">
        <v>1</v>
      </c>
      <c r="F439" s="224" t="s">
        <v>85</v>
      </c>
      <c r="G439" s="221"/>
      <c r="H439" s="225">
        <v>2</v>
      </c>
      <c r="I439" s="226"/>
      <c r="J439" s="221"/>
      <c r="K439" s="221"/>
      <c r="L439" s="227"/>
      <c r="M439" s="228"/>
      <c r="N439" s="229"/>
      <c r="O439" s="229"/>
      <c r="P439" s="229"/>
      <c r="Q439" s="229"/>
      <c r="R439" s="229"/>
      <c r="S439" s="229"/>
      <c r="T439" s="230"/>
      <c r="AT439" s="231" t="s">
        <v>206</v>
      </c>
      <c r="AU439" s="231" t="s">
        <v>83</v>
      </c>
      <c r="AV439" s="12" t="s">
        <v>85</v>
      </c>
      <c r="AW439" s="12" t="s">
        <v>32</v>
      </c>
      <c r="AX439" s="12" t="s">
        <v>76</v>
      </c>
      <c r="AY439" s="231" t="s">
        <v>198</v>
      </c>
    </row>
    <row r="440" spans="2:65" s="14" customFormat="1" x14ac:dyDescent="0.2">
      <c r="B440" s="243"/>
      <c r="C440" s="244"/>
      <c r="D440" s="222" t="s">
        <v>206</v>
      </c>
      <c r="E440" s="245" t="s">
        <v>1</v>
      </c>
      <c r="F440" s="246" t="s">
        <v>2823</v>
      </c>
      <c r="G440" s="244"/>
      <c r="H440" s="245" t="s">
        <v>1</v>
      </c>
      <c r="I440" s="247"/>
      <c r="J440" s="244"/>
      <c r="K440" s="244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206</v>
      </c>
      <c r="AU440" s="252" t="s">
        <v>83</v>
      </c>
      <c r="AV440" s="14" t="s">
        <v>83</v>
      </c>
      <c r="AW440" s="14" t="s">
        <v>32</v>
      </c>
      <c r="AX440" s="14" t="s">
        <v>76</v>
      </c>
      <c r="AY440" s="252" t="s">
        <v>198</v>
      </c>
    </row>
    <row r="441" spans="2:65" s="13" customFormat="1" x14ac:dyDescent="0.2">
      <c r="B441" s="232"/>
      <c r="C441" s="233"/>
      <c r="D441" s="222" t="s">
        <v>206</v>
      </c>
      <c r="E441" s="234" t="s">
        <v>1</v>
      </c>
      <c r="F441" s="235" t="s">
        <v>208</v>
      </c>
      <c r="G441" s="233"/>
      <c r="H441" s="236">
        <v>2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206</v>
      </c>
      <c r="AU441" s="242" t="s">
        <v>83</v>
      </c>
      <c r="AV441" s="13" t="s">
        <v>205</v>
      </c>
      <c r="AW441" s="13" t="s">
        <v>32</v>
      </c>
      <c r="AX441" s="13" t="s">
        <v>83</v>
      </c>
      <c r="AY441" s="242" t="s">
        <v>198</v>
      </c>
    </row>
    <row r="442" spans="2:65" s="1" customFormat="1" ht="24" customHeight="1" x14ac:dyDescent="0.2">
      <c r="B442" s="33"/>
      <c r="C442" s="260" t="s">
        <v>796</v>
      </c>
      <c r="D442" s="260" t="s">
        <v>2230</v>
      </c>
      <c r="E442" s="261" t="s">
        <v>2824</v>
      </c>
      <c r="F442" s="262" t="s">
        <v>2825</v>
      </c>
      <c r="G442" s="263" t="s">
        <v>204</v>
      </c>
      <c r="H442" s="264">
        <v>2</v>
      </c>
      <c r="I442" s="265"/>
      <c r="J442" s="264">
        <f>ROUND(I442*H442,2)</f>
        <v>0</v>
      </c>
      <c r="K442" s="262" t="s">
        <v>1</v>
      </c>
      <c r="L442" s="266"/>
      <c r="M442" s="267" t="s">
        <v>1</v>
      </c>
      <c r="N442" s="268" t="s">
        <v>41</v>
      </c>
      <c r="O442" s="65"/>
      <c r="P442" s="216">
        <f>O442*H442</f>
        <v>0</v>
      </c>
      <c r="Q442" s="216">
        <v>8.0000000000000004E-4</v>
      </c>
      <c r="R442" s="216">
        <f>Q442*H442</f>
        <v>1.6000000000000001E-3</v>
      </c>
      <c r="S442" s="216">
        <v>0</v>
      </c>
      <c r="T442" s="217">
        <f>S442*H442</f>
        <v>0</v>
      </c>
      <c r="AR442" s="218" t="s">
        <v>295</v>
      </c>
      <c r="AT442" s="218" t="s">
        <v>2230</v>
      </c>
      <c r="AU442" s="218" t="s">
        <v>83</v>
      </c>
      <c r="AY442" s="16" t="s">
        <v>198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6" t="s">
        <v>83</v>
      </c>
      <c r="BK442" s="219">
        <f>ROUND(I442*H442,2)</f>
        <v>0</v>
      </c>
      <c r="BL442" s="16" t="s">
        <v>243</v>
      </c>
      <c r="BM442" s="218" t="s">
        <v>799</v>
      </c>
    </row>
    <row r="443" spans="2:65" s="1" customFormat="1" ht="16.5" customHeight="1" x14ac:dyDescent="0.2">
      <c r="B443" s="33"/>
      <c r="C443" s="208" t="s">
        <v>501</v>
      </c>
      <c r="D443" s="208" t="s">
        <v>201</v>
      </c>
      <c r="E443" s="209" t="s">
        <v>2816</v>
      </c>
      <c r="F443" s="210" t="s">
        <v>2817</v>
      </c>
      <c r="G443" s="211" t="s">
        <v>204</v>
      </c>
      <c r="H443" s="212">
        <v>3</v>
      </c>
      <c r="I443" s="213"/>
      <c r="J443" s="212">
        <f>ROUND(I443*H443,2)</f>
        <v>0</v>
      </c>
      <c r="K443" s="210" t="s">
        <v>1</v>
      </c>
      <c r="L443" s="37"/>
      <c r="M443" s="214" t="s">
        <v>1</v>
      </c>
      <c r="N443" s="215" t="s">
        <v>41</v>
      </c>
      <c r="O443" s="65"/>
      <c r="P443" s="216">
        <f>O443*H443</f>
        <v>0</v>
      </c>
      <c r="Q443" s="216">
        <v>3.0000000000000001E-5</v>
      </c>
      <c r="R443" s="216">
        <f>Q443*H443</f>
        <v>9.0000000000000006E-5</v>
      </c>
      <c r="S443" s="216">
        <v>0</v>
      </c>
      <c r="T443" s="217">
        <f>S443*H443</f>
        <v>0</v>
      </c>
      <c r="AR443" s="218" t="s">
        <v>243</v>
      </c>
      <c r="AT443" s="218" t="s">
        <v>201</v>
      </c>
      <c r="AU443" s="218" t="s">
        <v>83</v>
      </c>
      <c r="AY443" s="16" t="s">
        <v>198</v>
      </c>
      <c r="BE443" s="219">
        <f>IF(N443="základní",J443,0)</f>
        <v>0</v>
      </c>
      <c r="BF443" s="219">
        <f>IF(N443="snížená",J443,0)</f>
        <v>0</v>
      </c>
      <c r="BG443" s="219">
        <f>IF(N443="zákl. přenesená",J443,0)</f>
        <v>0</v>
      </c>
      <c r="BH443" s="219">
        <f>IF(N443="sníž. přenesená",J443,0)</f>
        <v>0</v>
      </c>
      <c r="BI443" s="219">
        <f>IF(N443="nulová",J443,0)</f>
        <v>0</v>
      </c>
      <c r="BJ443" s="16" t="s">
        <v>83</v>
      </c>
      <c r="BK443" s="219">
        <f>ROUND(I443*H443,2)</f>
        <v>0</v>
      </c>
      <c r="BL443" s="16" t="s">
        <v>243</v>
      </c>
      <c r="BM443" s="218" t="s">
        <v>805</v>
      </c>
    </row>
    <row r="444" spans="2:65" s="14" customFormat="1" x14ac:dyDescent="0.2">
      <c r="B444" s="243"/>
      <c r="C444" s="244"/>
      <c r="D444" s="222" t="s">
        <v>206</v>
      </c>
      <c r="E444" s="245" t="s">
        <v>1</v>
      </c>
      <c r="F444" s="246" t="s">
        <v>2826</v>
      </c>
      <c r="G444" s="244"/>
      <c r="H444" s="245" t="s">
        <v>1</v>
      </c>
      <c r="I444" s="247"/>
      <c r="J444" s="244"/>
      <c r="K444" s="244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206</v>
      </c>
      <c r="AU444" s="252" t="s">
        <v>83</v>
      </c>
      <c r="AV444" s="14" t="s">
        <v>83</v>
      </c>
      <c r="AW444" s="14" t="s">
        <v>32</v>
      </c>
      <c r="AX444" s="14" t="s">
        <v>76</v>
      </c>
      <c r="AY444" s="252" t="s">
        <v>198</v>
      </c>
    </row>
    <row r="445" spans="2:65" s="12" customFormat="1" x14ac:dyDescent="0.2">
      <c r="B445" s="220"/>
      <c r="C445" s="221"/>
      <c r="D445" s="222" t="s">
        <v>206</v>
      </c>
      <c r="E445" s="223" t="s">
        <v>1</v>
      </c>
      <c r="F445" s="224" t="s">
        <v>211</v>
      </c>
      <c r="G445" s="221"/>
      <c r="H445" s="225">
        <v>3</v>
      </c>
      <c r="I445" s="226"/>
      <c r="J445" s="221"/>
      <c r="K445" s="221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206</v>
      </c>
      <c r="AU445" s="231" t="s">
        <v>83</v>
      </c>
      <c r="AV445" s="12" t="s">
        <v>85</v>
      </c>
      <c r="AW445" s="12" t="s">
        <v>32</v>
      </c>
      <c r="AX445" s="12" t="s">
        <v>76</v>
      </c>
      <c r="AY445" s="231" t="s">
        <v>198</v>
      </c>
    </row>
    <row r="446" spans="2:65" s="14" customFormat="1" x14ac:dyDescent="0.2">
      <c r="B446" s="243"/>
      <c r="C446" s="244"/>
      <c r="D446" s="222" t="s">
        <v>206</v>
      </c>
      <c r="E446" s="245" t="s">
        <v>1</v>
      </c>
      <c r="F446" s="246" t="s">
        <v>2827</v>
      </c>
      <c r="G446" s="244"/>
      <c r="H446" s="245" t="s">
        <v>1</v>
      </c>
      <c r="I446" s="247"/>
      <c r="J446" s="244"/>
      <c r="K446" s="244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206</v>
      </c>
      <c r="AU446" s="252" t="s">
        <v>83</v>
      </c>
      <c r="AV446" s="14" t="s">
        <v>83</v>
      </c>
      <c r="AW446" s="14" t="s">
        <v>32</v>
      </c>
      <c r="AX446" s="14" t="s">
        <v>76</v>
      </c>
      <c r="AY446" s="252" t="s">
        <v>198</v>
      </c>
    </row>
    <row r="447" spans="2:65" s="13" customFormat="1" x14ac:dyDescent="0.2">
      <c r="B447" s="232"/>
      <c r="C447" s="233"/>
      <c r="D447" s="222" t="s">
        <v>206</v>
      </c>
      <c r="E447" s="234" t="s">
        <v>1</v>
      </c>
      <c r="F447" s="235" t="s">
        <v>208</v>
      </c>
      <c r="G447" s="233"/>
      <c r="H447" s="236">
        <v>3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206</v>
      </c>
      <c r="AU447" s="242" t="s">
        <v>83</v>
      </c>
      <c r="AV447" s="13" t="s">
        <v>205</v>
      </c>
      <c r="AW447" s="13" t="s">
        <v>32</v>
      </c>
      <c r="AX447" s="13" t="s">
        <v>83</v>
      </c>
      <c r="AY447" s="242" t="s">
        <v>198</v>
      </c>
    </row>
    <row r="448" spans="2:65" s="1" customFormat="1" ht="24" customHeight="1" x14ac:dyDescent="0.2">
      <c r="B448" s="33"/>
      <c r="C448" s="260" t="s">
        <v>808</v>
      </c>
      <c r="D448" s="260" t="s">
        <v>2230</v>
      </c>
      <c r="E448" s="261" t="s">
        <v>2828</v>
      </c>
      <c r="F448" s="262" t="s">
        <v>2829</v>
      </c>
      <c r="G448" s="263" t="s">
        <v>204</v>
      </c>
      <c r="H448" s="264">
        <v>3</v>
      </c>
      <c r="I448" s="265"/>
      <c r="J448" s="264">
        <f>ROUND(I448*H448,2)</f>
        <v>0</v>
      </c>
      <c r="K448" s="262" t="s">
        <v>1</v>
      </c>
      <c r="L448" s="266"/>
      <c r="M448" s="267" t="s">
        <v>1</v>
      </c>
      <c r="N448" s="268" t="s">
        <v>41</v>
      </c>
      <c r="O448" s="65"/>
      <c r="P448" s="216">
        <f>O448*H448</f>
        <v>0</v>
      </c>
      <c r="Q448" s="216">
        <v>1.1999999999999999E-3</v>
      </c>
      <c r="R448" s="216">
        <f>Q448*H448</f>
        <v>3.5999999999999999E-3</v>
      </c>
      <c r="S448" s="216">
        <v>0</v>
      </c>
      <c r="T448" s="217">
        <f>S448*H448</f>
        <v>0</v>
      </c>
      <c r="AR448" s="218" t="s">
        <v>295</v>
      </c>
      <c r="AT448" s="218" t="s">
        <v>2230</v>
      </c>
      <c r="AU448" s="218" t="s">
        <v>83</v>
      </c>
      <c r="AY448" s="16" t="s">
        <v>198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6" t="s">
        <v>83</v>
      </c>
      <c r="BK448" s="219">
        <f>ROUND(I448*H448,2)</f>
        <v>0</v>
      </c>
      <c r="BL448" s="16" t="s">
        <v>243</v>
      </c>
      <c r="BM448" s="218" t="s">
        <v>811</v>
      </c>
    </row>
    <row r="449" spans="2:65" s="1" customFormat="1" ht="16.5" customHeight="1" x14ac:dyDescent="0.2">
      <c r="B449" s="33"/>
      <c r="C449" s="208" t="s">
        <v>506</v>
      </c>
      <c r="D449" s="208" t="s">
        <v>201</v>
      </c>
      <c r="E449" s="209" t="s">
        <v>2830</v>
      </c>
      <c r="F449" s="210" t="s">
        <v>2831</v>
      </c>
      <c r="G449" s="211" t="s">
        <v>204</v>
      </c>
      <c r="H449" s="212">
        <v>2</v>
      </c>
      <c r="I449" s="213"/>
      <c r="J449" s="212">
        <f>ROUND(I449*H449,2)</f>
        <v>0</v>
      </c>
      <c r="K449" s="210" t="s">
        <v>1</v>
      </c>
      <c r="L449" s="37"/>
      <c r="M449" s="214" t="s">
        <v>1</v>
      </c>
      <c r="N449" s="215" t="s">
        <v>41</v>
      </c>
      <c r="O449" s="65"/>
      <c r="P449" s="216">
        <f>O449*H449</f>
        <v>0</v>
      </c>
      <c r="Q449" s="216">
        <v>4.0000000000000003E-5</v>
      </c>
      <c r="R449" s="216">
        <f>Q449*H449</f>
        <v>8.0000000000000007E-5</v>
      </c>
      <c r="S449" s="216">
        <v>0</v>
      </c>
      <c r="T449" s="217">
        <f>S449*H449</f>
        <v>0</v>
      </c>
      <c r="AR449" s="218" t="s">
        <v>243</v>
      </c>
      <c r="AT449" s="218" t="s">
        <v>201</v>
      </c>
      <c r="AU449" s="218" t="s">
        <v>83</v>
      </c>
      <c r="AY449" s="16" t="s">
        <v>198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6" t="s">
        <v>83</v>
      </c>
      <c r="BK449" s="219">
        <f>ROUND(I449*H449,2)</f>
        <v>0</v>
      </c>
      <c r="BL449" s="16" t="s">
        <v>243</v>
      </c>
      <c r="BM449" s="218" t="s">
        <v>815</v>
      </c>
    </row>
    <row r="450" spans="2:65" s="14" customFormat="1" x14ac:dyDescent="0.2">
      <c r="B450" s="243"/>
      <c r="C450" s="244"/>
      <c r="D450" s="222" t="s">
        <v>206</v>
      </c>
      <c r="E450" s="245" t="s">
        <v>1</v>
      </c>
      <c r="F450" s="246" t="s">
        <v>2832</v>
      </c>
      <c r="G450" s="244"/>
      <c r="H450" s="245" t="s">
        <v>1</v>
      </c>
      <c r="I450" s="247"/>
      <c r="J450" s="244"/>
      <c r="K450" s="244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206</v>
      </c>
      <c r="AU450" s="252" t="s">
        <v>83</v>
      </c>
      <c r="AV450" s="14" t="s">
        <v>83</v>
      </c>
      <c r="AW450" s="14" t="s">
        <v>32</v>
      </c>
      <c r="AX450" s="14" t="s">
        <v>76</v>
      </c>
      <c r="AY450" s="252" t="s">
        <v>198</v>
      </c>
    </row>
    <row r="451" spans="2:65" s="12" customFormat="1" x14ac:dyDescent="0.2">
      <c r="B451" s="220"/>
      <c r="C451" s="221"/>
      <c r="D451" s="222" t="s">
        <v>206</v>
      </c>
      <c r="E451" s="223" t="s">
        <v>1</v>
      </c>
      <c r="F451" s="224" t="s">
        <v>85</v>
      </c>
      <c r="G451" s="221"/>
      <c r="H451" s="225">
        <v>2</v>
      </c>
      <c r="I451" s="226"/>
      <c r="J451" s="221"/>
      <c r="K451" s="221"/>
      <c r="L451" s="227"/>
      <c r="M451" s="228"/>
      <c r="N451" s="229"/>
      <c r="O451" s="229"/>
      <c r="P451" s="229"/>
      <c r="Q451" s="229"/>
      <c r="R451" s="229"/>
      <c r="S451" s="229"/>
      <c r="T451" s="230"/>
      <c r="AT451" s="231" t="s">
        <v>206</v>
      </c>
      <c r="AU451" s="231" t="s">
        <v>83</v>
      </c>
      <c r="AV451" s="12" t="s">
        <v>85</v>
      </c>
      <c r="AW451" s="12" t="s">
        <v>32</v>
      </c>
      <c r="AX451" s="12" t="s">
        <v>76</v>
      </c>
      <c r="AY451" s="231" t="s">
        <v>198</v>
      </c>
    </row>
    <row r="452" spans="2:65" s="14" customFormat="1" x14ac:dyDescent="0.2">
      <c r="B452" s="243"/>
      <c r="C452" s="244"/>
      <c r="D452" s="222" t="s">
        <v>206</v>
      </c>
      <c r="E452" s="245" t="s">
        <v>1</v>
      </c>
      <c r="F452" s="246" t="s">
        <v>2833</v>
      </c>
      <c r="G452" s="244"/>
      <c r="H452" s="245" t="s">
        <v>1</v>
      </c>
      <c r="I452" s="247"/>
      <c r="J452" s="244"/>
      <c r="K452" s="244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206</v>
      </c>
      <c r="AU452" s="252" t="s">
        <v>83</v>
      </c>
      <c r="AV452" s="14" t="s">
        <v>83</v>
      </c>
      <c r="AW452" s="14" t="s">
        <v>32</v>
      </c>
      <c r="AX452" s="14" t="s">
        <v>76</v>
      </c>
      <c r="AY452" s="252" t="s">
        <v>198</v>
      </c>
    </row>
    <row r="453" spans="2:65" s="13" customFormat="1" x14ac:dyDescent="0.2">
      <c r="B453" s="232"/>
      <c r="C453" s="233"/>
      <c r="D453" s="222" t="s">
        <v>206</v>
      </c>
      <c r="E453" s="234" t="s">
        <v>1</v>
      </c>
      <c r="F453" s="235" t="s">
        <v>208</v>
      </c>
      <c r="G453" s="233"/>
      <c r="H453" s="236">
        <v>2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206</v>
      </c>
      <c r="AU453" s="242" t="s">
        <v>83</v>
      </c>
      <c r="AV453" s="13" t="s">
        <v>205</v>
      </c>
      <c r="AW453" s="13" t="s">
        <v>32</v>
      </c>
      <c r="AX453" s="13" t="s">
        <v>83</v>
      </c>
      <c r="AY453" s="242" t="s">
        <v>198</v>
      </c>
    </row>
    <row r="454" spans="2:65" s="1" customFormat="1" ht="24" customHeight="1" x14ac:dyDescent="0.2">
      <c r="B454" s="33"/>
      <c r="C454" s="260" t="s">
        <v>817</v>
      </c>
      <c r="D454" s="260" t="s">
        <v>2230</v>
      </c>
      <c r="E454" s="261" t="s">
        <v>2834</v>
      </c>
      <c r="F454" s="262" t="s">
        <v>2835</v>
      </c>
      <c r="G454" s="263" t="s">
        <v>204</v>
      </c>
      <c r="H454" s="264">
        <v>2</v>
      </c>
      <c r="I454" s="265"/>
      <c r="J454" s="264">
        <f>ROUND(I454*H454,2)</f>
        <v>0</v>
      </c>
      <c r="K454" s="262" t="s">
        <v>1</v>
      </c>
      <c r="L454" s="266"/>
      <c r="M454" s="267" t="s">
        <v>1</v>
      </c>
      <c r="N454" s="268" t="s">
        <v>41</v>
      </c>
      <c r="O454" s="65"/>
      <c r="P454" s="216">
        <f>O454*H454</f>
        <v>0</v>
      </c>
      <c r="Q454" s="216">
        <v>1.6000000000000001E-3</v>
      </c>
      <c r="R454" s="216">
        <f>Q454*H454</f>
        <v>3.2000000000000002E-3</v>
      </c>
      <c r="S454" s="216">
        <v>0</v>
      </c>
      <c r="T454" s="217">
        <f>S454*H454</f>
        <v>0</v>
      </c>
      <c r="AR454" s="218" t="s">
        <v>295</v>
      </c>
      <c r="AT454" s="218" t="s">
        <v>2230</v>
      </c>
      <c r="AU454" s="218" t="s">
        <v>83</v>
      </c>
      <c r="AY454" s="16" t="s">
        <v>198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6" t="s">
        <v>83</v>
      </c>
      <c r="BK454" s="219">
        <f>ROUND(I454*H454,2)</f>
        <v>0</v>
      </c>
      <c r="BL454" s="16" t="s">
        <v>243</v>
      </c>
      <c r="BM454" s="218" t="s">
        <v>820</v>
      </c>
    </row>
    <row r="455" spans="2:65" s="1" customFormat="1" ht="16.5" customHeight="1" x14ac:dyDescent="0.2">
      <c r="B455" s="33"/>
      <c r="C455" s="208" t="s">
        <v>510</v>
      </c>
      <c r="D455" s="208" t="s">
        <v>201</v>
      </c>
      <c r="E455" s="209" t="s">
        <v>2802</v>
      </c>
      <c r="F455" s="210" t="s">
        <v>2803</v>
      </c>
      <c r="G455" s="211" t="s">
        <v>204</v>
      </c>
      <c r="H455" s="212">
        <v>1</v>
      </c>
      <c r="I455" s="213"/>
      <c r="J455" s="212">
        <f>ROUND(I455*H455,2)</f>
        <v>0</v>
      </c>
      <c r="K455" s="210" t="s">
        <v>1</v>
      </c>
      <c r="L455" s="37"/>
      <c r="M455" s="214" t="s">
        <v>1</v>
      </c>
      <c r="N455" s="215" t="s">
        <v>41</v>
      </c>
      <c r="O455" s="65"/>
      <c r="P455" s="216">
        <f>O455*H455</f>
        <v>0</v>
      </c>
      <c r="Q455" s="216">
        <v>3.0000000000000001E-5</v>
      </c>
      <c r="R455" s="216">
        <f>Q455*H455</f>
        <v>3.0000000000000001E-5</v>
      </c>
      <c r="S455" s="216">
        <v>0</v>
      </c>
      <c r="T455" s="217">
        <f>S455*H455</f>
        <v>0</v>
      </c>
      <c r="AR455" s="218" t="s">
        <v>243</v>
      </c>
      <c r="AT455" s="218" t="s">
        <v>201</v>
      </c>
      <c r="AU455" s="218" t="s">
        <v>83</v>
      </c>
      <c r="AY455" s="16" t="s">
        <v>198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16" t="s">
        <v>83</v>
      </c>
      <c r="BK455" s="219">
        <f>ROUND(I455*H455,2)</f>
        <v>0</v>
      </c>
      <c r="BL455" s="16" t="s">
        <v>243</v>
      </c>
      <c r="BM455" s="218" t="s">
        <v>824</v>
      </c>
    </row>
    <row r="456" spans="2:65" s="14" customFormat="1" x14ac:dyDescent="0.2">
      <c r="B456" s="243"/>
      <c r="C456" s="244"/>
      <c r="D456" s="222" t="s">
        <v>206</v>
      </c>
      <c r="E456" s="245" t="s">
        <v>1</v>
      </c>
      <c r="F456" s="246" t="s">
        <v>2836</v>
      </c>
      <c r="G456" s="244"/>
      <c r="H456" s="245" t="s">
        <v>1</v>
      </c>
      <c r="I456" s="247"/>
      <c r="J456" s="244"/>
      <c r="K456" s="244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206</v>
      </c>
      <c r="AU456" s="252" t="s">
        <v>83</v>
      </c>
      <c r="AV456" s="14" t="s">
        <v>83</v>
      </c>
      <c r="AW456" s="14" t="s">
        <v>32</v>
      </c>
      <c r="AX456" s="14" t="s">
        <v>76</v>
      </c>
      <c r="AY456" s="252" t="s">
        <v>198</v>
      </c>
    </row>
    <row r="457" spans="2:65" s="14" customFormat="1" x14ac:dyDescent="0.2">
      <c r="B457" s="243"/>
      <c r="C457" s="244"/>
      <c r="D457" s="222" t="s">
        <v>206</v>
      </c>
      <c r="E457" s="245" t="s">
        <v>1</v>
      </c>
      <c r="F457" s="246" t="s">
        <v>2837</v>
      </c>
      <c r="G457" s="244"/>
      <c r="H457" s="245" t="s">
        <v>1</v>
      </c>
      <c r="I457" s="247"/>
      <c r="J457" s="244"/>
      <c r="K457" s="244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206</v>
      </c>
      <c r="AU457" s="252" t="s">
        <v>83</v>
      </c>
      <c r="AV457" s="14" t="s">
        <v>83</v>
      </c>
      <c r="AW457" s="14" t="s">
        <v>32</v>
      </c>
      <c r="AX457" s="14" t="s">
        <v>76</v>
      </c>
      <c r="AY457" s="252" t="s">
        <v>198</v>
      </c>
    </row>
    <row r="458" spans="2:65" s="14" customFormat="1" x14ac:dyDescent="0.2">
      <c r="B458" s="243"/>
      <c r="C458" s="244"/>
      <c r="D458" s="222" t="s">
        <v>206</v>
      </c>
      <c r="E458" s="245" t="s">
        <v>1</v>
      </c>
      <c r="F458" s="246" t="s">
        <v>2838</v>
      </c>
      <c r="G458" s="244"/>
      <c r="H458" s="245" t="s">
        <v>1</v>
      </c>
      <c r="I458" s="247"/>
      <c r="J458" s="244"/>
      <c r="K458" s="244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206</v>
      </c>
      <c r="AU458" s="252" t="s">
        <v>83</v>
      </c>
      <c r="AV458" s="14" t="s">
        <v>83</v>
      </c>
      <c r="AW458" s="14" t="s">
        <v>32</v>
      </c>
      <c r="AX458" s="14" t="s">
        <v>76</v>
      </c>
      <c r="AY458" s="252" t="s">
        <v>198</v>
      </c>
    </row>
    <row r="459" spans="2:65" s="12" customFormat="1" x14ac:dyDescent="0.2">
      <c r="B459" s="220"/>
      <c r="C459" s="221"/>
      <c r="D459" s="222" t="s">
        <v>206</v>
      </c>
      <c r="E459" s="223" t="s">
        <v>1</v>
      </c>
      <c r="F459" s="224" t="s">
        <v>83</v>
      </c>
      <c r="G459" s="221"/>
      <c r="H459" s="225">
        <v>1</v>
      </c>
      <c r="I459" s="226"/>
      <c r="J459" s="221"/>
      <c r="K459" s="221"/>
      <c r="L459" s="227"/>
      <c r="M459" s="228"/>
      <c r="N459" s="229"/>
      <c r="O459" s="229"/>
      <c r="P459" s="229"/>
      <c r="Q459" s="229"/>
      <c r="R459" s="229"/>
      <c r="S459" s="229"/>
      <c r="T459" s="230"/>
      <c r="AT459" s="231" t="s">
        <v>206</v>
      </c>
      <c r="AU459" s="231" t="s">
        <v>83</v>
      </c>
      <c r="AV459" s="12" t="s">
        <v>85</v>
      </c>
      <c r="AW459" s="12" t="s">
        <v>32</v>
      </c>
      <c r="AX459" s="12" t="s">
        <v>76</v>
      </c>
      <c r="AY459" s="231" t="s">
        <v>198</v>
      </c>
    </row>
    <row r="460" spans="2:65" s="14" customFormat="1" x14ac:dyDescent="0.2">
      <c r="B460" s="243"/>
      <c r="C460" s="244"/>
      <c r="D460" s="222" t="s">
        <v>206</v>
      </c>
      <c r="E460" s="245" t="s">
        <v>1</v>
      </c>
      <c r="F460" s="246" t="s">
        <v>2839</v>
      </c>
      <c r="G460" s="244"/>
      <c r="H460" s="245" t="s">
        <v>1</v>
      </c>
      <c r="I460" s="247"/>
      <c r="J460" s="244"/>
      <c r="K460" s="244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206</v>
      </c>
      <c r="AU460" s="252" t="s">
        <v>83</v>
      </c>
      <c r="AV460" s="14" t="s">
        <v>83</v>
      </c>
      <c r="AW460" s="14" t="s">
        <v>32</v>
      </c>
      <c r="AX460" s="14" t="s">
        <v>76</v>
      </c>
      <c r="AY460" s="252" t="s">
        <v>198</v>
      </c>
    </row>
    <row r="461" spans="2:65" s="13" customFormat="1" x14ac:dyDescent="0.2">
      <c r="B461" s="232"/>
      <c r="C461" s="233"/>
      <c r="D461" s="222" t="s">
        <v>206</v>
      </c>
      <c r="E461" s="234" t="s">
        <v>1</v>
      </c>
      <c r="F461" s="235" t="s">
        <v>208</v>
      </c>
      <c r="G461" s="233"/>
      <c r="H461" s="236">
        <v>1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206</v>
      </c>
      <c r="AU461" s="242" t="s">
        <v>83</v>
      </c>
      <c r="AV461" s="13" t="s">
        <v>205</v>
      </c>
      <c r="AW461" s="13" t="s">
        <v>32</v>
      </c>
      <c r="AX461" s="13" t="s">
        <v>83</v>
      </c>
      <c r="AY461" s="242" t="s">
        <v>198</v>
      </c>
    </row>
    <row r="462" spans="2:65" s="1" customFormat="1" ht="24" customHeight="1" x14ac:dyDescent="0.2">
      <c r="B462" s="33"/>
      <c r="C462" s="260" t="s">
        <v>871</v>
      </c>
      <c r="D462" s="260" t="s">
        <v>2230</v>
      </c>
      <c r="E462" s="261" t="s">
        <v>2840</v>
      </c>
      <c r="F462" s="262" t="s">
        <v>2841</v>
      </c>
      <c r="G462" s="263" t="s">
        <v>204</v>
      </c>
      <c r="H462" s="264">
        <v>1</v>
      </c>
      <c r="I462" s="265"/>
      <c r="J462" s="264">
        <f>ROUND(I462*H462,2)</f>
        <v>0</v>
      </c>
      <c r="K462" s="262" t="s">
        <v>1</v>
      </c>
      <c r="L462" s="266"/>
      <c r="M462" s="267" t="s">
        <v>1</v>
      </c>
      <c r="N462" s="268" t="s">
        <v>41</v>
      </c>
      <c r="O462" s="65"/>
      <c r="P462" s="216">
        <f>O462*H462</f>
        <v>0</v>
      </c>
      <c r="Q462" s="216">
        <v>2E-3</v>
      </c>
      <c r="R462" s="216">
        <f>Q462*H462</f>
        <v>2E-3</v>
      </c>
      <c r="S462" s="216">
        <v>0</v>
      </c>
      <c r="T462" s="217">
        <f>S462*H462</f>
        <v>0</v>
      </c>
      <c r="AR462" s="218" t="s">
        <v>295</v>
      </c>
      <c r="AT462" s="218" t="s">
        <v>2230</v>
      </c>
      <c r="AU462" s="218" t="s">
        <v>83</v>
      </c>
      <c r="AY462" s="16" t="s">
        <v>198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6" t="s">
        <v>83</v>
      </c>
      <c r="BK462" s="219">
        <f>ROUND(I462*H462,2)</f>
        <v>0</v>
      </c>
      <c r="BL462" s="16" t="s">
        <v>243</v>
      </c>
      <c r="BM462" s="218" t="s">
        <v>874</v>
      </c>
    </row>
    <row r="463" spans="2:65" s="1" customFormat="1" ht="24" customHeight="1" x14ac:dyDescent="0.2">
      <c r="B463" s="33"/>
      <c r="C463" s="208" t="s">
        <v>515</v>
      </c>
      <c r="D463" s="208" t="s">
        <v>201</v>
      </c>
      <c r="E463" s="209" t="s">
        <v>2842</v>
      </c>
      <c r="F463" s="210" t="s">
        <v>2843</v>
      </c>
      <c r="G463" s="211" t="s">
        <v>204</v>
      </c>
      <c r="H463" s="212">
        <v>24</v>
      </c>
      <c r="I463" s="213"/>
      <c r="J463" s="212">
        <f>ROUND(I463*H463,2)</f>
        <v>0</v>
      </c>
      <c r="K463" s="210" t="s">
        <v>1</v>
      </c>
      <c r="L463" s="37"/>
      <c r="M463" s="214" t="s">
        <v>1</v>
      </c>
      <c r="N463" s="215" t="s">
        <v>41</v>
      </c>
      <c r="O463" s="65"/>
      <c r="P463" s="216">
        <f>O463*H463</f>
        <v>0</v>
      </c>
      <c r="Q463" s="216">
        <v>2.0000000000000001E-4</v>
      </c>
      <c r="R463" s="216">
        <f>Q463*H463</f>
        <v>4.8000000000000004E-3</v>
      </c>
      <c r="S463" s="216">
        <v>0</v>
      </c>
      <c r="T463" s="217">
        <f>S463*H463</f>
        <v>0</v>
      </c>
      <c r="AR463" s="218" t="s">
        <v>243</v>
      </c>
      <c r="AT463" s="218" t="s">
        <v>201</v>
      </c>
      <c r="AU463" s="218" t="s">
        <v>83</v>
      </c>
      <c r="AY463" s="16" t="s">
        <v>198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6" t="s">
        <v>83</v>
      </c>
      <c r="BK463" s="219">
        <f>ROUND(I463*H463,2)</f>
        <v>0</v>
      </c>
      <c r="BL463" s="16" t="s">
        <v>243</v>
      </c>
      <c r="BM463" s="218" t="s">
        <v>884</v>
      </c>
    </row>
    <row r="464" spans="2:65" s="14" customFormat="1" x14ac:dyDescent="0.2">
      <c r="B464" s="243"/>
      <c r="C464" s="244"/>
      <c r="D464" s="222" t="s">
        <v>206</v>
      </c>
      <c r="E464" s="245" t="s">
        <v>1</v>
      </c>
      <c r="F464" s="246" t="s">
        <v>2844</v>
      </c>
      <c r="G464" s="244"/>
      <c r="H464" s="245" t="s">
        <v>1</v>
      </c>
      <c r="I464" s="247"/>
      <c r="J464" s="244"/>
      <c r="K464" s="244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206</v>
      </c>
      <c r="AU464" s="252" t="s">
        <v>83</v>
      </c>
      <c r="AV464" s="14" t="s">
        <v>83</v>
      </c>
      <c r="AW464" s="14" t="s">
        <v>32</v>
      </c>
      <c r="AX464" s="14" t="s">
        <v>76</v>
      </c>
      <c r="AY464" s="252" t="s">
        <v>198</v>
      </c>
    </row>
    <row r="465" spans="2:65" s="12" customFormat="1" x14ac:dyDescent="0.2">
      <c r="B465" s="220"/>
      <c r="C465" s="221"/>
      <c r="D465" s="222" t="s">
        <v>206</v>
      </c>
      <c r="E465" s="223" t="s">
        <v>1</v>
      </c>
      <c r="F465" s="224" t="s">
        <v>273</v>
      </c>
      <c r="G465" s="221"/>
      <c r="H465" s="225">
        <v>24</v>
      </c>
      <c r="I465" s="226"/>
      <c r="J465" s="221"/>
      <c r="K465" s="221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206</v>
      </c>
      <c r="AU465" s="231" t="s">
        <v>83</v>
      </c>
      <c r="AV465" s="12" t="s">
        <v>85</v>
      </c>
      <c r="AW465" s="12" t="s">
        <v>32</v>
      </c>
      <c r="AX465" s="12" t="s">
        <v>76</v>
      </c>
      <c r="AY465" s="231" t="s">
        <v>198</v>
      </c>
    </row>
    <row r="466" spans="2:65" s="13" customFormat="1" x14ac:dyDescent="0.2">
      <c r="B466" s="232"/>
      <c r="C466" s="233"/>
      <c r="D466" s="222" t="s">
        <v>206</v>
      </c>
      <c r="E466" s="234" t="s">
        <v>1</v>
      </c>
      <c r="F466" s="235" t="s">
        <v>208</v>
      </c>
      <c r="G466" s="233"/>
      <c r="H466" s="236">
        <v>24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AT466" s="242" t="s">
        <v>206</v>
      </c>
      <c r="AU466" s="242" t="s">
        <v>83</v>
      </c>
      <c r="AV466" s="13" t="s">
        <v>205</v>
      </c>
      <c r="AW466" s="13" t="s">
        <v>32</v>
      </c>
      <c r="AX466" s="13" t="s">
        <v>83</v>
      </c>
      <c r="AY466" s="242" t="s">
        <v>198</v>
      </c>
    </row>
    <row r="467" spans="2:65" s="1" customFormat="1" ht="16.5" customHeight="1" x14ac:dyDescent="0.2">
      <c r="B467" s="33"/>
      <c r="C467" s="208" t="s">
        <v>886</v>
      </c>
      <c r="D467" s="208" t="s">
        <v>201</v>
      </c>
      <c r="E467" s="209" t="s">
        <v>2845</v>
      </c>
      <c r="F467" s="210" t="s">
        <v>2846</v>
      </c>
      <c r="G467" s="211" t="s">
        <v>204</v>
      </c>
      <c r="H467" s="212">
        <v>2</v>
      </c>
      <c r="I467" s="213"/>
      <c r="J467" s="212">
        <f>ROUND(I467*H467,2)</f>
        <v>0</v>
      </c>
      <c r="K467" s="210" t="s">
        <v>1</v>
      </c>
      <c r="L467" s="37"/>
      <c r="M467" s="214" t="s">
        <v>1</v>
      </c>
      <c r="N467" s="215" t="s">
        <v>41</v>
      </c>
      <c r="O467" s="65"/>
      <c r="P467" s="216">
        <f>O467*H467</f>
        <v>0</v>
      </c>
      <c r="Q467" s="216">
        <v>6.9999999999999999E-4</v>
      </c>
      <c r="R467" s="216">
        <f>Q467*H467</f>
        <v>1.4E-3</v>
      </c>
      <c r="S467" s="216">
        <v>0</v>
      </c>
      <c r="T467" s="217">
        <f>S467*H467</f>
        <v>0</v>
      </c>
      <c r="AR467" s="218" t="s">
        <v>243</v>
      </c>
      <c r="AT467" s="218" t="s">
        <v>201</v>
      </c>
      <c r="AU467" s="218" t="s">
        <v>83</v>
      </c>
      <c r="AY467" s="16" t="s">
        <v>198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6" t="s">
        <v>83</v>
      </c>
      <c r="BK467" s="219">
        <f>ROUND(I467*H467,2)</f>
        <v>0</v>
      </c>
      <c r="BL467" s="16" t="s">
        <v>243</v>
      </c>
      <c r="BM467" s="218" t="s">
        <v>889</v>
      </c>
    </row>
    <row r="468" spans="2:65" s="14" customFormat="1" x14ac:dyDescent="0.2">
      <c r="B468" s="243"/>
      <c r="C468" s="244"/>
      <c r="D468" s="222" t="s">
        <v>206</v>
      </c>
      <c r="E468" s="245" t="s">
        <v>1</v>
      </c>
      <c r="F468" s="246" t="s">
        <v>2847</v>
      </c>
      <c r="G468" s="244"/>
      <c r="H468" s="245" t="s">
        <v>1</v>
      </c>
      <c r="I468" s="247"/>
      <c r="J468" s="244"/>
      <c r="K468" s="244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206</v>
      </c>
      <c r="AU468" s="252" t="s">
        <v>83</v>
      </c>
      <c r="AV468" s="14" t="s">
        <v>83</v>
      </c>
      <c r="AW468" s="14" t="s">
        <v>32</v>
      </c>
      <c r="AX468" s="14" t="s">
        <v>76</v>
      </c>
      <c r="AY468" s="252" t="s">
        <v>198</v>
      </c>
    </row>
    <row r="469" spans="2:65" s="12" customFormat="1" x14ac:dyDescent="0.2">
      <c r="B469" s="220"/>
      <c r="C469" s="221"/>
      <c r="D469" s="222" t="s">
        <v>206</v>
      </c>
      <c r="E469" s="223" t="s">
        <v>1</v>
      </c>
      <c r="F469" s="224" t="s">
        <v>85</v>
      </c>
      <c r="G469" s="221"/>
      <c r="H469" s="225">
        <v>2</v>
      </c>
      <c r="I469" s="226"/>
      <c r="J469" s="221"/>
      <c r="K469" s="221"/>
      <c r="L469" s="227"/>
      <c r="M469" s="228"/>
      <c r="N469" s="229"/>
      <c r="O469" s="229"/>
      <c r="P469" s="229"/>
      <c r="Q469" s="229"/>
      <c r="R469" s="229"/>
      <c r="S469" s="229"/>
      <c r="T469" s="230"/>
      <c r="AT469" s="231" t="s">
        <v>206</v>
      </c>
      <c r="AU469" s="231" t="s">
        <v>83</v>
      </c>
      <c r="AV469" s="12" t="s">
        <v>85</v>
      </c>
      <c r="AW469" s="12" t="s">
        <v>32</v>
      </c>
      <c r="AX469" s="12" t="s">
        <v>76</v>
      </c>
      <c r="AY469" s="231" t="s">
        <v>198</v>
      </c>
    </row>
    <row r="470" spans="2:65" s="13" customFormat="1" x14ac:dyDescent="0.2">
      <c r="B470" s="232"/>
      <c r="C470" s="233"/>
      <c r="D470" s="222" t="s">
        <v>206</v>
      </c>
      <c r="E470" s="234" t="s">
        <v>1</v>
      </c>
      <c r="F470" s="235" t="s">
        <v>208</v>
      </c>
      <c r="G470" s="233"/>
      <c r="H470" s="236">
        <v>2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206</v>
      </c>
      <c r="AU470" s="242" t="s">
        <v>83</v>
      </c>
      <c r="AV470" s="13" t="s">
        <v>205</v>
      </c>
      <c r="AW470" s="13" t="s">
        <v>32</v>
      </c>
      <c r="AX470" s="13" t="s">
        <v>83</v>
      </c>
      <c r="AY470" s="242" t="s">
        <v>198</v>
      </c>
    </row>
    <row r="471" spans="2:65" s="1" customFormat="1" ht="16.5" customHeight="1" x14ac:dyDescent="0.2">
      <c r="B471" s="33"/>
      <c r="C471" s="208" t="s">
        <v>520</v>
      </c>
      <c r="D471" s="208" t="s">
        <v>201</v>
      </c>
      <c r="E471" s="209" t="s">
        <v>2848</v>
      </c>
      <c r="F471" s="210" t="s">
        <v>2849</v>
      </c>
      <c r="G471" s="211" t="s">
        <v>204</v>
      </c>
      <c r="H471" s="212">
        <v>1</v>
      </c>
      <c r="I471" s="213"/>
      <c r="J471" s="212">
        <f>ROUND(I471*H471,2)</f>
        <v>0</v>
      </c>
      <c r="K471" s="210" t="s">
        <v>1</v>
      </c>
      <c r="L471" s="37"/>
      <c r="M471" s="214" t="s">
        <v>1</v>
      </c>
      <c r="N471" s="215" t="s">
        <v>41</v>
      </c>
      <c r="O471" s="65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7">
        <f>S471*H471</f>
        <v>0</v>
      </c>
      <c r="AR471" s="218" t="s">
        <v>243</v>
      </c>
      <c r="AT471" s="218" t="s">
        <v>201</v>
      </c>
      <c r="AU471" s="218" t="s">
        <v>83</v>
      </c>
      <c r="AY471" s="16" t="s">
        <v>198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6" t="s">
        <v>83</v>
      </c>
      <c r="BK471" s="219">
        <f>ROUND(I471*H471,2)</f>
        <v>0</v>
      </c>
      <c r="BL471" s="16" t="s">
        <v>243</v>
      </c>
      <c r="BM471" s="218" t="s">
        <v>895</v>
      </c>
    </row>
    <row r="472" spans="2:65" s="14" customFormat="1" x14ac:dyDescent="0.2">
      <c r="B472" s="243"/>
      <c r="C472" s="244"/>
      <c r="D472" s="222" t="s">
        <v>206</v>
      </c>
      <c r="E472" s="245" t="s">
        <v>1</v>
      </c>
      <c r="F472" s="246" t="s">
        <v>2850</v>
      </c>
      <c r="G472" s="244"/>
      <c r="H472" s="245" t="s">
        <v>1</v>
      </c>
      <c r="I472" s="247"/>
      <c r="J472" s="244"/>
      <c r="K472" s="244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206</v>
      </c>
      <c r="AU472" s="252" t="s">
        <v>83</v>
      </c>
      <c r="AV472" s="14" t="s">
        <v>83</v>
      </c>
      <c r="AW472" s="14" t="s">
        <v>32</v>
      </c>
      <c r="AX472" s="14" t="s">
        <v>76</v>
      </c>
      <c r="AY472" s="252" t="s">
        <v>198</v>
      </c>
    </row>
    <row r="473" spans="2:65" s="12" customFormat="1" x14ac:dyDescent="0.2">
      <c r="B473" s="220"/>
      <c r="C473" s="221"/>
      <c r="D473" s="222" t="s">
        <v>206</v>
      </c>
      <c r="E473" s="223" t="s">
        <v>1</v>
      </c>
      <c r="F473" s="224" t="s">
        <v>83</v>
      </c>
      <c r="G473" s="221"/>
      <c r="H473" s="225">
        <v>1</v>
      </c>
      <c r="I473" s="226"/>
      <c r="J473" s="221"/>
      <c r="K473" s="221"/>
      <c r="L473" s="227"/>
      <c r="M473" s="228"/>
      <c r="N473" s="229"/>
      <c r="O473" s="229"/>
      <c r="P473" s="229"/>
      <c r="Q473" s="229"/>
      <c r="R473" s="229"/>
      <c r="S473" s="229"/>
      <c r="T473" s="230"/>
      <c r="AT473" s="231" t="s">
        <v>206</v>
      </c>
      <c r="AU473" s="231" t="s">
        <v>83</v>
      </c>
      <c r="AV473" s="12" t="s">
        <v>85</v>
      </c>
      <c r="AW473" s="12" t="s">
        <v>32</v>
      </c>
      <c r="AX473" s="12" t="s">
        <v>76</v>
      </c>
      <c r="AY473" s="231" t="s">
        <v>198</v>
      </c>
    </row>
    <row r="474" spans="2:65" s="13" customFormat="1" x14ac:dyDescent="0.2">
      <c r="B474" s="232"/>
      <c r="C474" s="233"/>
      <c r="D474" s="222" t="s">
        <v>206</v>
      </c>
      <c r="E474" s="234" t="s">
        <v>1</v>
      </c>
      <c r="F474" s="235" t="s">
        <v>208</v>
      </c>
      <c r="G474" s="233"/>
      <c r="H474" s="236">
        <v>1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206</v>
      </c>
      <c r="AU474" s="242" t="s">
        <v>83</v>
      </c>
      <c r="AV474" s="13" t="s">
        <v>205</v>
      </c>
      <c r="AW474" s="13" t="s">
        <v>32</v>
      </c>
      <c r="AX474" s="13" t="s">
        <v>83</v>
      </c>
      <c r="AY474" s="242" t="s">
        <v>198</v>
      </c>
    </row>
    <row r="475" spans="2:65" s="1" customFormat="1" ht="16.5" customHeight="1" x14ac:dyDescent="0.2">
      <c r="B475" s="33"/>
      <c r="C475" s="208" t="s">
        <v>903</v>
      </c>
      <c r="D475" s="208" t="s">
        <v>201</v>
      </c>
      <c r="E475" s="209" t="s">
        <v>2851</v>
      </c>
      <c r="F475" s="210" t="s">
        <v>2852</v>
      </c>
      <c r="G475" s="211" t="s">
        <v>204</v>
      </c>
      <c r="H475" s="212">
        <v>1</v>
      </c>
      <c r="I475" s="213"/>
      <c r="J475" s="212">
        <f t="shared" ref="J475:J480" si="25">ROUND(I475*H475,2)</f>
        <v>0</v>
      </c>
      <c r="K475" s="210" t="s">
        <v>1</v>
      </c>
      <c r="L475" s="37"/>
      <c r="M475" s="214" t="s">
        <v>1</v>
      </c>
      <c r="N475" s="215" t="s">
        <v>41</v>
      </c>
      <c r="O475" s="65"/>
      <c r="P475" s="216">
        <f t="shared" ref="P475:P480" si="26">O475*H475</f>
        <v>0</v>
      </c>
      <c r="Q475" s="216">
        <v>1E-4</v>
      </c>
      <c r="R475" s="216">
        <f t="shared" ref="R475:R480" si="27">Q475*H475</f>
        <v>1E-4</v>
      </c>
      <c r="S475" s="216">
        <v>0</v>
      </c>
      <c r="T475" s="217">
        <f t="shared" ref="T475:T480" si="28">S475*H475</f>
        <v>0</v>
      </c>
      <c r="AR475" s="218" t="s">
        <v>243</v>
      </c>
      <c r="AT475" s="218" t="s">
        <v>201</v>
      </c>
      <c r="AU475" s="218" t="s">
        <v>83</v>
      </c>
      <c r="AY475" s="16" t="s">
        <v>198</v>
      </c>
      <c r="BE475" s="219">
        <f t="shared" ref="BE475:BE480" si="29">IF(N475="základní",J475,0)</f>
        <v>0</v>
      </c>
      <c r="BF475" s="219">
        <f t="shared" ref="BF475:BF480" si="30">IF(N475="snížená",J475,0)</f>
        <v>0</v>
      </c>
      <c r="BG475" s="219">
        <f t="shared" ref="BG475:BG480" si="31">IF(N475="zákl. přenesená",J475,0)</f>
        <v>0</v>
      </c>
      <c r="BH475" s="219">
        <f t="shared" ref="BH475:BH480" si="32">IF(N475="sníž. přenesená",J475,0)</f>
        <v>0</v>
      </c>
      <c r="BI475" s="219">
        <f t="shared" ref="BI475:BI480" si="33">IF(N475="nulová",J475,0)</f>
        <v>0</v>
      </c>
      <c r="BJ475" s="16" t="s">
        <v>83</v>
      </c>
      <c r="BK475" s="219">
        <f t="shared" ref="BK475:BK480" si="34">ROUND(I475*H475,2)</f>
        <v>0</v>
      </c>
      <c r="BL475" s="16" t="s">
        <v>243</v>
      </c>
      <c r="BM475" s="218" t="s">
        <v>906</v>
      </c>
    </row>
    <row r="476" spans="2:65" s="1" customFormat="1" ht="16.5" customHeight="1" x14ac:dyDescent="0.2">
      <c r="B476" s="33"/>
      <c r="C476" s="208" t="s">
        <v>529</v>
      </c>
      <c r="D476" s="208" t="s">
        <v>201</v>
      </c>
      <c r="E476" s="209" t="s">
        <v>2853</v>
      </c>
      <c r="F476" s="210" t="s">
        <v>2854</v>
      </c>
      <c r="G476" s="211" t="s">
        <v>204</v>
      </c>
      <c r="H476" s="212">
        <v>24</v>
      </c>
      <c r="I476" s="213"/>
      <c r="J476" s="212">
        <f t="shared" si="25"/>
        <v>0</v>
      </c>
      <c r="K476" s="210" t="s">
        <v>1</v>
      </c>
      <c r="L476" s="37"/>
      <c r="M476" s="214" t="s">
        <v>1</v>
      </c>
      <c r="N476" s="215" t="s">
        <v>41</v>
      </c>
      <c r="O476" s="65"/>
      <c r="P476" s="216">
        <f t="shared" si="26"/>
        <v>0</v>
      </c>
      <c r="Q476" s="216">
        <v>2.4000000000000001E-4</v>
      </c>
      <c r="R476" s="216">
        <f t="shared" si="27"/>
        <v>5.7600000000000004E-3</v>
      </c>
      <c r="S476" s="216">
        <v>0</v>
      </c>
      <c r="T476" s="217">
        <f t="shared" si="28"/>
        <v>0</v>
      </c>
      <c r="AR476" s="218" t="s">
        <v>243</v>
      </c>
      <c r="AT476" s="218" t="s">
        <v>201</v>
      </c>
      <c r="AU476" s="218" t="s">
        <v>83</v>
      </c>
      <c r="AY476" s="16" t="s">
        <v>198</v>
      </c>
      <c r="BE476" s="219">
        <f t="shared" si="29"/>
        <v>0</v>
      </c>
      <c r="BF476" s="219">
        <f t="shared" si="30"/>
        <v>0</v>
      </c>
      <c r="BG476" s="219">
        <f t="shared" si="31"/>
        <v>0</v>
      </c>
      <c r="BH476" s="219">
        <f t="shared" si="32"/>
        <v>0</v>
      </c>
      <c r="BI476" s="219">
        <f t="shared" si="33"/>
        <v>0</v>
      </c>
      <c r="BJ476" s="16" t="s">
        <v>83</v>
      </c>
      <c r="BK476" s="219">
        <f t="shared" si="34"/>
        <v>0</v>
      </c>
      <c r="BL476" s="16" t="s">
        <v>243</v>
      </c>
      <c r="BM476" s="218" t="s">
        <v>909</v>
      </c>
    </row>
    <row r="477" spans="2:65" s="1" customFormat="1" ht="16.5" customHeight="1" x14ac:dyDescent="0.2">
      <c r="B477" s="33"/>
      <c r="C477" s="208" t="s">
        <v>911</v>
      </c>
      <c r="D477" s="208" t="s">
        <v>201</v>
      </c>
      <c r="E477" s="209" t="s">
        <v>2855</v>
      </c>
      <c r="F477" s="210" t="s">
        <v>2856</v>
      </c>
      <c r="G477" s="211" t="s">
        <v>204</v>
      </c>
      <c r="H477" s="212">
        <v>3</v>
      </c>
      <c r="I477" s="213"/>
      <c r="J477" s="212">
        <f t="shared" si="25"/>
        <v>0</v>
      </c>
      <c r="K477" s="210" t="s">
        <v>1</v>
      </c>
      <c r="L477" s="37"/>
      <c r="M477" s="214" t="s">
        <v>1</v>
      </c>
      <c r="N477" s="215" t="s">
        <v>41</v>
      </c>
      <c r="O477" s="65"/>
      <c r="P477" s="216">
        <f t="shared" si="26"/>
        <v>0</v>
      </c>
      <c r="Q477" s="216">
        <v>1.4999999999999999E-4</v>
      </c>
      <c r="R477" s="216">
        <f t="shared" si="27"/>
        <v>4.4999999999999999E-4</v>
      </c>
      <c r="S477" s="216">
        <v>0</v>
      </c>
      <c r="T477" s="217">
        <f t="shared" si="28"/>
        <v>0</v>
      </c>
      <c r="AR477" s="218" t="s">
        <v>243</v>
      </c>
      <c r="AT477" s="218" t="s">
        <v>201</v>
      </c>
      <c r="AU477" s="218" t="s">
        <v>83</v>
      </c>
      <c r="AY477" s="16" t="s">
        <v>198</v>
      </c>
      <c r="BE477" s="219">
        <f t="shared" si="29"/>
        <v>0</v>
      </c>
      <c r="BF477" s="219">
        <f t="shared" si="30"/>
        <v>0</v>
      </c>
      <c r="BG477" s="219">
        <f t="shared" si="31"/>
        <v>0</v>
      </c>
      <c r="BH477" s="219">
        <f t="shared" si="32"/>
        <v>0</v>
      </c>
      <c r="BI477" s="219">
        <f t="shared" si="33"/>
        <v>0</v>
      </c>
      <c r="BJ477" s="16" t="s">
        <v>83</v>
      </c>
      <c r="BK477" s="219">
        <f t="shared" si="34"/>
        <v>0</v>
      </c>
      <c r="BL477" s="16" t="s">
        <v>243</v>
      </c>
      <c r="BM477" s="218" t="s">
        <v>914</v>
      </c>
    </row>
    <row r="478" spans="2:65" s="1" customFormat="1" ht="16.5" customHeight="1" x14ac:dyDescent="0.2">
      <c r="B478" s="33"/>
      <c r="C478" s="208" t="s">
        <v>539</v>
      </c>
      <c r="D478" s="208" t="s">
        <v>201</v>
      </c>
      <c r="E478" s="209" t="s">
        <v>2857</v>
      </c>
      <c r="F478" s="210" t="s">
        <v>2858</v>
      </c>
      <c r="G478" s="211" t="s">
        <v>204</v>
      </c>
      <c r="H478" s="212">
        <v>1</v>
      </c>
      <c r="I478" s="213"/>
      <c r="J478" s="212">
        <f t="shared" si="25"/>
        <v>0</v>
      </c>
      <c r="K478" s="210" t="s">
        <v>1</v>
      </c>
      <c r="L478" s="37"/>
      <c r="M478" s="214" t="s">
        <v>1</v>
      </c>
      <c r="N478" s="215" t="s">
        <v>41</v>
      </c>
      <c r="O478" s="65"/>
      <c r="P478" s="216">
        <f t="shared" si="26"/>
        <v>0</v>
      </c>
      <c r="Q478" s="216">
        <v>1.8000000000000001E-4</v>
      </c>
      <c r="R478" s="216">
        <f t="shared" si="27"/>
        <v>1.8000000000000001E-4</v>
      </c>
      <c r="S478" s="216">
        <v>0</v>
      </c>
      <c r="T478" s="217">
        <f t="shared" si="28"/>
        <v>0</v>
      </c>
      <c r="AR478" s="218" t="s">
        <v>243</v>
      </c>
      <c r="AT478" s="218" t="s">
        <v>201</v>
      </c>
      <c r="AU478" s="218" t="s">
        <v>83</v>
      </c>
      <c r="AY478" s="16" t="s">
        <v>198</v>
      </c>
      <c r="BE478" s="219">
        <f t="shared" si="29"/>
        <v>0</v>
      </c>
      <c r="BF478" s="219">
        <f t="shared" si="30"/>
        <v>0</v>
      </c>
      <c r="BG478" s="219">
        <f t="shared" si="31"/>
        <v>0</v>
      </c>
      <c r="BH478" s="219">
        <f t="shared" si="32"/>
        <v>0</v>
      </c>
      <c r="BI478" s="219">
        <f t="shared" si="33"/>
        <v>0</v>
      </c>
      <c r="BJ478" s="16" t="s">
        <v>83</v>
      </c>
      <c r="BK478" s="219">
        <f t="shared" si="34"/>
        <v>0</v>
      </c>
      <c r="BL478" s="16" t="s">
        <v>243</v>
      </c>
      <c r="BM478" s="218" t="s">
        <v>918</v>
      </c>
    </row>
    <row r="479" spans="2:65" s="1" customFormat="1" ht="16.5" customHeight="1" x14ac:dyDescent="0.2">
      <c r="B479" s="33"/>
      <c r="C479" s="208" t="s">
        <v>930</v>
      </c>
      <c r="D479" s="208" t="s">
        <v>201</v>
      </c>
      <c r="E479" s="209" t="s">
        <v>2859</v>
      </c>
      <c r="F479" s="210" t="s">
        <v>2860</v>
      </c>
      <c r="G479" s="211" t="s">
        <v>294</v>
      </c>
      <c r="H479" s="212">
        <v>0.06</v>
      </c>
      <c r="I479" s="213"/>
      <c r="J479" s="212">
        <f t="shared" si="25"/>
        <v>0</v>
      </c>
      <c r="K479" s="210" t="s">
        <v>1</v>
      </c>
      <c r="L479" s="37"/>
      <c r="M479" s="214" t="s">
        <v>1</v>
      </c>
      <c r="N479" s="215" t="s">
        <v>41</v>
      </c>
      <c r="O479" s="65"/>
      <c r="P479" s="216">
        <f t="shared" si="26"/>
        <v>0</v>
      </c>
      <c r="Q479" s="216">
        <v>0</v>
      </c>
      <c r="R479" s="216">
        <f t="shared" si="27"/>
        <v>0</v>
      </c>
      <c r="S479" s="216">
        <v>0</v>
      </c>
      <c r="T479" s="217">
        <f t="shared" si="28"/>
        <v>0</v>
      </c>
      <c r="AR479" s="218" t="s">
        <v>243</v>
      </c>
      <c r="AT479" s="218" t="s">
        <v>201</v>
      </c>
      <c r="AU479" s="218" t="s">
        <v>83</v>
      </c>
      <c r="AY479" s="16" t="s">
        <v>198</v>
      </c>
      <c r="BE479" s="219">
        <f t="shared" si="29"/>
        <v>0</v>
      </c>
      <c r="BF479" s="219">
        <f t="shared" si="30"/>
        <v>0</v>
      </c>
      <c r="BG479" s="219">
        <f t="shared" si="31"/>
        <v>0</v>
      </c>
      <c r="BH479" s="219">
        <f t="shared" si="32"/>
        <v>0</v>
      </c>
      <c r="BI479" s="219">
        <f t="shared" si="33"/>
        <v>0</v>
      </c>
      <c r="BJ479" s="16" t="s">
        <v>83</v>
      </c>
      <c r="BK479" s="219">
        <f t="shared" si="34"/>
        <v>0</v>
      </c>
      <c r="BL479" s="16" t="s">
        <v>243</v>
      </c>
      <c r="BM479" s="218" t="s">
        <v>933</v>
      </c>
    </row>
    <row r="480" spans="2:65" s="1" customFormat="1" ht="24" customHeight="1" x14ac:dyDescent="0.2">
      <c r="B480" s="33"/>
      <c r="C480" s="208" t="s">
        <v>546</v>
      </c>
      <c r="D480" s="208" t="s">
        <v>201</v>
      </c>
      <c r="E480" s="209" t="s">
        <v>2861</v>
      </c>
      <c r="F480" s="210" t="s">
        <v>2862</v>
      </c>
      <c r="G480" s="211" t="s">
        <v>294</v>
      </c>
      <c r="H480" s="212">
        <v>0.06</v>
      </c>
      <c r="I480" s="213"/>
      <c r="J480" s="212">
        <f t="shared" si="25"/>
        <v>0</v>
      </c>
      <c r="K480" s="210" t="s">
        <v>1</v>
      </c>
      <c r="L480" s="37"/>
      <c r="M480" s="214" t="s">
        <v>1</v>
      </c>
      <c r="N480" s="215" t="s">
        <v>41</v>
      </c>
      <c r="O480" s="65"/>
      <c r="P480" s="216">
        <f t="shared" si="26"/>
        <v>0</v>
      </c>
      <c r="Q480" s="216">
        <v>0</v>
      </c>
      <c r="R480" s="216">
        <f t="shared" si="27"/>
        <v>0</v>
      </c>
      <c r="S480" s="216">
        <v>0</v>
      </c>
      <c r="T480" s="217">
        <f t="shared" si="28"/>
        <v>0</v>
      </c>
      <c r="AR480" s="218" t="s">
        <v>243</v>
      </c>
      <c r="AT480" s="218" t="s">
        <v>201</v>
      </c>
      <c r="AU480" s="218" t="s">
        <v>83</v>
      </c>
      <c r="AY480" s="16" t="s">
        <v>198</v>
      </c>
      <c r="BE480" s="219">
        <f t="shared" si="29"/>
        <v>0</v>
      </c>
      <c r="BF480" s="219">
        <f t="shared" si="30"/>
        <v>0</v>
      </c>
      <c r="BG480" s="219">
        <f t="shared" si="31"/>
        <v>0</v>
      </c>
      <c r="BH480" s="219">
        <f t="shared" si="32"/>
        <v>0</v>
      </c>
      <c r="BI480" s="219">
        <f t="shared" si="33"/>
        <v>0</v>
      </c>
      <c r="BJ480" s="16" t="s">
        <v>83</v>
      </c>
      <c r="BK480" s="219">
        <f t="shared" si="34"/>
        <v>0</v>
      </c>
      <c r="BL480" s="16" t="s">
        <v>243</v>
      </c>
      <c r="BM480" s="218" t="s">
        <v>938</v>
      </c>
    </row>
    <row r="481" spans="2:65" s="11" customFormat="1" ht="25.9" customHeight="1" x14ac:dyDescent="0.2">
      <c r="B481" s="192"/>
      <c r="C481" s="193"/>
      <c r="D481" s="194" t="s">
        <v>75</v>
      </c>
      <c r="E481" s="195" t="s">
        <v>2863</v>
      </c>
      <c r="F481" s="195" t="s">
        <v>2864</v>
      </c>
      <c r="G481" s="193"/>
      <c r="H481" s="193"/>
      <c r="I481" s="196"/>
      <c r="J481" s="197">
        <f>BK481</f>
        <v>0</v>
      </c>
      <c r="K481" s="193"/>
      <c r="L481" s="198"/>
      <c r="M481" s="199"/>
      <c r="N481" s="200"/>
      <c r="O481" s="200"/>
      <c r="P481" s="201">
        <f>SUM(P482:P630)</f>
        <v>0</v>
      </c>
      <c r="Q481" s="200"/>
      <c r="R481" s="201">
        <f>SUM(R482:R630)</f>
        <v>0.97229999999999972</v>
      </c>
      <c r="S481" s="200"/>
      <c r="T481" s="202">
        <f>SUM(T482:T630)</f>
        <v>0</v>
      </c>
      <c r="AR481" s="203" t="s">
        <v>85</v>
      </c>
      <c r="AT481" s="204" t="s">
        <v>75</v>
      </c>
      <c r="AU481" s="204" t="s">
        <v>76</v>
      </c>
      <c r="AY481" s="203" t="s">
        <v>198</v>
      </c>
      <c r="BK481" s="205">
        <f>SUM(BK482:BK630)</f>
        <v>0</v>
      </c>
    </row>
    <row r="482" spans="2:65" s="1" customFormat="1" ht="16.5" customHeight="1" x14ac:dyDescent="0.2">
      <c r="B482" s="33"/>
      <c r="C482" s="208" t="s">
        <v>940</v>
      </c>
      <c r="D482" s="208" t="s">
        <v>201</v>
      </c>
      <c r="E482" s="209" t="s">
        <v>2865</v>
      </c>
      <c r="F482" s="210" t="s">
        <v>2866</v>
      </c>
      <c r="G482" s="211" t="s">
        <v>204</v>
      </c>
      <c r="H482" s="212">
        <v>6</v>
      </c>
      <c r="I482" s="213"/>
      <c r="J482" s="212">
        <f>ROUND(I482*H482,2)</f>
        <v>0</v>
      </c>
      <c r="K482" s="210" t="s">
        <v>1</v>
      </c>
      <c r="L482" s="37"/>
      <c r="M482" s="214" t="s">
        <v>1</v>
      </c>
      <c r="N482" s="215" t="s">
        <v>41</v>
      </c>
      <c r="O482" s="65"/>
      <c r="P482" s="216">
        <f>O482*H482</f>
        <v>0</v>
      </c>
      <c r="Q482" s="216">
        <v>0</v>
      </c>
      <c r="R482" s="216">
        <f>Q482*H482</f>
        <v>0</v>
      </c>
      <c r="S482" s="216">
        <v>0</v>
      </c>
      <c r="T482" s="217">
        <f>S482*H482</f>
        <v>0</v>
      </c>
      <c r="AR482" s="218" t="s">
        <v>243</v>
      </c>
      <c r="AT482" s="218" t="s">
        <v>201</v>
      </c>
      <c r="AU482" s="218" t="s">
        <v>83</v>
      </c>
      <c r="AY482" s="16" t="s">
        <v>198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6" t="s">
        <v>83</v>
      </c>
      <c r="BK482" s="219">
        <f>ROUND(I482*H482,2)</f>
        <v>0</v>
      </c>
      <c r="BL482" s="16" t="s">
        <v>243</v>
      </c>
      <c r="BM482" s="218" t="s">
        <v>943</v>
      </c>
    </row>
    <row r="483" spans="2:65" s="1" customFormat="1" ht="24" customHeight="1" x14ac:dyDescent="0.2">
      <c r="B483" s="33"/>
      <c r="C483" s="208" t="s">
        <v>553</v>
      </c>
      <c r="D483" s="208" t="s">
        <v>201</v>
      </c>
      <c r="E483" s="209" t="s">
        <v>2867</v>
      </c>
      <c r="F483" s="210" t="s">
        <v>2868</v>
      </c>
      <c r="G483" s="211" t="s">
        <v>204</v>
      </c>
      <c r="H483" s="212">
        <v>6</v>
      </c>
      <c r="I483" s="213"/>
      <c r="J483" s="212">
        <f>ROUND(I483*H483,2)</f>
        <v>0</v>
      </c>
      <c r="K483" s="210" t="s">
        <v>1</v>
      </c>
      <c r="L483" s="37"/>
      <c r="M483" s="214" t="s">
        <v>1</v>
      </c>
      <c r="N483" s="215" t="s">
        <v>41</v>
      </c>
      <c r="O483" s="65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AR483" s="218" t="s">
        <v>243</v>
      </c>
      <c r="AT483" s="218" t="s">
        <v>201</v>
      </c>
      <c r="AU483" s="218" t="s">
        <v>83</v>
      </c>
      <c r="AY483" s="16" t="s">
        <v>198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6" t="s">
        <v>83</v>
      </c>
      <c r="BK483" s="219">
        <f>ROUND(I483*H483,2)</f>
        <v>0</v>
      </c>
      <c r="BL483" s="16" t="s">
        <v>243</v>
      </c>
      <c r="BM483" s="218" t="s">
        <v>947</v>
      </c>
    </row>
    <row r="484" spans="2:65" s="14" customFormat="1" x14ac:dyDescent="0.2">
      <c r="B484" s="243"/>
      <c r="C484" s="244"/>
      <c r="D484" s="222" t="s">
        <v>206</v>
      </c>
      <c r="E484" s="245" t="s">
        <v>1</v>
      </c>
      <c r="F484" s="246" t="s">
        <v>2869</v>
      </c>
      <c r="G484" s="244"/>
      <c r="H484" s="245" t="s">
        <v>1</v>
      </c>
      <c r="I484" s="247"/>
      <c r="J484" s="244"/>
      <c r="K484" s="244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206</v>
      </c>
      <c r="AU484" s="252" t="s">
        <v>83</v>
      </c>
      <c r="AV484" s="14" t="s">
        <v>83</v>
      </c>
      <c r="AW484" s="14" t="s">
        <v>32</v>
      </c>
      <c r="AX484" s="14" t="s">
        <v>76</v>
      </c>
      <c r="AY484" s="252" t="s">
        <v>198</v>
      </c>
    </row>
    <row r="485" spans="2:65" s="14" customFormat="1" x14ac:dyDescent="0.2">
      <c r="B485" s="243"/>
      <c r="C485" s="244"/>
      <c r="D485" s="222" t="s">
        <v>206</v>
      </c>
      <c r="E485" s="245" t="s">
        <v>1</v>
      </c>
      <c r="F485" s="246" t="s">
        <v>2870</v>
      </c>
      <c r="G485" s="244"/>
      <c r="H485" s="245" t="s">
        <v>1</v>
      </c>
      <c r="I485" s="247"/>
      <c r="J485" s="244"/>
      <c r="K485" s="244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206</v>
      </c>
      <c r="AU485" s="252" t="s">
        <v>83</v>
      </c>
      <c r="AV485" s="14" t="s">
        <v>83</v>
      </c>
      <c r="AW485" s="14" t="s">
        <v>32</v>
      </c>
      <c r="AX485" s="14" t="s">
        <v>76</v>
      </c>
      <c r="AY485" s="252" t="s">
        <v>198</v>
      </c>
    </row>
    <row r="486" spans="2:65" s="14" customFormat="1" x14ac:dyDescent="0.2">
      <c r="B486" s="243"/>
      <c r="C486" s="244"/>
      <c r="D486" s="222" t="s">
        <v>206</v>
      </c>
      <c r="E486" s="245" t="s">
        <v>1</v>
      </c>
      <c r="F486" s="246" t="s">
        <v>2871</v>
      </c>
      <c r="G486" s="244"/>
      <c r="H486" s="245" t="s">
        <v>1</v>
      </c>
      <c r="I486" s="247"/>
      <c r="J486" s="244"/>
      <c r="K486" s="244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206</v>
      </c>
      <c r="AU486" s="252" t="s">
        <v>83</v>
      </c>
      <c r="AV486" s="14" t="s">
        <v>83</v>
      </c>
      <c r="AW486" s="14" t="s">
        <v>32</v>
      </c>
      <c r="AX486" s="14" t="s">
        <v>76</v>
      </c>
      <c r="AY486" s="252" t="s">
        <v>198</v>
      </c>
    </row>
    <row r="487" spans="2:65" s="14" customFormat="1" x14ac:dyDescent="0.2">
      <c r="B487" s="243"/>
      <c r="C487" s="244"/>
      <c r="D487" s="222" t="s">
        <v>206</v>
      </c>
      <c r="E487" s="245" t="s">
        <v>1</v>
      </c>
      <c r="F487" s="246" t="s">
        <v>2872</v>
      </c>
      <c r="G487" s="244"/>
      <c r="H487" s="245" t="s">
        <v>1</v>
      </c>
      <c r="I487" s="247"/>
      <c r="J487" s="244"/>
      <c r="K487" s="244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206</v>
      </c>
      <c r="AU487" s="252" t="s">
        <v>83</v>
      </c>
      <c r="AV487" s="14" t="s">
        <v>83</v>
      </c>
      <c r="AW487" s="14" t="s">
        <v>32</v>
      </c>
      <c r="AX487" s="14" t="s">
        <v>76</v>
      </c>
      <c r="AY487" s="252" t="s">
        <v>198</v>
      </c>
    </row>
    <row r="488" spans="2:65" s="12" customFormat="1" x14ac:dyDescent="0.2">
      <c r="B488" s="220"/>
      <c r="C488" s="221"/>
      <c r="D488" s="222" t="s">
        <v>206</v>
      </c>
      <c r="E488" s="223" t="s">
        <v>1</v>
      </c>
      <c r="F488" s="224" t="s">
        <v>85</v>
      </c>
      <c r="G488" s="221"/>
      <c r="H488" s="225">
        <v>2</v>
      </c>
      <c r="I488" s="226"/>
      <c r="J488" s="221"/>
      <c r="K488" s="221"/>
      <c r="L488" s="227"/>
      <c r="M488" s="228"/>
      <c r="N488" s="229"/>
      <c r="O488" s="229"/>
      <c r="P488" s="229"/>
      <c r="Q488" s="229"/>
      <c r="R488" s="229"/>
      <c r="S488" s="229"/>
      <c r="T488" s="230"/>
      <c r="AT488" s="231" t="s">
        <v>206</v>
      </c>
      <c r="AU488" s="231" t="s">
        <v>83</v>
      </c>
      <c r="AV488" s="12" t="s">
        <v>85</v>
      </c>
      <c r="AW488" s="12" t="s">
        <v>32</v>
      </c>
      <c r="AX488" s="12" t="s">
        <v>76</v>
      </c>
      <c r="AY488" s="231" t="s">
        <v>198</v>
      </c>
    </row>
    <row r="489" spans="2:65" s="14" customFormat="1" ht="22.5" x14ac:dyDescent="0.2">
      <c r="B489" s="243"/>
      <c r="C489" s="244"/>
      <c r="D489" s="222" t="s">
        <v>206</v>
      </c>
      <c r="E489" s="245" t="s">
        <v>1</v>
      </c>
      <c r="F489" s="246" t="s">
        <v>2873</v>
      </c>
      <c r="G489" s="244"/>
      <c r="H489" s="245" t="s">
        <v>1</v>
      </c>
      <c r="I489" s="247"/>
      <c r="J489" s="244"/>
      <c r="K489" s="244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206</v>
      </c>
      <c r="AU489" s="252" t="s">
        <v>83</v>
      </c>
      <c r="AV489" s="14" t="s">
        <v>83</v>
      </c>
      <c r="AW489" s="14" t="s">
        <v>32</v>
      </c>
      <c r="AX489" s="14" t="s">
        <v>76</v>
      </c>
      <c r="AY489" s="252" t="s">
        <v>198</v>
      </c>
    </row>
    <row r="490" spans="2:65" s="14" customFormat="1" x14ac:dyDescent="0.2">
      <c r="B490" s="243"/>
      <c r="C490" s="244"/>
      <c r="D490" s="222" t="s">
        <v>206</v>
      </c>
      <c r="E490" s="245" t="s">
        <v>1</v>
      </c>
      <c r="F490" s="246" t="s">
        <v>2874</v>
      </c>
      <c r="G490" s="244"/>
      <c r="H490" s="245" t="s">
        <v>1</v>
      </c>
      <c r="I490" s="247"/>
      <c r="J490" s="244"/>
      <c r="K490" s="244"/>
      <c r="L490" s="248"/>
      <c r="M490" s="249"/>
      <c r="N490" s="250"/>
      <c r="O490" s="250"/>
      <c r="P490" s="250"/>
      <c r="Q490" s="250"/>
      <c r="R490" s="250"/>
      <c r="S490" s="250"/>
      <c r="T490" s="251"/>
      <c r="AT490" s="252" t="s">
        <v>206</v>
      </c>
      <c r="AU490" s="252" t="s">
        <v>83</v>
      </c>
      <c r="AV490" s="14" t="s">
        <v>83</v>
      </c>
      <c r="AW490" s="14" t="s">
        <v>32</v>
      </c>
      <c r="AX490" s="14" t="s">
        <v>76</v>
      </c>
      <c r="AY490" s="252" t="s">
        <v>198</v>
      </c>
    </row>
    <row r="491" spans="2:65" s="14" customFormat="1" x14ac:dyDescent="0.2">
      <c r="B491" s="243"/>
      <c r="C491" s="244"/>
      <c r="D491" s="222" t="s">
        <v>206</v>
      </c>
      <c r="E491" s="245" t="s">
        <v>1</v>
      </c>
      <c r="F491" s="246" t="s">
        <v>2871</v>
      </c>
      <c r="G491" s="244"/>
      <c r="H491" s="245" t="s">
        <v>1</v>
      </c>
      <c r="I491" s="247"/>
      <c r="J491" s="244"/>
      <c r="K491" s="244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206</v>
      </c>
      <c r="AU491" s="252" t="s">
        <v>83</v>
      </c>
      <c r="AV491" s="14" t="s">
        <v>83</v>
      </c>
      <c r="AW491" s="14" t="s">
        <v>32</v>
      </c>
      <c r="AX491" s="14" t="s">
        <v>76</v>
      </c>
      <c r="AY491" s="252" t="s">
        <v>198</v>
      </c>
    </row>
    <row r="492" spans="2:65" s="14" customFormat="1" x14ac:dyDescent="0.2">
      <c r="B492" s="243"/>
      <c r="C492" s="244"/>
      <c r="D492" s="222" t="s">
        <v>206</v>
      </c>
      <c r="E492" s="245" t="s">
        <v>1</v>
      </c>
      <c r="F492" s="246" t="s">
        <v>2872</v>
      </c>
      <c r="G492" s="244"/>
      <c r="H492" s="245" t="s">
        <v>1</v>
      </c>
      <c r="I492" s="247"/>
      <c r="J492" s="244"/>
      <c r="K492" s="244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206</v>
      </c>
      <c r="AU492" s="252" t="s">
        <v>83</v>
      </c>
      <c r="AV492" s="14" t="s">
        <v>83</v>
      </c>
      <c r="AW492" s="14" t="s">
        <v>32</v>
      </c>
      <c r="AX492" s="14" t="s">
        <v>76</v>
      </c>
      <c r="AY492" s="252" t="s">
        <v>198</v>
      </c>
    </row>
    <row r="493" spans="2:65" s="12" customFormat="1" x14ac:dyDescent="0.2">
      <c r="B493" s="220"/>
      <c r="C493" s="221"/>
      <c r="D493" s="222" t="s">
        <v>206</v>
      </c>
      <c r="E493" s="223" t="s">
        <v>1</v>
      </c>
      <c r="F493" s="224" t="s">
        <v>85</v>
      </c>
      <c r="G493" s="221"/>
      <c r="H493" s="225">
        <v>2</v>
      </c>
      <c r="I493" s="226"/>
      <c r="J493" s="221"/>
      <c r="K493" s="221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206</v>
      </c>
      <c r="AU493" s="231" t="s">
        <v>83</v>
      </c>
      <c r="AV493" s="12" t="s">
        <v>85</v>
      </c>
      <c r="AW493" s="12" t="s">
        <v>32</v>
      </c>
      <c r="AX493" s="12" t="s">
        <v>76</v>
      </c>
      <c r="AY493" s="231" t="s">
        <v>198</v>
      </c>
    </row>
    <row r="494" spans="2:65" s="14" customFormat="1" ht="22.5" x14ac:dyDescent="0.2">
      <c r="B494" s="243"/>
      <c r="C494" s="244"/>
      <c r="D494" s="222" t="s">
        <v>206</v>
      </c>
      <c r="E494" s="245" t="s">
        <v>1</v>
      </c>
      <c r="F494" s="246" t="s">
        <v>2875</v>
      </c>
      <c r="G494" s="244"/>
      <c r="H494" s="245" t="s">
        <v>1</v>
      </c>
      <c r="I494" s="247"/>
      <c r="J494" s="244"/>
      <c r="K494" s="244"/>
      <c r="L494" s="248"/>
      <c r="M494" s="249"/>
      <c r="N494" s="250"/>
      <c r="O494" s="250"/>
      <c r="P494" s="250"/>
      <c r="Q494" s="250"/>
      <c r="R494" s="250"/>
      <c r="S494" s="250"/>
      <c r="T494" s="251"/>
      <c r="AT494" s="252" t="s">
        <v>206</v>
      </c>
      <c r="AU494" s="252" t="s">
        <v>83</v>
      </c>
      <c r="AV494" s="14" t="s">
        <v>83</v>
      </c>
      <c r="AW494" s="14" t="s">
        <v>32</v>
      </c>
      <c r="AX494" s="14" t="s">
        <v>76</v>
      </c>
      <c r="AY494" s="252" t="s">
        <v>198</v>
      </c>
    </row>
    <row r="495" spans="2:65" s="14" customFormat="1" x14ac:dyDescent="0.2">
      <c r="B495" s="243"/>
      <c r="C495" s="244"/>
      <c r="D495" s="222" t="s">
        <v>206</v>
      </c>
      <c r="E495" s="245" t="s">
        <v>1</v>
      </c>
      <c r="F495" s="246" t="s">
        <v>2876</v>
      </c>
      <c r="G495" s="244"/>
      <c r="H495" s="245" t="s">
        <v>1</v>
      </c>
      <c r="I495" s="247"/>
      <c r="J495" s="244"/>
      <c r="K495" s="244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206</v>
      </c>
      <c r="AU495" s="252" t="s">
        <v>83</v>
      </c>
      <c r="AV495" s="14" t="s">
        <v>83</v>
      </c>
      <c r="AW495" s="14" t="s">
        <v>32</v>
      </c>
      <c r="AX495" s="14" t="s">
        <v>76</v>
      </c>
      <c r="AY495" s="252" t="s">
        <v>198</v>
      </c>
    </row>
    <row r="496" spans="2:65" s="14" customFormat="1" ht="22.5" x14ac:dyDescent="0.2">
      <c r="B496" s="243"/>
      <c r="C496" s="244"/>
      <c r="D496" s="222" t="s">
        <v>206</v>
      </c>
      <c r="E496" s="245" t="s">
        <v>1</v>
      </c>
      <c r="F496" s="246" t="s">
        <v>2877</v>
      </c>
      <c r="G496" s="244"/>
      <c r="H496" s="245" t="s">
        <v>1</v>
      </c>
      <c r="I496" s="247"/>
      <c r="J496" s="244"/>
      <c r="K496" s="244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206</v>
      </c>
      <c r="AU496" s="252" t="s">
        <v>83</v>
      </c>
      <c r="AV496" s="14" t="s">
        <v>83</v>
      </c>
      <c r="AW496" s="14" t="s">
        <v>32</v>
      </c>
      <c r="AX496" s="14" t="s">
        <v>76</v>
      </c>
      <c r="AY496" s="252" t="s">
        <v>198</v>
      </c>
    </row>
    <row r="497" spans="2:65" s="14" customFormat="1" x14ac:dyDescent="0.2">
      <c r="B497" s="243"/>
      <c r="C497" s="244"/>
      <c r="D497" s="222" t="s">
        <v>206</v>
      </c>
      <c r="E497" s="245" t="s">
        <v>1</v>
      </c>
      <c r="F497" s="246" t="s">
        <v>2878</v>
      </c>
      <c r="G497" s="244"/>
      <c r="H497" s="245" t="s">
        <v>1</v>
      </c>
      <c r="I497" s="247"/>
      <c r="J497" s="244"/>
      <c r="K497" s="244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206</v>
      </c>
      <c r="AU497" s="252" t="s">
        <v>83</v>
      </c>
      <c r="AV497" s="14" t="s">
        <v>83</v>
      </c>
      <c r="AW497" s="14" t="s">
        <v>32</v>
      </c>
      <c r="AX497" s="14" t="s">
        <v>76</v>
      </c>
      <c r="AY497" s="252" t="s">
        <v>198</v>
      </c>
    </row>
    <row r="498" spans="2:65" s="12" customFormat="1" x14ac:dyDescent="0.2">
      <c r="B498" s="220"/>
      <c r="C498" s="221"/>
      <c r="D498" s="222" t="s">
        <v>206</v>
      </c>
      <c r="E498" s="223" t="s">
        <v>1</v>
      </c>
      <c r="F498" s="224" t="s">
        <v>83</v>
      </c>
      <c r="G498" s="221"/>
      <c r="H498" s="225">
        <v>1</v>
      </c>
      <c r="I498" s="226"/>
      <c r="J498" s="221"/>
      <c r="K498" s="221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206</v>
      </c>
      <c r="AU498" s="231" t="s">
        <v>83</v>
      </c>
      <c r="AV498" s="12" t="s">
        <v>85</v>
      </c>
      <c r="AW498" s="12" t="s">
        <v>32</v>
      </c>
      <c r="AX498" s="12" t="s">
        <v>76</v>
      </c>
      <c r="AY498" s="231" t="s">
        <v>198</v>
      </c>
    </row>
    <row r="499" spans="2:65" s="14" customFormat="1" ht="22.5" x14ac:dyDescent="0.2">
      <c r="B499" s="243"/>
      <c r="C499" s="244"/>
      <c r="D499" s="222" t="s">
        <v>206</v>
      </c>
      <c r="E499" s="245" t="s">
        <v>1</v>
      </c>
      <c r="F499" s="246" t="s">
        <v>2879</v>
      </c>
      <c r="G499" s="244"/>
      <c r="H499" s="245" t="s">
        <v>1</v>
      </c>
      <c r="I499" s="247"/>
      <c r="J499" s="244"/>
      <c r="K499" s="244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206</v>
      </c>
      <c r="AU499" s="252" t="s">
        <v>83</v>
      </c>
      <c r="AV499" s="14" t="s">
        <v>83</v>
      </c>
      <c r="AW499" s="14" t="s">
        <v>32</v>
      </c>
      <c r="AX499" s="14" t="s">
        <v>76</v>
      </c>
      <c r="AY499" s="252" t="s">
        <v>198</v>
      </c>
    </row>
    <row r="500" spans="2:65" s="14" customFormat="1" x14ac:dyDescent="0.2">
      <c r="B500" s="243"/>
      <c r="C500" s="244"/>
      <c r="D500" s="222" t="s">
        <v>206</v>
      </c>
      <c r="E500" s="245" t="s">
        <v>1</v>
      </c>
      <c r="F500" s="246" t="s">
        <v>2880</v>
      </c>
      <c r="G500" s="244"/>
      <c r="H500" s="245" t="s">
        <v>1</v>
      </c>
      <c r="I500" s="247"/>
      <c r="J500" s="244"/>
      <c r="K500" s="244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206</v>
      </c>
      <c r="AU500" s="252" t="s">
        <v>83</v>
      </c>
      <c r="AV500" s="14" t="s">
        <v>83</v>
      </c>
      <c r="AW500" s="14" t="s">
        <v>32</v>
      </c>
      <c r="AX500" s="14" t="s">
        <v>76</v>
      </c>
      <c r="AY500" s="252" t="s">
        <v>198</v>
      </c>
    </row>
    <row r="501" spans="2:65" s="14" customFormat="1" ht="22.5" x14ac:dyDescent="0.2">
      <c r="B501" s="243"/>
      <c r="C501" s="244"/>
      <c r="D501" s="222" t="s">
        <v>206</v>
      </c>
      <c r="E501" s="245" t="s">
        <v>1</v>
      </c>
      <c r="F501" s="246" t="s">
        <v>2877</v>
      </c>
      <c r="G501" s="244"/>
      <c r="H501" s="245" t="s">
        <v>1</v>
      </c>
      <c r="I501" s="247"/>
      <c r="J501" s="244"/>
      <c r="K501" s="244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206</v>
      </c>
      <c r="AU501" s="252" t="s">
        <v>83</v>
      </c>
      <c r="AV501" s="14" t="s">
        <v>83</v>
      </c>
      <c r="AW501" s="14" t="s">
        <v>32</v>
      </c>
      <c r="AX501" s="14" t="s">
        <v>76</v>
      </c>
      <c r="AY501" s="252" t="s">
        <v>198</v>
      </c>
    </row>
    <row r="502" spans="2:65" s="14" customFormat="1" x14ac:dyDescent="0.2">
      <c r="B502" s="243"/>
      <c r="C502" s="244"/>
      <c r="D502" s="222" t="s">
        <v>206</v>
      </c>
      <c r="E502" s="245" t="s">
        <v>1</v>
      </c>
      <c r="F502" s="246" t="s">
        <v>2878</v>
      </c>
      <c r="G502" s="244"/>
      <c r="H502" s="245" t="s">
        <v>1</v>
      </c>
      <c r="I502" s="247"/>
      <c r="J502" s="244"/>
      <c r="K502" s="244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206</v>
      </c>
      <c r="AU502" s="252" t="s">
        <v>83</v>
      </c>
      <c r="AV502" s="14" t="s">
        <v>83</v>
      </c>
      <c r="AW502" s="14" t="s">
        <v>32</v>
      </c>
      <c r="AX502" s="14" t="s">
        <v>76</v>
      </c>
      <c r="AY502" s="252" t="s">
        <v>198</v>
      </c>
    </row>
    <row r="503" spans="2:65" s="12" customFormat="1" x14ac:dyDescent="0.2">
      <c r="B503" s="220"/>
      <c r="C503" s="221"/>
      <c r="D503" s="222" t="s">
        <v>206</v>
      </c>
      <c r="E503" s="223" t="s">
        <v>1</v>
      </c>
      <c r="F503" s="224" t="s">
        <v>83</v>
      </c>
      <c r="G503" s="221"/>
      <c r="H503" s="225">
        <v>1</v>
      </c>
      <c r="I503" s="226"/>
      <c r="J503" s="221"/>
      <c r="K503" s="221"/>
      <c r="L503" s="227"/>
      <c r="M503" s="228"/>
      <c r="N503" s="229"/>
      <c r="O503" s="229"/>
      <c r="P503" s="229"/>
      <c r="Q503" s="229"/>
      <c r="R503" s="229"/>
      <c r="S503" s="229"/>
      <c r="T503" s="230"/>
      <c r="AT503" s="231" t="s">
        <v>206</v>
      </c>
      <c r="AU503" s="231" t="s">
        <v>83</v>
      </c>
      <c r="AV503" s="12" t="s">
        <v>85</v>
      </c>
      <c r="AW503" s="12" t="s">
        <v>32</v>
      </c>
      <c r="AX503" s="12" t="s">
        <v>76</v>
      </c>
      <c r="AY503" s="231" t="s">
        <v>198</v>
      </c>
    </row>
    <row r="504" spans="2:65" s="14" customFormat="1" ht="22.5" x14ac:dyDescent="0.2">
      <c r="B504" s="243"/>
      <c r="C504" s="244"/>
      <c r="D504" s="222" t="s">
        <v>206</v>
      </c>
      <c r="E504" s="245" t="s">
        <v>1</v>
      </c>
      <c r="F504" s="246" t="s">
        <v>2881</v>
      </c>
      <c r="G504" s="244"/>
      <c r="H504" s="245" t="s">
        <v>1</v>
      </c>
      <c r="I504" s="247"/>
      <c r="J504" s="244"/>
      <c r="K504" s="244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206</v>
      </c>
      <c r="AU504" s="252" t="s">
        <v>83</v>
      </c>
      <c r="AV504" s="14" t="s">
        <v>83</v>
      </c>
      <c r="AW504" s="14" t="s">
        <v>32</v>
      </c>
      <c r="AX504" s="14" t="s">
        <v>76</v>
      </c>
      <c r="AY504" s="252" t="s">
        <v>198</v>
      </c>
    </row>
    <row r="505" spans="2:65" s="13" customFormat="1" x14ac:dyDescent="0.2">
      <c r="B505" s="232"/>
      <c r="C505" s="233"/>
      <c r="D505" s="222" t="s">
        <v>206</v>
      </c>
      <c r="E505" s="234" t="s">
        <v>1</v>
      </c>
      <c r="F505" s="235" t="s">
        <v>208</v>
      </c>
      <c r="G505" s="233"/>
      <c r="H505" s="236">
        <v>6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AT505" s="242" t="s">
        <v>206</v>
      </c>
      <c r="AU505" s="242" t="s">
        <v>83</v>
      </c>
      <c r="AV505" s="13" t="s">
        <v>205</v>
      </c>
      <c r="AW505" s="13" t="s">
        <v>32</v>
      </c>
      <c r="AX505" s="13" t="s">
        <v>83</v>
      </c>
      <c r="AY505" s="242" t="s">
        <v>198</v>
      </c>
    </row>
    <row r="506" spans="2:65" s="1" customFormat="1" ht="24" customHeight="1" x14ac:dyDescent="0.2">
      <c r="B506" s="33"/>
      <c r="C506" s="260" t="s">
        <v>957</v>
      </c>
      <c r="D506" s="260" t="s">
        <v>2230</v>
      </c>
      <c r="E506" s="261" t="s">
        <v>2882</v>
      </c>
      <c r="F506" s="262" t="s">
        <v>2883</v>
      </c>
      <c r="G506" s="263" t="s">
        <v>204</v>
      </c>
      <c r="H506" s="264">
        <v>2</v>
      </c>
      <c r="I506" s="265"/>
      <c r="J506" s="264">
        <f t="shared" ref="J506:J511" si="35">ROUND(I506*H506,2)</f>
        <v>0</v>
      </c>
      <c r="K506" s="262" t="s">
        <v>1</v>
      </c>
      <c r="L506" s="266"/>
      <c r="M506" s="267" t="s">
        <v>1</v>
      </c>
      <c r="N506" s="268" t="s">
        <v>41</v>
      </c>
      <c r="O506" s="65"/>
      <c r="P506" s="216">
        <f t="shared" ref="P506:P511" si="36">O506*H506</f>
        <v>0</v>
      </c>
      <c r="Q506" s="216">
        <v>5.0000000000000001E-3</v>
      </c>
      <c r="R506" s="216">
        <f t="shared" ref="R506:R511" si="37">Q506*H506</f>
        <v>0.01</v>
      </c>
      <c r="S506" s="216">
        <v>0</v>
      </c>
      <c r="T506" s="217">
        <f t="shared" ref="T506:T511" si="38">S506*H506</f>
        <v>0</v>
      </c>
      <c r="AR506" s="218" t="s">
        <v>295</v>
      </c>
      <c r="AT506" s="218" t="s">
        <v>2230</v>
      </c>
      <c r="AU506" s="218" t="s">
        <v>83</v>
      </c>
      <c r="AY506" s="16" t="s">
        <v>198</v>
      </c>
      <c r="BE506" s="219">
        <f t="shared" ref="BE506:BE511" si="39">IF(N506="základní",J506,0)</f>
        <v>0</v>
      </c>
      <c r="BF506" s="219">
        <f t="shared" ref="BF506:BF511" si="40">IF(N506="snížená",J506,0)</f>
        <v>0</v>
      </c>
      <c r="BG506" s="219">
        <f t="shared" ref="BG506:BG511" si="41">IF(N506="zákl. přenesená",J506,0)</f>
        <v>0</v>
      </c>
      <c r="BH506" s="219">
        <f t="shared" ref="BH506:BH511" si="42">IF(N506="sníž. přenesená",J506,0)</f>
        <v>0</v>
      </c>
      <c r="BI506" s="219">
        <f t="shared" ref="BI506:BI511" si="43">IF(N506="nulová",J506,0)</f>
        <v>0</v>
      </c>
      <c r="BJ506" s="16" t="s">
        <v>83</v>
      </c>
      <c r="BK506" s="219">
        <f t="shared" ref="BK506:BK511" si="44">ROUND(I506*H506,2)</f>
        <v>0</v>
      </c>
      <c r="BL506" s="16" t="s">
        <v>243</v>
      </c>
      <c r="BM506" s="218" t="s">
        <v>960</v>
      </c>
    </row>
    <row r="507" spans="2:65" s="1" customFormat="1" ht="24" customHeight="1" x14ac:dyDescent="0.2">
      <c r="B507" s="33"/>
      <c r="C507" s="260" t="s">
        <v>559</v>
      </c>
      <c r="D507" s="260" t="s">
        <v>2230</v>
      </c>
      <c r="E507" s="261" t="s">
        <v>2884</v>
      </c>
      <c r="F507" s="262" t="s">
        <v>2885</v>
      </c>
      <c r="G507" s="263" t="s">
        <v>204</v>
      </c>
      <c r="H507" s="264">
        <v>2</v>
      </c>
      <c r="I507" s="265"/>
      <c r="J507" s="264">
        <f t="shared" si="35"/>
        <v>0</v>
      </c>
      <c r="K507" s="262" t="s">
        <v>1</v>
      </c>
      <c r="L507" s="266"/>
      <c r="M507" s="267" t="s">
        <v>1</v>
      </c>
      <c r="N507" s="268" t="s">
        <v>41</v>
      </c>
      <c r="O507" s="65"/>
      <c r="P507" s="216">
        <f t="shared" si="36"/>
        <v>0</v>
      </c>
      <c r="Q507" s="216">
        <v>5.0000000000000001E-3</v>
      </c>
      <c r="R507" s="216">
        <f t="shared" si="37"/>
        <v>0.01</v>
      </c>
      <c r="S507" s="216">
        <v>0</v>
      </c>
      <c r="T507" s="217">
        <f t="shared" si="38"/>
        <v>0</v>
      </c>
      <c r="AR507" s="218" t="s">
        <v>295</v>
      </c>
      <c r="AT507" s="218" t="s">
        <v>2230</v>
      </c>
      <c r="AU507" s="218" t="s">
        <v>83</v>
      </c>
      <c r="AY507" s="16" t="s">
        <v>198</v>
      </c>
      <c r="BE507" s="219">
        <f t="shared" si="39"/>
        <v>0</v>
      </c>
      <c r="BF507" s="219">
        <f t="shared" si="40"/>
        <v>0</v>
      </c>
      <c r="BG507" s="219">
        <f t="shared" si="41"/>
        <v>0</v>
      </c>
      <c r="BH507" s="219">
        <f t="shared" si="42"/>
        <v>0</v>
      </c>
      <c r="BI507" s="219">
        <f t="shared" si="43"/>
        <v>0</v>
      </c>
      <c r="BJ507" s="16" t="s">
        <v>83</v>
      </c>
      <c r="BK507" s="219">
        <f t="shared" si="44"/>
        <v>0</v>
      </c>
      <c r="BL507" s="16" t="s">
        <v>243</v>
      </c>
      <c r="BM507" s="218" t="s">
        <v>966</v>
      </c>
    </row>
    <row r="508" spans="2:65" s="1" customFormat="1" ht="24" customHeight="1" x14ac:dyDescent="0.2">
      <c r="B508" s="33"/>
      <c r="C508" s="260" t="s">
        <v>970</v>
      </c>
      <c r="D508" s="260" t="s">
        <v>2230</v>
      </c>
      <c r="E508" s="261" t="s">
        <v>2886</v>
      </c>
      <c r="F508" s="262" t="s">
        <v>2887</v>
      </c>
      <c r="G508" s="263" t="s">
        <v>204</v>
      </c>
      <c r="H508" s="264">
        <v>1</v>
      </c>
      <c r="I508" s="265"/>
      <c r="J508" s="264">
        <f t="shared" si="35"/>
        <v>0</v>
      </c>
      <c r="K508" s="262" t="s">
        <v>1</v>
      </c>
      <c r="L508" s="266"/>
      <c r="M508" s="267" t="s">
        <v>1</v>
      </c>
      <c r="N508" s="268" t="s">
        <v>41</v>
      </c>
      <c r="O508" s="65"/>
      <c r="P508" s="216">
        <f t="shared" si="36"/>
        <v>0</v>
      </c>
      <c r="Q508" s="216">
        <v>8.6999999999999994E-3</v>
      </c>
      <c r="R508" s="216">
        <f t="shared" si="37"/>
        <v>8.6999999999999994E-3</v>
      </c>
      <c r="S508" s="216">
        <v>0</v>
      </c>
      <c r="T508" s="217">
        <f t="shared" si="38"/>
        <v>0</v>
      </c>
      <c r="AR508" s="218" t="s">
        <v>295</v>
      </c>
      <c r="AT508" s="218" t="s">
        <v>2230</v>
      </c>
      <c r="AU508" s="218" t="s">
        <v>83</v>
      </c>
      <c r="AY508" s="16" t="s">
        <v>198</v>
      </c>
      <c r="BE508" s="219">
        <f t="shared" si="39"/>
        <v>0</v>
      </c>
      <c r="BF508" s="219">
        <f t="shared" si="40"/>
        <v>0</v>
      </c>
      <c r="BG508" s="219">
        <f t="shared" si="41"/>
        <v>0</v>
      </c>
      <c r="BH508" s="219">
        <f t="shared" si="42"/>
        <v>0</v>
      </c>
      <c r="BI508" s="219">
        <f t="shared" si="43"/>
        <v>0</v>
      </c>
      <c r="BJ508" s="16" t="s">
        <v>83</v>
      </c>
      <c r="BK508" s="219">
        <f t="shared" si="44"/>
        <v>0</v>
      </c>
      <c r="BL508" s="16" t="s">
        <v>243</v>
      </c>
      <c r="BM508" s="218" t="s">
        <v>973</v>
      </c>
    </row>
    <row r="509" spans="2:65" s="1" customFormat="1" ht="24" customHeight="1" x14ac:dyDescent="0.2">
      <c r="B509" s="33"/>
      <c r="C509" s="260" t="s">
        <v>564</v>
      </c>
      <c r="D509" s="260" t="s">
        <v>2230</v>
      </c>
      <c r="E509" s="261" t="s">
        <v>2888</v>
      </c>
      <c r="F509" s="262" t="s">
        <v>2889</v>
      </c>
      <c r="G509" s="263" t="s">
        <v>204</v>
      </c>
      <c r="H509" s="264">
        <v>1</v>
      </c>
      <c r="I509" s="265"/>
      <c r="J509" s="264">
        <f t="shared" si="35"/>
        <v>0</v>
      </c>
      <c r="K509" s="262" t="s">
        <v>1</v>
      </c>
      <c r="L509" s="266"/>
      <c r="M509" s="267" t="s">
        <v>1</v>
      </c>
      <c r="N509" s="268" t="s">
        <v>41</v>
      </c>
      <c r="O509" s="65"/>
      <c r="P509" s="216">
        <f t="shared" si="36"/>
        <v>0</v>
      </c>
      <c r="Q509" s="216">
        <v>8.6999999999999994E-3</v>
      </c>
      <c r="R509" s="216">
        <f t="shared" si="37"/>
        <v>8.6999999999999994E-3</v>
      </c>
      <c r="S509" s="216">
        <v>0</v>
      </c>
      <c r="T509" s="217">
        <f t="shared" si="38"/>
        <v>0</v>
      </c>
      <c r="AR509" s="218" t="s">
        <v>295</v>
      </c>
      <c r="AT509" s="218" t="s">
        <v>2230</v>
      </c>
      <c r="AU509" s="218" t="s">
        <v>83</v>
      </c>
      <c r="AY509" s="16" t="s">
        <v>198</v>
      </c>
      <c r="BE509" s="219">
        <f t="shared" si="39"/>
        <v>0</v>
      </c>
      <c r="BF509" s="219">
        <f t="shared" si="40"/>
        <v>0</v>
      </c>
      <c r="BG509" s="219">
        <f t="shared" si="41"/>
        <v>0</v>
      </c>
      <c r="BH509" s="219">
        <f t="shared" si="42"/>
        <v>0</v>
      </c>
      <c r="BI509" s="219">
        <f t="shared" si="43"/>
        <v>0</v>
      </c>
      <c r="BJ509" s="16" t="s">
        <v>83</v>
      </c>
      <c r="BK509" s="219">
        <f t="shared" si="44"/>
        <v>0</v>
      </c>
      <c r="BL509" s="16" t="s">
        <v>243</v>
      </c>
      <c r="BM509" s="218" t="s">
        <v>978</v>
      </c>
    </row>
    <row r="510" spans="2:65" s="1" customFormat="1" ht="16.5" customHeight="1" x14ac:dyDescent="0.2">
      <c r="B510" s="33"/>
      <c r="C510" s="208" t="s">
        <v>983</v>
      </c>
      <c r="D510" s="208" t="s">
        <v>201</v>
      </c>
      <c r="E510" s="209" t="s">
        <v>2890</v>
      </c>
      <c r="F510" s="210" t="s">
        <v>2891</v>
      </c>
      <c r="G510" s="211" t="s">
        <v>204</v>
      </c>
      <c r="H510" s="212">
        <v>24</v>
      </c>
      <c r="I510" s="213"/>
      <c r="J510" s="212">
        <f t="shared" si="35"/>
        <v>0</v>
      </c>
      <c r="K510" s="210" t="s">
        <v>1</v>
      </c>
      <c r="L510" s="37"/>
      <c r="M510" s="214" t="s">
        <v>1</v>
      </c>
      <c r="N510" s="215" t="s">
        <v>41</v>
      </c>
      <c r="O510" s="65"/>
      <c r="P510" s="216">
        <f t="shared" si="36"/>
        <v>0</v>
      </c>
      <c r="Q510" s="216">
        <v>0</v>
      </c>
      <c r="R510" s="216">
        <f t="shared" si="37"/>
        <v>0</v>
      </c>
      <c r="S510" s="216">
        <v>0</v>
      </c>
      <c r="T510" s="217">
        <f t="shared" si="38"/>
        <v>0</v>
      </c>
      <c r="AR510" s="218" t="s">
        <v>243</v>
      </c>
      <c r="AT510" s="218" t="s">
        <v>201</v>
      </c>
      <c r="AU510" s="218" t="s">
        <v>83</v>
      </c>
      <c r="AY510" s="16" t="s">
        <v>198</v>
      </c>
      <c r="BE510" s="219">
        <f t="shared" si="39"/>
        <v>0</v>
      </c>
      <c r="BF510" s="219">
        <f t="shared" si="40"/>
        <v>0</v>
      </c>
      <c r="BG510" s="219">
        <f t="shared" si="41"/>
        <v>0</v>
      </c>
      <c r="BH510" s="219">
        <f t="shared" si="42"/>
        <v>0</v>
      </c>
      <c r="BI510" s="219">
        <f t="shared" si="43"/>
        <v>0</v>
      </c>
      <c r="BJ510" s="16" t="s">
        <v>83</v>
      </c>
      <c r="BK510" s="219">
        <f t="shared" si="44"/>
        <v>0</v>
      </c>
      <c r="BL510" s="16" t="s">
        <v>243</v>
      </c>
      <c r="BM510" s="218" t="s">
        <v>986</v>
      </c>
    </row>
    <row r="511" spans="2:65" s="1" customFormat="1" ht="24" customHeight="1" x14ac:dyDescent="0.2">
      <c r="B511" s="33"/>
      <c r="C511" s="208" t="s">
        <v>569</v>
      </c>
      <c r="D511" s="208" t="s">
        <v>201</v>
      </c>
      <c r="E511" s="209" t="s">
        <v>2892</v>
      </c>
      <c r="F511" s="210" t="s">
        <v>2893</v>
      </c>
      <c r="G511" s="211" t="s">
        <v>204</v>
      </c>
      <c r="H511" s="212">
        <v>16</v>
      </c>
      <c r="I511" s="213"/>
      <c r="J511" s="212">
        <f t="shared" si="35"/>
        <v>0</v>
      </c>
      <c r="K511" s="210" t="s">
        <v>1</v>
      </c>
      <c r="L511" s="37"/>
      <c r="M511" s="214" t="s">
        <v>1</v>
      </c>
      <c r="N511" s="215" t="s">
        <v>41</v>
      </c>
      <c r="O511" s="65"/>
      <c r="P511" s="216">
        <f t="shared" si="36"/>
        <v>0</v>
      </c>
      <c r="Q511" s="216">
        <v>0</v>
      </c>
      <c r="R511" s="216">
        <f t="shared" si="37"/>
        <v>0</v>
      </c>
      <c r="S511" s="216">
        <v>0</v>
      </c>
      <c r="T511" s="217">
        <f t="shared" si="38"/>
        <v>0</v>
      </c>
      <c r="AR511" s="218" t="s">
        <v>243</v>
      </c>
      <c r="AT511" s="218" t="s">
        <v>201</v>
      </c>
      <c r="AU511" s="218" t="s">
        <v>83</v>
      </c>
      <c r="AY511" s="16" t="s">
        <v>198</v>
      </c>
      <c r="BE511" s="219">
        <f t="shared" si="39"/>
        <v>0</v>
      </c>
      <c r="BF511" s="219">
        <f t="shared" si="40"/>
        <v>0</v>
      </c>
      <c r="BG511" s="219">
        <f t="shared" si="41"/>
        <v>0</v>
      </c>
      <c r="BH511" s="219">
        <f t="shared" si="42"/>
        <v>0</v>
      </c>
      <c r="BI511" s="219">
        <f t="shared" si="43"/>
        <v>0</v>
      </c>
      <c r="BJ511" s="16" t="s">
        <v>83</v>
      </c>
      <c r="BK511" s="219">
        <f t="shared" si="44"/>
        <v>0</v>
      </c>
      <c r="BL511" s="16" t="s">
        <v>243</v>
      </c>
      <c r="BM511" s="218" t="s">
        <v>991</v>
      </c>
    </row>
    <row r="512" spans="2:65" s="14" customFormat="1" x14ac:dyDescent="0.2">
      <c r="B512" s="243"/>
      <c r="C512" s="244"/>
      <c r="D512" s="222" t="s">
        <v>206</v>
      </c>
      <c r="E512" s="245" t="s">
        <v>1</v>
      </c>
      <c r="F512" s="246" t="s">
        <v>2869</v>
      </c>
      <c r="G512" s="244"/>
      <c r="H512" s="245" t="s">
        <v>1</v>
      </c>
      <c r="I512" s="247"/>
      <c r="J512" s="244"/>
      <c r="K512" s="244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206</v>
      </c>
      <c r="AU512" s="252" t="s">
        <v>83</v>
      </c>
      <c r="AV512" s="14" t="s">
        <v>83</v>
      </c>
      <c r="AW512" s="14" t="s">
        <v>32</v>
      </c>
      <c r="AX512" s="14" t="s">
        <v>76</v>
      </c>
      <c r="AY512" s="252" t="s">
        <v>198</v>
      </c>
    </row>
    <row r="513" spans="2:51" s="14" customFormat="1" x14ac:dyDescent="0.2">
      <c r="B513" s="243"/>
      <c r="C513" s="244"/>
      <c r="D513" s="222" t="s">
        <v>206</v>
      </c>
      <c r="E513" s="245" t="s">
        <v>1</v>
      </c>
      <c r="F513" s="246" t="s">
        <v>2894</v>
      </c>
      <c r="G513" s="244"/>
      <c r="H513" s="245" t="s">
        <v>1</v>
      </c>
      <c r="I513" s="247"/>
      <c r="J513" s="244"/>
      <c r="K513" s="244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206</v>
      </c>
      <c r="AU513" s="252" t="s">
        <v>83</v>
      </c>
      <c r="AV513" s="14" t="s">
        <v>83</v>
      </c>
      <c r="AW513" s="14" t="s">
        <v>32</v>
      </c>
      <c r="AX513" s="14" t="s">
        <v>76</v>
      </c>
      <c r="AY513" s="252" t="s">
        <v>198</v>
      </c>
    </row>
    <row r="514" spans="2:51" s="14" customFormat="1" ht="22.5" x14ac:dyDescent="0.2">
      <c r="B514" s="243"/>
      <c r="C514" s="244"/>
      <c r="D514" s="222" t="s">
        <v>206</v>
      </c>
      <c r="E514" s="245" t="s">
        <v>1</v>
      </c>
      <c r="F514" s="246" t="s">
        <v>2895</v>
      </c>
      <c r="G514" s="244"/>
      <c r="H514" s="245" t="s">
        <v>1</v>
      </c>
      <c r="I514" s="247"/>
      <c r="J514" s="244"/>
      <c r="K514" s="244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206</v>
      </c>
      <c r="AU514" s="252" t="s">
        <v>83</v>
      </c>
      <c r="AV514" s="14" t="s">
        <v>83</v>
      </c>
      <c r="AW514" s="14" t="s">
        <v>32</v>
      </c>
      <c r="AX514" s="14" t="s">
        <v>76</v>
      </c>
      <c r="AY514" s="252" t="s">
        <v>198</v>
      </c>
    </row>
    <row r="515" spans="2:51" s="14" customFormat="1" x14ac:dyDescent="0.2">
      <c r="B515" s="243"/>
      <c r="C515" s="244"/>
      <c r="D515" s="222" t="s">
        <v>206</v>
      </c>
      <c r="E515" s="245" t="s">
        <v>1</v>
      </c>
      <c r="F515" s="246" t="s">
        <v>2896</v>
      </c>
      <c r="G515" s="244"/>
      <c r="H515" s="245" t="s">
        <v>1</v>
      </c>
      <c r="I515" s="247"/>
      <c r="J515" s="244"/>
      <c r="K515" s="244"/>
      <c r="L515" s="248"/>
      <c r="M515" s="249"/>
      <c r="N515" s="250"/>
      <c r="O515" s="250"/>
      <c r="P515" s="250"/>
      <c r="Q515" s="250"/>
      <c r="R515" s="250"/>
      <c r="S515" s="250"/>
      <c r="T515" s="251"/>
      <c r="AT515" s="252" t="s">
        <v>206</v>
      </c>
      <c r="AU515" s="252" t="s">
        <v>83</v>
      </c>
      <c r="AV515" s="14" t="s">
        <v>83</v>
      </c>
      <c r="AW515" s="14" t="s">
        <v>32</v>
      </c>
      <c r="AX515" s="14" t="s">
        <v>76</v>
      </c>
      <c r="AY515" s="252" t="s">
        <v>198</v>
      </c>
    </row>
    <row r="516" spans="2:51" s="12" customFormat="1" x14ac:dyDescent="0.2">
      <c r="B516" s="220"/>
      <c r="C516" s="221"/>
      <c r="D516" s="222" t="s">
        <v>206</v>
      </c>
      <c r="E516" s="223" t="s">
        <v>1</v>
      </c>
      <c r="F516" s="224" t="s">
        <v>85</v>
      </c>
      <c r="G516" s="221"/>
      <c r="H516" s="225">
        <v>2</v>
      </c>
      <c r="I516" s="226"/>
      <c r="J516" s="221"/>
      <c r="K516" s="221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206</v>
      </c>
      <c r="AU516" s="231" t="s">
        <v>83</v>
      </c>
      <c r="AV516" s="12" t="s">
        <v>85</v>
      </c>
      <c r="AW516" s="12" t="s">
        <v>32</v>
      </c>
      <c r="AX516" s="12" t="s">
        <v>76</v>
      </c>
      <c r="AY516" s="231" t="s">
        <v>198</v>
      </c>
    </row>
    <row r="517" spans="2:51" s="14" customFormat="1" ht="22.5" x14ac:dyDescent="0.2">
      <c r="B517" s="243"/>
      <c r="C517" s="244"/>
      <c r="D517" s="222" t="s">
        <v>206</v>
      </c>
      <c r="E517" s="245" t="s">
        <v>1</v>
      </c>
      <c r="F517" s="246" t="s">
        <v>2897</v>
      </c>
      <c r="G517" s="244"/>
      <c r="H517" s="245" t="s">
        <v>1</v>
      </c>
      <c r="I517" s="247"/>
      <c r="J517" s="244"/>
      <c r="K517" s="244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206</v>
      </c>
      <c r="AU517" s="252" t="s">
        <v>83</v>
      </c>
      <c r="AV517" s="14" t="s">
        <v>83</v>
      </c>
      <c r="AW517" s="14" t="s">
        <v>32</v>
      </c>
      <c r="AX517" s="14" t="s">
        <v>76</v>
      </c>
      <c r="AY517" s="252" t="s">
        <v>198</v>
      </c>
    </row>
    <row r="518" spans="2:51" s="14" customFormat="1" x14ac:dyDescent="0.2">
      <c r="B518" s="243"/>
      <c r="C518" s="244"/>
      <c r="D518" s="222" t="s">
        <v>206</v>
      </c>
      <c r="E518" s="245" t="s">
        <v>1</v>
      </c>
      <c r="F518" s="246" t="s">
        <v>2894</v>
      </c>
      <c r="G518" s="244"/>
      <c r="H518" s="245" t="s">
        <v>1</v>
      </c>
      <c r="I518" s="247"/>
      <c r="J518" s="244"/>
      <c r="K518" s="244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206</v>
      </c>
      <c r="AU518" s="252" t="s">
        <v>83</v>
      </c>
      <c r="AV518" s="14" t="s">
        <v>83</v>
      </c>
      <c r="AW518" s="14" t="s">
        <v>32</v>
      </c>
      <c r="AX518" s="14" t="s">
        <v>76</v>
      </c>
      <c r="AY518" s="252" t="s">
        <v>198</v>
      </c>
    </row>
    <row r="519" spans="2:51" s="14" customFormat="1" ht="22.5" x14ac:dyDescent="0.2">
      <c r="B519" s="243"/>
      <c r="C519" s="244"/>
      <c r="D519" s="222" t="s">
        <v>206</v>
      </c>
      <c r="E519" s="245" t="s">
        <v>1</v>
      </c>
      <c r="F519" s="246" t="s">
        <v>2895</v>
      </c>
      <c r="G519" s="244"/>
      <c r="H519" s="245" t="s">
        <v>1</v>
      </c>
      <c r="I519" s="247"/>
      <c r="J519" s="244"/>
      <c r="K519" s="244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206</v>
      </c>
      <c r="AU519" s="252" t="s">
        <v>83</v>
      </c>
      <c r="AV519" s="14" t="s">
        <v>83</v>
      </c>
      <c r="AW519" s="14" t="s">
        <v>32</v>
      </c>
      <c r="AX519" s="14" t="s">
        <v>76</v>
      </c>
      <c r="AY519" s="252" t="s">
        <v>198</v>
      </c>
    </row>
    <row r="520" spans="2:51" s="14" customFormat="1" x14ac:dyDescent="0.2">
      <c r="B520" s="243"/>
      <c r="C520" s="244"/>
      <c r="D520" s="222" t="s">
        <v>206</v>
      </c>
      <c r="E520" s="245" t="s">
        <v>1</v>
      </c>
      <c r="F520" s="246" t="s">
        <v>2898</v>
      </c>
      <c r="G520" s="244"/>
      <c r="H520" s="245" t="s">
        <v>1</v>
      </c>
      <c r="I520" s="247"/>
      <c r="J520" s="244"/>
      <c r="K520" s="244"/>
      <c r="L520" s="248"/>
      <c r="M520" s="249"/>
      <c r="N520" s="250"/>
      <c r="O520" s="250"/>
      <c r="P520" s="250"/>
      <c r="Q520" s="250"/>
      <c r="R520" s="250"/>
      <c r="S520" s="250"/>
      <c r="T520" s="251"/>
      <c r="AT520" s="252" t="s">
        <v>206</v>
      </c>
      <c r="AU520" s="252" t="s">
        <v>83</v>
      </c>
      <c r="AV520" s="14" t="s">
        <v>83</v>
      </c>
      <c r="AW520" s="14" t="s">
        <v>32</v>
      </c>
      <c r="AX520" s="14" t="s">
        <v>76</v>
      </c>
      <c r="AY520" s="252" t="s">
        <v>198</v>
      </c>
    </row>
    <row r="521" spans="2:51" s="12" customFormat="1" x14ac:dyDescent="0.2">
      <c r="B521" s="220"/>
      <c r="C521" s="221"/>
      <c r="D521" s="222" t="s">
        <v>206</v>
      </c>
      <c r="E521" s="223" t="s">
        <v>1</v>
      </c>
      <c r="F521" s="224" t="s">
        <v>83</v>
      </c>
      <c r="G521" s="221"/>
      <c r="H521" s="225">
        <v>1</v>
      </c>
      <c r="I521" s="226"/>
      <c r="J521" s="221"/>
      <c r="K521" s="221"/>
      <c r="L521" s="227"/>
      <c r="M521" s="228"/>
      <c r="N521" s="229"/>
      <c r="O521" s="229"/>
      <c r="P521" s="229"/>
      <c r="Q521" s="229"/>
      <c r="R521" s="229"/>
      <c r="S521" s="229"/>
      <c r="T521" s="230"/>
      <c r="AT521" s="231" t="s">
        <v>206</v>
      </c>
      <c r="AU521" s="231" t="s">
        <v>83</v>
      </c>
      <c r="AV521" s="12" t="s">
        <v>85</v>
      </c>
      <c r="AW521" s="12" t="s">
        <v>32</v>
      </c>
      <c r="AX521" s="12" t="s">
        <v>76</v>
      </c>
      <c r="AY521" s="231" t="s">
        <v>198</v>
      </c>
    </row>
    <row r="522" spans="2:51" s="14" customFormat="1" ht="22.5" x14ac:dyDescent="0.2">
      <c r="B522" s="243"/>
      <c r="C522" s="244"/>
      <c r="D522" s="222" t="s">
        <v>206</v>
      </c>
      <c r="E522" s="245" t="s">
        <v>1</v>
      </c>
      <c r="F522" s="246" t="s">
        <v>2899</v>
      </c>
      <c r="G522" s="244"/>
      <c r="H522" s="245" t="s">
        <v>1</v>
      </c>
      <c r="I522" s="247"/>
      <c r="J522" s="244"/>
      <c r="K522" s="244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206</v>
      </c>
      <c r="AU522" s="252" t="s">
        <v>83</v>
      </c>
      <c r="AV522" s="14" t="s">
        <v>83</v>
      </c>
      <c r="AW522" s="14" t="s">
        <v>32</v>
      </c>
      <c r="AX522" s="14" t="s">
        <v>76</v>
      </c>
      <c r="AY522" s="252" t="s">
        <v>198</v>
      </c>
    </row>
    <row r="523" spans="2:51" s="14" customFormat="1" x14ac:dyDescent="0.2">
      <c r="B523" s="243"/>
      <c r="C523" s="244"/>
      <c r="D523" s="222" t="s">
        <v>206</v>
      </c>
      <c r="E523" s="245" t="s">
        <v>1</v>
      </c>
      <c r="F523" s="246" t="s">
        <v>2900</v>
      </c>
      <c r="G523" s="244"/>
      <c r="H523" s="245" t="s">
        <v>1</v>
      </c>
      <c r="I523" s="247"/>
      <c r="J523" s="244"/>
      <c r="K523" s="244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206</v>
      </c>
      <c r="AU523" s="252" t="s">
        <v>83</v>
      </c>
      <c r="AV523" s="14" t="s">
        <v>83</v>
      </c>
      <c r="AW523" s="14" t="s">
        <v>32</v>
      </c>
      <c r="AX523" s="14" t="s">
        <v>76</v>
      </c>
      <c r="AY523" s="252" t="s">
        <v>198</v>
      </c>
    </row>
    <row r="524" spans="2:51" s="14" customFormat="1" ht="22.5" x14ac:dyDescent="0.2">
      <c r="B524" s="243"/>
      <c r="C524" s="244"/>
      <c r="D524" s="222" t="s">
        <v>206</v>
      </c>
      <c r="E524" s="245" t="s">
        <v>1</v>
      </c>
      <c r="F524" s="246" t="s">
        <v>2895</v>
      </c>
      <c r="G524" s="244"/>
      <c r="H524" s="245" t="s">
        <v>1</v>
      </c>
      <c r="I524" s="247"/>
      <c r="J524" s="244"/>
      <c r="K524" s="244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206</v>
      </c>
      <c r="AU524" s="252" t="s">
        <v>83</v>
      </c>
      <c r="AV524" s="14" t="s">
        <v>83</v>
      </c>
      <c r="AW524" s="14" t="s">
        <v>32</v>
      </c>
      <c r="AX524" s="14" t="s">
        <v>76</v>
      </c>
      <c r="AY524" s="252" t="s">
        <v>198</v>
      </c>
    </row>
    <row r="525" spans="2:51" s="14" customFormat="1" x14ac:dyDescent="0.2">
      <c r="B525" s="243"/>
      <c r="C525" s="244"/>
      <c r="D525" s="222" t="s">
        <v>206</v>
      </c>
      <c r="E525" s="245" t="s">
        <v>1</v>
      </c>
      <c r="F525" s="246" t="s">
        <v>2898</v>
      </c>
      <c r="G525" s="244"/>
      <c r="H525" s="245" t="s">
        <v>1</v>
      </c>
      <c r="I525" s="247"/>
      <c r="J525" s="244"/>
      <c r="K525" s="244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206</v>
      </c>
      <c r="AU525" s="252" t="s">
        <v>83</v>
      </c>
      <c r="AV525" s="14" t="s">
        <v>83</v>
      </c>
      <c r="AW525" s="14" t="s">
        <v>32</v>
      </c>
      <c r="AX525" s="14" t="s">
        <v>76</v>
      </c>
      <c r="AY525" s="252" t="s">
        <v>198</v>
      </c>
    </row>
    <row r="526" spans="2:51" s="12" customFormat="1" x14ac:dyDescent="0.2">
      <c r="B526" s="220"/>
      <c r="C526" s="221"/>
      <c r="D526" s="222" t="s">
        <v>206</v>
      </c>
      <c r="E526" s="223" t="s">
        <v>1</v>
      </c>
      <c r="F526" s="224" t="s">
        <v>83</v>
      </c>
      <c r="G526" s="221"/>
      <c r="H526" s="225">
        <v>1</v>
      </c>
      <c r="I526" s="226"/>
      <c r="J526" s="221"/>
      <c r="K526" s="221"/>
      <c r="L526" s="227"/>
      <c r="M526" s="228"/>
      <c r="N526" s="229"/>
      <c r="O526" s="229"/>
      <c r="P526" s="229"/>
      <c r="Q526" s="229"/>
      <c r="R526" s="229"/>
      <c r="S526" s="229"/>
      <c r="T526" s="230"/>
      <c r="AT526" s="231" t="s">
        <v>206</v>
      </c>
      <c r="AU526" s="231" t="s">
        <v>83</v>
      </c>
      <c r="AV526" s="12" t="s">
        <v>85</v>
      </c>
      <c r="AW526" s="12" t="s">
        <v>32</v>
      </c>
      <c r="AX526" s="12" t="s">
        <v>76</v>
      </c>
      <c r="AY526" s="231" t="s">
        <v>198</v>
      </c>
    </row>
    <row r="527" spans="2:51" s="14" customFormat="1" ht="22.5" x14ac:dyDescent="0.2">
      <c r="B527" s="243"/>
      <c r="C527" s="244"/>
      <c r="D527" s="222" t="s">
        <v>206</v>
      </c>
      <c r="E527" s="245" t="s">
        <v>1</v>
      </c>
      <c r="F527" s="246" t="s">
        <v>2901</v>
      </c>
      <c r="G527" s="244"/>
      <c r="H527" s="245" t="s">
        <v>1</v>
      </c>
      <c r="I527" s="247"/>
      <c r="J527" s="244"/>
      <c r="K527" s="244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206</v>
      </c>
      <c r="AU527" s="252" t="s">
        <v>83</v>
      </c>
      <c r="AV527" s="14" t="s">
        <v>83</v>
      </c>
      <c r="AW527" s="14" t="s">
        <v>32</v>
      </c>
      <c r="AX527" s="14" t="s">
        <v>76</v>
      </c>
      <c r="AY527" s="252" t="s">
        <v>198</v>
      </c>
    </row>
    <row r="528" spans="2:51" s="14" customFormat="1" x14ac:dyDescent="0.2">
      <c r="B528" s="243"/>
      <c r="C528" s="244"/>
      <c r="D528" s="222" t="s">
        <v>206</v>
      </c>
      <c r="E528" s="245" t="s">
        <v>1</v>
      </c>
      <c r="F528" s="246" t="s">
        <v>2894</v>
      </c>
      <c r="G528" s="244"/>
      <c r="H528" s="245" t="s">
        <v>1</v>
      </c>
      <c r="I528" s="247"/>
      <c r="J528" s="244"/>
      <c r="K528" s="244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206</v>
      </c>
      <c r="AU528" s="252" t="s">
        <v>83</v>
      </c>
      <c r="AV528" s="14" t="s">
        <v>83</v>
      </c>
      <c r="AW528" s="14" t="s">
        <v>32</v>
      </c>
      <c r="AX528" s="14" t="s">
        <v>76</v>
      </c>
      <c r="AY528" s="252" t="s">
        <v>198</v>
      </c>
    </row>
    <row r="529" spans="2:51" s="14" customFormat="1" ht="22.5" x14ac:dyDescent="0.2">
      <c r="B529" s="243"/>
      <c r="C529" s="244"/>
      <c r="D529" s="222" t="s">
        <v>206</v>
      </c>
      <c r="E529" s="245" t="s">
        <v>1</v>
      </c>
      <c r="F529" s="246" t="s">
        <v>2895</v>
      </c>
      <c r="G529" s="244"/>
      <c r="H529" s="245" t="s">
        <v>1</v>
      </c>
      <c r="I529" s="247"/>
      <c r="J529" s="244"/>
      <c r="K529" s="244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206</v>
      </c>
      <c r="AU529" s="252" t="s">
        <v>83</v>
      </c>
      <c r="AV529" s="14" t="s">
        <v>83</v>
      </c>
      <c r="AW529" s="14" t="s">
        <v>32</v>
      </c>
      <c r="AX529" s="14" t="s">
        <v>76</v>
      </c>
      <c r="AY529" s="252" t="s">
        <v>198</v>
      </c>
    </row>
    <row r="530" spans="2:51" s="14" customFormat="1" x14ac:dyDescent="0.2">
      <c r="B530" s="243"/>
      <c r="C530" s="244"/>
      <c r="D530" s="222" t="s">
        <v>206</v>
      </c>
      <c r="E530" s="245" t="s">
        <v>1</v>
      </c>
      <c r="F530" s="246" t="s">
        <v>2902</v>
      </c>
      <c r="G530" s="244"/>
      <c r="H530" s="245" t="s">
        <v>1</v>
      </c>
      <c r="I530" s="247"/>
      <c r="J530" s="244"/>
      <c r="K530" s="244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206</v>
      </c>
      <c r="AU530" s="252" t="s">
        <v>83</v>
      </c>
      <c r="AV530" s="14" t="s">
        <v>83</v>
      </c>
      <c r="AW530" s="14" t="s">
        <v>32</v>
      </c>
      <c r="AX530" s="14" t="s">
        <v>76</v>
      </c>
      <c r="AY530" s="252" t="s">
        <v>198</v>
      </c>
    </row>
    <row r="531" spans="2:51" s="12" customFormat="1" x14ac:dyDescent="0.2">
      <c r="B531" s="220"/>
      <c r="C531" s="221"/>
      <c r="D531" s="222" t="s">
        <v>206</v>
      </c>
      <c r="E531" s="223" t="s">
        <v>1</v>
      </c>
      <c r="F531" s="224" t="s">
        <v>211</v>
      </c>
      <c r="G531" s="221"/>
      <c r="H531" s="225">
        <v>3</v>
      </c>
      <c r="I531" s="226"/>
      <c r="J531" s="221"/>
      <c r="K531" s="221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206</v>
      </c>
      <c r="AU531" s="231" t="s">
        <v>83</v>
      </c>
      <c r="AV531" s="12" t="s">
        <v>85</v>
      </c>
      <c r="AW531" s="12" t="s">
        <v>32</v>
      </c>
      <c r="AX531" s="12" t="s">
        <v>76</v>
      </c>
      <c r="AY531" s="231" t="s">
        <v>198</v>
      </c>
    </row>
    <row r="532" spans="2:51" s="14" customFormat="1" ht="22.5" x14ac:dyDescent="0.2">
      <c r="B532" s="243"/>
      <c r="C532" s="244"/>
      <c r="D532" s="222" t="s">
        <v>206</v>
      </c>
      <c r="E532" s="245" t="s">
        <v>1</v>
      </c>
      <c r="F532" s="246" t="s">
        <v>2903</v>
      </c>
      <c r="G532" s="244"/>
      <c r="H532" s="245" t="s">
        <v>1</v>
      </c>
      <c r="I532" s="247"/>
      <c r="J532" s="244"/>
      <c r="K532" s="244"/>
      <c r="L532" s="248"/>
      <c r="M532" s="249"/>
      <c r="N532" s="250"/>
      <c r="O532" s="250"/>
      <c r="P532" s="250"/>
      <c r="Q532" s="250"/>
      <c r="R532" s="250"/>
      <c r="S532" s="250"/>
      <c r="T532" s="251"/>
      <c r="AT532" s="252" t="s">
        <v>206</v>
      </c>
      <c r="AU532" s="252" t="s">
        <v>83</v>
      </c>
      <c r="AV532" s="14" t="s">
        <v>83</v>
      </c>
      <c r="AW532" s="14" t="s">
        <v>32</v>
      </c>
      <c r="AX532" s="14" t="s">
        <v>76</v>
      </c>
      <c r="AY532" s="252" t="s">
        <v>198</v>
      </c>
    </row>
    <row r="533" spans="2:51" s="14" customFormat="1" x14ac:dyDescent="0.2">
      <c r="B533" s="243"/>
      <c r="C533" s="244"/>
      <c r="D533" s="222" t="s">
        <v>206</v>
      </c>
      <c r="E533" s="245" t="s">
        <v>1</v>
      </c>
      <c r="F533" s="246" t="s">
        <v>2900</v>
      </c>
      <c r="G533" s="244"/>
      <c r="H533" s="245" t="s">
        <v>1</v>
      </c>
      <c r="I533" s="247"/>
      <c r="J533" s="244"/>
      <c r="K533" s="244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206</v>
      </c>
      <c r="AU533" s="252" t="s">
        <v>83</v>
      </c>
      <c r="AV533" s="14" t="s">
        <v>83</v>
      </c>
      <c r="AW533" s="14" t="s">
        <v>32</v>
      </c>
      <c r="AX533" s="14" t="s">
        <v>76</v>
      </c>
      <c r="AY533" s="252" t="s">
        <v>198</v>
      </c>
    </row>
    <row r="534" spans="2:51" s="14" customFormat="1" ht="22.5" x14ac:dyDescent="0.2">
      <c r="B534" s="243"/>
      <c r="C534" s="244"/>
      <c r="D534" s="222" t="s">
        <v>206</v>
      </c>
      <c r="E534" s="245" t="s">
        <v>1</v>
      </c>
      <c r="F534" s="246" t="s">
        <v>2895</v>
      </c>
      <c r="G534" s="244"/>
      <c r="H534" s="245" t="s">
        <v>1</v>
      </c>
      <c r="I534" s="247"/>
      <c r="J534" s="244"/>
      <c r="K534" s="244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206</v>
      </c>
      <c r="AU534" s="252" t="s">
        <v>83</v>
      </c>
      <c r="AV534" s="14" t="s">
        <v>83</v>
      </c>
      <c r="AW534" s="14" t="s">
        <v>32</v>
      </c>
      <c r="AX534" s="14" t="s">
        <v>76</v>
      </c>
      <c r="AY534" s="252" t="s">
        <v>198</v>
      </c>
    </row>
    <row r="535" spans="2:51" s="14" customFormat="1" x14ac:dyDescent="0.2">
      <c r="B535" s="243"/>
      <c r="C535" s="244"/>
      <c r="D535" s="222" t="s">
        <v>206</v>
      </c>
      <c r="E535" s="245" t="s">
        <v>1</v>
      </c>
      <c r="F535" s="246" t="s">
        <v>2902</v>
      </c>
      <c r="G535" s="244"/>
      <c r="H535" s="245" t="s">
        <v>1</v>
      </c>
      <c r="I535" s="247"/>
      <c r="J535" s="244"/>
      <c r="K535" s="244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206</v>
      </c>
      <c r="AU535" s="252" t="s">
        <v>83</v>
      </c>
      <c r="AV535" s="14" t="s">
        <v>83</v>
      </c>
      <c r="AW535" s="14" t="s">
        <v>32</v>
      </c>
      <c r="AX535" s="14" t="s">
        <v>76</v>
      </c>
      <c r="AY535" s="252" t="s">
        <v>198</v>
      </c>
    </row>
    <row r="536" spans="2:51" s="12" customFormat="1" x14ac:dyDescent="0.2">
      <c r="B536" s="220"/>
      <c r="C536" s="221"/>
      <c r="D536" s="222" t="s">
        <v>206</v>
      </c>
      <c r="E536" s="223" t="s">
        <v>1</v>
      </c>
      <c r="F536" s="224" t="s">
        <v>205</v>
      </c>
      <c r="G536" s="221"/>
      <c r="H536" s="225">
        <v>4</v>
      </c>
      <c r="I536" s="226"/>
      <c r="J536" s="221"/>
      <c r="K536" s="221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206</v>
      </c>
      <c r="AU536" s="231" t="s">
        <v>83</v>
      </c>
      <c r="AV536" s="12" t="s">
        <v>85</v>
      </c>
      <c r="AW536" s="12" t="s">
        <v>32</v>
      </c>
      <c r="AX536" s="12" t="s">
        <v>76</v>
      </c>
      <c r="AY536" s="231" t="s">
        <v>198</v>
      </c>
    </row>
    <row r="537" spans="2:51" s="14" customFormat="1" ht="22.5" x14ac:dyDescent="0.2">
      <c r="B537" s="243"/>
      <c r="C537" s="244"/>
      <c r="D537" s="222" t="s">
        <v>206</v>
      </c>
      <c r="E537" s="245" t="s">
        <v>1</v>
      </c>
      <c r="F537" s="246" t="s">
        <v>2904</v>
      </c>
      <c r="G537" s="244"/>
      <c r="H537" s="245" t="s">
        <v>1</v>
      </c>
      <c r="I537" s="247"/>
      <c r="J537" s="244"/>
      <c r="K537" s="244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206</v>
      </c>
      <c r="AU537" s="252" t="s">
        <v>83</v>
      </c>
      <c r="AV537" s="14" t="s">
        <v>83</v>
      </c>
      <c r="AW537" s="14" t="s">
        <v>32</v>
      </c>
      <c r="AX537" s="14" t="s">
        <v>76</v>
      </c>
      <c r="AY537" s="252" t="s">
        <v>198</v>
      </c>
    </row>
    <row r="538" spans="2:51" s="14" customFormat="1" x14ac:dyDescent="0.2">
      <c r="B538" s="243"/>
      <c r="C538" s="244"/>
      <c r="D538" s="222" t="s">
        <v>206</v>
      </c>
      <c r="E538" s="245" t="s">
        <v>1</v>
      </c>
      <c r="F538" s="246" t="s">
        <v>2905</v>
      </c>
      <c r="G538" s="244"/>
      <c r="H538" s="245" t="s">
        <v>1</v>
      </c>
      <c r="I538" s="247"/>
      <c r="J538" s="244"/>
      <c r="K538" s="244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206</v>
      </c>
      <c r="AU538" s="252" t="s">
        <v>83</v>
      </c>
      <c r="AV538" s="14" t="s">
        <v>83</v>
      </c>
      <c r="AW538" s="14" t="s">
        <v>32</v>
      </c>
      <c r="AX538" s="14" t="s">
        <v>76</v>
      </c>
      <c r="AY538" s="252" t="s">
        <v>198</v>
      </c>
    </row>
    <row r="539" spans="2:51" s="14" customFormat="1" ht="22.5" x14ac:dyDescent="0.2">
      <c r="B539" s="243"/>
      <c r="C539" s="244"/>
      <c r="D539" s="222" t="s">
        <v>206</v>
      </c>
      <c r="E539" s="245" t="s">
        <v>1</v>
      </c>
      <c r="F539" s="246" t="s">
        <v>2906</v>
      </c>
      <c r="G539" s="244"/>
      <c r="H539" s="245" t="s">
        <v>1</v>
      </c>
      <c r="I539" s="247"/>
      <c r="J539" s="244"/>
      <c r="K539" s="244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206</v>
      </c>
      <c r="AU539" s="252" t="s">
        <v>83</v>
      </c>
      <c r="AV539" s="14" t="s">
        <v>83</v>
      </c>
      <c r="AW539" s="14" t="s">
        <v>32</v>
      </c>
      <c r="AX539" s="14" t="s">
        <v>76</v>
      </c>
      <c r="AY539" s="252" t="s">
        <v>198</v>
      </c>
    </row>
    <row r="540" spans="2:51" s="14" customFormat="1" x14ac:dyDescent="0.2">
      <c r="B540" s="243"/>
      <c r="C540" s="244"/>
      <c r="D540" s="222" t="s">
        <v>206</v>
      </c>
      <c r="E540" s="245" t="s">
        <v>1</v>
      </c>
      <c r="F540" s="246" t="s">
        <v>2907</v>
      </c>
      <c r="G540" s="244"/>
      <c r="H540" s="245" t="s">
        <v>1</v>
      </c>
      <c r="I540" s="247"/>
      <c r="J540" s="244"/>
      <c r="K540" s="244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206</v>
      </c>
      <c r="AU540" s="252" t="s">
        <v>83</v>
      </c>
      <c r="AV540" s="14" t="s">
        <v>83</v>
      </c>
      <c r="AW540" s="14" t="s">
        <v>32</v>
      </c>
      <c r="AX540" s="14" t="s">
        <v>76</v>
      </c>
      <c r="AY540" s="252" t="s">
        <v>198</v>
      </c>
    </row>
    <row r="541" spans="2:51" s="12" customFormat="1" x14ac:dyDescent="0.2">
      <c r="B541" s="220"/>
      <c r="C541" s="221"/>
      <c r="D541" s="222" t="s">
        <v>206</v>
      </c>
      <c r="E541" s="223" t="s">
        <v>1</v>
      </c>
      <c r="F541" s="224" t="s">
        <v>85</v>
      </c>
      <c r="G541" s="221"/>
      <c r="H541" s="225">
        <v>2</v>
      </c>
      <c r="I541" s="226"/>
      <c r="J541" s="221"/>
      <c r="K541" s="221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206</v>
      </c>
      <c r="AU541" s="231" t="s">
        <v>83</v>
      </c>
      <c r="AV541" s="12" t="s">
        <v>85</v>
      </c>
      <c r="AW541" s="12" t="s">
        <v>32</v>
      </c>
      <c r="AX541" s="12" t="s">
        <v>76</v>
      </c>
      <c r="AY541" s="231" t="s">
        <v>198</v>
      </c>
    </row>
    <row r="542" spans="2:51" s="14" customFormat="1" ht="22.5" x14ac:dyDescent="0.2">
      <c r="B542" s="243"/>
      <c r="C542" s="244"/>
      <c r="D542" s="222" t="s">
        <v>206</v>
      </c>
      <c r="E542" s="245" t="s">
        <v>1</v>
      </c>
      <c r="F542" s="246" t="s">
        <v>2908</v>
      </c>
      <c r="G542" s="244"/>
      <c r="H542" s="245" t="s">
        <v>1</v>
      </c>
      <c r="I542" s="247"/>
      <c r="J542" s="244"/>
      <c r="K542" s="244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206</v>
      </c>
      <c r="AU542" s="252" t="s">
        <v>83</v>
      </c>
      <c r="AV542" s="14" t="s">
        <v>83</v>
      </c>
      <c r="AW542" s="14" t="s">
        <v>32</v>
      </c>
      <c r="AX542" s="14" t="s">
        <v>76</v>
      </c>
      <c r="AY542" s="252" t="s">
        <v>198</v>
      </c>
    </row>
    <row r="543" spans="2:51" s="14" customFormat="1" x14ac:dyDescent="0.2">
      <c r="B543" s="243"/>
      <c r="C543" s="244"/>
      <c r="D543" s="222" t="s">
        <v>206</v>
      </c>
      <c r="E543" s="245" t="s">
        <v>1</v>
      </c>
      <c r="F543" s="246" t="s">
        <v>2909</v>
      </c>
      <c r="G543" s="244"/>
      <c r="H543" s="245" t="s">
        <v>1</v>
      </c>
      <c r="I543" s="247"/>
      <c r="J543" s="244"/>
      <c r="K543" s="244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206</v>
      </c>
      <c r="AU543" s="252" t="s">
        <v>83</v>
      </c>
      <c r="AV543" s="14" t="s">
        <v>83</v>
      </c>
      <c r="AW543" s="14" t="s">
        <v>32</v>
      </c>
      <c r="AX543" s="14" t="s">
        <v>76</v>
      </c>
      <c r="AY543" s="252" t="s">
        <v>198</v>
      </c>
    </row>
    <row r="544" spans="2:51" s="14" customFormat="1" ht="22.5" x14ac:dyDescent="0.2">
      <c r="B544" s="243"/>
      <c r="C544" s="244"/>
      <c r="D544" s="222" t="s">
        <v>206</v>
      </c>
      <c r="E544" s="245" t="s">
        <v>1</v>
      </c>
      <c r="F544" s="246" t="s">
        <v>2906</v>
      </c>
      <c r="G544" s="244"/>
      <c r="H544" s="245" t="s">
        <v>1</v>
      </c>
      <c r="I544" s="247"/>
      <c r="J544" s="244"/>
      <c r="K544" s="244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206</v>
      </c>
      <c r="AU544" s="252" t="s">
        <v>83</v>
      </c>
      <c r="AV544" s="14" t="s">
        <v>83</v>
      </c>
      <c r="AW544" s="14" t="s">
        <v>32</v>
      </c>
      <c r="AX544" s="14" t="s">
        <v>76</v>
      </c>
      <c r="AY544" s="252" t="s">
        <v>198</v>
      </c>
    </row>
    <row r="545" spans="2:65" s="14" customFormat="1" x14ac:dyDescent="0.2">
      <c r="B545" s="243"/>
      <c r="C545" s="244"/>
      <c r="D545" s="222" t="s">
        <v>206</v>
      </c>
      <c r="E545" s="245" t="s">
        <v>1</v>
      </c>
      <c r="F545" s="246" t="s">
        <v>2907</v>
      </c>
      <c r="G545" s="244"/>
      <c r="H545" s="245" t="s">
        <v>1</v>
      </c>
      <c r="I545" s="247"/>
      <c r="J545" s="244"/>
      <c r="K545" s="244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206</v>
      </c>
      <c r="AU545" s="252" t="s">
        <v>83</v>
      </c>
      <c r="AV545" s="14" t="s">
        <v>83</v>
      </c>
      <c r="AW545" s="14" t="s">
        <v>32</v>
      </c>
      <c r="AX545" s="14" t="s">
        <v>76</v>
      </c>
      <c r="AY545" s="252" t="s">
        <v>198</v>
      </c>
    </row>
    <row r="546" spans="2:65" s="12" customFormat="1" x14ac:dyDescent="0.2">
      <c r="B546" s="220"/>
      <c r="C546" s="221"/>
      <c r="D546" s="222" t="s">
        <v>206</v>
      </c>
      <c r="E546" s="223" t="s">
        <v>1</v>
      </c>
      <c r="F546" s="224" t="s">
        <v>85</v>
      </c>
      <c r="G546" s="221"/>
      <c r="H546" s="225">
        <v>2</v>
      </c>
      <c r="I546" s="226"/>
      <c r="J546" s="221"/>
      <c r="K546" s="221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206</v>
      </c>
      <c r="AU546" s="231" t="s">
        <v>83</v>
      </c>
      <c r="AV546" s="12" t="s">
        <v>85</v>
      </c>
      <c r="AW546" s="12" t="s">
        <v>32</v>
      </c>
      <c r="AX546" s="12" t="s">
        <v>76</v>
      </c>
      <c r="AY546" s="231" t="s">
        <v>198</v>
      </c>
    </row>
    <row r="547" spans="2:65" s="14" customFormat="1" x14ac:dyDescent="0.2">
      <c r="B547" s="243"/>
      <c r="C547" s="244"/>
      <c r="D547" s="222" t="s">
        <v>206</v>
      </c>
      <c r="E547" s="245" t="s">
        <v>1</v>
      </c>
      <c r="F547" s="246" t="s">
        <v>2910</v>
      </c>
      <c r="G547" s="244"/>
      <c r="H547" s="245" t="s">
        <v>1</v>
      </c>
      <c r="I547" s="247"/>
      <c r="J547" s="244"/>
      <c r="K547" s="244"/>
      <c r="L547" s="248"/>
      <c r="M547" s="249"/>
      <c r="N547" s="250"/>
      <c r="O547" s="250"/>
      <c r="P547" s="250"/>
      <c r="Q547" s="250"/>
      <c r="R547" s="250"/>
      <c r="S547" s="250"/>
      <c r="T547" s="251"/>
      <c r="AT547" s="252" t="s">
        <v>206</v>
      </c>
      <c r="AU547" s="252" t="s">
        <v>83</v>
      </c>
      <c r="AV547" s="14" t="s">
        <v>83</v>
      </c>
      <c r="AW547" s="14" t="s">
        <v>32</v>
      </c>
      <c r="AX547" s="14" t="s">
        <v>76</v>
      </c>
      <c r="AY547" s="252" t="s">
        <v>198</v>
      </c>
    </row>
    <row r="548" spans="2:65" s="14" customFormat="1" x14ac:dyDescent="0.2">
      <c r="B548" s="243"/>
      <c r="C548" s="244"/>
      <c r="D548" s="222" t="s">
        <v>206</v>
      </c>
      <c r="E548" s="245" t="s">
        <v>1</v>
      </c>
      <c r="F548" s="246" t="s">
        <v>2909</v>
      </c>
      <c r="G548" s="244"/>
      <c r="H548" s="245" t="s">
        <v>1</v>
      </c>
      <c r="I548" s="247"/>
      <c r="J548" s="244"/>
      <c r="K548" s="244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206</v>
      </c>
      <c r="AU548" s="252" t="s">
        <v>83</v>
      </c>
      <c r="AV548" s="14" t="s">
        <v>83</v>
      </c>
      <c r="AW548" s="14" t="s">
        <v>32</v>
      </c>
      <c r="AX548" s="14" t="s">
        <v>76</v>
      </c>
      <c r="AY548" s="252" t="s">
        <v>198</v>
      </c>
    </row>
    <row r="549" spans="2:65" s="14" customFormat="1" ht="22.5" x14ac:dyDescent="0.2">
      <c r="B549" s="243"/>
      <c r="C549" s="244"/>
      <c r="D549" s="222" t="s">
        <v>206</v>
      </c>
      <c r="E549" s="245" t="s">
        <v>1</v>
      </c>
      <c r="F549" s="246" t="s">
        <v>2906</v>
      </c>
      <c r="G549" s="244"/>
      <c r="H549" s="245" t="s">
        <v>1</v>
      </c>
      <c r="I549" s="247"/>
      <c r="J549" s="244"/>
      <c r="K549" s="244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206</v>
      </c>
      <c r="AU549" s="252" t="s">
        <v>83</v>
      </c>
      <c r="AV549" s="14" t="s">
        <v>83</v>
      </c>
      <c r="AW549" s="14" t="s">
        <v>32</v>
      </c>
      <c r="AX549" s="14" t="s">
        <v>76</v>
      </c>
      <c r="AY549" s="252" t="s">
        <v>198</v>
      </c>
    </row>
    <row r="550" spans="2:65" s="14" customFormat="1" x14ac:dyDescent="0.2">
      <c r="B550" s="243"/>
      <c r="C550" s="244"/>
      <c r="D550" s="222" t="s">
        <v>206</v>
      </c>
      <c r="E550" s="245" t="s">
        <v>1</v>
      </c>
      <c r="F550" s="246" t="s">
        <v>2911</v>
      </c>
      <c r="G550" s="244"/>
      <c r="H550" s="245" t="s">
        <v>1</v>
      </c>
      <c r="I550" s="247"/>
      <c r="J550" s="244"/>
      <c r="K550" s="244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206</v>
      </c>
      <c r="AU550" s="252" t="s">
        <v>83</v>
      </c>
      <c r="AV550" s="14" t="s">
        <v>83</v>
      </c>
      <c r="AW550" s="14" t="s">
        <v>32</v>
      </c>
      <c r="AX550" s="14" t="s">
        <v>76</v>
      </c>
      <c r="AY550" s="252" t="s">
        <v>198</v>
      </c>
    </row>
    <row r="551" spans="2:65" s="12" customFormat="1" x14ac:dyDescent="0.2">
      <c r="B551" s="220"/>
      <c r="C551" s="221"/>
      <c r="D551" s="222" t="s">
        <v>206</v>
      </c>
      <c r="E551" s="223" t="s">
        <v>1</v>
      </c>
      <c r="F551" s="224" t="s">
        <v>83</v>
      </c>
      <c r="G551" s="221"/>
      <c r="H551" s="225">
        <v>1</v>
      </c>
      <c r="I551" s="226"/>
      <c r="J551" s="221"/>
      <c r="K551" s="221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206</v>
      </c>
      <c r="AU551" s="231" t="s">
        <v>83</v>
      </c>
      <c r="AV551" s="12" t="s">
        <v>85</v>
      </c>
      <c r="AW551" s="12" t="s">
        <v>32</v>
      </c>
      <c r="AX551" s="12" t="s">
        <v>76</v>
      </c>
      <c r="AY551" s="231" t="s">
        <v>198</v>
      </c>
    </row>
    <row r="552" spans="2:65" s="14" customFormat="1" ht="22.5" x14ac:dyDescent="0.2">
      <c r="B552" s="243"/>
      <c r="C552" s="244"/>
      <c r="D552" s="222" t="s">
        <v>206</v>
      </c>
      <c r="E552" s="245" t="s">
        <v>1</v>
      </c>
      <c r="F552" s="246" t="s">
        <v>2912</v>
      </c>
      <c r="G552" s="244"/>
      <c r="H552" s="245" t="s">
        <v>1</v>
      </c>
      <c r="I552" s="247"/>
      <c r="J552" s="244"/>
      <c r="K552" s="244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206</v>
      </c>
      <c r="AU552" s="252" t="s">
        <v>83</v>
      </c>
      <c r="AV552" s="14" t="s">
        <v>83</v>
      </c>
      <c r="AW552" s="14" t="s">
        <v>32</v>
      </c>
      <c r="AX552" s="14" t="s">
        <v>76</v>
      </c>
      <c r="AY552" s="252" t="s">
        <v>198</v>
      </c>
    </row>
    <row r="553" spans="2:65" s="13" customFormat="1" x14ac:dyDescent="0.2">
      <c r="B553" s="232"/>
      <c r="C553" s="233"/>
      <c r="D553" s="222" t="s">
        <v>206</v>
      </c>
      <c r="E553" s="234" t="s">
        <v>1</v>
      </c>
      <c r="F553" s="235" t="s">
        <v>208</v>
      </c>
      <c r="G553" s="233"/>
      <c r="H553" s="236">
        <v>16</v>
      </c>
      <c r="I553" s="237"/>
      <c r="J553" s="233"/>
      <c r="K553" s="233"/>
      <c r="L553" s="238"/>
      <c r="M553" s="239"/>
      <c r="N553" s="240"/>
      <c r="O553" s="240"/>
      <c r="P553" s="240"/>
      <c r="Q553" s="240"/>
      <c r="R553" s="240"/>
      <c r="S553" s="240"/>
      <c r="T553" s="241"/>
      <c r="AT553" s="242" t="s">
        <v>206</v>
      </c>
      <c r="AU553" s="242" t="s">
        <v>83</v>
      </c>
      <c r="AV553" s="13" t="s">
        <v>205</v>
      </c>
      <c r="AW553" s="13" t="s">
        <v>32</v>
      </c>
      <c r="AX553" s="13" t="s">
        <v>83</v>
      </c>
      <c r="AY553" s="242" t="s">
        <v>198</v>
      </c>
    </row>
    <row r="554" spans="2:65" s="1" customFormat="1" ht="24" customHeight="1" x14ac:dyDescent="0.2">
      <c r="B554" s="33"/>
      <c r="C554" s="260" t="s">
        <v>993</v>
      </c>
      <c r="D554" s="260" t="s">
        <v>2230</v>
      </c>
      <c r="E554" s="261" t="s">
        <v>2913</v>
      </c>
      <c r="F554" s="262" t="s">
        <v>2914</v>
      </c>
      <c r="G554" s="263" t="s">
        <v>204</v>
      </c>
      <c r="H554" s="264">
        <v>2</v>
      </c>
      <c r="I554" s="265"/>
      <c r="J554" s="264">
        <f t="shared" ref="J554:J562" si="45">ROUND(I554*H554,2)</f>
        <v>0</v>
      </c>
      <c r="K554" s="262" t="s">
        <v>1</v>
      </c>
      <c r="L554" s="266"/>
      <c r="M554" s="267" t="s">
        <v>1</v>
      </c>
      <c r="N554" s="268" t="s">
        <v>41</v>
      </c>
      <c r="O554" s="65"/>
      <c r="P554" s="216">
        <f t="shared" ref="P554:P562" si="46">O554*H554</f>
        <v>0</v>
      </c>
      <c r="Q554" s="216">
        <v>1.5299999999999999E-2</v>
      </c>
      <c r="R554" s="216">
        <f t="shared" ref="R554:R562" si="47">Q554*H554</f>
        <v>3.0599999999999999E-2</v>
      </c>
      <c r="S554" s="216">
        <v>0</v>
      </c>
      <c r="T554" s="217">
        <f t="shared" ref="T554:T562" si="48">S554*H554</f>
        <v>0</v>
      </c>
      <c r="AR554" s="218" t="s">
        <v>295</v>
      </c>
      <c r="AT554" s="218" t="s">
        <v>2230</v>
      </c>
      <c r="AU554" s="218" t="s">
        <v>83</v>
      </c>
      <c r="AY554" s="16" t="s">
        <v>198</v>
      </c>
      <c r="BE554" s="219">
        <f t="shared" ref="BE554:BE562" si="49">IF(N554="základní",J554,0)</f>
        <v>0</v>
      </c>
      <c r="BF554" s="219">
        <f t="shared" ref="BF554:BF562" si="50">IF(N554="snížená",J554,0)</f>
        <v>0</v>
      </c>
      <c r="BG554" s="219">
        <f t="shared" ref="BG554:BG562" si="51">IF(N554="zákl. přenesená",J554,0)</f>
        <v>0</v>
      </c>
      <c r="BH554" s="219">
        <f t="shared" ref="BH554:BH562" si="52">IF(N554="sníž. přenesená",J554,0)</f>
        <v>0</v>
      </c>
      <c r="BI554" s="219">
        <f t="shared" ref="BI554:BI562" si="53">IF(N554="nulová",J554,0)</f>
        <v>0</v>
      </c>
      <c r="BJ554" s="16" t="s">
        <v>83</v>
      </c>
      <c r="BK554" s="219">
        <f t="shared" ref="BK554:BK562" si="54">ROUND(I554*H554,2)</f>
        <v>0</v>
      </c>
      <c r="BL554" s="16" t="s">
        <v>243</v>
      </c>
      <c r="BM554" s="218" t="s">
        <v>996</v>
      </c>
    </row>
    <row r="555" spans="2:65" s="1" customFormat="1" ht="24" customHeight="1" x14ac:dyDescent="0.2">
      <c r="B555" s="33"/>
      <c r="C555" s="260" t="s">
        <v>573</v>
      </c>
      <c r="D555" s="260" t="s">
        <v>2230</v>
      </c>
      <c r="E555" s="261" t="s">
        <v>2915</v>
      </c>
      <c r="F555" s="262" t="s">
        <v>2916</v>
      </c>
      <c r="G555" s="263" t="s">
        <v>204</v>
      </c>
      <c r="H555" s="264">
        <v>1</v>
      </c>
      <c r="I555" s="265"/>
      <c r="J555" s="264">
        <f t="shared" si="45"/>
        <v>0</v>
      </c>
      <c r="K555" s="262" t="s">
        <v>1</v>
      </c>
      <c r="L555" s="266"/>
      <c r="M555" s="267" t="s">
        <v>1</v>
      </c>
      <c r="N555" s="268" t="s">
        <v>41</v>
      </c>
      <c r="O555" s="65"/>
      <c r="P555" s="216">
        <f t="shared" si="46"/>
        <v>0</v>
      </c>
      <c r="Q555" s="216">
        <v>2.4400000000000002E-2</v>
      </c>
      <c r="R555" s="216">
        <f t="shared" si="47"/>
        <v>2.4400000000000002E-2</v>
      </c>
      <c r="S555" s="216">
        <v>0</v>
      </c>
      <c r="T555" s="217">
        <f t="shared" si="48"/>
        <v>0</v>
      </c>
      <c r="AR555" s="218" t="s">
        <v>295</v>
      </c>
      <c r="AT555" s="218" t="s">
        <v>2230</v>
      </c>
      <c r="AU555" s="218" t="s">
        <v>83</v>
      </c>
      <c r="AY555" s="16" t="s">
        <v>198</v>
      </c>
      <c r="BE555" s="219">
        <f t="shared" si="49"/>
        <v>0</v>
      </c>
      <c r="BF555" s="219">
        <f t="shared" si="50"/>
        <v>0</v>
      </c>
      <c r="BG555" s="219">
        <f t="shared" si="51"/>
        <v>0</v>
      </c>
      <c r="BH555" s="219">
        <f t="shared" si="52"/>
        <v>0</v>
      </c>
      <c r="BI555" s="219">
        <f t="shared" si="53"/>
        <v>0</v>
      </c>
      <c r="BJ555" s="16" t="s">
        <v>83</v>
      </c>
      <c r="BK555" s="219">
        <f t="shared" si="54"/>
        <v>0</v>
      </c>
      <c r="BL555" s="16" t="s">
        <v>243</v>
      </c>
      <c r="BM555" s="218" t="s">
        <v>1001</v>
      </c>
    </row>
    <row r="556" spans="2:65" s="1" customFormat="1" ht="24" customHeight="1" x14ac:dyDescent="0.2">
      <c r="B556" s="33"/>
      <c r="C556" s="260" t="s">
        <v>1003</v>
      </c>
      <c r="D556" s="260" t="s">
        <v>2230</v>
      </c>
      <c r="E556" s="261" t="s">
        <v>2917</v>
      </c>
      <c r="F556" s="262" t="s">
        <v>2918</v>
      </c>
      <c r="G556" s="263" t="s">
        <v>204</v>
      </c>
      <c r="H556" s="264">
        <v>1</v>
      </c>
      <c r="I556" s="265"/>
      <c r="J556" s="264">
        <f t="shared" si="45"/>
        <v>0</v>
      </c>
      <c r="K556" s="262" t="s">
        <v>1</v>
      </c>
      <c r="L556" s="266"/>
      <c r="M556" s="267" t="s">
        <v>1</v>
      </c>
      <c r="N556" s="268" t="s">
        <v>41</v>
      </c>
      <c r="O556" s="65"/>
      <c r="P556" s="216">
        <f t="shared" si="46"/>
        <v>0</v>
      </c>
      <c r="Q556" s="216">
        <v>2.4400000000000002E-2</v>
      </c>
      <c r="R556" s="216">
        <f t="shared" si="47"/>
        <v>2.4400000000000002E-2</v>
      </c>
      <c r="S556" s="216">
        <v>0</v>
      </c>
      <c r="T556" s="217">
        <f t="shared" si="48"/>
        <v>0</v>
      </c>
      <c r="AR556" s="218" t="s">
        <v>295</v>
      </c>
      <c r="AT556" s="218" t="s">
        <v>2230</v>
      </c>
      <c r="AU556" s="218" t="s">
        <v>83</v>
      </c>
      <c r="AY556" s="16" t="s">
        <v>198</v>
      </c>
      <c r="BE556" s="219">
        <f t="shared" si="49"/>
        <v>0</v>
      </c>
      <c r="BF556" s="219">
        <f t="shared" si="50"/>
        <v>0</v>
      </c>
      <c r="BG556" s="219">
        <f t="shared" si="51"/>
        <v>0</v>
      </c>
      <c r="BH556" s="219">
        <f t="shared" si="52"/>
        <v>0</v>
      </c>
      <c r="BI556" s="219">
        <f t="shared" si="53"/>
        <v>0</v>
      </c>
      <c r="BJ556" s="16" t="s">
        <v>83</v>
      </c>
      <c r="BK556" s="219">
        <f t="shared" si="54"/>
        <v>0</v>
      </c>
      <c r="BL556" s="16" t="s">
        <v>243</v>
      </c>
      <c r="BM556" s="218" t="s">
        <v>1006</v>
      </c>
    </row>
    <row r="557" spans="2:65" s="1" customFormat="1" ht="36" customHeight="1" x14ac:dyDescent="0.2">
      <c r="B557" s="33"/>
      <c r="C557" s="260" t="s">
        <v>578</v>
      </c>
      <c r="D557" s="260" t="s">
        <v>2230</v>
      </c>
      <c r="E557" s="261" t="s">
        <v>2919</v>
      </c>
      <c r="F557" s="262" t="s">
        <v>2920</v>
      </c>
      <c r="G557" s="263" t="s">
        <v>204</v>
      </c>
      <c r="H557" s="264">
        <v>3</v>
      </c>
      <c r="I557" s="265"/>
      <c r="J557" s="264">
        <f t="shared" si="45"/>
        <v>0</v>
      </c>
      <c r="K557" s="262" t="s">
        <v>1</v>
      </c>
      <c r="L557" s="266"/>
      <c r="M557" s="267" t="s">
        <v>1</v>
      </c>
      <c r="N557" s="268" t="s">
        <v>41</v>
      </c>
      <c r="O557" s="65"/>
      <c r="P557" s="216">
        <f t="shared" si="46"/>
        <v>0</v>
      </c>
      <c r="Q557" s="216">
        <v>3.3599999999999998E-2</v>
      </c>
      <c r="R557" s="216">
        <f t="shared" si="47"/>
        <v>0.1008</v>
      </c>
      <c r="S557" s="216">
        <v>0</v>
      </c>
      <c r="T557" s="217">
        <f t="shared" si="48"/>
        <v>0</v>
      </c>
      <c r="AR557" s="218" t="s">
        <v>295</v>
      </c>
      <c r="AT557" s="218" t="s">
        <v>2230</v>
      </c>
      <c r="AU557" s="218" t="s">
        <v>83</v>
      </c>
      <c r="AY557" s="16" t="s">
        <v>198</v>
      </c>
      <c r="BE557" s="219">
        <f t="shared" si="49"/>
        <v>0</v>
      </c>
      <c r="BF557" s="219">
        <f t="shared" si="50"/>
        <v>0</v>
      </c>
      <c r="BG557" s="219">
        <f t="shared" si="51"/>
        <v>0</v>
      </c>
      <c r="BH557" s="219">
        <f t="shared" si="52"/>
        <v>0</v>
      </c>
      <c r="BI557" s="219">
        <f t="shared" si="53"/>
        <v>0</v>
      </c>
      <c r="BJ557" s="16" t="s">
        <v>83</v>
      </c>
      <c r="BK557" s="219">
        <f t="shared" si="54"/>
        <v>0</v>
      </c>
      <c r="BL557" s="16" t="s">
        <v>243</v>
      </c>
      <c r="BM557" s="218" t="s">
        <v>1010</v>
      </c>
    </row>
    <row r="558" spans="2:65" s="1" customFormat="1" ht="36" customHeight="1" x14ac:dyDescent="0.2">
      <c r="B558" s="33"/>
      <c r="C558" s="260" t="s">
        <v>1014</v>
      </c>
      <c r="D558" s="260" t="s">
        <v>2230</v>
      </c>
      <c r="E558" s="261" t="s">
        <v>2921</v>
      </c>
      <c r="F558" s="262" t="s">
        <v>2922</v>
      </c>
      <c r="G558" s="263" t="s">
        <v>204</v>
      </c>
      <c r="H558" s="264">
        <v>4</v>
      </c>
      <c r="I558" s="265"/>
      <c r="J558" s="264">
        <f t="shared" si="45"/>
        <v>0</v>
      </c>
      <c r="K558" s="262" t="s">
        <v>1</v>
      </c>
      <c r="L558" s="266"/>
      <c r="M558" s="267" t="s">
        <v>1</v>
      </c>
      <c r="N558" s="268" t="s">
        <v>41</v>
      </c>
      <c r="O558" s="65"/>
      <c r="P558" s="216">
        <f t="shared" si="46"/>
        <v>0</v>
      </c>
      <c r="Q558" s="216">
        <v>3.3599999999999998E-2</v>
      </c>
      <c r="R558" s="216">
        <f t="shared" si="47"/>
        <v>0.13439999999999999</v>
      </c>
      <c r="S558" s="216">
        <v>0</v>
      </c>
      <c r="T558" s="217">
        <f t="shared" si="48"/>
        <v>0</v>
      </c>
      <c r="AR558" s="218" t="s">
        <v>295</v>
      </c>
      <c r="AT558" s="218" t="s">
        <v>2230</v>
      </c>
      <c r="AU558" s="218" t="s">
        <v>83</v>
      </c>
      <c r="AY558" s="16" t="s">
        <v>198</v>
      </c>
      <c r="BE558" s="219">
        <f t="shared" si="49"/>
        <v>0</v>
      </c>
      <c r="BF558" s="219">
        <f t="shared" si="50"/>
        <v>0</v>
      </c>
      <c r="BG558" s="219">
        <f t="shared" si="51"/>
        <v>0</v>
      </c>
      <c r="BH558" s="219">
        <f t="shared" si="52"/>
        <v>0</v>
      </c>
      <c r="BI558" s="219">
        <f t="shared" si="53"/>
        <v>0</v>
      </c>
      <c r="BJ558" s="16" t="s">
        <v>83</v>
      </c>
      <c r="BK558" s="219">
        <f t="shared" si="54"/>
        <v>0</v>
      </c>
      <c r="BL558" s="16" t="s">
        <v>243</v>
      </c>
      <c r="BM558" s="218" t="s">
        <v>1017</v>
      </c>
    </row>
    <row r="559" spans="2:65" s="1" customFormat="1" ht="36" customHeight="1" x14ac:dyDescent="0.2">
      <c r="B559" s="33"/>
      <c r="C559" s="260" t="s">
        <v>584</v>
      </c>
      <c r="D559" s="260" t="s">
        <v>2230</v>
      </c>
      <c r="E559" s="261" t="s">
        <v>2923</v>
      </c>
      <c r="F559" s="262" t="s">
        <v>2924</v>
      </c>
      <c r="G559" s="263" t="s">
        <v>204</v>
      </c>
      <c r="H559" s="264">
        <v>2</v>
      </c>
      <c r="I559" s="265"/>
      <c r="J559" s="264">
        <f t="shared" si="45"/>
        <v>0</v>
      </c>
      <c r="K559" s="262" t="s">
        <v>1</v>
      </c>
      <c r="L559" s="266"/>
      <c r="M559" s="267" t="s">
        <v>1</v>
      </c>
      <c r="N559" s="268" t="s">
        <v>41</v>
      </c>
      <c r="O559" s="65"/>
      <c r="P559" s="216">
        <f t="shared" si="46"/>
        <v>0</v>
      </c>
      <c r="Q559" s="216">
        <v>3.6299999999999999E-2</v>
      </c>
      <c r="R559" s="216">
        <f t="shared" si="47"/>
        <v>7.2599999999999998E-2</v>
      </c>
      <c r="S559" s="216">
        <v>0</v>
      </c>
      <c r="T559" s="217">
        <f t="shared" si="48"/>
        <v>0</v>
      </c>
      <c r="AR559" s="218" t="s">
        <v>295</v>
      </c>
      <c r="AT559" s="218" t="s">
        <v>2230</v>
      </c>
      <c r="AU559" s="218" t="s">
        <v>83</v>
      </c>
      <c r="AY559" s="16" t="s">
        <v>198</v>
      </c>
      <c r="BE559" s="219">
        <f t="shared" si="49"/>
        <v>0</v>
      </c>
      <c r="BF559" s="219">
        <f t="shared" si="50"/>
        <v>0</v>
      </c>
      <c r="BG559" s="219">
        <f t="shared" si="51"/>
        <v>0</v>
      </c>
      <c r="BH559" s="219">
        <f t="shared" si="52"/>
        <v>0</v>
      </c>
      <c r="BI559" s="219">
        <f t="shared" si="53"/>
        <v>0</v>
      </c>
      <c r="BJ559" s="16" t="s">
        <v>83</v>
      </c>
      <c r="BK559" s="219">
        <f t="shared" si="54"/>
        <v>0</v>
      </c>
      <c r="BL559" s="16" t="s">
        <v>243</v>
      </c>
      <c r="BM559" s="218" t="s">
        <v>1022</v>
      </c>
    </row>
    <row r="560" spans="2:65" s="1" customFormat="1" ht="36" customHeight="1" x14ac:dyDescent="0.2">
      <c r="B560" s="33"/>
      <c r="C560" s="260" t="s">
        <v>1027</v>
      </c>
      <c r="D560" s="260" t="s">
        <v>2230</v>
      </c>
      <c r="E560" s="261" t="s">
        <v>2925</v>
      </c>
      <c r="F560" s="262" t="s">
        <v>2926</v>
      </c>
      <c r="G560" s="263" t="s">
        <v>204</v>
      </c>
      <c r="H560" s="264">
        <v>2</v>
      </c>
      <c r="I560" s="265"/>
      <c r="J560" s="264">
        <f t="shared" si="45"/>
        <v>0</v>
      </c>
      <c r="K560" s="262" t="s">
        <v>1</v>
      </c>
      <c r="L560" s="266"/>
      <c r="M560" s="267" t="s">
        <v>1</v>
      </c>
      <c r="N560" s="268" t="s">
        <v>41</v>
      </c>
      <c r="O560" s="65"/>
      <c r="P560" s="216">
        <f t="shared" si="46"/>
        <v>0</v>
      </c>
      <c r="Q560" s="216">
        <v>3.6299999999999999E-2</v>
      </c>
      <c r="R560" s="216">
        <f t="shared" si="47"/>
        <v>7.2599999999999998E-2</v>
      </c>
      <c r="S560" s="216">
        <v>0</v>
      </c>
      <c r="T560" s="217">
        <f t="shared" si="48"/>
        <v>0</v>
      </c>
      <c r="AR560" s="218" t="s">
        <v>295</v>
      </c>
      <c r="AT560" s="218" t="s">
        <v>2230</v>
      </c>
      <c r="AU560" s="218" t="s">
        <v>83</v>
      </c>
      <c r="AY560" s="16" t="s">
        <v>198</v>
      </c>
      <c r="BE560" s="219">
        <f t="shared" si="49"/>
        <v>0</v>
      </c>
      <c r="BF560" s="219">
        <f t="shared" si="50"/>
        <v>0</v>
      </c>
      <c r="BG560" s="219">
        <f t="shared" si="51"/>
        <v>0</v>
      </c>
      <c r="BH560" s="219">
        <f t="shared" si="52"/>
        <v>0</v>
      </c>
      <c r="BI560" s="219">
        <f t="shared" si="53"/>
        <v>0</v>
      </c>
      <c r="BJ560" s="16" t="s">
        <v>83</v>
      </c>
      <c r="BK560" s="219">
        <f t="shared" si="54"/>
        <v>0</v>
      </c>
      <c r="BL560" s="16" t="s">
        <v>243</v>
      </c>
      <c r="BM560" s="218" t="s">
        <v>1030</v>
      </c>
    </row>
    <row r="561" spans="2:65" s="1" customFormat="1" ht="36" customHeight="1" x14ac:dyDescent="0.2">
      <c r="B561" s="33"/>
      <c r="C561" s="260" t="s">
        <v>591</v>
      </c>
      <c r="D561" s="260" t="s">
        <v>2230</v>
      </c>
      <c r="E561" s="261" t="s">
        <v>2927</v>
      </c>
      <c r="F561" s="262" t="s">
        <v>2928</v>
      </c>
      <c r="G561" s="263" t="s">
        <v>204</v>
      </c>
      <c r="H561" s="264">
        <v>1</v>
      </c>
      <c r="I561" s="265"/>
      <c r="J561" s="264">
        <f t="shared" si="45"/>
        <v>0</v>
      </c>
      <c r="K561" s="262" t="s">
        <v>1</v>
      </c>
      <c r="L561" s="266"/>
      <c r="M561" s="267" t="s">
        <v>1</v>
      </c>
      <c r="N561" s="268" t="s">
        <v>41</v>
      </c>
      <c r="O561" s="65"/>
      <c r="P561" s="216">
        <f t="shared" si="46"/>
        <v>0</v>
      </c>
      <c r="Q561" s="216">
        <v>1.11E-2</v>
      </c>
      <c r="R561" s="216">
        <f t="shared" si="47"/>
        <v>1.11E-2</v>
      </c>
      <c r="S561" s="216">
        <v>0</v>
      </c>
      <c r="T561" s="217">
        <f t="shared" si="48"/>
        <v>0</v>
      </c>
      <c r="AR561" s="218" t="s">
        <v>295</v>
      </c>
      <c r="AT561" s="218" t="s">
        <v>2230</v>
      </c>
      <c r="AU561" s="218" t="s">
        <v>83</v>
      </c>
      <c r="AY561" s="16" t="s">
        <v>198</v>
      </c>
      <c r="BE561" s="219">
        <f t="shared" si="49"/>
        <v>0</v>
      </c>
      <c r="BF561" s="219">
        <f t="shared" si="50"/>
        <v>0</v>
      </c>
      <c r="BG561" s="219">
        <f t="shared" si="51"/>
        <v>0</v>
      </c>
      <c r="BH561" s="219">
        <f t="shared" si="52"/>
        <v>0</v>
      </c>
      <c r="BI561" s="219">
        <f t="shared" si="53"/>
        <v>0</v>
      </c>
      <c r="BJ561" s="16" t="s">
        <v>83</v>
      </c>
      <c r="BK561" s="219">
        <f t="shared" si="54"/>
        <v>0</v>
      </c>
      <c r="BL561" s="16" t="s">
        <v>243</v>
      </c>
      <c r="BM561" s="218" t="s">
        <v>1036</v>
      </c>
    </row>
    <row r="562" spans="2:65" s="1" customFormat="1" ht="24" customHeight="1" x14ac:dyDescent="0.2">
      <c r="B562" s="33"/>
      <c r="C562" s="208" t="s">
        <v>1040</v>
      </c>
      <c r="D562" s="208" t="s">
        <v>201</v>
      </c>
      <c r="E562" s="209" t="s">
        <v>2929</v>
      </c>
      <c r="F562" s="210" t="s">
        <v>2930</v>
      </c>
      <c r="G562" s="211" t="s">
        <v>204</v>
      </c>
      <c r="H562" s="212">
        <v>3</v>
      </c>
      <c r="I562" s="213"/>
      <c r="J562" s="212">
        <f t="shared" si="45"/>
        <v>0</v>
      </c>
      <c r="K562" s="210" t="s">
        <v>1</v>
      </c>
      <c r="L562" s="37"/>
      <c r="M562" s="214" t="s">
        <v>1</v>
      </c>
      <c r="N562" s="215" t="s">
        <v>41</v>
      </c>
      <c r="O562" s="65"/>
      <c r="P562" s="216">
        <f t="shared" si="46"/>
        <v>0</v>
      </c>
      <c r="Q562" s="216">
        <v>0</v>
      </c>
      <c r="R562" s="216">
        <f t="shared" si="47"/>
        <v>0</v>
      </c>
      <c r="S562" s="216">
        <v>0</v>
      </c>
      <c r="T562" s="217">
        <f t="shared" si="48"/>
        <v>0</v>
      </c>
      <c r="AR562" s="218" t="s">
        <v>243</v>
      </c>
      <c r="AT562" s="218" t="s">
        <v>201</v>
      </c>
      <c r="AU562" s="218" t="s">
        <v>83</v>
      </c>
      <c r="AY562" s="16" t="s">
        <v>198</v>
      </c>
      <c r="BE562" s="219">
        <f t="shared" si="49"/>
        <v>0</v>
      </c>
      <c r="BF562" s="219">
        <f t="shared" si="50"/>
        <v>0</v>
      </c>
      <c r="BG562" s="219">
        <f t="shared" si="51"/>
        <v>0</v>
      </c>
      <c r="BH562" s="219">
        <f t="shared" si="52"/>
        <v>0</v>
      </c>
      <c r="BI562" s="219">
        <f t="shared" si="53"/>
        <v>0</v>
      </c>
      <c r="BJ562" s="16" t="s">
        <v>83</v>
      </c>
      <c r="BK562" s="219">
        <f t="shared" si="54"/>
        <v>0</v>
      </c>
      <c r="BL562" s="16" t="s">
        <v>243</v>
      </c>
      <c r="BM562" s="218" t="s">
        <v>1043</v>
      </c>
    </row>
    <row r="563" spans="2:65" s="14" customFormat="1" x14ac:dyDescent="0.2">
      <c r="B563" s="243"/>
      <c r="C563" s="244"/>
      <c r="D563" s="222" t="s">
        <v>206</v>
      </c>
      <c r="E563" s="245" t="s">
        <v>1</v>
      </c>
      <c r="F563" s="246" t="s">
        <v>2869</v>
      </c>
      <c r="G563" s="244"/>
      <c r="H563" s="245" t="s">
        <v>1</v>
      </c>
      <c r="I563" s="247"/>
      <c r="J563" s="244"/>
      <c r="K563" s="244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206</v>
      </c>
      <c r="AU563" s="252" t="s">
        <v>83</v>
      </c>
      <c r="AV563" s="14" t="s">
        <v>83</v>
      </c>
      <c r="AW563" s="14" t="s">
        <v>32</v>
      </c>
      <c r="AX563" s="14" t="s">
        <v>76</v>
      </c>
      <c r="AY563" s="252" t="s">
        <v>198</v>
      </c>
    </row>
    <row r="564" spans="2:65" s="14" customFormat="1" x14ac:dyDescent="0.2">
      <c r="B564" s="243"/>
      <c r="C564" s="244"/>
      <c r="D564" s="222" t="s">
        <v>206</v>
      </c>
      <c r="E564" s="245" t="s">
        <v>1</v>
      </c>
      <c r="F564" s="246" t="s">
        <v>2894</v>
      </c>
      <c r="G564" s="244"/>
      <c r="H564" s="245" t="s">
        <v>1</v>
      </c>
      <c r="I564" s="247"/>
      <c r="J564" s="244"/>
      <c r="K564" s="244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206</v>
      </c>
      <c r="AU564" s="252" t="s">
        <v>83</v>
      </c>
      <c r="AV564" s="14" t="s">
        <v>83</v>
      </c>
      <c r="AW564" s="14" t="s">
        <v>32</v>
      </c>
      <c r="AX564" s="14" t="s">
        <v>76</v>
      </c>
      <c r="AY564" s="252" t="s">
        <v>198</v>
      </c>
    </row>
    <row r="565" spans="2:65" s="14" customFormat="1" ht="22.5" x14ac:dyDescent="0.2">
      <c r="B565" s="243"/>
      <c r="C565" s="244"/>
      <c r="D565" s="222" t="s">
        <v>206</v>
      </c>
      <c r="E565" s="245" t="s">
        <v>1</v>
      </c>
      <c r="F565" s="246" t="s">
        <v>2895</v>
      </c>
      <c r="G565" s="244"/>
      <c r="H565" s="245" t="s">
        <v>1</v>
      </c>
      <c r="I565" s="247"/>
      <c r="J565" s="244"/>
      <c r="K565" s="244"/>
      <c r="L565" s="248"/>
      <c r="M565" s="249"/>
      <c r="N565" s="250"/>
      <c r="O565" s="250"/>
      <c r="P565" s="250"/>
      <c r="Q565" s="250"/>
      <c r="R565" s="250"/>
      <c r="S565" s="250"/>
      <c r="T565" s="251"/>
      <c r="AT565" s="252" t="s">
        <v>206</v>
      </c>
      <c r="AU565" s="252" t="s">
        <v>83</v>
      </c>
      <c r="AV565" s="14" t="s">
        <v>83</v>
      </c>
      <c r="AW565" s="14" t="s">
        <v>32</v>
      </c>
      <c r="AX565" s="14" t="s">
        <v>76</v>
      </c>
      <c r="AY565" s="252" t="s">
        <v>198</v>
      </c>
    </row>
    <row r="566" spans="2:65" s="14" customFormat="1" x14ac:dyDescent="0.2">
      <c r="B566" s="243"/>
      <c r="C566" s="244"/>
      <c r="D566" s="222" t="s">
        <v>206</v>
      </c>
      <c r="E566" s="245" t="s">
        <v>1</v>
      </c>
      <c r="F566" s="246" t="s">
        <v>2931</v>
      </c>
      <c r="G566" s="244"/>
      <c r="H566" s="245" t="s">
        <v>1</v>
      </c>
      <c r="I566" s="247"/>
      <c r="J566" s="244"/>
      <c r="K566" s="244"/>
      <c r="L566" s="248"/>
      <c r="M566" s="249"/>
      <c r="N566" s="250"/>
      <c r="O566" s="250"/>
      <c r="P566" s="250"/>
      <c r="Q566" s="250"/>
      <c r="R566" s="250"/>
      <c r="S566" s="250"/>
      <c r="T566" s="251"/>
      <c r="AT566" s="252" t="s">
        <v>206</v>
      </c>
      <c r="AU566" s="252" t="s">
        <v>83</v>
      </c>
      <c r="AV566" s="14" t="s">
        <v>83</v>
      </c>
      <c r="AW566" s="14" t="s">
        <v>32</v>
      </c>
      <c r="AX566" s="14" t="s">
        <v>76</v>
      </c>
      <c r="AY566" s="252" t="s">
        <v>198</v>
      </c>
    </row>
    <row r="567" spans="2:65" s="12" customFormat="1" x14ac:dyDescent="0.2">
      <c r="B567" s="220"/>
      <c r="C567" s="221"/>
      <c r="D567" s="222" t="s">
        <v>206</v>
      </c>
      <c r="E567" s="223" t="s">
        <v>1</v>
      </c>
      <c r="F567" s="224" t="s">
        <v>83</v>
      </c>
      <c r="G567" s="221"/>
      <c r="H567" s="225">
        <v>1</v>
      </c>
      <c r="I567" s="226"/>
      <c r="J567" s="221"/>
      <c r="K567" s="221"/>
      <c r="L567" s="227"/>
      <c r="M567" s="228"/>
      <c r="N567" s="229"/>
      <c r="O567" s="229"/>
      <c r="P567" s="229"/>
      <c r="Q567" s="229"/>
      <c r="R567" s="229"/>
      <c r="S567" s="229"/>
      <c r="T567" s="230"/>
      <c r="AT567" s="231" t="s">
        <v>206</v>
      </c>
      <c r="AU567" s="231" t="s">
        <v>83</v>
      </c>
      <c r="AV567" s="12" t="s">
        <v>85</v>
      </c>
      <c r="AW567" s="12" t="s">
        <v>32</v>
      </c>
      <c r="AX567" s="12" t="s">
        <v>76</v>
      </c>
      <c r="AY567" s="231" t="s">
        <v>198</v>
      </c>
    </row>
    <row r="568" spans="2:65" s="14" customFormat="1" ht="22.5" x14ac:dyDescent="0.2">
      <c r="B568" s="243"/>
      <c r="C568" s="244"/>
      <c r="D568" s="222" t="s">
        <v>206</v>
      </c>
      <c r="E568" s="245" t="s">
        <v>1</v>
      </c>
      <c r="F568" s="246" t="s">
        <v>2932</v>
      </c>
      <c r="G568" s="244"/>
      <c r="H568" s="245" t="s">
        <v>1</v>
      </c>
      <c r="I568" s="247"/>
      <c r="J568" s="244"/>
      <c r="K568" s="244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206</v>
      </c>
      <c r="AU568" s="252" t="s">
        <v>83</v>
      </c>
      <c r="AV568" s="14" t="s">
        <v>83</v>
      </c>
      <c r="AW568" s="14" t="s">
        <v>32</v>
      </c>
      <c r="AX568" s="14" t="s">
        <v>76</v>
      </c>
      <c r="AY568" s="252" t="s">
        <v>198</v>
      </c>
    </row>
    <row r="569" spans="2:65" s="14" customFormat="1" x14ac:dyDescent="0.2">
      <c r="B569" s="243"/>
      <c r="C569" s="244"/>
      <c r="D569" s="222" t="s">
        <v>206</v>
      </c>
      <c r="E569" s="245" t="s">
        <v>1</v>
      </c>
      <c r="F569" s="246" t="s">
        <v>2894</v>
      </c>
      <c r="G569" s="244"/>
      <c r="H569" s="245" t="s">
        <v>1</v>
      </c>
      <c r="I569" s="247"/>
      <c r="J569" s="244"/>
      <c r="K569" s="244"/>
      <c r="L569" s="248"/>
      <c r="M569" s="249"/>
      <c r="N569" s="250"/>
      <c r="O569" s="250"/>
      <c r="P569" s="250"/>
      <c r="Q569" s="250"/>
      <c r="R569" s="250"/>
      <c r="S569" s="250"/>
      <c r="T569" s="251"/>
      <c r="AT569" s="252" t="s">
        <v>206</v>
      </c>
      <c r="AU569" s="252" t="s">
        <v>83</v>
      </c>
      <c r="AV569" s="14" t="s">
        <v>83</v>
      </c>
      <c r="AW569" s="14" t="s">
        <v>32</v>
      </c>
      <c r="AX569" s="14" t="s">
        <v>76</v>
      </c>
      <c r="AY569" s="252" t="s">
        <v>198</v>
      </c>
    </row>
    <row r="570" spans="2:65" s="14" customFormat="1" ht="22.5" x14ac:dyDescent="0.2">
      <c r="B570" s="243"/>
      <c r="C570" s="244"/>
      <c r="D570" s="222" t="s">
        <v>206</v>
      </c>
      <c r="E570" s="245" t="s">
        <v>1</v>
      </c>
      <c r="F570" s="246" t="s">
        <v>2895</v>
      </c>
      <c r="G570" s="244"/>
      <c r="H570" s="245" t="s">
        <v>1</v>
      </c>
      <c r="I570" s="247"/>
      <c r="J570" s="244"/>
      <c r="K570" s="244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206</v>
      </c>
      <c r="AU570" s="252" t="s">
        <v>83</v>
      </c>
      <c r="AV570" s="14" t="s">
        <v>83</v>
      </c>
      <c r="AW570" s="14" t="s">
        <v>32</v>
      </c>
      <c r="AX570" s="14" t="s">
        <v>76</v>
      </c>
      <c r="AY570" s="252" t="s">
        <v>198</v>
      </c>
    </row>
    <row r="571" spans="2:65" s="14" customFormat="1" x14ac:dyDescent="0.2">
      <c r="B571" s="243"/>
      <c r="C571" s="244"/>
      <c r="D571" s="222" t="s">
        <v>206</v>
      </c>
      <c r="E571" s="245" t="s">
        <v>1</v>
      </c>
      <c r="F571" s="246" t="s">
        <v>2933</v>
      </c>
      <c r="G571" s="244"/>
      <c r="H571" s="245" t="s">
        <v>1</v>
      </c>
      <c r="I571" s="247"/>
      <c r="J571" s="244"/>
      <c r="K571" s="244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206</v>
      </c>
      <c r="AU571" s="252" t="s">
        <v>83</v>
      </c>
      <c r="AV571" s="14" t="s">
        <v>83</v>
      </c>
      <c r="AW571" s="14" t="s">
        <v>32</v>
      </c>
      <c r="AX571" s="14" t="s">
        <v>76</v>
      </c>
      <c r="AY571" s="252" t="s">
        <v>198</v>
      </c>
    </row>
    <row r="572" spans="2:65" s="12" customFormat="1" x14ac:dyDescent="0.2">
      <c r="B572" s="220"/>
      <c r="C572" s="221"/>
      <c r="D572" s="222" t="s">
        <v>206</v>
      </c>
      <c r="E572" s="223" t="s">
        <v>1</v>
      </c>
      <c r="F572" s="224" t="s">
        <v>83</v>
      </c>
      <c r="G572" s="221"/>
      <c r="H572" s="225">
        <v>1</v>
      </c>
      <c r="I572" s="226"/>
      <c r="J572" s="221"/>
      <c r="K572" s="221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206</v>
      </c>
      <c r="AU572" s="231" t="s">
        <v>83</v>
      </c>
      <c r="AV572" s="12" t="s">
        <v>85</v>
      </c>
      <c r="AW572" s="12" t="s">
        <v>32</v>
      </c>
      <c r="AX572" s="12" t="s">
        <v>76</v>
      </c>
      <c r="AY572" s="231" t="s">
        <v>198</v>
      </c>
    </row>
    <row r="573" spans="2:65" s="14" customFormat="1" ht="22.5" x14ac:dyDescent="0.2">
      <c r="B573" s="243"/>
      <c r="C573" s="244"/>
      <c r="D573" s="222" t="s">
        <v>206</v>
      </c>
      <c r="E573" s="245" t="s">
        <v>1</v>
      </c>
      <c r="F573" s="246" t="s">
        <v>2934</v>
      </c>
      <c r="G573" s="244"/>
      <c r="H573" s="245" t="s">
        <v>1</v>
      </c>
      <c r="I573" s="247"/>
      <c r="J573" s="244"/>
      <c r="K573" s="244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206</v>
      </c>
      <c r="AU573" s="252" t="s">
        <v>83</v>
      </c>
      <c r="AV573" s="14" t="s">
        <v>83</v>
      </c>
      <c r="AW573" s="14" t="s">
        <v>32</v>
      </c>
      <c r="AX573" s="14" t="s">
        <v>76</v>
      </c>
      <c r="AY573" s="252" t="s">
        <v>198</v>
      </c>
    </row>
    <row r="574" spans="2:65" s="14" customFormat="1" x14ac:dyDescent="0.2">
      <c r="B574" s="243"/>
      <c r="C574" s="244"/>
      <c r="D574" s="222" t="s">
        <v>206</v>
      </c>
      <c r="E574" s="245" t="s">
        <v>1</v>
      </c>
      <c r="F574" s="246" t="s">
        <v>2900</v>
      </c>
      <c r="G574" s="244"/>
      <c r="H574" s="245" t="s">
        <v>1</v>
      </c>
      <c r="I574" s="247"/>
      <c r="J574" s="244"/>
      <c r="K574" s="244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206</v>
      </c>
      <c r="AU574" s="252" t="s">
        <v>83</v>
      </c>
      <c r="AV574" s="14" t="s">
        <v>83</v>
      </c>
      <c r="AW574" s="14" t="s">
        <v>32</v>
      </c>
      <c r="AX574" s="14" t="s">
        <v>76</v>
      </c>
      <c r="AY574" s="252" t="s">
        <v>198</v>
      </c>
    </row>
    <row r="575" spans="2:65" s="14" customFormat="1" ht="22.5" x14ac:dyDescent="0.2">
      <c r="B575" s="243"/>
      <c r="C575" s="244"/>
      <c r="D575" s="222" t="s">
        <v>206</v>
      </c>
      <c r="E575" s="245" t="s">
        <v>1</v>
      </c>
      <c r="F575" s="246" t="s">
        <v>2895</v>
      </c>
      <c r="G575" s="244"/>
      <c r="H575" s="245" t="s">
        <v>1</v>
      </c>
      <c r="I575" s="247"/>
      <c r="J575" s="244"/>
      <c r="K575" s="244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206</v>
      </c>
      <c r="AU575" s="252" t="s">
        <v>83</v>
      </c>
      <c r="AV575" s="14" t="s">
        <v>83</v>
      </c>
      <c r="AW575" s="14" t="s">
        <v>32</v>
      </c>
      <c r="AX575" s="14" t="s">
        <v>76</v>
      </c>
      <c r="AY575" s="252" t="s">
        <v>198</v>
      </c>
    </row>
    <row r="576" spans="2:65" s="14" customFormat="1" x14ac:dyDescent="0.2">
      <c r="B576" s="243"/>
      <c r="C576" s="244"/>
      <c r="D576" s="222" t="s">
        <v>206</v>
      </c>
      <c r="E576" s="245" t="s">
        <v>1</v>
      </c>
      <c r="F576" s="246" t="s">
        <v>2933</v>
      </c>
      <c r="G576" s="244"/>
      <c r="H576" s="245" t="s">
        <v>1</v>
      </c>
      <c r="I576" s="247"/>
      <c r="J576" s="244"/>
      <c r="K576" s="244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206</v>
      </c>
      <c r="AU576" s="252" t="s">
        <v>83</v>
      </c>
      <c r="AV576" s="14" t="s">
        <v>83</v>
      </c>
      <c r="AW576" s="14" t="s">
        <v>32</v>
      </c>
      <c r="AX576" s="14" t="s">
        <v>76</v>
      </c>
      <c r="AY576" s="252" t="s">
        <v>198</v>
      </c>
    </row>
    <row r="577" spans="2:65" s="12" customFormat="1" x14ac:dyDescent="0.2">
      <c r="B577" s="220"/>
      <c r="C577" s="221"/>
      <c r="D577" s="222" t="s">
        <v>206</v>
      </c>
      <c r="E577" s="223" t="s">
        <v>1</v>
      </c>
      <c r="F577" s="224" t="s">
        <v>83</v>
      </c>
      <c r="G577" s="221"/>
      <c r="H577" s="225">
        <v>1</v>
      </c>
      <c r="I577" s="226"/>
      <c r="J577" s="221"/>
      <c r="K577" s="221"/>
      <c r="L577" s="227"/>
      <c r="M577" s="228"/>
      <c r="N577" s="229"/>
      <c r="O577" s="229"/>
      <c r="P577" s="229"/>
      <c r="Q577" s="229"/>
      <c r="R577" s="229"/>
      <c r="S577" s="229"/>
      <c r="T577" s="230"/>
      <c r="AT577" s="231" t="s">
        <v>206</v>
      </c>
      <c r="AU577" s="231" t="s">
        <v>83</v>
      </c>
      <c r="AV577" s="12" t="s">
        <v>85</v>
      </c>
      <c r="AW577" s="12" t="s">
        <v>32</v>
      </c>
      <c r="AX577" s="12" t="s">
        <v>76</v>
      </c>
      <c r="AY577" s="231" t="s">
        <v>198</v>
      </c>
    </row>
    <row r="578" spans="2:65" s="14" customFormat="1" ht="22.5" x14ac:dyDescent="0.2">
      <c r="B578" s="243"/>
      <c r="C578" s="244"/>
      <c r="D578" s="222" t="s">
        <v>206</v>
      </c>
      <c r="E578" s="245" t="s">
        <v>1</v>
      </c>
      <c r="F578" s="246" t="s">
        <v>2935</v>
      </c>
      <c r="G578" s="244"/>
      <c r="H578" s="245" t="s">
        <v>1</v>
      </c>
      <c r="I578" s="247"/>
      <c r="J578" s="244"/>
      <c r="K578" s="244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206</v>
      </c>
      <c r="AU578" s="252" t="s">
        <v>83</v>
      </c>
      <c r="AV578" s="14" t="s">
        <v>83</v>
      </c>
      <c r="AW578" s="14" t="s">
        <v>32</v>
      </c>
      <c r="AX578" s="14" t="s">
        <v>76</v>
      </c>
      <c r="AY578" s="252" t="s">
        <v>198</v>
      </c>
    </row>
    <row r="579" spans="2:65" s="13" customFormat="1" x14ac:dyDescent="0.2">
      <c r="B579" s="232"/>
      <c r="C579" s="233"/>
      <c r="D579" s="222" t="s">
        <v>206</v>
      </c>
      <c r="E579" s="234" t="s">
        <v>1</v>
      </c>
      <c r="F579" s="235" t="s">
        <v>208</v>
      </c>
      <c r="G579" s="233"/>
      <c r="H579" s="236">
        <v>3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AT579" s="242" t="s">
        <v>206</v>
      </c>
      <c r="AU579" s="242" t="s">
        <v>83</v>
      </c>
      <c r="AV579" s="13" t="s">
        <v>205</v>
      </c>
      <c r="AW579" s="13" t="s">
        <v>32</v>
      </c>
      <c r="AX579" s="13" t="s">
        <v>83</v>
      </c>
      <c r="AY579" s="242" t="s">
        <v>198</v>
      </c>
    </row>
    <row r="580" spans="2:65" s="1" customFormat="1" ht="36" customHeight="1" x14ac:dyDescent="0.2">
      <c r="B580" s="33"/>
      <c r="C580" s="260" t="s">
        <v>595</v>
      </c>
      <c r="D580" s="260" t="s">
        <v>2230</v>
      </c>
      <c r="E580" s="261" t="s">
        <v>2936</v>
      </c>
      <c r="F580" s="262" t="s">
        <v>2937</v>
      </c>
      <c r="G580" s="263" t="s">
        <v>204</v>
      </c>
      <c r="H580" s="264">
        <v>1</v>
      </c>
      <c r="I580" s="265"/>
      <c r="J580" s="264">
        <f>ROUND(I580*H580,2)</f>
        <v>0</v>
      </c>
      <c r="K580" s="262" t="s">
        <v>1</v>
      </c>
      <c r="L580" s="266"/>
      <c r="M580" s="267" t="s">
        <v>1</v>
      </c>
      <c r="N580" s="268" t="s">
        <v>41</v>
      </c>
      <c r="O580" s="65"/>
      <c r="P580" s="216">
        <f>O580*H580</f>
        <v>0</v>
      </c>
      <c r="Q580" s="216">
        <v>4.36E-2</v>
      </c>
      <c r="R580" s="216">
        <f>Q580*H580</f>
        <v>4.36E-2</v>
      </c>
      <c r="S580" s="216">
        <v>0</v>
      </c>
      <c r="T580" s="217">
        <f>S580*H580</f>
        <v>0</v>
      </c>
      <c r="AR580" s="218" t="s">
        <v>295</v>
      </c>
      <c r="AT580" s="218" t="s">
        <v>2230</v>
      </c>
      <c r="AU580" s="218" t="s">
        <v>83</v>
      </c>
      <c r="AY580" s="16" t="s">
        <v>198</v>
      </c>
      <c r="BE580" s="219">
        <f>IF(N580="základní",J580,0)</f>
        <v>0</v>
      </c>
      <c r="BF580" s="219">
        <f>IF(N580="snížená",J580,0)</f>
        <v>0</v>
      </c>
      <c r="BG580" s="219">
        <f>IF(N580="zákl. přenesená",J580,0)</f>
        <v>0</v>
      </c>
      <c r="BH580" s="219">
        <f>IF(N580="sníž. přenesená",J580,0)</f>
        <v>0</v>
      </c>
      <c r="BI580" s="219">
        <f>IF(N580="nulová",J580,0)</f>
        <v>0</v>
      </c>
      <c r="BJ580" s="16" t="s">
        <v>83</v>
      </c>
      <c r="BK580" s="219">
        <f>ROUND(I580*H580,2)</f>
        <v>0</v>
      </c>
      <c r="BL580" s="16" t="s">
        <v>243</v>
      </c>
      <c r="BM580" s="218" t="s">
        <v>1048</v>
      </c>
    </row>
    <row r="581" spans="2:65" s="1" customFormat="1" ht="36" customHeight="1" x14ac:dyDescent="0.2">
      <c r="B581" s="33"/>
      <c r="C581" s="260" t="s">
        <v>1051</v>
      </c>
      <c r="D581" s="260" t="s">
        <v>2230</v>
      </c>
      <c r="E581" s="261" t="s">
        <v>2938</v>
      </c>
      <c r="F581" s="262" t="s">
        <v>2939</v>
      </c>
      <c r="G581" s="263" t="s">
        <v>204</v>
      </c>
      <c r="H581" s="264">
        <v>1</v>
      </c>
      <c r="I581" s="265"/>
      <c r="J581" s="264">
        <f>ROUND(I581*H581,2)</f>
        <v>0</v>
      </c>
      <c r="K581" s="262" t="s">
        <v>1</v>
      </c>
      <c r="L581" s="266"/>
      <c r="M581" s="267" t="s">
        <v>1</v>
      </c>
      <c r="N581" s="268" t="s">
        <v>41</v>
      </c>
      <c r="O581" s="65"/>
      <c r="P581" s="216">
        <f>O581*H581</f>
        <v>0</v>
      </c>
      <c r="Q581" s="216">
        <v>4.2700000000000002E-2</v>
      </c>
      <c r="R581" s="216">
        <f>Q581*H581</f>
        <v>4.2700000000000002E-2</v>
      </c>
      <c r="S581" s="216">
        <v>0</v>
      </c>
      <c r="T581" s="217">
        <f>S581*H581</f>
        <v>0</v>
      </c>
      <c r="AR581" s="218" t="s">
        <v>295</v>
      </c>
      <c r="AT581" s="218" t="s">
        <v>2230</v>
      </c>
      <c r="AU581" s="218" t="s">
        <v>83</v>
      </c>
      <c r="AY581" s="16" t="s">
        <v>198</v>
      </c>
      <c r="BE581" s="219">
        <f>IF(N581="základní",J581,0)</f>
        <v>0</v>
      </c>
      <c r="BF581" s="219">
        <f>IF(N581="snížená",J581,0)</f>
        <v>0</v>
      </c>
      <c r="BG581" s="219">
        <f>IF(N581="zákl. přenesená",J581,0)</f>
        <v>0</v>
      </c>
      <c r="BH581" s="219">
        <f>IF(N581="sníž. přenesená",J581,0)</f>
        <v>0</v>
      </c>
      <c r="BI581" s="219">
        <f>IF(N581="nulová",J581,0)</f>
        <v>0</v>
      </c>
      <c r="BJ581" s="16" t="s">
        <v>83</v>
      </c>
      <c r="BK581" s="219">
        <f>ROUND(I581*H581,2)</f>
        <v>0</v>
      </c>
      <c r="BL581" s="16" t="s">
        <v>243</v>
      </c>
      <c r="BM581" s="218" t="s">
        <v>1054</v>
      </c>
    </row>
    <row r="582" spans="2:65" s="1" customFormat="1" ht="36" customHeight="1" x14ac:dyDescent="0.2">
      <c r="B582" s="33"/>
      <c r="C582" s="260" t="s">
        <v>602</v>
      </c>
      <c r="D582" s="260" t="s">
        <v>2230</v>
      </c>
      <c r="E582" s="261" t="s">
        <v>2940</v>
      </c>
      <c r="F582" s="262" t="s">
        <v>2941</v>
      </c>
      <c r="G582" s="263" t="s">
        <v>204</v>
      </c>
      <c r="H582" s="264">
        <v>1</v>
      </c>
      <c r="I582" s="265"/>
      <c r="J582" s="264">
        <f>ROUND(I582*H582,2)</f>
        <v>0</v>
      </c>
      <c r="K582" s="262" t="s">
        <v>1</v>
      </c>
      <c r="L582" s="266"/>
      <c r="M582" s="267" t="s">
        <v>1</v>
      </c>
      <c r="N582" s="268" t="s">
        <v>41</v>
      </c>
      <c r="O582" s="65"/>
      <c r="P582" s="216">
        <f>O582*H582</f>
        <v>0</v>
      </c>
      <c r="Q582" s="216">
        <v>4.2700000000000002E-2</v>
      </c>
      <c r="R582" s="216">
        <f>Q582*H582</f>
        <v>4.2700000000000002E-2</v>
      </c>
      <c r="S582" s="216">
        <v>0</v>
      </c>
      <c r="T582" s="217">
        <f>S582*H582</f>
        <v>0</v>
      </c>
      <c r="AR582" s="218" t="s">
        <v>295</v>
      </c>
      <c r="AT582" s="218" t="s">
        <v>2230</v>
      </c>
      <c r="AU582" s="218" t="s">
        <v>83</v>
      </c>
      <c r="AY582" s="16" t="s">
        <v>198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6" t="s">
        <v>83</v>
      </c>
      <c r="BK582" s="219">
        <f>ROUND(I582*H582,2)</f>
        <v>0</v>
      </c>
      <c r="BL582" s="16" t="s">
        <v>243</v>
      </c>
      <c r="BM582" s="218" t="s">
        <v>1057</v>
      </c>
    </row>
    <row r="583" spans="2:65" s="1" customFormat="1" ht="24" customHeight="1" x14ac:dyDescent="0.2">
      <c r="B583" s="33"/>
      <c r="C583" s="208" t="s">
        <v>1060</v>
      </c>
      <c r="D583" s="208" t="s">
        <v>201</v>
      </c>
      <c r="E583" s="209" t="s">
        <v>2942</v>
      </c>
      <c r="F583" s="210" t="s">
        <v>2943</v>
      </c>
      <c r="G583" s="211" t="s">
        <v>204</v>
      </c>
      <c r="H583" s="212">
        <v>2</v>
      </c>
      <c r="I583" s="213"/>
      <c r="J583" s="212">
        <f>ROUND(I583*H583,2)</f>
        <v>0</v>
      </c>
      <c r="K583" s="210" t="s">
        <v>1</v>
      </c>
      <c r="L583" s="37"/>
      <c r="M583" s="214" t="s">
        <v>1</v>
      </c>
      <c r="N583" s="215" t="s">
        <v>41</v>
      </c>
      <c r="O583" s="65"/>
      <c r="P583" s="216">
        <f>O583*H583</f>
        <v>0</v>
      </c>
      <c r="Q583" s="216">
        <v>0</v>
      </c>
      <c r="R583" s="216">
        <f>Q583*H583</f>
        <v>0</v>
      </c>
      <c r="S583" s="216">
        <v>0</v>
      </c>
      <c r="T583" s="217">
        <f>S583*H583</f>
        <v>0</v>
      </c>
      <c r="AR583" s="218" t="s">
        <v>243</v>
      </c>
      <c r="AT583" s="218" t="s">
        <v>201</v>
      </c>
      <c r="AU583" s="218" t="s">
        <v>83</v>
      </c>
      <c r="AY583" s="16" t="s">
        <v>198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16" t="s">
        <v>83</v>
      </c>
      <c r="BK583" s="219">
        <f>ROUND(I583*H583,2)</f>
        <v>0</v>
      </c>
      <c r="BL583" s="16" t="s">
        <v>243</v>
      </c>
      <c r="BM583" s="218" t="s">
        <v>1063</v>
      </c>
    </row>
    <row r="584" spans="2:65" s="14" customFormat="1" x14ac:dyDescent="0.2">
      <c r="B584" s="243"/>
      <c r="C584" s="244"/>
      <c r="D584" s="222" t="s">
        <v>206</v>
      </c>
      <c r="E584" s="245" t="s">
        <v>1</v>
      </c>
      <c r="F584" s="246" t="s">
        <v>2869</v>
      </c>
      <c r="G584" s="244"/>
      <c r="H584" s="245" t="s">
        <v>1</v>
      </c>
      <c r="I584" s="247"/>
      <c r="J584" s="244"/>
      <c r="K584" s="244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206</v>
      </c>
      <c r="AU584" s="252" t="s">
        <v>83</v>
      </c>
      <c r="AV584" s="14" t="s">
        <v>83</v>
      </c>
      <c r="AW584" s="14" t="s">
        <v>32</v>
      </c>
      <c r="AX584" s="14" t="s">
        <v>76</v>
      </c>
      <c r="AY584" s="252" t="s">
        <v>198</v>
      </c>
    </row>
    <row r="585" spans="2:65" s="14" customFormat="1" x14ac:dyDescent="0.2">
      <c r="B585" s="243"/>
      <c r="C585" s="244"/>
      <c r="D585" s="222" t="s">
        <v>206</v>
      </c>
      <c r="E585" s="245" t="s">
        <v>1</v>
      </c>
      <c r="F585" s="246" t="s">
        <v>2894</v>
      </c>
      <c r="G585" s="244"/>
      <c r="H585" s="245" t="s">
        <v>1</v>
      </c>
      <c r="I585" s="247"/>
      <c r="J585" s="244"/>
      <c r="K585" s="244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206</v>
      </c>
      <c r="AU585" s="252" t="s">
        <v>83</v>
      </c>
      <c r="AV585" s="14" t="s">
        <v>83</v>
      </c>
      <c r="AW585" s="14" t="s">
        <v>32</v>
      </c>
      <c r="AX585" s="14" t="s">
        <v>76</v>
      </c>
      <c r="AY585" s="252" t="s">
        <v>198</v>
      </c>
    </row>
    <row r="586" spans="2:65" s="14" customFormat="1" ht="22.5" x14ac:dyDescent="0.2">
      <c r="B586" s="243"/>
      <c r="C586" s="244"/>
      <c r="D586" s="222" t="s">
        <v>206</v>
      </c>
      <c r="E586" s="245" t="s">
        <v>1</v>
      </c>
      <c r="F586" s="246" t="s">
        <v>2895</v>
      </c>
      <c r="G586" s="244"/>
      <c r="H586" s="245" t="s">
        <v>1</v>
      </c>
      <c r="I586" s="247"/>
      <c r="J586" s="244"/>
      <c r="K586" s="244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206</v>
      </c>
      <c r="AU586" s="252" t="s">
        <v>83</v>
      </c>
      <c r="AV586" s="14" t="s">
        <v>83</v>
      </c>
      <c r="AW586" s="14" t="s">
        <v>32</v>
      </c>
      <c r="AX586" s="14" t="s">
        <v>76</v>
      </c>
      <c r="AY586" s="252" t="s">
        <v>198</v>
      </c>
    </row>
    <row r="587" spans="2:65" s="14" customFormat="1" x14ac:dyDescent="0.2">
      <c r="B587" s="243"/>
      <c r="C587" s="244"/>
      <c r="D587" s="222" t="s">
        <v>206</v>
      </c>
      <c r="E587" s="245" t="s">
        <v>1</v>
      </c>
      <c r="F587" s="246" t="s">
        <v>2944</v>
      </c>
      <c r="G587" s="244"/>
      <c r="H587" s="245" t="s">
        <v>1</v>
      </c>
      <c r="I587" s="247"/>
      <c r="J587" s="244"/>
      <c r="K587" s="244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206</v>
      </c>
      <c r="AU587" s="252" t="s">
        <v>83</v>
      </c>
      <c r="AV587" s="14" t="s">
        <v>83</v>
      </c>
      <c r="AW587" s="14" t="s">
        <v>32</v>
      </c>
      <c r="AX587" s="14" t="s">
        <v>76</v>
      </c>
      <c r="AY587" s="252" t="s">
        <v>198</v>
      </c>
    </row>
    <row r="588" spans="2:65" s="12" customFormat="1" x14ac:dyDescent="0.2">
      <c r="B588" s="220"/>
      <c r="C588" s="221"/>
      <c r="D588" s="222" t="s">
        <v>206</v>
      </c>
      <c r="E588" s="223" t="s">
        <v>1</v>
      </c>
      <c r="F588" s="224" t="s">
        <v>83</v>
      </c>
      <c r="G588" s="221"/>
      <c r="H588" s="225">
        <v>1</v>
      </c>
      <c r="I588" s="226"/>
      <c r="J588" s="221"/>
      <c r="K588" s="221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206</v>
      </c>
      <c r="AU588" s="231" t="s">
        <v>83</v>
      </c>
      <c r="AV588" s="12" t="s">
        <v>85</v>
      </c>
      <c r="AW588" s="12" t="s">
        <v>32</v>
      </c>
      <c r="AX588" s="12" t="s">
        <v>76</v>
      </c>
      <c r="AY588" s="231" t="s">
        <v>198</v>
      </c>
    </row>
    <row r="589" spans="2:65" s="14" customFormat="1" ht="22.5" x14ac:dyDescent="0.2">
      <c r="B589" s="243"/>
      <c r="C589" s="244"/>
      <c r="D589" s="222" t="s">
        <v>206</v>
      </c>
      <c r="E589" s="245" t="s">
        <v>1</v>
      </c>
      <c r="F589" s="246" t="s">
        <v>2945</v>
      </c>
      <c r="G589" s="244"/>
      <c r="H589" s="245" t="s">
        <v>1</v>
      </c>
      <c r="I589" s="247"/>
      <c r="J589" s="244"/>
      <c r="K589" s="244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206</v>
      </c>
      <c r="AU589" s="252" t="s">
        <v>83</v>
      </c>
      <c r="AV589" s="14" t="s">
        <v>83</v>
      </c>
      <c r="AW589" s="14" t="s">
        <v>32</v>
      </c>
      <c r="AX589" s="14" t="s">
        <v>76</v>
      </c>
      <c r="AY589" s="252" t="s">
        <v>198</v>
      </c>
    </row>
    <row r="590" spans="2:65" s="14" customFormat="1" x14ac:dyDescent="0.2">
      <c r="B590" s="243"/>
      <c r="C590" s="244"/>
      <c r="D590" s="222" t="s">
        <v>206</v>
      </c>
      <c r="E590" s="245" t="s">
        <v>1</v>
      </c>
      <c r="F590" s="246" t="s">
        <v>2900</v>
      </c>
      <c r="G590" s="244"/>
      <c r="H590" s="245" t="s">
        <v>1</v>
      </c>
      <c r="I590" s="247"/>
      <c r="J590" s="244"/>
      <c r="K590" s="244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206</v>
      </c>
      <c r="AU590" s="252" t="s">
        <v>83</v>
      </c>
      <c r="AV590" s="14" t="s">
        <v>83</v>
      </c>
      <c r="AW590" s="14" t="s">
        <v>32</v>
      </c>
      <c r="AX590" s="14" t="s">
        <v>76</v>
      </c>
      <c r="AY590" s="252" t="s">
        <v>198</v>
      </c>
    </row>
    <row r="591" spans="2:65" s="14" customFormat="1" ht="22.5" x14ac:dyDescent="0.2">
      <c r="B591" s="243"/>
      <c r="C591" s="244"/>
      <c r="D591" s="222" t="s">
        <v>206</v>
      </c>
      <c r="E591" s="245" t="s">
        <v>1</v>
      </c>
      <c r="F591" s="246" t="s">
        <v>2895</v>
      </c>
      <c r="G591" s="244"/>
      <c r="H591" s="245" t="s">
        <v>1</v>
      </c>
      <c r="I591" s="247"/>
      <c r="J591" s="244"/>
      <c r="K591" s="244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206</v>
      </c>
      <c r="AU591" s="252" t="s">
        <v>83</v>
      </c>
      <c r="AV591" s="14" t="s">
        <v>83</v>
      </c>
      <c r="AW591" s="14" t="s">
        <v>32</v>
      </c>
      <c r="AX591" s="14" t="s">
        <v>76</v>
      </c>
      <c r="AY591" s="252" t="s">
        <v>198</v>
      </c>
    </row>
    <row r="592" spans="2:65" s="14" customFormat="1" x14ac:dyDescent="0.2">
      <c r="B592" s="243"/>
      <c r="C592" s="244"/>
      <c r="D592" s="222" t="s">
        <v>206</v>
      </c>
      <c r="E592" s="245" t="s">
        <v>1</v>
      </c>
      <c r="F592" s="246" t="s">
        <v>2944</v>
      </c>
      <c r="G592" s="244"/>
      <c r="H592" s="245" t="s">
        <v>1</v>
      </c>
      <c r="I592" s="247"/>
      <c r="J592" s="244"/>
      <c r="K592" s="244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206</v>
      </c>
      <c r="AU592" s="252" t="s">
        <v>83</v>
      </c>
      <c r="AV592" s="14" t="s">
        <v>83</v>
      </c>
      <c r="AW592" s="14" t="s">
        <v>32</v>
      </c>
      <c r="AX592" s="14" t="s">
        <v>76</v>
      </c>
      <c r="AY592" s="252" t="s">
        <v>198</v>
      </c>
    </row>
    <row r="593" spans="2:65" s="12" customFormat="1" x14ac:dyDescent="0.2">
      <c r="B593" s="220"/>
      <c r="C593" s="221"/>
      <c r="D593" s="222" t="s">
        <v>206</v>
      </c>
      <c r="E593" s="223" t="s">
        <v>1</v>
      </c>
      <c r="F593" s="224" t="s">
        <v>83</v>
      </c>
      <c r="G593" s="221"/>
      <c r="H593" s="225">
        <v>1</v>
      </c>
      <c r="I593" s="226"/>
      <c r="J593" s="221"/>
      <c r="K593" s="221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206</v>
      </c>
      <c r="AU593" s="231" t="s">
        <v>83</v>
      </c>
      <c r="AV593" s="12" t="s">
        <v>85</v>
      </c>
      <c r="AW593" s="12" t="s">
        <v>32</v>
      </c>
      <c r="AX593" s="12" t="s">
        <v>76</v>
      </c>
      <c r="AY593" s="231" t="s">
        <v>198</v>
      </c>
    </row>
    <row r="594" spans="2:65" s="14" customFormat="1" ht="22.5" x14ac:dyDescent="0.2">
      <c r="B594" s="243"/>
      <c r="C594" s="244"/>
      <c r="D594" s="222" t="s">
        <v>206</v>
      </c>
      <c r="E594" s="245" t="s">
        <v>1</v>
      </c>
      <c r="F594" s="246" t="s">
        <v>2946</v>
      </c>
      <c r="G594" s="244"/>
      <c r="H594" s="245" t="s">
        <v>1</v>
      </c>
      <c r="I594" s="247"/>
      <c r="J594" s="244"/>
      <c r="K594" s="244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206</v>
      </c>
      <c r="AU594" s="252" t="s">
        <v>83</v>
      </c>
      <c r="AV594" s="14" t="s">
        <v>83</v>
      </c>
      <c r="AW594" s="14" t="s">
        <v>32</v>
      </c>
      <c r="AX594" s="14" t="s">
        <v>76</v>
      </c>
      <c r="AY594" s="252" t="s">
        <v>198</v>
      </c>
    </row>
    <row r="595" spans="2:65" s="13" customFormat="1" x14ac:dyDescent="0.2">
      <c r="B595" s="232"/>
      <c r="C595" s="233"/>
      <c r="D595" s="222" t="s">
        <v>206</v>
      </c>
      <c r="E595" s="234" t="s">
        <v>1</v>
      </c>
      <c r="F595" s="235" t="s">
        <v>208</v>
      </c>
      <c r="G595" s="233"/>
      <c r="H595" s="236">
        <v>2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AT595" s="242" t="s">
        <v>206</v>
      </c>
      <c r="AU595" s="242" t="s">
        <v>83</v>
      </c>
      <c r="AV595" s="13" t="s">
        <v>205</v>
      </c>
      <c r="AW595" s="13" t="s">
        <v>32</v>
      </c>
      <c r="AX595" s="13" t="s">
        <v>83</v>
      </c>
      <c r="AY595" s="242" t="s">
        <v>198</v>
      </c>
    </row>
    <row r="596" spans="2:65" s="1" customFormat="1" ht="36" customHeight="1" x14ac:dyDescent="0.2">
      <c r="B596" s="33"/>
      <c r="C596" s="260" t="s">
        <v>606</v>
      </c>
      <c r="D596" s="260" t="s">
        <v>2230</v>
      </c>
      <c r="E596" s="261" t="s">
        <v>2947</v>
      </c>
      <c r="F596" s="262" t="s">
        <v>2948</v>
      </c>
      <c r="G596" s="263" t="s">
        <v>204</v>
      </c>
      <c r="H596" s="264">
        <v>1</v>
      </c>
      <c r="I596" s="265"/>
      <c r="J596" s="264">
        <f>ROUND(I596*H596,2)</f>
        <v>0</v>
      </c>
      <c r="K596" s="262" t="s">
        <v>1</v>
      </c>
      <c r="L596" s="266"/>
      <c r="M596" s="267" t="s">
        <v>1</v>
      </c>
      <c r="N596" s="268" t="s">
        <v>41</v>
      </c>
      <c r="O596" s="65"/>
      <c r="P596" s="216">
        <f>O596*H596</f>
        <v>0</v>
      </c>
      <c r="Q596" s="216">
        <v>4.8800000000000003E-2</v>
      </c>
      <c r="R596" s="216">
        <f>Q596*H596</f>
        <v>4.8800000000000003E-2</v>
      </c>
      <c r="S596" s="216">
        <v>0</v>
      </c>
      <c r="T596" s="217">
        <f>S596*H596</f>
        <v>0</v>
      </c>
      <c r="AR596" s="218" t="s">
        <v>295</v>
      </c>
      <c r="AT596" s="218" t="s">
        <v>2230</v>
      </c>
      <c r="AU596" s="218" t="s">
        <v>83</v>
      </c>
      <c r="AY596" s="16" t="s">
        <v>198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6" t="s">
        <v>83</v>
      </c>
      <c r="BK596" s="219">
        <f>ROUND(I596*H596,2)</f>
        <v>0</v>
      </c>
      <c r="BL596" s="16" t="s">
        <v>243</v>
      </c>
      <c r="BM596" s="218" t="s">
        <v>1068</v>
      </c>
    </row>
    <row r="597" spans="2:65" s="1" customFormat="1" ht="36" customHeight="1" x14ac:dyDescent="0.2">
      <c r="B597" s="33"/>
      <c r="C597" s="260" t="s">
        <v>1071</v>
      </c>
      <c r="D597" s="260" t="s">
        <v>2230</v>
      </c>
      <c r="E597" s="261" t="s">
        <v>2949</v>
      </c>
      <c r="F597" s="262" t="s">
        <v>2950</v>
      </c>
      <c r="G597" s="263" t="s">
        <v>204</v>
      </c>
      <c r="H597" s="264">
        <v>1</v>
      </c>
      <c r="I597" s="265"/>
      <c r="J597" s="264">
        <f>ROUND(I597*H597,2)</f>
        <v>0</v>
      </c>
      <c r="K597" s="262" t="s">
        <v>1</v>
      </c>
      <c r="L597" s="266"/>
      <c r="M597" s="267" t="s">
        <v>1</v>
      </c>
      <c r="N597" s="268" t="s">
        <v>41</v>
      </c>
      <c r="O597" s="65"/>
      <c r="P597" s="216">
        <f>O597*H597</f>
        <v>0</v>
      </c>
      <c r="Q597" s="216">
        <v>4.8800000000000003E-2</v>
      </c>
      <c r="R597" s="216">
        <f>Q597*H597</f>
        <v>4.8800000000000003E-2</v>
      </c>
      <c r="S597" s="216">
        <v>0</v>
      </c>
      <c r="T597" s="217">
        <f>S597*H597</f>
        <v>0</v>
      </c>
      <c r="AR597" s="218" t="s">
        <v>295</v>
      </c>
      <c r="AT597" s="218" t="s">
        <v>2230</v>
      </c>
      <c r="AU597" s="218" t="s">
        <v>83</v>
      </c>
      <c r="AY597" s="16" t="s">
        <v>198</v>
      </c>
      <c r="BE597" s="219">
        <f>IF(N597="základní",J597,0)</f>
        <v>0</v>
      </c>
      <c r="BF597" s="219">
        <f>IF(N597="snížená",J597,0)</f>
        <v>0</v>
      </c>
      <c r="BG597" s="219">
        <f>IF(N597="zákl. přenesená",J597,0)</f>
        <v>0</v>
      </c>
      <c r="BH597" s="219">
        <f>IF(N597="sníž. přenesená",J597,0)</f>
        <v>0</v>
      </c>
      <c r="BI597" s="219">
        <f>IF(N597="nulová",J597,0)</f>
        <v>0</v>
      </c>
      <c r="BJ597" s="16" t="s">
        <v>83</v>
      </c>
      <c r="BK597" s="219">
        <f>ROUND(I597*H597,2)</f>
        <v>0</v>
      </c>
      <c r="BL597" s="16" t="s">
        <v>243</v>
      </c>
      <c r="BM597" s="218" t="s">
        <v>1074</v>
      </c>
    </row>
    <row r="598" spans="2:65" s="1" customFormat="1" ht="24" customHeight="1" x14ac:dyDescent="0.2">
      <c r="B598" s="33"/>
      <c r="C598" s="208" t="s">
        <v>614</v>
      </c>
      <c r="D598" s="208" t="s">
        <v>201</v>
      </c>
      <c r="E598" s="209" t="s">
        <v>2951</v>
      </c>
      <c r="F598" s="210" t="s">
        <v>2952</v>
      </c>
      <c r="G598" s="211" t="s">
        <v>204</v>
      </c>
      <c r="H598" s="212">
        <v>3</v>
      </c>
      <c r="I598" s="213"/>
      <c r="J598" s="212">
        <f>ROUND(I598*H598,2)</f>
        <v>0</v>
      </c>
      <c r="K598" s="210" t="s">
        <v>1</v>
      </c>
      <c r="L598" s="37"/>
      <c r="M598" s="214" t="s">
        <v>1</v>
      </c>
      <c r="N598" s="215" t="s">
        <v>41</v>
      </c>
      <c r="O598" s="65"/>
      <c r="P598" s="216">
        <f>O598*H598</f>
        <v>0</v>
      </c>
      <c r="Q598" s="216">
        <v>0</v>
      </c>
      <c r="R598" s="216">
        <f>Q598*H598</f>
        <v>0</v>
      </c>
      <c r="S598" s="216">
        <v>0</v>
      </c>
      <c r="T598" s="217">
        <f>S598*H598</f>
        <v>0</v>
      </c>
      <c r="AR598" s="218" t="s">
        <v>243</v>
      </c>
      <c r="AT598" s="218" t="s">
        <v>201</v>
      </c>
      <c r="AU598" s="218" t="s">
        <v>83</v>
      </c>
      <c r="AY598" s="16" t="s">
        <v>198</v>
      </c>
      <c r="BE598" s="219">
        <f>IF(N598="základní",J598,0)</f>
        <v>0</v>
      </c>
      <c r="BF598" s="219">
        <f>IF(N598="snížená",J598,0)</f>
        <v>0</v>
      </c>
      <c r="BG598" s="219">
        <f>IF(N598="zákl. přenesená",J598,0)</f>
        <v>0</v>
      </c>
      <c r="BH598" s="219">
        <f>IF(N598="sníž. přenesená",J598,0)</f>
        <v>0</v>
      </c>
      <c r="BI598" s="219">
        <f>IF(N598="nulová",J598,0)</f>
        <v>0</v>
      </c>
      <c r="BJ598" s="16" t="s">
        <v>83</v>
      </c>
      <c r="BK598" s="219">
        <f>ROUND(I598*H598,2)</f>
        <v>0</v>
      </c>
      <c r="BL598" s="16" t="s">
        <v>243</v>
      </c>
      <c r="BM598" s="218" t="s">
        <v>1081</v>
      </c>
    </row>
    <row r="599" spans="2:65" s="14" customFormat="1" x14ac:dyDescent="0.2">
      <c r="B599" s="243"/>
      <c r="C599" s="244"/>
      <c r="D599" s="222" t="s">
        <v>206</v>
      </c>
      <c r="E599" s="245" t="s">
        <v>1</v>
      </c>
      <c r="F599" s="246" t="s">
        <v>2869</v>
      </c>
      <c r="G599" s="244"/>
      <c r="H599" s="245" t="s">
        <v>1</v>
      </c>
      <c r="I599" s="247"/>
      <c r="J599" s="244"/>
      <c r="K599" s="244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206</v>
      </c>
      <c r="AU599" s="252" t="s">
        <v>83</v>
      </c>
      <c r="AV599" s="14" t="s">
        <v>83</v>
      </c>
      <c r="AW599" s="14" t="s">
        <v>32</v>
      </c>
      <c r="AX599" s="14" t="s">
        <v>76</v>
      </c>
      <c r="AY599" s="252" t="s">
        <v>198</v>
      </c>
    </row>
    <row r="600" spans="2:65" s="14" customFormat="1" x14ac:dyDescent="0.2">
      <c r="B600" s="243"/>
      <c r="C600" s="244"/>
      <c r="D600" s="222" t="s">
        <v>206</v>
      </c>
      <c r="E600" s="245" t="s">
        <v>1</v>
      </c>
      <c r="F600" s="246" t="s">
        <v>2909</v>
      </c>
      <c r="G600" s="244"/>
      <c r="H600" s="245" t="s">
        <v>1</v>
      </c>
      <c r="I600" s="247"/>
      <c r="J600" s="244"/>
      <c r="K600" s="244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206</v>
      </c>
      <c r="AU600" s="252" t="s">
        <v>83</v>
      </c>
      <c r="AV600" s="14" t="s">
        <v>83</v>
      </c>
      <c r="AW600" s="14" t="s">
        <v>32</v>
      </c>
      <c r="AX600" s="14" t="s">
        <v>76</v>
      </c>
      <c r="AY600" s="252" t="s">
        <v>198</v>
      </c>
    </row>
    <row r="601" spans="2:65" s="14" customFormat="1" ht="22.5" x14ac:dyDescent="0.2">
      <c r="B601" s="243"/>
      <c r="C601" s="244"/>
      <c r="D601" s="222" t="s">
        <v>206</v>
      </c>
      <c r="E601" s="245" t="s">
        <v>1</v>
      </c>
      <c r="F601" s="246" t="s">
        <v>2906</v>
      </c>
      <c r="G601" s="244"/>
      <c r="H601" s="245" t="s">
        <v>1</v>
      </c>
      <c r="I601" s="247"/>
      <c r="J601" s="244"/>
      <c r="K601" s="244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206</v>
      </c>
      <c r="AU601" s="252" t="s">
        <v>83</v>
      </c>
      <c r="AV601" s="14" t="s">
        <v>83</v>
      </c>
      <c r="AW601" s="14" t="s">
        <v>32</v>
      </c>
      <c r="AX601" s="14" t="s">
        <v>76</v>
      </c>
      <c r="AY601" s="252" t="s">
        <v>198</v>
      </c>
    </row>
    <row r="602" spans="2:65" s="14" customFormat="1" x14ac:dyDescent="0.2">
      <c r="B602" s="243"/>
      <c r="C602" s="244"/>
      <c r="D602" s="222" t="s">
        <v>206</v>
      </c>
      <c r="E602" s="245" t="s">
        <v>1</v>
      </c>
      <c r="F602" s="246" t="s">
        <v>2953</v>
      </c>
      <c r="G602" s="244"/>
      <c r="H602" s="245" t="s">
        <v>1</v>
      </c>
      <c r="I602" s="247"/>
      <c r="J602" s="244"/>
      <c r="K602" s="244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206</v>
      </c>
      <c r="AU602" s="252" t="s">
        <v>83</v>
      </c>
      <c r="AV602" s="14" t="s">
        <v>83</v>
      </c>
      <c r="AW602" s="14" t="s">
        <v>32</v>
      </c>
      <c r="AX602" s="14" t="s">
        <v>76</v>
      </c>
      <c r="AY602" s="252" t="s">
        <v>198</v>
      </c>
    </row>
    <row r="603" spans="2:65" s="12" customFormat="1" x14ac:dyDescent="0.2">
      <c r="B603" s="220"/>
      <c r="C603" s="221"/>
      <c r="D603" s="222" t="s">
        <v>206</v>
      </c>
      <c r="E603" s="223" t="s">
        <v>1</v>
      </c>
      <c r="F603" s="224" t="s">
        <v>85</v>
      </c>
      <c r="G603" s="221"/>
      <c r="H603" s="225">
        <v>2</v>
      </c>
      <c r="I603" s="226"/>
      <c r="J603" s="221"/>
      <c r="K603" s="221"/>
      <c r="L603" s="227"/>
      <c r="M603" s="228"/>
      <c r="N603" s="229"/>
      <c r="O603" s="229"/>
      <c r="P603" s="229"/>
      <c r="Q603" s="229"/>
      <c r="R603" s="229"/>
      <c r="S603" s="229"/>
      <c r="T603" s="230"/>
      <c r="AT603" s="231" t="s">
        <v>206</v>
      </c>
      <c r="AU603" s="231" t="s">
        <v>83</v>
      </c>
      <c r="AV603" s="12" t="s">
        <v>85</v>
      </c>
      <c r="AW603" s="12" t="s">
        <v>32</v>
      </c>
      <c r="AX603" s="12" t="s">
        <v>76</v>
      </c>
      <c r="AY603" s="231" t="s">
        <v>198</v>
      </c>
    </row>
    <row r="604" spans="2:65" s="14" customFormat="1" ht="22.5" x14ac:dyDescent="0.2">
      <c r="B604" s="243"/>
      <c r="C604" s="244"/>
      <c r="D604" s="222" t="s">
        <v>206</v>
      </c>
      <c r="E604" s="245" t="s">
        <v>1</v>
      </c>
      <c r="F604" s="246" t="s">
        <v>2954</v>
      </c>
      <c r="G604" s="244"/>
      <c r="H604" s="245" t="s">
        <v>1</v>
      </c>
      <c r="I604" s="247"/>
      <c r="J604" s="244"/>
      <c r="K604" s="244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206</v>
      </c>
      <c r="AU604" s="252" t="s">
        <v>83</v>
      </c>
      <c r="AV604" s="14" t="s">
        <v>83</v>
      </c>
      <c r="AW604" s="14" t="s">
        <v>32</v>
      </c>
      <c r="AX604" s="14" t="s">
        <v>76</v>
      </c>
      <c r="AY604" s="252" t="s">
        <v>198</v>
      </c>
    </row>
    <row r="605" spans="2:65" s="14" customFormat="1" x14ac:dyDescent="0.2">
      <c r="B605" s="243"/>
      <c r="C605" s="244"/>
      <c r="D605" s="222" t="s">
        <v>206</v>
      </c>
      <c r="E605" s="245" t="s">
        <v>1</v>
      </c>
      <c r="F605" s="246" t="s">
        <v>2894</v>
      </c>
      <c r="G605" s="244"/>
      <c r="H605" s="245" t="s">
        <v>1</v>
      </c>
      <c r="I605" s="247"/>
      <c r="J605" s="244"/>
      <c r="K605" s="244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206</v>
      </c>
      <c r="AU605" s="252" t="s">
        <v>83</v>
      </c>
      <c r="AV605" s="14" t="s">
        <v>83</v>
      </c>
      <c r="AW605" s="14" t="s">
        <v>32</v>
      </c>
      <c r="AX605" s="14" t="s">
        <v>76</v>
      </c>
      <c r="AY605" s="252" t="s">
        <v>198</v>
      </c>
    </row>
    <row r="606" spans="2:65" s="14" customFormat="1" ht="22.5" x14ac:dyDescent="0.2">
      <c r="B606" s="243"/>
      <c r="C606" s="244"/>
      <c r="D606" s="222" t="s">
        <v>206</v>
      </c>
      <c r="E606" s="245" t="s">
        <v>1</v>
      </c>
      <c r="F606" s="246" t="s">
        <v>2895</v>
      </c>
      <c r="G606" s="244"/>
      <c r="H606" s="245" t="s">
        <v>1</v>
      </c>
      <c r="I606" s="247"/>
      <c r="J606" s="244"/>
      <c r="K606" s="244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206</v>
      </c>
      <c r="AU606" s="252" t="s">
        <v>83</v>
      </c>
      <c r="AV606" s="14" t="s">
        <v>83</v>
      </c>
      <c r="AW606" s="14" t="s">
        <v>32</v>
      </c>
      <c r="AX606" s="14" t="s">
        <v>76</v>
      </c>
      <c r="AY606" s="252" t="s">
        <v>198</v>
      </c>
    </row>
    <row r="607" spans="2:65" s="14" customFormat="1" x14ac:dyDescent="0.2">
      <c r="B607" s="243"/>
      <c r="C607" s="244"/>
      <c r="D607" s="222" t="s">
        <v>206</v>
      </c>
      <c r="E607" s="245" t="s">
        <v>1</v>
      </c>
      <c r="F607" s="246" t="s">
        <v>2955</v>
      </c>
      <c r="G607" s="244"/>
      <c r="H607" s="245" t="s">
        <v>1</v>
      </c>
      <c r="I607" s="247"/>
      <c r="J607" s="244"/>
      <c r="K607" s="244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206</v>
      </c>
      <c r="AU607" s="252" t="s">
        <v>83</v>
      </c>
      <c r="AV607" s="14" t="s">
        <v>83</v>
      </c>
      <c r="AW607" s="14" t="s">
        <v>32</v>
      </c>
      <c r="AX607" s="14" t="s">
        <v>76</v>
      </c>
      <c r="AY607" s="252" t="s">
        <v>198</v>
      </c>
    </row>
    <row r="608" spans="2:65" s="12" customFormat="1" x14ac:dyDescent="0.2">
      <c r="B608" s="220"/>
      <c r="C608" s="221"/>
      <c r="D608" s="222" t="s">
        <v>206</v>
      </c>
      <c r="E608" s="223" t="s">
        <v>1</v>
      </c>
      <c r="F608" s="224" t="s">
        <v>83</v>
      </c>
      <c r="G608" s="221"/>
      <c r="H608" s="225">
        <v>1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206</v>
      </c>
      <c r="AU608" s="231" t="s">
        <v>83</v>
      </c>
      <c r="AV608" s="12" t="s">
        <v>85</v>
      </c>
      <c r="AW608" s="12" t="s">
        <v>32</v>
      </c>
      <c r="AX608" s="12" t="s">
        <v>76</v>
      </c>
      <c r="AY608" s="231" t="s">
        <v>198</v>
      </c>
    </row>
    <row r="609" spans="2:65" s="14" customFormat="1" x14ac:dyDescent="0.2">
      <c r="B609" s="243"/>
      <c r="C609" s="244"/>
      <c r="D609" s="222" t="s">
        <v>206</v>
      </c>
      <c r="E609" s="245" t="s">
        <v>1</v>
      </c>
      <c r="F609" s="246" t="s">
        <v>2956</v>
      </c>
      <c r="G609" s="244"/>
      <c r="H609" s="245" t="s">
        <v>1</v>
      </c>
      <c r="I609" s="247"/>
      <c r="J609" s="244"/>
      <c r="K609" s="244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206</v>
      </c>
      <c r="AU609" s="252" t="s">
        <v>83</v>
      </c>
      <c r="AV609" s="14" t="s">
        <v>83</v>
      </c>
      <c r="AW609" s="14" t="s">
        <v>32</v>
      </c>
      <c r="AX609" s="14" t="s">
        <v>76</v>
      </c>
      <c r="AY609" s="252" t="s">
        <v>198</v>
      </c>
    </row>
    <row r="610" spans="2:65" s="13" customFormat="1" x14ac:dyDescent="0.2">
      <c r="B610" s="232"/>
      <c r="C610" s="233"/>
      <c r="D610" s="222" t="s">
        <v>206</v>
      </c>
      <c r="E610" s="234" t="s">
        <v>1</v>
      </c>
      <c r="F610" s="235" t="s">
        <v>208</v>
      </c>
      <c r="G610" s="233"/>
      <c r="H610" s="236">
        <v>3</v>
      </c>
      <c r="I610" s="237"/>
      <c r="J610" s="233"/>
      <c r="K610" s="233"/>
      <c r="L610" s="238"/>
      <c r="M610" s="239"/>
      <c r="N610" s="240"/>
      <c r="O610" s="240"/>
      <c r="P610" s="240"/>
      <c r="Q610" s="240"/>
      <c r="R610" s="240"/>
      <c r="S610" s="240"/>
      <c r="T610" s="241"/>
      <c r="AT610" s="242" t="s">
        <v>206</v>
      </c>
      <c r="AU610" s="242" t="s">
        <v>83</v>
      </c>
      <c r="AV610" s="13" t="s">
        <v>205</v>
      </c>
      <c r="AW610" s="13" t="s">
        <v>32</v>
      </c>
      <c r="AX610" s="13" t="s">
        <v>83</v>
      </c>
      <c r="AY610" s="242" t="s">
        <v>198</v>
      </c>
    </row>
    <row r="611" spans="2:65" s="1" customFormat="1" ht="36" customHeight="1" x14ac:dyDescent="0.2">
      <c r="B611" s="33"/>
      <c r="C611" s="260" t="s">
        <v>1083</v>
      </c>
      <c r="D611" s="260" t="s">
        <v>2230</v>
      </c>
      <c r="E611" s="261" t="s">
        <v>2957</v>
      </c>
      <c r="F611" s="262" t="s">
        <v>2958</v>
      </c>
      <c r="G611" s="263" t="s">
        <v>204</v>
      </c>
      <c r="H611" s="264">
        <v>2</v>
      </c>
      <c r="I611" s="265"/>
      <c r="J611" s="264">
        <f>ROUND(I611*H611,2)</f>
        <v>0</v>
      </c>
      <c r="K611" s="262" t="s">
        <v>1</v>
      </c>
      <c r="L611" s="266"/>
      <c r="M611" s="267" t="s">
        <v>1</v>
      </c>
      <c r="N611" s="268" t="s">
        <v>41</v>
      </c>
      <c r="O611" s="65"/>
      <c r="P611" s="216">
        <f>O611*H611</f>
        <v>0</v>
      </c>
      <c r="Q611" s="216">
        <v>3.6799999999999999E-2</v>
      </c>
      <c r="R611" s="216">
        <f>Q611*H611</f>
        <v>7.3599999999999999E-2</v>
      </c>
      <c r="S611" s="216">
        <v>0</v>
      </c>
      <c r="T611" s="217">
        <f>S611*H611</f>
        <v>0</v>
      </c>
      <c r="AR611" s="218" t="s">
        <v>295</v>
      </c>
      <c r="AT611" s="218" t="s">
        <v>2230</v>
      </c>
      <c r="AU611" s="218" t="s">
        <v>83</v>
      </c>
      <c r="AY611" s="16" t="s">
        <v>198</v>
      </c>
      <c r="BE611" s="219">
        <f>IF(N611="základní",J611,0)</f>
        <v>0</v>
      </c>
      <c r="BF611" s="219">
        <f>IF(N611="snížená",J611,0)</f>
        <v>0</v>
      </c>
      <c r="BG611" s="219">
        <f>IF(N611="zákl. přenesená",J611,0)</f>
        <v>0</v>
      </c>
      <c r="BH611" s="219">
        <f>IF(N611="sníž. přenesená",J611,0)</f>
        <v>0</v>
      </c>
      <c r="BI611" s="219">
        <f>IF(N611="nulová",J611,0)</f>
        <v>0</v>
      </c>
      <c r="BJ611" s="16" t="s">
        <v>83</v>
      </c>
      <c r="BK611" s="219">
        <f>ROUND(I611*H611,2)</f>
        <v>0</v>
      </c>
      <c r="BL611" s="16" t="s">
        <v>243</v>
      </c>
      <c r="BM611" s="218" t="s">
        <v>1086</v>
      </c>
    </row>
    <row r="612" spans="2:65" s="1" customFormat="1" ht="36" customHeight="1" x14ac:dyDescent="0.2">
      <c r="B612" s="33"/>
      <c r="C612" s="260" t="s">
        <v>617</v>
      </c>
      <c r="D612" s="260" t="s">
        <v>2230</v>
      </c>
      <c r="E612" s="261" t="s">
        <v>2959</v>
      </c>
      <c r="F612" s="262" t="s">
        <v>2960</v>
      </c>
      <c r="G612" s="263" t="s">
        <v>204</v>
      </c>
      <c r="H612" s="264">
        <v>1</v>
      </c>
      <c r="I612" s="265"/>
      <c r="J612" s="264">
        <f>ROUND(I612*H612,2)</f>
        <v>0</v>
      </c>
      <c r="K612" s="262" t="s">
        <v>1</v>
      </c>
      <c r="L612" s="266"/>
      <c r="M612" s="267" t="s">
        <v>1</v>
      </c>
      <c r="N612" s="268" t="s">
        <v>41</v>
      </c>
      <c r="O612" s="65"/>
      <c r="P612" s="216">
        <f>O612*H612</f>
        <v>0</v>
      </c>
      <c r="Q612" s="216">
        <v>6.0999999999999999E-2</v>
      </c>
      <c r="R612" s="216">
        <f>Q612*H612</f>
        <v>6.0999999999999999E-2</v>
      </c>
      <c r="S612" s="216">
        <v>0</v>
      </c>
      <c r="T612" s="217">
        <f>S612*H612</f>
        <v>0</v>
      </c>
      <c r="AR612" s="218" t="s">
        <v>295</v>
      </c>
      <c r="AT612" s="218" t="s">
        <v>2230</v>
      </c>
      <c r="AU612" s="218" t="s">
        <v>83</v>
      </c>
      <c r="AY612" s="16" t="s">
        <v>198</v>
      </c>
      <c r="BE612" s="219">
        <f>IF(N612="základní",J612,0)</f>
        <v>0</v>
      </c>
      <c r="BF612" s="219">
        <f>IF(N612="snížená",J612,0)</f>
        <v>0</v>
      </c>
      <c r="BG612" s="219">
        <f>IF(N612="zákl. přenesená",J612,0)</f>
        <v>0</v>
      </c>
      <c r="BH612" s="219">
        <f>IF(N612="sníž. přenesená",J612,0)</f>
        <v>0</v>
      </c>
      <c r="BI612" s="219">
        <f>IF(N612="nulová",J612,0)</f>
        <v>0</v>
      </c>
      <c r="BJ612" s="16" t="s">
        <v>83</v>
      </c>
      <c r="BK612" s="219">
        <f>ROUND(I612*H612,2)</f>
        <v>0</v>
      </c>
      <c r="BL612" s="16" t="s">
        <v>243</v>
      </c>
      <c r="BM612" s="218" t="s">
        <v>1090</v>
      </c>
    </row>
    <row r="613" spans="2:65" s="1" customFormat="1" ht="16.5" customHeight="1" x14ac:dyDescent="0.2">
      <c r="B613" s="33"/>
      <c r="C613" s="208" t="s">
        <v>1095</v>
      </c>
      <c r="D613" s="208" t="s">
        <v>201</v>
      </c>
      <c r="E613" s="209" t="s">
        <v>2890</v>
      </c>
      <c r="F613" s="210" t="s">
        <v>2891</v>
      </c>
      <c r="G613" s="211" t="s">
        <v>204</v>
      </c>
      <c r="H613" s="212">
        <v>6</v>
      </c>
      <c r="I613" s="213"/>
      <c r="J613" s="212">
        <f>ROUND(I613*H613,2)</f>
        <v>0</v>
      </c>
      <c r="K613" s="210" t="s">
        <v>1</v>
      </c>
      <c r="L613" s="37"/>
      <c r="M613" s="214" t="s">
        <v>1</v>
      </c>
      <c r="N613" s="215" t="s">
        <v>41</v>
      </c>
      <c r="O613" s="65"/>
      <c r="P613" s="216">
        <f>O613*H613</f>
        <v>0</v>
      </c>
      <c r="Q613" s="216">
        <v>0</v>
      </c>
      <c r="R613" s="216">
        <f>Q613*H613</f>
        <v>0</v>
      </c>
      <c r="S613" s="216">
        <v>0</v>
      </c>
      <c r="T613" s="217">
        <f>S613*H613</f>
        <v>0</v>
      </c>
      <c r="AR613" s="218" t="s">
        <v>243</v>
      </c>
      <c r="AT613" s="218" t="s">
        <v>201</v>
      </c>
      <c r="AU613" s="218" t="s">
        <v>83</v>
      </c>
      <c r="AY613" s="16" t="s">
        <v>198</v>
      </c>
      <c r="BE613" s="219">
        <f>IF(N613="základní",J613,0)</f>
        <v>0</v>
      </c>
      <c r="BF613" s="219">
        <f>IF(N613="snížená",J613,0)</f>
        <v>0</v>
      </c>
      <c r="BG613" s="219">
        <f>IF(N613="zákl. přenesená",J613,0)</f>
        <v>0</v>
      </c>
      <c r="BH613" s="219">
        <f>IF(N613="sníž. přenesená",J613,0)</f>
        <v>0</v>
      </c>
      <c r="BI613" s="219">
        <f>IF(N613="nulová",J613,0)</f>
        <v>0</v>
      </c>
      <c r="BJ613" s="16" t="s">
        <v>83</v>
      </c>
      <c r="BK613" s="219">
        <f>ROUND(I613*H613,2)</f>
        <v>0</v>
      </c>
      <c r="BL613" s="16" t="s">
        <v>243</v>
      </c>
      <c r="BM613" s="218" t="s">
        <v>1098</v>
      </c>
    </row>
    <row r="614" spans="2:65" s="1" customFormat="1" ht="24" customHeight="1" x14ac:dyDescent="0.2">
      <c r="B614" s="33"/>
      <c r="C614" s="208" t="s">
        <v>622</v>
      </c>
      <c r="D614" s="208" t="s">
        <v>201</v>
      </c>
      <c r="E614" s="209" t="s">
        <v>2961</v>
      </c>
      <c r="F614" s="210" t="s">
        <v>3688</v>
      </c>
      <c r="G614" s="211" t="s">
        <v>204</v>
      </c>
      <c r="H614" s="212">
        <v>6</v>
      </c>
      <c r="I614" s="213"/>
      <c r="J614" s="212">
        <f>ROUND(I614*H614,2)</f>
        <v>0</v>
      </c>
      <c r="K614" s="210" t="s">
        <v>1</v>
      </c>
      <c r="L614" s="37"/>
      <c r="M614" s="214" t="s">
        <v>1</v>
      </c>
      <c r="N614" s="215" t="s">
        <v>41</v>
      </c>
      <c r="O614" s="65"/>
      <c r="P614" s="216">
        <f>O614*H614</f>
        <v>0</v>
      </c>
      <c r="Q614" s="216">
        <v>0</v>
      </c>
      <c r="R614" s="216">
        <f>Q614*H614</f>
        <v>0</v>
      </c>
      <c r="S614" s="216">
        <v>0</v>
      </c>
      <c r="T614" s="217">
        <f>S614*H614</f>
        <v>0</v>
      </c>
      <c r="AR614" s="218" t="s">
        <v>243</v>
      </c>
      <c r="AT614" s="218" t="s">
        <v>201</v>
      </c>
      <c r="AU614" s="218" t="s">
        <v>83</v>
      </c>
      <c r="AY614" s="16" t="s">
        <v>198</v>
      </c>
      <c r="BE614" s="219">
        <f>IF(N614="základní",J614,0)</f>
        <v>0</v>
      </c>
      <c r="BF614" s="219">
        <f>IF(N614="snížená",J614,0)</f>
        <v>0</v>
      </c>
      <c r="BG614" s="219">
        <f>IF(N614="zákl. přenesená",J614,0)</f>
        <v>0</v>
      </c>
      <c r="BH614" s="219">
        <f>IF(N614="sníž. přenesená",J614,0)</f>
        <v>0</v>
      </c>
      <c r="BI614" s="219">
        <f>IF(N614="nulová",J614,0)</f>
        <v>0</v>
      </c>
      <c r="BJ614" s="16" t="s">
        <v>83</v>
      </c>
      <c r="BK614" s="219">
        <f>ROUND(I614*H614,2)</f>
        <v>0</v>
      </c>
      <c r="BL614" s="16" t="s">
        <v>243</v>
      </c>
      <c r="BM614" s="218" t="s">
        <v>1106</v>
      </c>
    </row>
    <row r="615" spans="2:65" s="14" customFormat="1" x14ac:dyDescent="0.2">
      <c r="B615" s="243"/>
      <c r="C615" s="244"/>
      <c r="D615" s="222" t="s">
        <v>206</v>
      </c>
      <c r="E615" s="245" t="s">
        <v>1</v>
      </c>
      <c r="F615" s="246" t="s">
        <v>2962</v>
      </c>
      <c r="G615" s="244"/>
      <c r="H615" s="245" t="s">
        <v>1</v>
      </c>
      <c r="I615" s="247"/>
      <c r="J615" s="244"/>
      <c r="K615" s="244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206</v>
      </c>
      <c r="AU615" s="252" t="s">
        <v>83</v>
      </c>
      <c r="AV615" s="14" t="s">
        <v>83</v>
      </c>
      <c r="AW615" s="14" t="s">
        <v>32</v>
      </c>
      <c r="AX615" s="14" t="s">
        <v>76</v>
      </c>
      <c r="AY615" s="252" t="s">
        <v>198</v>
      </c>
    </row>
    <row r="616" spans="2:65" s="14" customFormat="1" ht="22.5" x14ac:dyDescent="0.2">
      <c r="B616" s="243"/>
      <c r="C616" s="244"/>
      <c r="D616" s="222" t="s">
        <v>206</v>
      </c>
      <c r="E616" s="245" t="s">
        <v>1</v>
      </c>
      <c r="F616" s="246" t="s">
        <v>2963</v>
      </c>
      <c r="G616" s="244"/>
      <c r="H616" s="245" t="s">
        <v>1</v>
      </c>
      <c r="I616" s="247"/>
      <c r="J616" s="244"/>
      <c r="K616" s="244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206</v>
      </c>
      <c r="AU616" s="252" t="s">
        <v>83</v>
      </c>
      <c r="AV616" s="14" t="s">
        <v>83</v>
      </c>
      <c r="AW616" s="14" t="s">
        <v>32</v>
      </c>
      <c r="AX616" s="14" t="s">
        <v>76</v>
      </c>
      <c r="AY616" s="252" t="s">
        <v>198</v>
      </c>
    </row>
    <row r="617" spans="2:65" s="14" customFormat="1" x14ac:dyDescent="0.2">
      <c r="B617" s="243"/>
      <c r="C617" s="244"/>
      <c r="D617" s="222" t="s">
        <v>206</v>
      </c>
      <c r="E617" s="245" t="s">
        <v>1</v>
      </c>
      <c r="F617" s="246" t="s">
        <v>2964</v>
      </c>
      <c r="G617" s="244"/>
      <c r="H617" s="245" t="s">
        <v>1</v>
      </c>
      <c r="I617" s="247"/>
      <c r="J617" s="244"/>
      <c r="K617" s="244"/>
      <c r="L617" s="248"/>
      <c r="M617" s="249"/>
      <c r="N617" s="250"/>
      <c r="O617" s="250"/>
      <c r="P617" s="250"/>
      <c r="Q617" s="250"/>
      <c r="R617" s="250"/>
      <c r="S617" s="250"/>
      <c r="T617" s="251"/>
      <c r="AT617" s="252" t="s">
        <v>206</v>
      </c>
      <c r="AU617" s="252" t="s">
        <v>83</v>
      </c>
      <c r="AV617" s="14" t="s">
        <v>83</v>
      </c>
      <c r="AW617" s="14" t="s">
        <v>32</v>
      </c>
      <c r="AX617" s="14" t="s">
        <v>76</v>
      </c>
      <c r="AY617" s="252" t="s">
        <v>198</v>
      </c>
    </row>
    <row r="618" spans="2:65" s="14" customFormat="1" x14ac:dyDescent="0.2">
      <c r="B618" s="243"/>
      <c r="C618" s="244"/>
      <c r="D618" s="222" t="s">
        <v>206</v>
      </c>
      <c r="E618" s="245" t="s">
        <v>1</v>
      </c>
      <c r="F618" s="246" t="s">
        <v>2965</v>
      </c>
      <c r="G618" s="244"/>
      <c r="H618" s="245" t="s">
        <v>1</v>
      </c>
      <c r="I618" s="247"/>
      <c r="J618" s="244"/>
      <c r="K618" s="244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206</v>
      </c>
      <c r="AU618" s="252" t="s">
        <v>83</v>
      </c>
      <c r="AV618" s="14" t="s">
        <v>83</v>
      </c>
      <c r="AW618" s="14" t="s">
        <v>32</v>
      </c>
      <c r="AX618" s="14" t="s">
        <v>76</v>
      </c>
      <c r="AY618" s="252" t="s">
        <v>198</v>
      </c>
    </row>
    <row r="619" spans="2:65" s="12" customFormat="1" x14ac:dyDescent="0.2">
      <c r="B619" s="220"/>
      <c r="C619" s="221"/>
      <c r="D619" s="222" t="s">
        <v>206</v>
      </c>
      <c r="E619" s="223" t="s">
        <v>1</v>
      </c>
      <c r="F619" s="224" t="s">
        <v>205</v>
      </c>
      <c r="G619" s="221"/>
      <c r="H619" s="225">
        <v>4</v>
      </c>
      <c r="I619" s="226"/>
      <c r="J619" s="221"/>
      <c r="K619" s="221"/>
      <c r="L619" s="227"/>
      <c r="M619" s="228"/>
      <c r="N619" s="229"/>
      <c r="O619" s="229"/>
      <c r="P619" s="229"/>
      <c r="Q619" s="229"/>
      <c r="R619" s="229"/>
      <c r="S619" s="229"/>
      <c r="T619" s="230"/>
      <c r="AT619" s="231" t="s">
        <v>206</v>
      </c>
      <c r="AU619" s="231" t="s">
        <v>83</v>
      </c>
      <c r="AV619" s="12" t="s">
        <v>85</v>
      </c>
      <c r="AW619" s="12" t="s">
        <v>32</v>
      </c>
      <c r="AX619" s="12" t="s">
        <v>76</v>
      </c>
      <c r="AY619" s="231" t="s">
        <v>198</v>
      </c>
    </row>
    <row r="620" spans="2:65" s="14" customFormat="1" ht="22.5" x14ac:dyDescent="0.2">
      <c r="B620" s="243"/>
      <c r="C620" s="244"/>
      <c r="D620" s="222" t="s">
        <v>206</v>
      </c>
      <c r="E620" s="245" t="s">
        <v>1</v>
      </c>
      <c r="F620" s="246" t="s">
        <v>2966</v>
      </c>
      <c r="G620" s="244"/>
      <c r="H620" s="245" t="s">
        <v>1</v>
      </c>
      <c r="I620" s="247"/>
      <c r="J620" s="244"/>
      <c r="K620" s="244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206</v>
      </c>
      <c r="AU620" s="252" t="s">
        <v>83</v>
      </c>
      <c r="AV620" s="14" t="s">
        <v>83</v>
      </c>
      <c r="AW620" s="14" t="s">
        <v>32</v>
      </c>
      <c r="AX620" s="14" t="s">
        <v>76</v>
      </c>
      <c r="AY620" s="252" t="s">
        <v>198</v>
      </c>
    </row>
    <row r="621" spans="2:65" s="14" customFormat="1" ht="22.5" x14ac:dyDescent="0.2">
      <c r="B621" s="243"/>
      <c r="C621" s="244"/>
      <c r="D621" s="222" t="s">
        <v>206</v>
      </c>
      <c r="E621" s="245" t="s">
        <v>1</v>
      </c>
      <c r="F621" s="246" t="s">
        <v>2963</v>
      </c>
      <c r="G621" s="244"/>
      <c r="H621" s="245" t="s">
        <v>1</v>
      </c>
      <c r="I621" s="247"/>
      <c r="J621" s="244"/>
      <c r="K621" s="244"/>
      <c r="L621" s="248"/>
      <c r="M621" s="249"/>
      <c r="N621" s="250"/>
      <c r="O621" s="250"/>
      <c r="P621" s="250"/>
      <c r="Q621" s="250"/>
      <c r="R621" s="250"/>
      <c r="S621" s="250"/>
      <c r="T621" s="251"/>
      <c r="AT621" s="252" t="s">
        <v>206</v>
      </c>
      <c r="AU621" s="252" t="s">
        <v>83</v>
      </c>
      <c r="AV621" s="14" t="s">
        <v>83</v>
      </c>
      <c r="AW621" s="14" t="s">
        <v>32</v>
      </c>
      <c r="AX621" s="14" t="s">
        <v>76</v>
      </c>
      <c r="AY621" s="252" t="s">
        <v>198</v>
      </c>
    </row>
    <row r="622" spans="2:65" s="14" customFormat="1" x14ac:dyDescent="0.2">
      <c r="B622" s="243"/>
      <c r="C622" s="244"/>
      <c r="D622" s="222" t="s">
        <v>206</v>
      </c>
      <c r="E622" s="245" t="s">
        <v>1</v>
      </c>
      <c r="F622" s="246" t="s">
        <v>2967</v>
      </c>
      <c r="G622" s="244"/>
      <c r="H622" s="245" t="s">
        <v>1</v>
      </c>
      <c r="I622" s="247"/>
      <c r="J622" s="244"/>
      <c r="K622" s="244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206</v>
      </c>
      <c r="AU622" s="252" t="s">
        <v>83</v>
      </c>
      <c r="AV622" s="14" t="s">
        <v>83</v>
      </c>
      <c r="AW622" s="14" t="s">
        <v>32</v>
      </c>
      <c r="AX622" s="14" t="s">
        <v>76</v>
      </c>
      <c r="AY622" s="252" t="s">
        <v>198</v>
      </c>
    </row>
    <row r="623" spans="2:65" s="14" customFormat="1" x14ac:dyDescent="0.2">
      <c r="B623" s="243"/>
      <c r="C623" s="244"/>
      <c r="D623" s="222" t="s">
        <v>206</v>
      </c>
      <c r="E623" s="245" t="s">
        <v>1</v>
      </c>
      <c r="F623" s="246" t="s">
        <v>2965</v>
      </c>
      <c r="G623" s="244"/>
      <c r="H623" s="245" t="s">
        <v>1</v>
      </c>
      <c r="I623" s="247"/>
      <c r="J623" s="244"/>
      <c r="K623" s="244"/>
      <c r="L623" s="248"/>
      <c r="M623" s="249"/>
      <c r="N623" s="250"/>
      <c r="O623" s="250"/>
      <c r="P623" s="250"/>
      <c r="Q623" s="250"/>
      <c r="R623" s="250"/>
      <c r="S623" s="250"/>
      <c r="T623" s="251"/>
      <c r="AT623" s="252" t="s">
        <v>206</v>
      </c>
      <c r="AU623" s="252" t="s">
        <v>83</v>
      </c>
      <c r="AV623" s="14" t="s">
        <v>83</v>
      </c>
      <c r="AW623" s="14" t="s">
        <v>32</v>
      </c>
      <c r="AX623" s="14" t="s">
        <v>76</v>
      </c>
      <c r="AY623" s="252" t="s">
        <v>198</v>
      </c>
    </row>
    <row r="624" spans="2:65" s="12" customFormat="1" x14ac:dyDescent="0.2">
      <c r="B624" s="220"/>
      <c r="C624" s="221"/>
      <c r="D624" s="222" t="s">
        <v>206</v>
      </c>
      <c r="E624" s="223" t="s">
        <v>1</v>
      </c>
      <c r="F624" s="224" t="s">
        <v>85</v>
      </c>
      <c r="G624" s="221"/>
      <c r="H624" s="225">
        <v>2</v>
      </c>
      <c r="I624" s="226"/>
      <c r="J624" s="221"/>
      <c r="K624" s="221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206</v>
      </c>
      <c r="AU624" s="231" t="s">
        <v>83</v>
      </c>
      <c r="AV624" s="12" t="s">
        <v>85</v>
      </c>
      <c r="AW624" s="12" t="s">
        <v>32</v>
      </c>
      <c r="AX624" s="12" t="s">
        <v>76</v>
      </c>
      <c r="AY624" s="231" t="s">
        <v>198</v>
      </c>
    </row>
    <row r="625" spans="2:65" s="14" customFormat="1" ht="22.5" x14ac:dyDescent="0.2">
      <c r="B625" s="243"/>
      <c r="C625" s="244"/>
      <c r="D625" s="222" t="s">
        <v>206</v>
      </c>
      <c r="E625" s="245" t="s">
        <v>1</v>
      </c>
      <c r="F625" s="246" t="s">
        <v>2968</v>
      </c>
      <c r="G625" s="244"/>
      <c r="H625" s="245" t="s">
        <v>1</v>
      </c>
      <c r="I625" s="247"/>
      <c r="J625" s="244"/>
      <c r="K625" s="244"/>
      <c r="L625" s="248"/>
      <c r="M625" s="249"/>
      <c r="N625" s="250"/>
      <c r="O625" s="250"/>
      <c r="P625" s="250"/>
      <c r="Q625" s="250"/>
      <c r="R625" s="250"/>
      <c r="S625" s="250"/>
      <c r="T625" s="251"/>
      <c r="AT625" s="252" t="s">
        <v>206</v>
      </c>
      <c r="AU625" s="252" t="s">
        <v>83</v>
      </c>
      <c r="AV625" s="14" t="s">
        <v>83</v>
      </c>
      <c r="AW625" s="14" t="s">
        <v>32</v>
      </c>
      <c r="AX625" s="14" t="s">
        <v>76</v>
      </c>
      <c r="AY625" s="252" t="s">
        <v>198</v>
      </c>
    </row>
    <row r="626" spans="2:65" s="13" customFormat="1" x14ac:dyDescent="0.2">
      <c r="B626" s="232"/>
      <c r="C626" s="233"/>
      <c r="D626" s="222" t="s">
        <v>206</v>
      </c>
      <c r="E626" s="234" t="s">
        <v>1</v>
      </c>
      <c r="F626" s="235" t="s">
        <v>208</v>
      </c>
      <c r="G626" s="233"/>
      <c r="H626" s="236">
        <v>6</v>
      </c>
      <c r="I626" s="237"/>
      <c r="J626" s="233"/>
      <c r="K626" s="233"/>
      <c r="L626" s="238"/>
      <c r="M626" s="239"/>
      <c r="N626" s="240"/>
      <c r="O626" s="240"/>
      <c r="P626" s="240"/>
      <c r="Q626" s="240"/>
      <c r="R626" s="240"/>
      <c r="S626" s="240"/>
      <c r="T626" s="241"/>
      <c r="AT626" s="242" t="s">
        <v>206</v>
      </c>
      <c r="AU626" s="242" t="s">
        <v>83</v>
      </c>
      <c r="AV626" s="13" t="s">
        <v>205</v>
      </c>
      <c r="AW626" s="13" t="s">
        <v>32</v>
      </c>
      <c r="AX626" s="13" t="s">
        <v>83</v>
      </c>
      <c r="AY626" s="242" t="s">
        <v>198</v>
      </c>
    </row>
    <row r="627" spans="2:65" s="1" customFormat="1" ht="24" customHeight="1" x14ac:dyDescent="0.2">
      <c r="B627" s="33"/>
      <c r="C627" s="260" t="s">
        <v>1108</v>
      </c>
      <c r="D627" s="260" t="s">
        <v>2230</v>
      </c>
      <c r="E627" s="261" t="s">
        <v>2969</v>
      </c>
      <c r="F627" s="262" t="s">
        <v>2970</v>
      </c>
      <c r="G627" s="263" t="s">
        <v>204</v>
      </c>
      <c r="H627" s="264">
        <v>4</v>
      </c>
      <c r="I627" s="265"/>
      <c r="J627" s="264">
        <f>ROUND(I627*H627,2)</f>
        <v>0</v>
      </c>
      <c r="K627" s="262" t="s">
        <v>1</v>
      </c>
      <c r="L627" s="266"/>
      <c r="M627" s="267" t="s">
        <v>1</v>
      </c>
      <c r="N627" s="268" t="s">
        <v>41</v>
      </c>
      <c r="O627" s="65"/>
      <c r="P627" s="216">
        <f>O627*H627</f>
        <v>0</v>
      </c>
      <c r="Q627" s="216">
        <v>1.5900000000000001E-2</v>
      </c>
      <c r="R627" s="216">
        <f>Q627*H627</f>
        <v>6.3600000000000004E-2</v>
      </c>
      <c r="S627" s="216">
        <v>0</v>
      </c>
      <c r="T627" s="217">
        <f>S627*H627</f>
        <v>0</v>
      </c>
      <c r="AR627" s="218" t="s">
        <v>295</v>
      </c>
      <c r="AT627" s="218" t="s">
        <v>2230</v>
      </c>
      <c r="AU627" s="218" t="s">
        <v>83</v>
      </c>
      <c r="AY627" s="16" t="s">
        <v>198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16" t="s">
        <v>83</v>
      </c>
      <c r="BK627" s="219">
        <f>ROUND(I627*H627,2)</f>
        <v>0</v>
      </c>
      <c r="BL627" s="16" t="s">
        <v>243</v>
      </c>
      <c r="BM627" s="218" t="s">
        <v>1111</v>
      </c>
    </row>
    <row r="628" spans="2:65" s="1" customFormat="1" ht="24" customHeight="1" x14ac:dyDescent="0.2">
      <c r="B628" s="33"/>
      <c r="C628" s="260" t="s">
        <v>627</v>
      </c>
      <c r="D628" s="260" t="s">
        <v>2230</v>
      </c>
      <c r="E628" s="261" t="s">
        <v>2971</v>
      </c>
      <c r="F628" s="262" t="s">
        <v>2972</v>
      </c>
      <c r="G628" s="263" t="s">
        <v>204</v>
      </c>
      <c r="H628" s="264">
        <v>2</v>
      </c>
      <c r="I628" s="265"/>
      <c r="J628" s="264">
        <f>ROUND(I628*H628,2)</f>
        <v>0</v>
      </c>
      <c r="K628" s="262" t="s">
        <v>1</v>
      </c>
      <c r="L628" s="266"/>
      <c r="M628" s="267" t="s">
        <v>1</v>
      </c>
      <c r="N628" s="268" t="s">
        <v>41</v>
      </c>
      <c r="O628" s="65"/>
      <c r="P628" s="216">
        <f>O628*H628</f>
        <v>0</v>
      </c>
      <c r="Q628" s="216">
        <v>1.9599999999999999E-2</v>
      </c>
      <c r="R628" s="216">
        <f>Q628*H628</f>
        <v>3.9199999999999999E-2</v>
      </c>
      <c r="S628" s="216">
        <v>0</v>
      </c>
      <c r="T628" s="217">
        <f>S628*H628</f>
        <v>0</v>
      </c>
      <c r="AR628" s="218" t="s">
        <v>295</v>
      </c>
      <c r="AT628" s="218" t="s">
        <v>2230</v>
      </c>
      <c r="AU628" s="218" t="s">
        <v>83</v>
      </c>
      <c r="AY628" s="16" t="s">
        <v>198</v>
      </c>
      <c r="BE628" s="219">
        <f>IF(N628="základní",J628,0)</f>
        <v>0</v>
      </c>
      <c r="BF628" s="219">
        <f>IF(N628="snížená",J628,0)</f>
        <v>0</v>
      </c>
      <c r="BG628" s="219">
        <f>IF(N628="zákl. přenesená",J628,0)</f>
        <v>0</v>
      </c>
      <c r="BH628" s="219">
        <f>IF(N628="sníž. přenesená",J628,0)</f>
        <v>0</v>
      </c>
      <c r="BI628" s="219">
        <f>IF(N628="nulová",J628,0)</f>
        <v>0</v>
      </c>
      <c r="BJ628" s="16" t="s">
        <v>83</v>
      </c>
      <c r="BK628" s="219">
        <f>ROUND(I628*H628,2)</f>
        <v>0</v>
      </c>
      <c r="BL628" s="16" t="s">
        <v>243</v>
      </c>
      <c r="BM628" s="218" t="s">
        <v>1122</v>
      </c>
    </row>
    <row r="629" spans="2:65" s="1" customFormat="1" ht="16.5" customHeight="1" x14ac:dyDescent="0.2">
      <c r="B629" s="33"/>
      <c r="C629" s="208" t="s">
        <v>1125</v>
      </c>
      <c r="D629" s="208" t="s">
        <v>201</v>
      </c>
      <c r="E629" s="209" t="s">
        <v>2973</v>
      </c>
      <c r="F629" s="210" t="s">
        <v>2974</v>
      </c>
      <c r="G629" s="211" t="s">
        <v>294</v>
      </c>
      <c r="H629" s="212">
        <v>0.97</v>
      </c>
      <c r="I629" s="213"/>
      <c r="J629" s="212">
        <f>ROUND(I629*H629,2)</f>
        <v>0</v>
      </c>
      <c r="K629" s="210" t="s">
        <v>1</v>
      </c>
      <c r="L629" s="37"/>
      <c r="M629" s="214" t="s">
        <v>1</v>
      </c>
      <c r="N629" s="215" t="s">
        <v>41</v>
      </c>
      <c r="O629" s="65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AR629" s="218" t="s">
        <v>243</v>
      </c>
      <c r="AT629" s="218" t="s">
        <v>201</v>
      </c>
      <c r="AU629" s="218" t="s">
        <v>83</v>
      </c>
      <c r="AY629" s="16" t="s">
        <v>198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6" t="s">
        <v>83</v>
      </c>
      <c r="BK629" s="219">
        <f>ROUND(I629*H629,2)</f>
        <v>0</v>
      </c>
      <c r="BL629" s="16" t="s">
        <v>243</v>
      </c>
      <c r="BM629" s="218" t="s">
        <v>1128</v>
      </c>
    </row>
    <row r="630" spans="2:65" s="1" customFormat="1" ht="24" customHeight="1" x14ac:dyDescent="0.2">
      <c r="B630" s="33"/>
      <c r="C630" s="208" t="s">
        <v>633</v>
      </c>
      <c r="D630" s="208" t="s">
        <v>201</v>
      </c>
      <c r="E630" s="209" t="s">
        <v>2975</v>
      </c>
      <c r="F630" s="210" t="s">
        <v>2976</v>
      </c>
      <c r="G630" s="211" t="s">
        <v>294</v>
      </c>
      <c r="H630" s="212">
        <v>0.97</v>
      </c>
      <c r="I630" s="213"/>
      <c r="J630" s="212">
        <f>ROUND(I630*H630,2)</f>
        <v>0</v>
      </c>
      <c r="K630" s="210" t="s">
        <v>1</v>
      </c>
      <c r="L630" s="37"/>
      <c r="M630" s="269" t="s">
        <v>1</v>
      </c>
      <c r="N630" s="270" t="s">
        <v>41</v>
      </c>
      <c r="O630" s="271"/>
      <c r="P630" s="272">
        <f>O630*H630</f>
        <v>0</v>
      </c>
      <c r="Q630" s="272">
        <v>0</v>
      </c>
      <c r="R630" s="272">
        <f>Q630*H630</f>
        <v>0</v>
      </c>
      <c r="S630" s="272">
        <v>0</v>
      </c>
      <c r="T630" s="273">
        <f>S630*H630</f>
        <v>0</v>
      </c>
      <c r="AR630" s="218" t="s">
        <v>243</v>
      </c>
      <c r="AT630" s="218" t="s">
        <v>201</v>
      </c>
      <c r="AU630" s="218" t="s">
        <v>83</v>
      </c>
      <c r="AY630" s="16" t="s">
        <v>198</v>
      </c>
      <c r="BE630" s="219">
        <f>IF(N630="základní",J630,0)</f>
        <v>0</v>
      </c>
      <c r="BF630" s="219">
        <f>IF(N630="snížená",J630,0)</f>
        <v>0</v>
      </c>
      <c r="BG630" s="219">
        <f>IF(N630="zákl. přenesená",J630,0)</f>
        <v>0</v>
      </c>
      <c r="BH630" s="219">
        <f>IF(N630="sníž. přenesená",J630,0)</f>
        <v>0</v>
      </c>
      <c r="BI630" s="219">
        <f>IF(N630="nulová",J630,0)</f>
        <v>0</v>
      </c>
      <c r="BJ630" s="16" t="s">
        <v>83</v>
      </c>
      <c r="BK630" s="219">
        <f>ROUND(I630*H630,2)</f>
        <v>0</v>
      </c>
      <c r="BL630" s="16" t="s">
        <v>243</v>
      </c>
      <c r="BM630" s="218" t="s">
        <v>1133</v>
      </c>
    </row>
    <row r="631" spans="2:65" s="1" customFormat="1" ht="6.95" customHeight="1" x14ac:dyDescent="0.2">
      <c r="B631" s="48"/>
      <c r="C631" s="49"/>
      <c r="D631" s="49"/>
      <c r="E631" s="49"/>
      <c r="F631" s="49"/>
      <c r="G631" s="49"/>
      <c r="H631" s="49"/>
      <c r="I631" s="149"/>
      <c r="J631" s="49"/>
      <c r="K631" s="49"/>
      <c r="L631" s="37"/>
    </row>
  </sheetData>
  <sheetProtection algorithmName="SHA-512" hashValue="GtaD/+O7KPpZJmOiKM0wiM3rVVDlCOCFkLfe+mbskndMR78d47F+RkzRjpFLRjzghw/E7ATE+HEfQUhBWdWHjA==" saltValue="Wn/JrZEVZsnkxWS2rjuq/A==" spinCount="100000" sheet="1" objects="1" scenarios="1" formatColumns="0" formatRows="0" autoFilter="0"/>
  <autoFilter ref="C135:K630" xr:uid="{00000000-0009-0000-0000-000004000000}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427"/>
  <sheetViews>
    <sheetView showGridLines="0" topLeftCell="A390" workbookViewId="0">
      <selection activeCell="F139" sqref="F13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102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2977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J107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ROUND((SUM(BE107:BE114) + SUM(BE136:BE426)),  2)</f>
        <v>0</v>
      </c>
      <c r="I37" s="130">
        <v>0.21</v>
      </c>
      <c r="J37" s="129">
        <f>ROUND(((SUM(BE107:BE114) + SUM(BE136:BE426))*I37),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ROUND((SUM(BF107:BF114) + SUM(BF136:BF426)),  2)</f>
        <v>0</v>
      </c>
      <c r="I38" s="130">
        <v>0.15</v>
      </c>
      <c r="J38" s="129">
        <f>ROUND(((SUM(BF107:BF114) + SUM(BF136:BF426))*I38),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ROUND((SUM(BG107:BG114) + SUM(BG136:BG426)),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ROUND((SUM(BH107:BH114) + SUM(BH136:BH426)),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ROUND((SUM(BI107:BI114) + SUM(BI136:BI426)),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1D.1.7 - VZDUCHOTECHNIKA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65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65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J136</f>
        <v>0</v>
      </c>
      <c r="K98" s="34"/>
      <c r="L98" s="37"/>
      <c r="AU98" s="16" t="s">
        <v>135</v>
      </c>
    </row>
    <row r="99" spans="2:65" s="8" customFormat="1" ht="24.95" customHeight="1" x14ac:dyDescent="0.2">
      <c r="B99" s="158"/>
      <c r="C99" s="159"/>
      <c r="D99" s="160" t="s">
        <v>2491</v>
      </c>
      <c r="E99" s="161"/>
      <c r="F99" s="161"/>
      <c r="G99" s="161"/>
      <c r="H99" s="161"/>
      <c r="I99" s="162"/>
      <c r="J99" s="163">
        <f>J137</f>
        <v>0</v>
      </c>
      <c r="K99" s="159"/>
      <c r="L99" s="164"/>
    </row>
    <row r="100" spans="2:65" s="8" customFormat="1" ht="24.95" customHeight="1" x14ac:dyDescent="0.2">
      <c r="B100" s="158"/>
      <c r="C100" s="159"/>
      <c r="D100" s="160" t="s">
        <v>2978</v>
      </c>
      <c r="E100" s="161"/>
      <c r="F100" s="161"/>
      <c r="G100" s="161"/>
      <c r="H100" s="161"/>
      <c r="I100" s="162"/>
      <c r="J100" s="163">
        <f>J190</f>
        <v>0</v>
      </c>
      <c r="K100" s="159"/>
      <c r="L100" s="164"/>
    </row>
    <row r="101" spans="2:65" s="8" customFormat="1" ht="24.95" customHeight="1" x14ac:dyDescent="0.2">
      <c r="B101" s="158"/>
      <c r="C101" s="159"/>
      <c r="D101" s="160" t="s">
        <v>2979</v>
      </c>
      <c r="E101" s="161"/>
      <c r="F101" s="161"/>
      <c r="G101" s="161"/>
      <c r="H101" s="161"/>
      <c r="I101" s="162"/>
      <c r="J101" s="163">
        <f>J340</f>
        <v>0</v>
      </c>
      <c r="K101" s="159"/>
      <c r="L101" s="164"/>
    </row>
    <row r="102" spans="2:65" s="8" customFormat="1" ht="24.95" customHeight="1" x14ac:dyDescent="0.2">
      <c r="B102" s="158"/>
      <c r="C102" s="159"/>
      <c r="D102" s="160" t="s">
        <v>2980</v>
      </c>
      <c r="E102" s="161"/>
      <c r="F102" s="161"/>
      <c r="G102" s="161"/>
      <c r="H102" s="161"/>
      <c r="I102" s="162"/>
      <c r="J102" s="163">
        <f>J421</f>
        <v>0</v>
      </c>
      <c r="K102" s="159"/>
      <c r="L102" s="164"/>
    </row>
    <row r="103" spans="2:65" s="8" customFormat="1" ht="24.95" customHeight="1" x14ac:dyDescent="0.2">
      <c r="B103" s="158"/>
      <c r="C103" s="159"/>
      <c r="D103" s="160" t="s">
        <v>2981</v>
      </c>
      <c r="E103" s="161"/>
      <c r="F103" s="161"/>
      <c r="G103" s="161"/>
      <c r="H103" s="161"/>
      <c r="I103" s="162"/>
      <c r="J103" s="163">
        <f>J423</f>
        <v>0</v>
      </c>
      <c r="K103" s="159"/>
      <c r="L103" s="164"/>
    </row>
    <row r="104" spans="2:65" s="8" customFormat="1" ht="24.95" customHeight="1" x14ac:dyDescent="0.2">
      <c r="B104" s="158"/>
      <c r="C104" s="159"/>
      <c r="D104" s="160" t="s">
        <v>2982</v>
      </c>
      <c r="E104" s="161"/>
      <c r="F104" s="161"/>
      <c r="G104" s="161"/>
      <c r="H104" s="161"/>
      <c r="I104" s="162"/>
      <c r="J104" s="163">
        <f>J425</f>
        <v>0</v>
      </c>
      <c r="K104" s="159"/>
      <c r="L104" s="164"/>
    </row>
    <row r="105" spans="2:65" s="1" customFormat="1" ht="21.75" customHeight="1" x14ac:dyDescent="0.2">
      <c r="B105" s="33"/>
      <c r="C105" s="34"/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65" s="1" customFormat="1" ht="6.95" customHeight="1" x14ac:dyDescent="0.2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65" s="1" customFormat="1" ht="29.25" customHeight="1" x14ac:dyDescent="0.2">
      <c r="B107" s="33"/>
      <c r="C107" s="157" t="s">
        <v>173</v>
      </c>
      <c r="D107" s="34"/>
      <c r="E107" s="34"/>
      <c r="F107" s="34"/>
      <c r="G107" s="34"/>
      <c r="H107" s="34"/>
      <c r="I107" s="116"/>
      <c r="J107" s="171">
        <f>ROUND(J108 + J109 + J110 + J111 + J112 + J113,2)</f>
        <v>0</v>
      </c>
      <c r="K107" s="34"/>
      <c r="L107" s="37"/>
      <c r="N107" s="172" t="s">
        <v>40</v>
      </c>
    </row>
    <row r="108" spans="2:65" s="1" customFormat="1" ht="18" customHeight="1" x14ac:dyDescent="0.2">
      <c r="B108" s="33"/>
      <c r="C108" s="34"/>
      <c r="D108" s="324" t="s">
        <v>174</v>
      </c>
      <c r="E108" s="325"/>
      <c r="F108" s="325"/>
      <c r="G108" s="34"/>
      <c r="H108" s="34"/>
      <c r="I108" s="116"/>
      <c r="J108" s="174">
        <v>0</v>
      </c>
      <c r="K108" s="34"/>
      <c r="L108" s="175"/>
      <c r="M108" s="116"/>
      <c r="N108" s="176" t="s">
        <v>41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7" t="s">
        <v>175</v>
      </c>
      <c r="AZ108" s="116"/>
      <c r="BA108" s="116"/>
      <c r="BB108" s="116"/>
      <c r="BC108" s="116"/>
      <c r="BD108" s="116"/>
      <c r="BE108" s="178">
        <f t="shared" ref="BE108:BE113" si="0">IF(N108="základní",J108,0)</f>
        <v>0</v>
      </c>
      <c r="BF108" s="178">
        <f t="shared" ref="BF108:BF113" si="1">IF(N108="snížená",J108,0)</f>
        <v>0</v>
      </c>
      <c r="BG108" s="178">
        <f t="shared" ref="BG108:BG113" si="2">IF(N108="zákl. přenesená",J108,0)</f>
        <v>0</v>
      </c>
      <c r="BH108" s="178">
        <f t="shared" ref="BH108:BH113" si="3">IF(N108="sníž. přenesená",J108,0)</f>
        <v>0</v>
      </c>
      <c r="BI108" s="178">
        <f t="shared" ref="BI108:BI113" si="4">IF(N108="nulová",J108,0)</f>
        <v>0</v>
      </c>
      <c r="BJ108" s="177" t="s">
        <v>83</v>
      </c>
      <c r="BK108" s="116"/>
      <c r="BL108" s="116"/>
      <c r="BM108" s="116"/>
    </row>
    <row r="109" spans="2:65" s="1" customFormat="1" ht="18" customHeight="1" x14ac:dyDescent="0.2">
      <c r="B109" s="33"/>
      <c r="C109" s="34"/>
      <c r="D109" s="324" t="s">
        <v>176</v>
      </c>
      <c r="E109" s="325"/>
      <c r="F109" s="325"/>
      <c r="G109" s="34"/>
      <c r="H109" s="34"/>
      <c r="I109" s="116"/>
      <c r="J109" s="174">
        <v>0</v>
      </c>
      <c r="K109" s="34"/>
      <c r="L109" s="175"/>
      <c r="M109" s="116"/>
      <c r="N109" s="176" t="s">
        <v>41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7" t="s">
        <v>175</v>
      </c>
      <c r="AZ109" s="116"/>
      <c r="BA109" s="116"/>
      <c r="BB109" s="116"/>
      <c r="BC109" s="116"/>
      <c r="BD109" s="116"/>
      <c r="BE109" s="178">
        <f t="shared" si="0"/>
        <v>0</v>
      </c>
      <c r="BF109" s="178">
        <f t="shared" si="1"/>
        <v>0</v>
      </c>
      <c r="BG109" s="178">
        <f t="shared" si="2"/>
        <v>0</v>
      </c>
      <c r="BH109" s="178">
        <f t="shared" si="3"/>
        <v>0</v>
      </c>
      <c r="BI109" s="178">
        <f t="shared" si="4"/>
        <v>0</v>
      </c>
      <c r="BJ109" s="177" t="s">
        <v>83</v>
      </c>
      <c r="BK109" s="116"/>
      <c r="BL109" s="116"/>
      <c r="BM109" s="116"/>
    </row>
    <row r="110" spans="2:65" s="1" customFormat="1" ht="18" customHeight="1" x14ac:dyDescent="0.2">
      <c r="B110" s="33"/>
      <c r="C110" s="34"/>
      <c r="D110" s="324" t="s">
        <v>177</v>
      </c>
      <c r="E110" s="325"/>
      <c r="F110" s="325"/>
      <c r="G110" s="34"/>
      <c r="H110" s="34"/>
      <c r="I110" s="116"/>
      <c r="J110" s="174">
        <v>0</v>
      </c>
      <c r="K110" s="34"/>
      <c r="L110" s="175"/>
      <c r="M110" s="116"/>
      <c r="N110" s="176" t="s">
        <v>41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77" t="s">
        <v>175</v>
      </c>
      <c r="AZ110" s="116"/>
      <c r="BA110" s="116"/>
      <c r="BB110" s="116"/>
      <c r="BC110" s="116"/>
      <c r="BD110" s="116"/>
      <c r="BE110" s="178">
        <f t="shared" si="0"/>
        <v>0</v>
      </c>
      <c r="BF110" s="178">
        <f t="shared" si="1"/>
        <v>0</v>
      </c>
      <c r="BG110" s="178">
        <f t="shared" si="2"/>
        <v>0</v>
      </c>
      <c r="BH110" s="178">
        <f t="shared" si="3"/>
        <v>0</v>
      </c>
      <c r="BI110" s="178">
        <f t="shared" si="4"/>
        <v>0</v>
      </c>
      <c r="BJ110" s="177" t="s">
        <v>83</v>
      </c>
      <c r="BK110" s="116"/>
      <c r="BL110" s="116"/>
      <c r="BM110" s="116"/>
    </row>
    <row r="111" spans="2:65" s="1" customFormat="1" ht="18" customHeight="1" x14ac:dyDescent="0.2">
      <c r="B111" s="33"/>
      <c r="C111" s="34"/>
      <c r="D111" s="324" t="s">
        <v>178</v>
      </c>
      <c r="E111" s="325"/>
      <c r="F111" s="325"/>
      <c r="G111" s="34"/>
      <c r="H111" s="34"/>
      <c r="I111" s="116"/>
      <c r="J111" s="174">
        <v>0</v>
      </c>
      <c r="K111" s="34"/>
      <c r="L111" s="175"/>
      <c r="M111" s="116"/>
      <c r="N111" s="176" t="s">
        <v>41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7" t="s">
        <v>175</v>
      </c>
      <c r="AZ111" s="116"/>
      <c r="BA111" s="116"/>
      <c r="BB111" s="116"/>
      <c r="BC111" s="116"/>
      <c r="BD111" s="116"/>
      <c r="BE111" s="178">
        <f t="shared" si="0"/>
        <v>0</v>
      </c>
      <c r="BF111" s="178">
        <f t="shared" si="1"/>
        <v>0</v>
      </c>
      <c r="BG111" s="178">
        <f t="shared" si="2"/>
        <v>0</v>
      </c>
      <c r="BH111" s="178">
        <f t="shared" si="3"/>
        <v>0</v>
      </c>
      <c r="BI111" s="178">
        <f t="shared" si="4"/>
        <v>0</v>
      </c>
      <c r="BJ111" s="177" t="s">
        <v>83</v>
      </c>
      <c r="BK111" s="116"/>
      <c r="BL111" s="116"/>
      <c r="BM111" s="116"/>
    </row>
    <row r="112" spans="2:65" s="1" customFormat="1" ht="18" customHeight="1" x14ac:dyDescent="0.2">
      <c r="B112" s="33"/>
      <c r="C112" s="34"/>
      <c r="D112" s="324" t="s">
        <v>179</v>
      </c>
      <c r="E112" s="325"/>
      <c r="F112" s="325"/>
      <c r="G112" s="34"/>
      <c r="H112" s="34"/>
      <c r="I112" s="116"/>
      <c r="J112" s="174"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175</v>
      </c>
      <c r="AZ112" s="116"/>
      <c r="BA112" s="116"/>
      <c r="BB112" s="116"/>
      <c r="BC112" s="116"/>
      <c r="BD112" s="116"/>
      <c r="BE112" s="178">
        <f t="shared" si="0"/>
        <v>0</v>
      </c>
      <c r="BF112" s="178">
        <f t="shared" si="1"/>
        <v>0</v>
      </c>
      <c r="BG112" s="178">
        <f t="shared" si="2"/>
        <v>0</v>
      </c>
      <c r="BH112" s="178">
        <f t="shared" si="3"/>
        <v>0</v>
      </c>
      <c r="BI112" s="178">
        <f t="shared" si="4"/>
        <v>0</v>
      </c>
      <c r="BJ112" s="177" t="s">
        <v>83</v>
      </c>
      <c r="BK112" s="116"/>
      <c r="BL112" s="116"/>
      <c r="BM112" s="116"/>
    </row>
    <row r="113" spans="2:65" s="1" customFormat="1" ht="18" customHeight="1" x14ac:dyDescent="0.2">
      <c r="B113" s="33"/>
      <c r="C113" s="34"/>
      <c r="D113" s="173" t="s">
        <v>180</v>
      </c>
      <c r="E113" s="34"/>
      <c r="F113" s="34"/>
      <c r="G113" s="34"/>
      <c r="H113" s="34"/>
      <c r="I113" s="116"/>
      <c r="J113" s="174">
        <f>ROUND(J32*T113,2)</f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181</v>
      </c>
      <c r="AZ113" s="116"/>
      <c r="BA113" s="116"/>
      <c r="BB113" s="116"/>
      <c r="BC113" s="116"/>
      <c r="BD113" s="116"/>
      <c r="BE113" s="178">
        <f t="shared" si="0"/>
        <v>0</v>
      </c>
      <c r="BF113" s="178">
        <f t="shared" si="1"/>
        <v>0</v>
      </c>
      <c r="BG113" s="178">
        <f t="shared" si="2"/>
        <v>0</v>
      </c>
      <c r="BH113" s="178">
        <f t="shared" si="3"/>
        <v>0</v>
      </c>
      <c r="BI113" s="178">
        <f t="shared" si="4"/>
        <v>0</v>
      </c>
      <c r="BJ113" s="177" t="s">
        <v>83</v>
      </c>
      <c r="BK113" s="116"/>
      <c r="BL113" s="116"/>
      <c r="BM113" s="116"/>
    </row>
    <row r="114" spans="2:65" s="1" customFormat="1" x14ac:dyDescent="0.2">
      <c r="B114" s="33"/>
      <c r="C114" s="34"/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65" s="1" customFormat="1" ht="29.25" customHeight="1" x14ac:dyDescent="0.2">
      <c r="B115" s="33"/>
      <c r="C115" s="179" t="s">
        <v>182</v>
      </c>
      <c r="D115" s="154"/>
      <c r="E115" s="154"/>
      <c r="F115" s="154"/>
      <c r="G115" s="154"/>
      <c r="H115" s="154"/>
      <c r="I115" s="155"/>
      <c r="J115" s="180">
        <f>ROUND(J98+J107,2)</f>
        <v>0</v>
      </c>
      <c r="K115" s="154"/>
      <c r="L115" s="37"/>
    </row>
    <row r="116" spans="2:65" s="1" customFormat="1" ht="6.95" customHeight="1" x14ac:dyDescent="0.2">
      <c r="B116" s="48"/>
      <c r="C116" s="49"/>
      <c r="D116" s="49"/>
      <c r="E116" s="49"/>
      <c r="F116" s="49"/>
      <c r="G116" s="49"/>
      <c r="H116" s="49"/>
      <c r="I116" s="149"/>
      <c r="J116" s="49"/>
      <c r="K116" s="49"/>
      <c r="L116" s="37"/>
    </row>
    <row r="120" spans="2:65" s="1" customFormat="1" ht="6.95" customHeight="1" x14ac:dyDescent="0.2">
      <c r="B120" s="50"/>
      <c r="C120" s="51"/>
      <c r="D120" s="51"/>
      <c r="E120" s="51"/>
      <c r="F120" s="51"/>
      <c r="G120" s="51"/>
      <c r="H120" s="51"/>
      <c r="I120" s="152"/>
      <c r="J120" s="51"/>
      <c r="K120" s="51"/>
      <c r="L120" s="37"/>
    </row>
    <row r="121" spans="2:65" s="1" customFormat="1" ht="24.95" customHeight="1" x14ac:dyDescent="0.2">
      <c r="B121" s="33"/>
      <c r="C121" s="22" t="s">
        <v>183</v>
      </c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65" s="1" customFormat="1" ht="6.95" customHeight="1" x14ac:dyDescent="0.2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65" s="1" customFormat="1" ht="12" customHeight="1" x14ac:dyDescent="0.2">
      <c r="B123" s="33"/>
      <c r="C123" s="28" t="s">
        <v>14</v>
      </c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65" s="1" customFormat="1" ht="16.5" customHeight="1" x14ac:dyDescent="0.2">
      <c r="B124" s="33"/>
      <c r="C124" s="34"/>
      <c r="D124" s="34"/>
      <c r="E124" s="322" t="str">
        <f>E7</f>
        <v>Bytový dům Zahájská</v>
      </c>
      <c r="F124" s="323"/>
      <c r="G124" s="323"/>
      <c r="H124" s="323"/>
      <c r="I124" s="116"/>
      <c r="J124" s="34"/>
      <c r="K124" s="34"/>
      <c r="L124" s="37"/>
    </row>
    <row r="125" spans="2:65" ht="12" customHeight="1" x14ac:dyDescent="0.2">
      <c r="B125" s="20"/>
      <c r="C125" s="28" t="s">
        <v>125</v>
      </c>
      <c r="D125" s="21"/>
      <c r="E125" s="21"/>
      <c r="F125" s="21"/>
      <c r="G125" s="21"/>
      <c r="H125" s="21"/>
      <c r="J125" s="21"/>
      <c r="K125" s="21"/>
      <c r="L125" s="19"/>
    </row>
    <row r="126" spans="2:65" s="1" customFormat="1" ht="16.5" customHeight="1" x14ac:dyDescent="0.2">
      <c r="B126" s="33"/>
      <c r="C126" s="34"/>
      <c r="D126" s="34"/>
      <c r="E126" s="322" t="s">
        <v>126</v>
      </c>
      <c r="F126" s="321"/>
      <c r="G126" s="321"/>
      <c r="H126" s="321"/>
      <c r="I126" s="116"/>
      <c r="J126" s="34"/>
      <c r="K126" s="34"/>
      <c r="L126" s="37"/>
    </row>
    <row r="127" spans="2:65" s="1" customFormat="1" ht="12" customHeight="1" x14ac:dyDescent="0.2">
      <c r="B127" s="33"/>
      <c r="C127" s="28" t="s">
        <v>127</v>
      </c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65" s="1" customFormat="1" ht="16.5" customHeight="1" x14ac:dyDescent="0.2">
      <c r="B128" s="33"/>
      <c r="C128" s="34"/>
      <c r="D128" s="34"/>
      <c r="E128" s="289" t="str">
        <f>E11</f>
        <v>1D.1.7 - VZDUCHOTECHNIKA</v>
      </c>
      <c r="F128" s="321"/>
      <c r="G128" s="321"/>
      <c r="H128" s="321"/>
      <c r="I128" s="116"/>
      <c r="J128" s="34"/>
      <c r="K128" s="34"/>
      <c r="L128" s="37"/>
    </row>
    <row r="129" spans="2:65" s="1" customFormat="1" ht="6.95" customHeight="1" x14ac:dyDescent="0.2">
      <c r="B129" s="33"/>
      <c r="C129" s="34"/>
      <c r="D129" s="34"/>
      <c r="E129" s="34"/>
      <c r="F129" s="34"/>
      <c r="G129" s="34"/>
      <c r="H129" s="34"/>
      <c r="I129" s="116"/>
      <c r="J129" s="34"/>
      <c r="K129" s="34"/>
      <c r="L129" s="37"/>
    </row>
    <row r="130" spans="2:65" s="1" customFormat="1" ht="12" customHeight="1" x14ac:dyDescent="0.2">
      <c r="B130" s="33"/>
      <c r="C130" s="28" t="s">
        <v>18</v>
      </c>
      <c r="D130" s="34"/>
      <c r="E130" s="34"/>
      <c r="F130" s="26" t="str">
        <f>F14</f>
        <v>Litomyšl</v>
      </c>
      <c r="G130" s="34"/>
      <c r="H130" s="34"/>
      <c r="I130" s="117" t="s">
        <v>20</v>
      </c>
      <c r="J130" s="60" t="str">
        <f>IF(J14="","",J14)</f>
        <v>25. 11. 2019</v>
      </c>
      <c r="K130" s="34"/>
      <c r="L130" s="37"/>
    </row>
    <row r="131" spans="2:65" s="1" customFormat="1" ht="6.95" customHeight="1" x14ac:dyDescent="0.2">
      <c r="B131" s="33"/>
      <c r="C131" s="34"/>
      <c r="D131" s="34"/>
      <c r="E131" s="34"/>
      <c r="F131" s="34"/>
      <c r="G131" s="34"/>
      <c r="H131" s="34"/>
      <c r="I131" s="116"/>
      <c r="J131" s="34"/>
      <c r="K131" s="34"/>
      <c r="L131" s="37"/>
    </row>
    <row r="132" spans="2:65" s="1" customFormat="1" ht="15.2" customHeight="1" x14ac:dyDescent="0.2">
      <c r="B132" s="33"/>
      <c r="C132" s="28" t="s">
        <v>22</v>
      </c>
      <c r="D132" s="34"/>
      <c r="E132" s="34"/>
      <c r="F132" s="26" t="str">
        <f>E17</f>
        <v>Město Litomyšl</v>
      </c>
      <c r="G132" s="34"/>
      <c r="H132" s="34"/>
      <c r="I132" s="117" t="s">
        <v>28</v>
      </c>
      <c r="J132" s="31" t="str">
        <f>E23</f>
        <v>KIP s.r.o. Litomyšl</v>
      </c>
      <c r="K132" s="34"/>
      <c r="L132" s="37"/>
    </row>
    <row r="133" spans="2:65" s="1" customFormat="1" ht="15.2" customHeight="1" x14ac:dyDescent="0.2">
      <c r="B133" s="33"/>
      <c r="C133" s="28" t="s">
        <v>26</v>
      </c>
      <c r="D133" s="34"/>
      <c r="E133" s="34"/>
      <c r="F133" s="26" t="str">
        <f>IF(E20="","",E20)</f>
        <v>Vyplň údaj</v>
      </c>
      <c r="G133" s="34"/>
      <c r="H133" s="34"/>
      <c r="I133" s="117" t="s">
        <v>33</v>
      </c>
      <c r="J133" s="31" t="str">
        <f>E26</f>
        <v xml:space="preserve"> </v>
      </c>
      <c r="K133" s="34"/>
      <c r="L133" s="37"/>
    </row>
    <row r="134" spans="2:65" s="1" customFormat="1" ht="10.35" customHeight="1" x14ac:dyDescent="0.2">
      <c r="B134" s="33"/>
      <c r="C134" s="34"/>
      <c r="D134" s="34"/>
      <c r="E134" s="34"/>
      <c r="F134" s="34"/>
      <c r="G134" s="34"/>
      <c r="H134" s="34"/>
      <c r="I134" s="116"/>
      <c r="J134" s="34"/>
      <c r="K134" s="34"/>
      <c r="L134" s="37"/>
    </row>
    <row r="135" spans="2:65" s="10" customFormat="1" ht="29.25" customHeight="1" x14ac:dyDescent="0.2">
      <c r="B135" s="181"/>
      <c r="C135" s="182" t="s">
        <v>184</v>
      </c>
      <c r="D135" s="183" t="s">
        <v>61</v>
      </c>
      <c r="E135" s="183" t="s">
        <v>57</v>
      </c>
      <c r="F135" s="183" t="s">
        <v>58</v>
      </c>
      <c r="G135" s="183" t="s">
        <v>185</v>
      </c>
      <c r="H135" s="183" t="s">
        <v>186</v>
      </c>
      <c r="I135" s="184" t="s">
        <v>187</v>
      </c>
      <c r="J135" s="185" t="s">
        <v>133</v>
      </c>
      <c r="K135" s="186" t="s">
        <v>188</v>
      </c>
      <c r="L135" s="187"/>
      <c r="M135" s="69" t="s">
        <v>1</v>
      </c>
      <c r="N135" s="70" t="s">
        <v>40</v>
      </c>
      <c r="O135" s="70" t="s">
        <v>189</v>
      </c>
      <c r="P135" s="70" t="s">
        <v>190</v>
      </c>
      <c r="Q135" s="70" t="s">
        <v>191</v>
      </c>
      <c r="R135" s="70" t="s">
        <v>192</v>
      </c>
      <c r="S135" s="70" t="s">
        <v>193</v>
      </c>
      <c r="T135" s="71" t="s">
        <v>194</v>
      </c>
    </row>
    <row r="136" spans="2:65" s="1" customFormat="1" ht="22.9" customHeight="1" x14ac:dyDescent="0.25">
      <c r="B136" s="33"/>
      <c r="C136" s="76" t="s">
        <v>195</v>
      </c>
      <c r="D136" s="34"/>
      <c r="E136" s="34"/>
      <c r="F136" s="34"/>
      <c r="G136" s="34"/>
      <c r="H136" s="34"/>
      <c r="I136" s="116"/>
      <c r="J136" s="188">
        <f>BK136</f>
        <v>0</v>
      </c>
      <c r="K136" s="34"/>
      <c r="L136" s="37"/>
      <c r="M136" s="72"/>
      <c r="N136" s="73"/>
      <c r="O136" s="73"/>
      <c r="P136" s="189">
        <f>P137+P190+P340+P421+P423+P425</f>
        <v>0</v>
      </c>
      <c r="Q136" s="73"/>
      <c r="R136" s="189">
        <f>R137+R190+R340+R421+R423+R425</f>
        <v>0.47205000000000003</v>
      </c>
      <c r="S136" s="73"/>
      <c r="T136" s="190">
        <f>T137+T190+T340+T421+T423+T425</f>
        <v>0</v>
      </c>
      <c r="AT136" s="16" t="s">
        <v>75</v>
      </c>
      <c r="AU136" s="16" t="s">
        <v>135</v>
      </c>
      <c r="BK136" s="191">
        <f>BK137+BK190+BK340+BK421+BK423+BK425</f>
        <v>0</v>
      </c>
    </row>
    <row r="137" spans="2:65" s="11" customFormat="1" ht="25.9" customHeight="1" x14ac:dyDescent="0.2">
      <c r="B137" s="192"/>
      <c r="C137" s="193"/>
      <c r="D137" s="194" t="s">
        <v>75</v>
      </c>
      <c r="E137" s="195" t="s">
        <v>1069</v>
      </c>
      <c r="F137" s="195" t="s">
        <v>1070</v>
      </c>
      <c r="G137" s="193"/>
      <c r="H137" s="193"/>
      <c r="I137" s="196"/>
      <c r="J137" s="197">
        <f>BK137</f>
        <v>0</v>
      </c>
      <c r="K137" s="193"/>
      <c r="L137" s="198"/>
      <c r="M137" s="199"/>
      <c r="N137" s="200"/>
      <c r="O137" s="200"/>
      <c r="P137" s="201">
        <f>SUM(P138:P189)</f>
        <v>0</v>
      </c>
      <c r="Q137" s="200"/>
      <c r="R137" s="201">
        <f>SUM(R138:R189)</f>
        <v>6.5499999999999989E-2</v>
      </c>
      <c r="S137" s="200"/>
      <c r="T137" s="202">
        <f>SUM(T138:T189)</f>
        <v>0</v>
      </c>
      <c r="AR137" s="203" t="s">
        <v>83</v>
      </c>
      <c r="AT137" s="204" t="s">
        <v>75</v>
      </c>
      <c r="AU137" s="204" t="s">
        <v>76</v>
      </c>
      <c r="AY137" s="203" t="s">
        <v>198</v>
      </c>
      <c r="BK137" s="205">
        <f>SUM(BK138:BK189)</f>
        <v>0</v>
      </c>
    </row>
    <row r="138" spans="2:65" s="1" customFormat="1" ht="24" customHeight="1" x14ac:dyDescent="0.2">
      <c r="B138" s="33"/>
      <c r="C138" s="208" t="s">
        <v>83</v>
      </c>
      <c r="D138" s="208" t="s">
        <v>201</v>
      </c>
      <c r="E138" s="209" t="s">
        <v>2983</v>
      </c>
      <c r="F138" s="210" t="s">
        <v>2984</v>
      </c>
      <c r="G138" s="211" t="s">
        <v>278</v>
      </c>
      <c r="H138" s="212">
        <v>56</v>
      </c>
      <c r="I138" s="213"/>
      <c r="J138" s="212">
        <f>ROUND(I138*H138,2)</f>
        <v>0</v>
      </c>
      <c r="K138" s="210" t="s">
        <v>1</v>
      </c>
      <c r="L138" s="37"/>
      <c r="M138" s="214" t="s">
        <v>1</v>
      </c>
      <c r="N138" s="215" t="s">
        <v>41</v>
      </c>
      <c r="O138" s="6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AR138" s="218" t="s">
        <v>205</v>
      </c>
      <c r="AT138" s="218" t="s">
        <v>201</v>
      </c>
      <c r="AU138" s="218" t="s">
        <v>83</v>
      </c>
      <c r="AY138" s="16" t="s">
        <v>198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6" t="s">
        <v>83</v>
      </c>
      <c r="BK138" s="219">
        <f>ROUND(I138*H138,2)</f>
        <v>0</v>
      </c>
      <c r="BL138" s="16" t="s">
        <v>205</v>
      </c>
      <c r="BM138" s="218" t="s">
        <v>85</v>
      </c>
    </row>
    <row r="139" spans="2:65" s="14" customFormat="1" ht="22.5" x14ac:dyDescent="0.2">
      <c r="B139" s="243"/>
      <c r="C139" s="244"/>
      <c r="D139" s="222" t="s">
        <v>206</v>
      </c>
      <c r="E139" s="245" t="s">
        <v>1</v>
      </c>
      <c r="F139" s="246" t="s">
        <v>2985</v>
      </c>
      <c r="G139" s="244"/>
      <c r="H139" s="245" t="s">
        <v>1</v>
      </c>
      <c r="I139" s="247"/>
      <c r="J139" s="244"/>
      <c r="K139" s="244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206</v>
      </c>
      <c r="AU139" s="252" t="s">
        <v>83</v>
      </c>
      <c r="AV139" s="14" t="s">
        <v>83</v>
      </c>
      <c r="AW139" s="14" t="s">
        <v>32</v>
      </c>
      <c r="AX139" s="14" t="s">
        <v>76</v>
      </c>
      <c r="AY139" s="252" t="s">
        <v>198</v>
      </c>
    </row>
    <row r="140" spans="2:65" s="14" customFormat="1" ht="22.5" x14ac:dyDescent="0.2">
      <c r="B140" s="243"/>
      <c r="C140" s="244"/>
      <c r="D140" s="222" t="s">
        <v>206</v>
      </c>
      <c r="E140" s="245" t="s">
        <v>1</v>
      </c>
      <c r="F140" s="246" t="s">
        <v>2986</v>
      </c>
      <c r="G140" s="244"/>
      <c r="H140" s="245" t="s">
        <v>1</v>
      </c>
      <c r="I140" s="247"/>
      <c r="J140" s="244"/>
      <c r="K140" s="244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206</v>
      </c>
      <c r="AU140" s="252" t="s">
        <v>83</v>
      </c>
      <c r="AV140" s="14" t="s">
        <v>83</v>
      </c>
      <c r="AW140" s="14" t="s">
        <v>32</v>
      </c>
      <c r="AX140" s="14" t="s">
        <v>76</v>
      </c>
      <c r="AY140" s="252" t="s">
        <v>198</v>
      </c>
    </row>
    <row r="141" spans="2:65" s="14" customFormat="1" x14ac:dyDescent="0.2">
      <c r="B141" s="243"/>
      <c r="C141" s="244"/>
      <c r="D141" s="222" t="s">
        <v>206</v>
      </c>
      <c r="E141" s="245" t="s">
        <v>1</v>
      </c>
      <c r="F141" s="246" t="s">
        <v>2987</v>
      </c>
      <c r="G141" s="244"/>
      <c r="H141" s="245" t="s">
        <v>1</v>
      </c>
      <c r="I141" s="247"/>
      <c r="J141" s="244"/>
      <c r="K141" s="244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206</v>
      </c>
      <c r="AU141" s="252" t="s">
        <v>83</v>
      </c>
      <c r="AV141" s="14" t="s">
        <v>83</v>
      </c>
      <c r="AW141" s="14" t="s">
        <v>32</v>
      </c>
      <c r="AX141" s="14" t="s">
        <v>76</v>
      </c>
      <c r="AY141" s="252" t="s">
        <v>198</v>
      </c>
    </row>
    <row r="142" spans="2:65" s="14" customFormat="1" x14ac:dyDescent="0.2">
      <c r="B142" s="243"/>
      <c r="C142" s="244"/>
      <c r="D142" s="222" t="s">
        <v>206</v>
      </c>
      <c r="E142" s="245" t="s">
        <v>1</v>
      </c>
      <c r="F142" s="246" t="s">
        <v>2988</v>
      </c>
      <c r="G142" s="244"/>
      <c r="H142" s="245" t="s">
        <v>1</v>
      </c>
      <c r="I142" s="247"/>
      <c r="J142" s="244"/>
      <c r="K142" s="244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206</v>
      </c>
      <c r="AU142" s="252" t="s">
        <v>83</v>
      </c>
      <c r="AV142" s="14" t="s">
        <v>83</v>
      </c>
      <c r="AW142" s="14" t="s">
        <v>32</v>
      </c>
      <c r="AX142" s="14" t="s">
        <v>76</v>
      </c>
      <c r="AY142" s="252" t="s">
        <v>198</v>
      </c>
    </row>
    <row r="143" spans="2:65" s="14" customFormat="1" ht="22.5" x14ac:dyDescent="0.2">
      <c r="B143" s="243"/>
      <c r="C143" s="244"/>
      <c r="D143" s="222" t="s">
        <v>206</v>
      </c>
      <c r="E143" s="245" t="s">
        <v>1</v>
      </c>
      <c r="F143" s="246" t="s">
        <v>2989</v>
      </c>
      <c r="G143" s="244"/>
      <c r="H143" s="245" t="s">
        <v>1</v>
      </c>
      <c r="I143" s="247"/>
      <c r="J143" s="244"/>
      <c r="K143" s="244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206</v>
      </c>
      <c r="AU143" s="252" t="s">
        <v>83</v>
      </c>
      <c r="AV143" s="14" t="s">
        <v>83</v>
      </c>
      <c r="AW143" s="14" t="s">
        <v>32</v>
      </c>
      <c r="AX143" s="14" t="s">
        <v>76</v>
      </c>
      <c r="AY143" s="252" t="s">
        <v>198</v>
      </c>
    </row>
    <row r="144" spans="2:65" s="14" customFormat="1" x14ac:dyDescent="0.2">
      <c r="B144" s="243"/>
      <c r="C144" s="244"/>
      <c r="D144" s="222" t="s">
        <v>206</v>
      </c>
      <c r="E144" s="245" t="s">
        <v>1</v>
      </c>
      <c r="F144" s="246" t="s">
        <v>2990</v>
      </c>
      <c r="G144" s="244"/>
      <c r="H144" s="245" t="s">
        <v>1</v>
      </c>
      <c r="I144" s="247"/>
      <c r="J144" s="244"/>
      <c r="K144" s="244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206</v>
      </c>
      <c r="AU144" s="252" t="s">
        <v>83</v>
      </c>
      <c r="AV144" s="14" t="s">
        <v>83</v>
      </c>
      <c r="AW144" s="14" t="s">
        <v>32</v>
      </c>
      <c r="AX144" s="14" t="s">
        <v>76</v>
      </c>
      <c r="AY144" s="252" t="s">
        <v>198</v>
      </c>
    </row>
    <row r="145" spans="2:51" s="12" customFormat="1" x14ac:dyDescent="0.2">
      <c r="B145" s="220"/>
      <c r="C145" s="221"/>
      <c r="D145" s="222" t="s">
        <v>206</v>
      </c>
      <c r="E145" s="223" t="s">
        <v>1</v>
      </c>
      <c r="F145" s="224" t="s">
        <v>2991</v>
      </c>
      <c r="G145" s="221"/>
      <c r="H145" s="225">
        <v>2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206</v>
      </c>
      <c r="AU145" s="231" t="s">
        <v>83</v>
      </c>
      <c r="AV145" s="12" t="s">
        <v>85</v>
      </c>
      <c r="AW145" s="12" t="s">
        <v>32</v>
      </c>
      <c r="AX145" s="12" t="s">
        <v>76</v>
      </c>
      <c r="AY145" s="231" t="s">
        <v>198</v>
      </c>
    </row>
    <row r="146" spans="2:51" s="14" customFormat="1" x14ac:dyDescent="0.2">
      <c r="B146" s="243"/>
      <c r="C146" s="244"/>
      <c r="D146" s="222" t="s">
        <v>206</v>
      </c>
      <c r="E146" s="245" t="s">
        <v>1</v>
      </c>
      <c r="F146" s="246" t="s">
        <v>2992</v>
      </c>
      <c r="G146" s="244"/>
      <c r="H146" s="245" t="s">
        <v>1</v>
      </c>
      <c r="I146" s="247"/>
      <c r="J146" s="244"/>
      <c r="K146" s="244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206</v>
      </c>
      <c r="AU146" s="252" t="s">
        <v>83</v>
      </c>
      <c r="AV146" s="14" t="s">
        <v>83</v>
      </c>
      <c r="AW146" s="14" t="s">
        <v>32</v>
      </c>
      <c r="AX146" s="14" t="s">
        <v>76</v>
      </c>
      <c r="AY146" s="252" t="s">
        <v>198</v>
      </c>
    </row>
    <row r="147" spans="2:51" s="14" customFormat="1" x14ac:dyDescent="0.2">
      <c r="B147" s="243"/>
      <c r="C147" s="244"/>
      <c r="D147" s="222" t="s">
        <v>206</v>
      </c>
      <c r="E147" s="245" t="s">
        <v>1</v>
      </c>
      <c r="F147" s="246" t="s">
        <v>2993</v>
      </c>
      <c r="G147" s="244"/>
      <c r="H147" s="245" t="s">
        <v>1</v>
      </c>
      <c r="I147" s="247"/>
      <c r="J147" s="244"/>
      <c r="K147" s="244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206</v>
      </c>
      <c r="AU147" s="252" t="s">
        <v>83</v>
      </c>
      <c r="AV147" s="14" t="s">
        <v>83</v>
      </c>
      <c r="AW147" s="14" t="s">
        <v>32</v>
      </c>
      <c r="AX147" s="14" t="s">
        <v>76</v>
      </c>
      <c r="AY147" s="252" t="s">
        <v>198</v>
      </c>
    </row>
    <row r="148" spans="2:51" s="14" customFormat="1" x14ac:dyDescent="0.2">
      <c r="B148" s="243"/>
      <c r="C148" s="244"/>
      <c r="D148" s="222" t="s">
        <v>206</v>
      </c>
      <c r="E148" s="245" t="s">
        <v>1</v>
      </c>
      <c r="F148" s="246" t="s">
        <v>2987</v>
      </c>
      <c r="G148" s="244"/>
      <c r="H148" s="245" t="s">
        <v>1</v>
      </c>
      <c r="I148" s="247"/>
      <c r="J148" s="244"/>
      <c r="K148" s="244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206</v>
      </c>
      <c r="AU148" s="252" t="s">
        <v>83</v>
      </c>
      <c r="AV148" s="14" t="s">
        <v>83</v>
      </c>
      <c r="AW148" s="14" t="s">
        <v>32</v>
      </c>
      <c r="AX148" s="14" t="s">
        <v>76</v>
      </c>
      <c r="AY148" s="252" t="s">
        <v>198</v>
      </c>
    </row>
    <row r="149" spans="2:51" s="14" customFormat="1" x14ac:dyDescent="0.2">
      <c r="B149" s="243"/>
      <c r="C149" s="244"/>
      <c r="D149" s="222" t="s">
        <v>206</v>
      </c>
      <c r="E149" s="245" t="s">
        <v>1</v>
      </c>
      <c r="F149" s="246" t="s">
        <v>2988</v>
      </c>
      <c r="G149" s="244"/>
      <c r="H149" s="245" t="s">
        <v>1</v>
      </c>
      <c r="I149" s="247"/>
      <c r="J149" s="244"/>
      <c r="K149" s="244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206</v>
      </c>
      <c r="AU149" s="252" t="s">
        <v>83</v>
      </c>
      <c r="AV149" s="14" t="s">
        <v>83</v>
      </c>
      <c r="AW149" s="14" t="s">
        <v>32</v>
      </c>
      <c r="AX149" s="14" t="s">
        <v>76</v>
      </c>
      <c r="AY149" s="252" t="s">
        <v>198</v>
      </c>
    </row>
    <row r="150" spans="2:51" s="14" customFormat="1" ht="22.5" x14ac:dyDescent="0.2">
      <c r="B150" s="243"/>
      <c r="C150" s="244"/>
      <c r="D150" s="222" t="s">
        <v>206</v>
      </c>
      <c r="E150" s="245" t="s">
        <v>1</v>
      </c>
      <c r="F150" s="246" t="s">
        <v>2989</v>
      </c>
      <c r="G150" s="244"/>
      <c r="H150" s="245" t="s">
        <v>1</v>
      </c>
      <c r="I150" s="247"/>
      <c r="J150" s="244"/>
      <c r="K150" s="244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206</v>
      </c>
      <c r="AU150" s="252" t="s">
        <v>83</v>
      </c>
      <c r="AV150" s="14" t="s">
        <v>83</v>
      </c>
      <c r="AW150" s="14" t="s">
        <v>32</v>
      </c>
      <c r="AX150" s="14" t="s">
        <v>76</v>
      </c>
      <c r="AY150" s="252" t="s">
        <v>198</v>
      </c>
    </row>
    <row r="151" spans="2:51" s="14" customFormat="1" x14ac:dyDescent="0.2">
      <c r="B151" s="243"/>
      <c r="C151" s="244"/>
      <c r="D151" s="222" t="s">
        <v>206</v>
      </c>
      <c r="E151" s="245" t="s">
        <v>1</v>
      </c>
      <c r="F151" s="246" t="s">
        <v>2994</v>
      </c>
      <c r="G151" s="244"/>
      <c r="H151" s="245" t="s">
        <v>1</v>
      </c>
      <c r="I151" s="247"/>
      <c r="J151" s="244"/>
      <c r="K151" s="244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206</v>
      </c>
      <c r="AU151" s="252" t="s">
        <v>83</v>
      </c>
      <c r="AV151" s="14" t="s">
        <v>83</v>
      </c>
      <c r="AW151" s="14" t="s">
        <v>32</v>
      </c>
      <c r="AX151" s="14" t="s">
        <v>76</v>
      </c>
      <c r="AY151" s="252" t="s">
        <v>198</v>
      </c>
    </row>
    <row r="152" spans="2:51" s="12" customFormat="1" x14ac:dyDescent="0.2">
      <c r="B152" s="220"/>
      <c r="C152" s="221"/>
      <c r="D152" s="222" t="s">
        <v>206</v>
      </c>
      <c r="E152" s="223" t="s">
        <v>1</v>
      </c>
      <c r="F152" s="224" t="s">
        <v>2995</v>
      </c>
      <c r="G152" s="221"/>
      <c r="H152" s="225">
        <v>37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206</v>
      </c>
      <c r="AU152" s="231" t="s">
        <v>83</v>
      </c>
      <c r="AV152" s="12" t="s">
        <v>85</v>
      </c>
      <c r="AW152" s="12" t="s">
        <v>32</v>
      </c>
      <c r="AX152" s="12" t="s">
        <v>76</v>
      </c>
      <c r="AY152" s="231" t="s">
        <v>198</v>
      </c>
    </row>
    <row r="153" spans="2:51" s="14" customFormat="1" x14ac:dyDescent="0.2">
      <c r="B153" s="243"/>
      <c r="C153" s="244"/>
      <c r="D153" s="222" t="s">
        <v>206</v>
      </c>
      <c r="E153" s="245" t="s">
        <v>1</v>
      </c>
      <c r="F153" s="246" t="s">
        <v>2992</v>
      </c>
      <c r="G153" s="244"/>
      <c r="H153" s="245" t="s">
        <v>1</v>
      </c>
      <c r="I153" s="247"/>
      <c r="J153" s="244"/>
      <c r="K153" s="244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206</v>
      </c>
      <c r="AU153" s="252" t="s">
        <v>83</v>
      </c>
      <c r="AV153" s="14" t="s">
        <v>83</v>
      </c>
      <c r="AW153" s="14" t="s">
        <v>32</v>
      </c>
      <c r="AX153" s="14" t="s">
        <v>76</v>
      </c>
      <c r="AY153" s="252" t="s">
        <v>198</v>
      </c>
    </row>
    <row r="154" spans="2:51" s="14" customFormat="1" x14ac:dyDescent="0.2">
      <c r="B154" s="243"/>
      <c r="C154" s="244"/>
      <c r="D154" s="222" t="s">
        <v>206</v>
      </c>
      <c r="E154" s="245" t="s">
        <v>1</v>
      </c>
      <c r="F154" s="246" t="s">
        <v>2993</v>
      </c>
      <c r="G154" s="244"/>
      <c r="H154" s="245" t="s">
        <v>1</v>
      </c>
      <c r="I154" s="247"/>
      <c r="J154" s="244"/>
      <c r="K154" s="244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206</v>
      </c>
      <c r="AU154" s="252" t="s">
        <v>83</v>
      </c>
      <c r="AV154" s="14" t="s">
        <v>83</v>
      </c>
      <c r="AW154" s="14" t="s">
        <v>32</v>
      </c>
      <c r="AX154" s="14" t="s">
        <v>76</v>
      </c>
      <c r="AY154" s="252" t="s">
        <v>198</v>
      </c>
    </row>
    <row r="155" spans="2:51" s="14" customFormat="1" x14ac:dyDescent="0.2">
      <c r="B155" s="243"/>
      <c r="C155" s="244"/>
      <c r="D155" s="222" t="s">
        <v>206</v>
      </c>
      <c r="E155" s="245" t="s">
        <v>1</v>
      </c>
      <c r="F155" s="246" t="s">
        <v>2987</v>
      </c>
      <c r="G155" s="244"/>
      <c r="H155" s="245" t="s">
        <v>1</v>
      </c>
      <c r="I155" s="247"/>
      <c r="J155" s="244"/>
      <c r="K155" s="244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206</v>
      </c>
      <c r="AU155" s="252" t="s">
        <v>83</v>
      </c>
      <c r="AV155" s="14" t="s">
        <v>83</v>
      </c>
      <c r="AW155" s="14" t="s">
        <v>32</v>
      </c>
      <c r="AX155" s="14" t="s">
        <v>76</v>
      </c>
      <c r="AY155" s="252" t="s">
        <v>198</v>
      </c>
    </row>
    <row r="156" spans="2:51" s="14" customFormat="1" x14ac:dyDescent="0.2">
      <c r="B156" s="243"/>
      <c r="C156" s="244"/>
      <c r="D156" s="222" t="s">
        <v>206</v>
      </c>
      <c r="E156" s="245" t="s">
        <v>1</v>
      </c>
      <c r="F156" s="246" t="s">
        <v>2988</v>
      </c>
      <c r="G156" s="244"/>
      <c r="H156" s="245" t="s">
        <v>1</v>
      </c>
      <c r="I156" s="247"/>
      <c r="J156" s="244"/>
      <c r="K156" s="244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206</v>
      </c>
      <c r="AU156" s="252" t="s">
        <v>83</v>
      </c>
      <c r="AV156" s="14" t="s">
        <v>83</v>
      </c>
      <c r="AW156" s="14" t="s">
        <v>32</v>
      </c>
      <c r="AX156" s="14" t="s">
        <v>76</v>
      </c>
      <c r="AY156" s="252" t="s">
        <v>198</v>
      </c>
    </row>
    <row r="157" spans="2:51" s="14" customFormat="1" ht="22.5" x14ac:dyDescent="0.2">
      <c r="B157" s="243"/>
      <c r="C157" s="244"/>
      <c r="D157" s="222" t="s">
        <v>206</v>
      </c>
      <c r="E157" s="245" t="s">
        <v>1</v>
      </c>
      <c r="F157" s="246" t="s">
        <v>2989</v>
      </c>
      <c r="G157" s="244"/>
      <c r="H157" s="245" t="s">
        <v>1</v>
      </c>
      <c r="I157" s="247"/>
      <c r="J157" s="244"/>
      <c r="K157" s="244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206</v>
      </c>
      <c r="AU157" s="252" t="s">
        <v>83</v>
      </c>
      <c r="AV157" s="14" t="s">
        <v>83</v>
      </c>
      <c r="AW157" s="14" t="s">
        <v>32</v>
      </c>
      <c r="AX157" s="14" t="s">
        <v>76</v>
      </c>
      <c r="AY157" s="252" t="s">
        <v>198</v>
      </c>
    </row>
    <row r="158" spans="2:51" s="14" customFormat="1" x14ac:dyDescent="0.2">
      <c r="B158" s="243"/>
      <c r="C158" s="244"/>
      <c r="D158" s="222" t="s">
        <v>206</v>
      </c>
      <c r="E158" s="245" t="s">
        <v>1</v>
      </c>
      <c r="F158" s="246" t="s">
        <v>2996</v>
      </c>
      <c r="G158" s="244"/>
      <c r="H158" s="245" t="s">
        <v>1</v>
      </c>
      <c r="I158" s="247"/>
      <c r="J158" s="244"/>
      <c r="K158" s="244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206</v>
      </c>
      <c r="AU158" s="252" t="s">
        <v>83</v>
      </c>
      <c r="AV158" s="14" t="s">
        <v>83</v>
      </c>
      <c r="AW158" s="14" t="s">
        <v>32</v>
      </c>
      <c r="AX158" s="14" t="s">
        <v>76</v>
      </c>
      <c r="AY158" s="252" t="s">
        <v>198</v>
      </c>
    </row>
    <row r="159" spans="2:51" s="12" customFormat="1" x14ac:dyDescent="0.2">
      <c r="B159" s="220"/>
      <c r="C159" s="221"/>
      <c r="D159" s="222" t="s">
        <v>206</v>
      </c>
      <c r="E159" s="223" t="s">
        <v>1</v>
      </c>
      <c r="F159" s="224" t="s">
        <v>2997</v>
      </c>
      <c r="G159" s="221"/>
      <c r="H159" s="225">
        <v>17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206</v>
      </c>
      <c r="AU159" s="231" t="s">
        <v>83</v>
      </c>
      <c r="AV159" s="12" t="s">
        <v>85</v>
      </c>
      <c r="AW159" s="12" t="s">
        <v>32</v>
      </c>
      <c r="AX159" s="12" t="s">
        <v>76</v>
      </c>
      <c r="AY159" s="231" t="s">
        <v>198</v>
      </c>
    </row>
    <row r="160" spans="2:51" s="14" customFormat="1" x14ac:dyDescent="0.2">
      <c r="B160" s="243"/>
      <c r="C160" s="244"/>
      <c r="D160" s="222" t="s">
        <v>206</v>
      </c>
      <c r="E160" s="245" t="s">
        <v>1</v>
      </c>
      <c r="F160" s="246" t="s">
        <v>2992</v>
      </c>
      <c r="G160" s="244"/>
      <c r="H160" s="245" t="s">
        <v>1</v>
      </c>
      <c r="I160" s="247"/>
      <c r="J160" s="244"/>
      <c r="K160" s="244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206</v>
      </c>
      <c r="AU160" s="252" t="s">
        <v>83</v>
      </c>
      <c r="AV160" s="14" t="s">
        <v>83</v>
      </c>
      <c r="AW160" s="14" t="s">
        <v>32</v>
      </c>
      <c r="AX160" s="14" t="s">
        <v>76</v>
      </c>
      <c r="AY160" s="252" t="s">
        <v>198</v>
      </c>
    </row>
    <row r="161" spans="2:65" s="14" customFormat="1" x14ac:dyDescent="0.2">
      <c r="B161" s="243"/>
      <c r="C161" s="244"/>
      <c r="D161" s="222" t="s">
        <v>206</v>
      </c>
      <c r="E161" s="245" t="s">
        <v>1</v>
      </c>
      <c r="F161" s="246" t="s">
        <v>2993</v>
      </c>
      <c r="G161" s="244"/>
      <c r="H161" s="245" t="s">
        <v>1</v>
      </c>
      <c r="I161" s="247"/>
      <c r="J161" s="244"/>
      <c r="K161" s="244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206</v>
      </c>
      <c r="AU161" s="252" t="s">
        <v>83</v>
      </c>
      <c r="AV161" s="14" t="s">
        <v>83</v>
      </c>
      <c r="AW161" s="14" t="s">
        <v>32</v>
      </c>
      <c r="AX161" s="14" t="s">
        <v>76</v>
      </c>
      <c r="AY161" s="252" t="s">
        <v>198</v>
      </c>
    </row>
    <row r="162" spans="2:65" s="13" customFormat="1" x14ac:dyDescent="0.2">
      <c r="B162" s="232"/>
      <c r="C162" s="233"/>
      <c r="D162" s="222" t="s">
        <v>206</v>
      </c>
      <c r="E162" s="234" t="s">
        <v>1</v>
      </c>
      <c r="F162" s="235" t="s">
        <v>208</v>
      </c>
      <c r="G162" s="233"/>
      <c r="H162" s="236">
        <v>56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206</v>
      </c>
      <c r="AU162" s="242" t="s">
        <v>83</v>
      </c>
      <c r="AV162" s="13" t="s">
        <v>205</v>
      </c>
      <c r="AW162" s="13" t="s">
        <v>32</v>
      </c>
      <c r="AX162" s="13" t="s">
        <v>83</v>
      </c>
      <c r="AY162" s="242" t="s">
        <v>198</v>
      </c>
    </row>
    <row r="163" spans="2:65" s="1" customFormat="1" ht="24" customHeight="1" x14ac:dyDescent="0.2">
      <c r="B163" s="33"/>
      <c r="C163" s="260" t="s">
        <v>85</v>
      </c>
      <c r="D163" s="260" t="s">
        <v>2230</v>
      </c>
      <c r="E163" s="261" t="s">
        <v>2998</v>
      </c>
      <c r="F163" s="262" t="s">
        <v>2999</v>
      </c>
      <c r="G163" s="263" t="s">
        <v>278</v>
      </c>
      <c r="H163" s="264">
        <v>37</v>
      </c>
      <c r="I163" s="265"/>
      <c r="J163" s="264">
        <f>ROUND(I163*H163,2)</f>
        <v>0</v>
      </c>
      <c r="K163" s="262" t="s">
        <v>1</v>
      </c>
      <c r="L163" s="266"/>
      <c r="M163" s="267" t="s">
        <v>1</v>
      </c>
      <c r="N163" s="268" t="s">
        <v>41</v>
      </c>
      <c r="O163" s="65"/>
      <c r="P163" s="216">
        <f>O163*H163</f>
        <v>0</v>
      </c>
      <c r="Q163" s="216">
        <v>1E-3</v>
      </c>
      <c r="R163" s="216">
        <f>Q163*H163</f>
        <v>3.6999999999999998E-2</v>
      </c>
      <c r="S163" s="216">
        <v>0</v>
      </c>
      <c r="T163" s="217">
        <f>S163*H163</f>
        <v>0</v>
      </c>
      <c r="AR163" s="218" t="s">
        <v>218</v>
      </c>
      <c r="AT163" s="218" t="s">
        <v>2230</v>
      </c>
      <c r="AU163" s="218" t="s">
        <v>83</v>
      </c>
      <c r="AY163" s="16" t="s">
        <v>198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6" t="s">
        <v>83</v>
      </c>
      <c r="BK163" s="219">
        <f>ROUND(I163*H163,2)</f>
        <v>0</v>
      </c>
      <c r="BL163" s="16" t="s">
        <v>205</v>
      </c>
      <c r="BM163" s="218" t="s">
        <v>205</v>
      </c>
    </row>
    <row r="164" spans="2:65" s="1" customFormat="1" ht="24" customHeight="1" x14ac:dyDescent="0.2">
      <c r="B164" s="33"/>
      <c r="C164" s="260" t="s">
        <v>211</v>
      </c>
      <c r="D164" s="260" t="s">
        <v>2230</v>
      </c>
      <c r="E164" s="261" t="s">
        <v>3000</v>
      </c>
      <c r="F164" s="262" t="s">
        <v>3001</v>
      </c>
      <c r="G164" s="263" t="s">
        <v>278</v>
      </c>
      <c r="H164" s="264">
        <v>17</v>
      </c>
      <c r="I164" s="265"/>
      <c r="J164" s="264">
        <f>ROUND(I164*H164,2)</f>
        <v>0</v>
      </c>
      <c r="K164" s="262" t="s">
        <v>1</v>
      </c>
      <c r="L164" s="266"/>
      <c r="M164" s="267" t="s">
        <v>1</v>
      </c>
      <c r="N164" s="268" t="s">
        <v>41</v>
      </c>
      <c r="O164" s="65"/>
      <c r="P164" s="216">
        <f>O164*H164</f>
        <v>0</v>
      </c>
      <c r="Q164" s="216">
        <v>1.4E-3</v>
      </c>
      <c r="R164" s="216">
        <f>Q164*H164</f>
        <v>2.3799999999999998E-2</v>
      </c>
      <c r="S164" s="216">
        <v>0</v>
      </c>
      <c r="T164" s="217">
        <f>S164*H164</f>
        <v>0</v>
      </c>
      <c r="AR164" s="218" t="s">
        <v>218</v>
      </c>
      <c r="AT164" s="218" t="s">
        <v>2230</v>
      </c>
      <c r="AU164" s="218" t="s">
        <v>83</v>
      </c>
      <c r="AY164" s="16" t="s">
        <v>198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6" t="s">
        <v>83</v>
      </c>
      <c r="BK164" s="219">
        <f>ROUND(I164*H164,2)</f>
        <v>0</v>
      </c>
      <c r="BL164" s="16" t="s">
        <v>205</v>
      </c>
      <c r="BM164" s="218" t="s">
        <v>215</v>
      </c>
    </row>
    <row r="165" spans="2:65" s="1" customFormat="1" ht="24" customHeight="1" x14ac:dyDescent="0.2">
      <c r="B165" s="33"/>
      <c r="C165" s="260" t="s">
        <v>205</v>
      </c>
      <c r="D165" s="260" t="s">
        <v>2230</v>
      </c>
      <c r="E165" s="261" t="s">
        <v>3002</v>
      </c>
      <c r="F165" s="262" t="s">
        <v>3003</v>
      </c>
      <c r="G165" s="263" t="s">
        <v>278</v>
      </c>
      <c r="H165" s="264">
        <v>2</v>
      </c>
      <c r="I165" s="265"/>
      <c r="J165" s="264">
        <f>ROUND(I165*H165,2)</f>
        <v>0</v>
      </c>
      <c r="K165" s="262" t="s">
        <v>1</v>
      </c>
      <c r="L165" s="266"/>
      <c r="M165" s="267" t="s">
        <v>1</v>
      </c>
      <c r="N165" s="268" t="s">
        <v>41</v>
      </c>
      <c r="O165" s="65"/>
      <c r="P165" s="216">
        <f>O165*H165</f>
        <v>0</v>
      </c>
      <c r="Q165" s="216">
        <v>8.0000000000000004E-4</v>
      </c>
      <c r="R165" s="216">
        <f>Q165*H165</f>
        <v>1.6000000000000001E-3</v>
      </c>
      <c r="S165" s="216">
        <v>0</v>
      </c>
      <c r="T165" s="217">
        <f>S165*H165</f>
        <v>0</v>
      </c>
      <c r="AR165" s="218" t="s">
        <v>218</v>
      </c>
      <c r="AT165" s="218" t="s">
        <v>2230</v>
      </c>
      <c r="AU165" s="218" t="s">
        <v>83</v>
      </c>
      <c r="AY165" s="16" t="s">
        <v>198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6" t="s">
        <v>83</v>
      </c>
      <c r="BK165" s="219">
        <f>ROUND(I165*H165,2)</f>
        <v>0</v>
      </c>
      <c r="BL165" s="16" t="s">
        <v>205</v>
      </c>
      <c r="BM165" s="218" t="s">
        <v>218</v>
      </c>
    </row>
    <row r="166" spans="2:65" s="1" customFormat="1" ht="24" customHeight="1" x14ac:dyDescent="0.2">
      <c r="B166" s="33"/>
      <c r="C166" s="208" t="s">
        <v>221</v>
      </c>
      <c r="D166" s="208" t="s">
        <v>201</v>
      </c>
      <c r="E166" s="209" t="s">
        <v>3004</v>
      </c>
      <c r="F166" s="210" t="s">
        <v>3005</v>
      </c>
      <c r="G166" s="211" t="s">
        <v>204</v>
      </c>
      <c r="H166" s="212">
        <v>6</v>
      </c>
      <c r="I166" s="213"/>
      <c r="J166" s="212">
        <f>ROUND(I166*H166,2)</f>
        <v>0</v>
      </c>
      <c r="K166" s="210" t="s">
        <v>1</v>
      </c>
      <c r="L166" s="37"/>
      <c r="M166" s="214" t="s">
        <v>1</v>
      </c>
      <c r="N166" s="215" t="s">
        <v>41</v>
      </c>
      <c r="O166" s="65"/>
      <c r="P166" s="216">
        <f>O166*H166</f>
        <v>0</v>
      </c>
      <c r="Q166" s="216">
        <v>2.9999999999999997E-4</v>
      </c>
      <c r="R166" s="216">
        <f>Q166*H166</f>
        <v>1.8E-3</v>
      </c>
      <c r="S166" s="216">
        <v>0</v>
      </c>
      <c r="T166" s="217">
        <f>S166*H166</f>
        <v>0</v>
      </c>
      <c r="AR166" s="218" t="s">
        <v>205</v>
      </c>
      <c r="AT166" s="218" t="s">
        <v>201</v>
      </c>
      <c r="AU166" s="218" t="s">
        <v>83</v>
      </c>
      <c r="AY166" s="16" t="s">
        <v>198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6" t="s">
        <v>83</v>
      </c>
      <c r="BK166" s="219">
        <f>ROUND(I166*H166,2)</f>
        <v>0</v>
      </c>
      <c r="BL166" s="16" t="s">
        <v>205</v>
      </c>
      <c r="BM166" s="218" t="s">
        <v>225</v>
      </c>
    </row>
    <row r="167" spans="2:65" s="14" customFormat="1" x14ac:dyDescent="0.2">
      <c r="B167" s="243"/>
      <c r="C167" s="244"/>
      <c r="D167" s="222" t="s">
        <v>206</v>
      </c>
      <c r="E167" s="245" t="s">
        <v>1</v>
      </c>
      <c r="F167" s="246" t="s">
        <v>3006</v>
      </c>
      <c r="G167" s="244"/>
      <c r="H167" s="245" t="s">
        <v>1</v>
      </c>
      <c r="I167" s="247"/>
      <c r="J167" s="244"/>
      <c r="K167" s="244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206</v>
      </c>
      <c r="AU167" s="252" t="s">
        <v>83</v>
      </c>
      <c r="AV167" s="14" t="s">
        <v>83</v>
      </c>
      <c r="AW167" s="14" t="s">
        <v>32</v>
      </c>
      <c r="AX167" s="14" t="s">
        <v>76</v>
      </c>
      <c r="AY167" s="252" t="s">
        <v>198</v>
      </c>
    </row>
    <row r="168" spans="2:65" s="14" customFormat="1" ht="22.5" x14ac:dyDescent="0.2">
      <c r="B168" s="243"/>
      <c r="C168" s="244"/>
      <c r="D168" s="222" t="s">
        <v>206</v>
      </c>
      <c r="E168" s="245" t="s">
        <v>1</v>
      </c>
      <c r="F168" s="246" t="s">
        <v>3007</v>
      </c>
      <c r="G168" s="244"/>
      <c r="H168" s="245" t="s">
        <v>1</v>
      </c>
      <c r="I168" s="247"/>
      <c r="J168" s="244"/>
      <c r="K168" s="244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206</v>
      </c>
      <c r="AU168" s="252" t="s">
        <v>83</v>
      </c>
      <c r="AV168" s="14" t="s">
        <v>83</v>
      </c>
      <c r="AW168" s="14" t="s">
        <v>32</v>
      </c>
      <c r="AX168" s="14" t="s">
        <v>76</v>
      </c>
      <c r="AY168" s="252" t="s">
        <v>198</v>
      </c>
    </row>
    <row r="169" spans="2:65" s="14" customFormat="1" ht="22.5" x14ac:dyDescent="0.2">
      <c r="B169" s="243"/>
      <c r="C169" s="244"/>
      <c r="D169" s="222" t="s">
        <v>206</v>
      </c>
      <c r="E169" s="245" t="s">
        <v>1</v>
      </c>
      <c r="F169" s="246" t="s">
        <v>3008</v>
      </c>
      <c r="G169" s="244"/>
      <c r="H169" s="245" t="s">
        <v>1</v>
      </c>
      <c r="I169" s="247"/>
      <c r="J169" s="244"/>
      <c r="K169" s="244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206</v>
      </c>
      <c r="AU169" s="252" t="s">
        <v>83</v>
      </c>
      <c r="AV169" s="14" t="s">
        <v>83</v>
      </c>
      <c r="AW169" s="14" t="s">
        <v>32</v>
      </c>
      <c r="AX169" s="14" t="s">
        <v>76</v>
      </c>
      <c r="AY169" s="252" t="s">
        <v>198</v>
      </c>
    </row>
    <row r="170" spans="2:65" s="14" customFormat="1" ht="22.5" x14ac:dyDescent="0.2">
      <c r="B170" s="243"/>
      <c r="C170" s="244"/>
      <c r="D170" s="222" t="s">
        <v>206</v>
      </c>
      <c r="E170" s="245" t="s">
        <v>1</v>
      </c>
      <c r="F170" s="246" t="s">
        <v>3009</v>
      </c>
      <c r="G170" s="244"/>
      <c r="H170" s="245" t="s">
        <v>1</v>
      </c>
      <c r="I170" s="247"/>
      <c r="J170" s="244"/>
      <c r="K170" s="244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206</v>
      </c>
      <c r="AU170" s="252" t="s">
        <v>83</v>
      </c>
      <c r="AV170" s="14" t="s">
        <v>83</v>
      </c>
      <c r="AW170" s="14" t="s">
        <v>32</v>
      </c>
      <c r="AX170" s="14" t="s">
        <v>76</v>
      </c>
      <c r="AY170" s="252" t="s">
        <v>198</v>
      </c>
    </row>
    <row r="171" spans="2:65" s="14" customFormat="1" x14ac:dyDescent="0.2">
      <c r="B171" s="243"/>
      <c r="C171" s="244"/>
      <c r="D171" s="222" t="s">
        <v>206</v>
      </c>
      <c r="E171" s="245" t="s">
        <v>1</v>
      </c>
      <c r="F171" s="246" t="s">
        <v>3010</v>
      </c>
      <c r="G171" s="244"/>
      <c r="H171" s="245" t="s">
        <v>1</v>
      </c>
      <c r="I171" s="247"/>
      <c r="J171" s="244"/>
      <c r="K171" s="244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206</v>
      </c>
      <c r="AU171" s="252" t="s">
        <v>83</v>
      </c>
      <c r="AV171" s="14" t="s">
        <v>83</v>
      </c>
      <c r="AW171" s="14" t="s">
        <v>32</v>
      </c>
      <c r="AX171" s="14" t="s">
        <v>76</v>
      </c>
      <c r="AY171" s="252" t="s">
        <v>198</v>
      </c>
    </row>
    <row r="172" spans="2:65" s="14" customFormat="1" x14ac:dyDescent="0.2">
      <c r="B172" s="243"/>
      <c r="C172" s="244"/>
      <c r="D172" s="222" t="s">
        <v>206</v>
      </c>
      <c r="E172" s="245" t="s">
        <v>1</v>
      </c>
      <c r="F172" s="246" t="s">
        <v>3011</v>
      </c>
      <c r="G172" s="244"/>
      <c r="H172" s="245" t="s">
        <v>1</v>
      </c>
      <c r="I172" s="247"/>
      <c r="J172" s="244"/>
      <c r="K172" s="244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206</v>
      </c>
      <c r="AU172" s="252" t="s">
        <v>83</v>
      </c>
      <c r="AV172" s="14" t="s">
        <v>83</v>
      </c>
      <c r="AW172" s="14" t="s">
        <v>32</v>
      </c>
      <c r="AX172" s="14" t="s">
        <v>76</v>
      </c>
      <c r="AY172" s="252" t="s">
        <v>198</v>
      </c>
    </row>
    <row r="173" spans="2:65" s="12" customFormat="1" x14ac:dyDescent="0.2">
      <c r="B173" s="220"/>
      <c r="C173" s="221"/>
      <c r="D173" s="222" t="s">
        <v>206</v>
      </c>
      <c r="E173" s="223" t="s">
        <v>1</v>
      </c>
      <c r="F173" s="224" t="s">
        <v>215</v>
      </c>
      <c r="G173" s="221"/>
      <c r="H173" s="225">
        <v>6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206</v>
      </c>
      <c r="AU173" s="231" t="s">
        <v>83</v>
      </c>
      <c r="AV173" s="12" t="s">
        <v>85</v>
      </c>
      <c r="AW173" s="12" t="s">
        <v>32</v>
      </c>
      <c r="AX173" s="12" t="s">
        <v>76</v>
      </c>
      <c r="AY173" s="231" t="s">
        <v>198</v>
      </c>
    </row>
    <row r="174" spans="2:65" s="14" customFormat="1" x14ac:dyDescent="0.2">
      <c r="B174" s="243"/>
      <c r="C174" s="244"/>
      <c r="D174" s="222" t="s">
        <v>206</v>
      </c>
      <c r="E174" s="245" t="s">
        <v>1</v>
      </c>
      <c r="F174" s="246" t="s">
        <v>3012</v>
      </c>
      <c r="G174" s="244"/>
      <c r="H174" s="245" t="s">
        <v>1</v>
      </c>
      <c r="I174" s="247"/>
      <c r="J174" s="244"/>
      <c r="K174" s="244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206</v>
      </c>
      <c r="AU174" s="252" t="s">
        <v>83</v>
      </c>
      <c r="AV174" s="14" t="s">
        <v>83</v>
      </c>
      <c r="AW174" s="14" t="s">
        <v>32</v>
      </c>
      <c r="AX174" s="14" t="s">
        <v>76</v>
      </c>
      <c r="AY174" s="252" t="s">
        <v>198</v>
      </c>
    </row>
    <row r="175" spans="2:65" s="14" customFormat="1" x14ac:dyDescent="0.2">
      <c r="B175" s="243"/>
      <c r="C175" s="244"/>
      <c r="D175" s="222" t="s">
        <v>206</v>
      </c>
      <c r="E175" s="245" t="s">
        <v>1</v>
      </c>
      <c r="F175" s="246" t="s">
        <v>2993</v>
      </c>
      <c r="G175" s="244"/>
      <c r="H175" s="245" t="s">
        <v>1</v>
      </c>
      <c r="I175" s="247"/>
      <c r="J175" s="244"/>
      <c r="K175" s="244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206</v>
      </c>
      <c r="AU175" s="252" t="s">
        <v>83</v>
      </c>
      <c r="AV175" s="14" t="s">
        <v>83</v>
      </c>
      <c r="AW175" s="14" t="s">
        <v>32</v>
      </c>
      <c r="AX175" s="14" t="s">
        <v>76</v>
      </c>
      <c r="AY175" s="252" t="s">
        <v>198</v>
      </c>
    </row>
    <row r="176" spans="2:65" s="13" customFormat="1" x14ac:dyDescent="0.2">
      <c r="B176" s="232"/>
      <c r="C176" s="233"/>
      <c r="D176" s="222" t="s">
        <v>206</v>
      </c>
      <c r="E176" s="234" t="s">
        <v>1</v>
      </c>
      <c r="F176" s="235" t="s">
        <v>208</v>
      </c>
      <c r="G176" s="233"/>
      <c r="H176" s="236">
        <v>6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206</v>
      </c>
      <c r="AU176" s="242" t="s">
        <v>83</v>
      </c>
      <c r="AV176" s="13" t="s">
        <v>205</v>
      </c>
      <c r="AW176" s="13" t="s">
        <v>32</v>
      </c>
      <c r="AX176" s="13" t="s">
        <v>83</v>
      </c>
      <c r="AY176" s="242" t="s">
        <v>198</v>
      </c>
    </row>
    <row r="177" spans="2:65" s="1" customFormat="1" ht="24" customHeight="1" x14ac:dyDescent="0.2">
      <c r="B177" s="33"/>
      <c r="C177" s="208" t="s">
        <v>215</v>
      </c>
      <c r="D177" s="208" t="s">
        <v>201</v>
      </c>
      <c r="E177" s="209" t="s">
        <v>3013</v>
      </c>
      <c r="F177" s="210" t="s">
        <v>3005</v>
      </c>
      <c r="G177" s="211" t="s">
        <v>204</v>
      </c>
      <c r="H177" s="212">
        <v>13</v>
      </c>
      <c r="I177" s="213"/>
      <c r="J177" s="212">
        <f>ROUND(I177*H177,2)</f>
        <v>0</v>
      </c>
      <c r="K177" s="210" t="s">
        <v>1</v>
      </c>
      <c r="L177" s="37"/>
      <c r="M177" s="214" t="s">
        <v>1</v>
      </c>
      <c r="N177" s="215" t="s">
        <v>41</v>
      </c>
      <c r="O177" s="65"/>
      <c r="P177" s="216">
        <f>O177*H177</f>
        <v>0</v>
      </c>
      <c r="Q177" s="216">
        <v>1E-4</v>
      </c>
      <c r="R177" s="216">
        <f>Q177*H177</f>
        <v>1.3000000000000002E-3</v>
      </c>
      <c r="S177" s="216">
        <v>0</v>
      </c>
      <c r="T177" s="217">
        <f>S177*H177</f>
        <v>0</v>
      </c>
      <c r="AR177" s="218" t="s">
        <v>205</v>
      </c>
      <c r="AT177" s="218" t="s">
        <v>201</v>
      </c>
      <c r="AU177" s="218" t="s">
        <v>83</v>
      </c>
      <c r="AY177" s="16" t="s">
        <v>198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6" t="s">
        <v>83</v>
      </c>
      <c r="BK177" s="219">
        <f>ROUND(I177*H177,2)</f>
        <v>0</v>
      </c>
      <c r="BL177" s="16" t="s">
        <v>205</v>
      </c>
      <c r="BM177" s="218" t="s">
        <v>219</v>
      </c>
    </row>
    <row r="178" spans="2:65" s="14" customFormat="1" x14ac:dyDescent="0.2">
      <c r="B178" s="243"/>
      <c r="C178" s="244"/>
      <c r="D178" s="222" t="s">
        <v>206</v>
      </c>
      <c r="E178" s="245" t="s">
        <v>1</v>
      </c>
      <c r="F178" s="246" t="s">
        <v>3006</v>
      </c>
      <c r="G178" s="244"/>
      <c r="H178" s="245" t="s">
        <v>1</v>
      </c>
      <c r="I178" s="247"/>
      <c r="J178" s="244"/>
      <c r="K178" s="244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206</v>
      </c>
      <c r="AU178" s="252" t="s">
        <v>83</v>
      </c>
      <c r="AV178" s="14" t="s">
        <v>83</v>
      </c>
      <c r="AW178" s="14" t="s">
        <v>32</v>
      </c>
      <c r="AX178" s="14" t="s">
        <v>76</v>
      </c>
      <c r="AY178" s="252" t="s">
        <v>198</v>
      </c>
    </row>
    <row r="179" spans="2:65" s="14" customFormat="1" ht="22.5" x14ac:dyDescent="0.2">
      <c r="B179" s="243"/>
      <c r="C179" s="244"/>
      <c r="D179" s="222" t="s">
        <v>206</v>
      </c>
      <c r="E179" s="245" t="s">
        <v>1</v>
      </c>
      <c r="F179" s="246" t="s">
        <v>3007</v>
      </c>
      <c r="G179" s="244"/>
      <c r="H179" s="245" t="s">
        <v>1</v>
      </c>
      <c r="I179" s="247"/>
      <c r="J179" s="244"/>
      <c r="K179" s="244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206</v>
      </c>
      <c r="AU179" s="252" t="s">
        <v>83</v>
      </c>
      <c r="AV179" s="14" t="s">
        <v>83</v>
      </c>
      <c r="AW179" s="14" t="s">
        <v>32</v>
      </c>
      <c r="AX179" s="14" t="s">
        <v>76</v>
      </c>
      <c r="AY179" s="252" t="s">
        <v>198</v>
      </c>
    </row>
    <row r="180" spans="2:65" s="14" customFormat="1" ht="22.5" x14ac:dyDescent="0.2">
      <c r="B180" s="243"/>
      <c r="C180" s="244"/>
      <c r="D180" s="222" t="s">
        <v>206</v>
      </c>
      <c r="E180" s="245" t="s">
        <v>1</v>
      </c>
      <c r="F180" s="246" t="s">
        <v>3008</v>
      </c>
      <c r="G180" s="244"/>
      <c r="H180" s="245" t="s">
        <v>1</v>
      </c>
      <c r="I180" s="247"/>
      <c r="J180" s="244"/>
      <c r="K180" s="244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206</v>
      </c>
      <c r="AU180" s="252" t="s">
        <v>83</v>
      </c>
      <c r="AV180" s="14" t="s">
        <v>83</v>
      </c>
      <c r="AW180" s="14" t="s">
        <v>32</v>
      </c>
      <c r="AX180" s="14" t="s">
        <v>76</v>
      </c>
      <c r="AY180" s="252" t="s">
        <v>198</v>
      </c>
    </row>
    <row r="181" spans="2:65" s="14" customFormat="1" ht="22.5" x14ac:dyDescent="0.2">
      <c r="B181" s="243"/>
      <c r="C181" s="244"/>
      <c r="D181" s="222" t="s">
        <v>206</v>
      </c>
      <c r="E181" s="245" t="s">
        <v>1</v>
      </c>
      <c r="F181" s="246" t="s">
        <v>3009</v>
      </c>
      <c r="G181" s="244"/>
      <c r="H181" s="245" t="s">
        <v>1</v>
      </c>
      <c r="I181" s="247"/>
      <c r="J181" s="244"/>
      <c r="K181" s="244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206</v>
      </c>
      <c r="AU181" s="252" t="s">
        <v>83</v>
      </c>
      <c r="AV181" s="14" t="s">
        <v>83</v>
      </c>
      <c r="AW181" s="14" t="s">
        <v>32</v>
      </c>
      <c r="AX181" s="14" t="s">
        <v>76</v>
      </c>
      <c r="AY181" s="252" t="s">
        <v>198</v>
      </c>
    </row>
    <row r="182" spans="2:65" s="14" customFormat="1" x14ac:dyDescent="0.2">
      <c r="B182" s="243"/>
      <c r="C182" s="244"/>
      <c r="D182" s="222" t="s">
        <v>206</v>
      </c>
      <c r="E182" s="245" t="s">
        <v>1</v>
      </c>
      <c r="F182" s="246" t="s">
        <v>3010</v>
      </c>
      <c r="G182" s="244"/>
      <c r="H182" s="245" t="s">
        <v>1</v>
      </c>
      <c r="I182" s="247"/>
      <c r="J182" s="244"/>
      <c r="K182" s="244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206</v>
      </c>
      <c r="AU182" s="252" t="s">
        <v>83</v>
      </c>
      <c r="AV182" s="14" t="s">
        <v>83</v>
      </c>
      <c r="AW182" s="14" t="s">
        <v>32</v>
      </c>
      <c r="AX182" s="14" t="s">
        <v>76</v>
      </c>
      <c r="AY182" s="252" t="s">
        <v>198</v>
      </c>
    </row>
    <row r="183" spans="2:65" s="14" customFormat="1" x14ac:dyDescent="0.2">
      <c r="B183" s="243"/>
      <c r="C183" s="244"/>
      <c r="D183" s="222" t="s">
        <v>206</v>
      </c>
      <c r="E183" s="245" t="s">
        <v>1</v>
      </c>
      <c r="F183" s="246" t="s">
        <v>3014</v>
      </c>
      <c r="G183" s="244"/>
      <c r="H183" s="245" t="s">
        <v>1</v>
      </c>
      <c r="I183" s="247"/>
      <c r="J183" s="244"/>
      <c r="K183" s="244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206</v>
      </c>
      <c r="AU183" s="252" t="s">
        <v>83</v>
      </c>
      <c r="AV183" s="14" t="s">
        <v>83</v>
      </c>
      <c r="AW183" s="14" t="s">
        <v>32</v>
      </c>
      <c r="AX183" s="14" t="s">
        <v>76</v>
      </c>
      <c r="AY183" s="252" t="s">
        <v>198</v>
      </c>
    </row>
    <row r="184" spans="2:65" s="12" customFormat="1" x14ac:dyDescent="0.2">
      <c r="B184" s="220"/>
      <c r="C184" s="221"/>
      <c r="D184" s="222" t="s">
        <v>206</v>
      </c>
      <c r="E184" s="223" t="s">
        <v>1</v>
      </c>
      <c r="F184" s="224" t="s">
        <v>227</v>
      </c>
      <c r="G184" s="221"/>
      <c r="H184" s="225">
        <v>13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206</v>
      </c>
      <c r="AU184" s="231" t="s">
        <v>83</v>
      </c>
      <c r="AV184" s="12" t="s">
        <v>85</v>
      </c>
      <c r="AW184" s="12" t="s">
        <v>32</v>
      </c>
      <c r="AX184" s="12" t="s">
        <v>76</v>
      </c>
      <c r="AY184" s="231" t="s">
        <v>198</v>
      </c>
    </row>
    <row r="185" spans="2:65" s="14" customFormat="1" x14ac:dyDescent="0.2">
      <c r="B185" s="243"/>
      <c r="C185" s="244"/>
      <c r="D185" s="222" t="s">
        <v>206</v>
      </c>
      <c r="E185" s="245" t="s">
        <v>1</v>
      </c>
      <c r="F185" s="246" t="s">
        <v>3015</v>
      </c>
      <c r="G185" s="244"/>
      <c r="H185" s="245" t="s">
        <v>1</v>
      </c>
      <c r="I185" s="247"/>
      <c r="J185" s="244"/>
      <c r="K185" s="244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206</v>
      </c>
      <c r="AU185" s="252" t="s">
        <v>83</v>
      </c>
      <c r="AV185" s="14" t="s">
        <v>83</v>
      </c>
      <c r="AW185" s="14" t="s">
        <v>32</v>
      </c>
      <c r="AX185" s="14" t="s">
        <v>76</v>
      </c>
      <c r="AY185" s="252" t="s">
        <v>198</v>
      </c>
    </row>
    <row r="186" spans="2:65" s="14" customFormat="1" x14ac:dyDescent="0.2">
      <c r="B186" s="243"/>
      <c r="C186" s="244"/>
      <c r="D186" s="222" t="s">
        <v>206</v>
      </c>
      <c r="E186" s="245" t="s">
        <v>1</v>
      </c>
      <c r="F186" s="246" t="s">
        <v>2993</v>
      </c>
      <c r="G186" s="244"/>
      <c r="H186" s="245" t="s">
        <v>1</v>
      </c>
      <c r="I186" s="247"/>
      <c r="J186" s="244"/>
      <c r="K186" s="244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206</v>
      </c>
      <c r="AU186" s="252" t="s">
        <v>83</v>
      </c>
      <c r="AV186" s="14" t="s">
        <v>83</v>
      </c>
      <c r="AW186" s="14" t="s">
        <v>32</v>
      </c>
      <c r="AX186" s="14" t="s">
        <v>76</v>
      </c>
      <c r="AY186" s="252" t="s">
        <v>198</v>
      </c>
    </row>
    <row r="187" spans="2:65" s="13" customFormat="1" x14ac:dyDescent="0.2">
      <c r="B187" s="232"/>
      <c r="C187" s="233"/>
      <c r="D187" s="222" t="s">
        <v>206</v>
      </c>
      <c r="E187" s="234" t="s">
        <v>1</v>
      </c>
      <c r="F187" s="235" t="s">
        <v>208</v>
      </c>
      <c r="G187" s="233"/>
      <c r="H187" s="236">
        <v>13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206</v>
      </c>
      <c r="AU187" s="242" t="s">
        <v>83</v>
      </c>
      <c r="AV187" s="13" t="s">
        <v>205</v>
      </c>
      <c r="AW187" s="13" t="s">
        <v>32</v>
      </c>
      <c r="AX187" s="13" t="s">
        <v>83</v>
      </c>
      <c r="AY187" s="242" t="s">
        <v>198</v>
      </c>
    </row>
    <row r="188" spans="2:65" s="1" customFormat="1" ht="16.5" customHeight="1" x14ac:dyDescent="0.2">
      <c r="B188" s="33"/>
      <c r="C188" s="208" t="s">
        <v>238</v>
      </c>
      <c r="D188" s="208" t="s">
        <v>201</v>
      </c>
      <c r="E188" s="209" t="s">
        <v>2569</v>
      </c>
      <c r="F188" s="210" t="s">
        <v>2570</v>
      </c>
      <c r="G188" s="211" t="s">
        <v>294</v>
      </c>
      <c r="H188" s="212">
        <v>7.0000000000000007E-2</v>
      </c>
      <c r="I188" s="213"/>
      <c r="J188" s="212">
        <f>ROUND(I188*H188,2)</f>
        <v>0</v>
      </c>
      <c r="K188" s="210" t="s">
        <v>1</v>
      </c>
      <c r="L188" s="37"/>
      <c r="M188" s="214" t="s">
        <v>1</v>
      </c>
      <c r="N188" s="215" t="s">
        <v>41</v>
      </c>
      <c r="O188" s="6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AR188" s="218" t="s">
        <v>205</v>
      </c>
      <c r="AT188" s="218" t="s">
        <v>201</v>
      </c>
      <c r="AU188" s="218" t="s">
        <v>83</v>
      </c>
      <c r="AY188" s="16" t="s">
        <v>198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6" t="s">
        <v>83</v>
      </c>
      <c r="BK188" s="219">
        <f>ROUND(I188*H188,2)</f>
        <v>0</v>
      </c>
      <c r="BL188" s="16" t="s">
        <v>205</v>
      </c>
      <c r="BM188" s="218" t="s">
        <v>241</v>
      </c>
    </row>
    <row r="189" spans="2:65" s="1" customFormat="1" ht="24" customHeight="1" x14ac:dyDescent="0.2">
      <c r="B189" s="33"/>
      <c r="C189" s="208" t="s">
        <v>218</v>
      </c>
      <c r="D189" s="208" t="s">
        <v>201</v>
      </c>
      <c r="E189" s="209" t="s">
        <v>2571</v>
      </c>
      <c r="F189" s="210" t="s">
        <v>2572</v>
      </c>
      <c r="G189" s="211" t="s">
        <v>294</v>
      </c>
      <c r="H189" s="212">
        <v>7.0000000000000007E-2</v>
      </c>
      <c r="I189" s="213"/>
      <c r="J189" s="212">
        <f>ROUND(I189*H189,2)</f>
        <v>0</v>
      </c>
      <c r="K189" s="210" t="s">
        <v>1</v>
      </c>
      <c r="L189" s="37"/>
      <c r="M189" s="214" t="s">
        <v>1</v>
      </c>
      <c r="N189" s="215" t="s">
        <v>41</v>
      </c>
      <c r="O189" s="65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AR189" s="218" t="s">
        <v>205</v>
      </c>
      <c r="AT189" s="218" t="s">
        <v>201</v>
      </c>
      <c r="AU189" s="218" t="s">
        <v>83</v>
      </c>
      <c r="AY189" s="16" t="s">
        <v>198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6" t="s">
        <v>83</v>
      </c>
      <c r="BK189" s="219">
        <f>ROUND(I189*H189,2)</f>
        <v>0</v>
      </c>
      <c r="BL189" s="16" t="s">
        <v>205</v>
      </c>
      <c r="BM189" s="218" t="s">
        <v>243</v>
      </c>
    </row>
    <row r="190" spans="2:65" s="11" customFormat="1" ht="25.9" customHeight="1" x14ac:dyDescent="0.2">
      <c r="B190" s="192"/>
      <c r="C190" s="193"/>
      <c r="D190" s="194" t="s">
        <v>75</v>
      </c>
      <c r="E190" s="195" t="s">
        <v>3016</v>
      </c>
      <c r="F190" s="195" t="s">
        <v>3017</v>
      </c>
      <c r="G190" s="193"/>
      <c r="H190" s="193"/>
      <c r="I190" s="196"/>
      <c r="J190" s="197">
        <f>BK190</f>
        <v>0</v>
      </c>
      <c r="K190" s="193"/>
      <c r="L190" s="198"/>
      <c r="M190" s="199"/>
      <c r="N190" s="200"/>
      <c r="O190" s="200"/>
      <c r="P190" s="201">
        <f>SUM(P191:P339)</f>
        <v>0</v>
      </c>
      <c r="Q190" s="200"/>
      <c r="R190" s="201">
        <f>SUM(R191:R339)</f>
        <v>0.30770000000000003</v>
      </c>
      <c r="S190" s="200"/>
      <c r="T190" s="202">
        <f>SUM(T191:T339)</f>
        <v>0</v>
      </c>
      <c r="AR190" s="203" t="s">
        <v>85</v>
      </c>
      <c r="AT190" s="204" t="s">
        <v>75</v>
      </c>
      <c r="AU190" s="204" t="s">
        <v>76</v>
      </c>
      <c r="AY190" s="203" t="s">
        <v>198</v>
      </c>
      <c r="BK190" s="205">
        <f>SUM(BK191:BK339)</f>
        <v>0</v>
      </c>
    </row>
    <row r="191" spans="2:65" s="1" customFormat="1" ht="24" customHeight="1" x14ac:dyDescent="0.2">
      <c r="B191" s="33"/>
      <c r="C191" s="208" t="s">
        <v>250</v>
      </c>
      <c r="D191" s="208" t="s">
        <v>201</v>
      </c>
      <c r="E191" s="209" t="s">
        <v>3018</v>
      </c>
      <c r="F191" s="210" t="s">
        <v>3019</v>
      </c>
      <c r="G191" s="211" t="s">
        <v>204</v>
      </c>
      <c r="H191" s="212">
        <v>6</v>
      </c>
      <c r="I191" s="213"/>
      <c r="J191" s="212">
        <f>ROUND(I191*H191,2)</f>
        <v>0</v>
      </c>
      <c r="K191" s="210" t="s">
        <v>1</v>
      </c>
      <c r="L191" s="37"/>
      <c r="M191" s="214" t="s">
        <v>1</v>
      </c>
      <c r="N191" s="215" t="s">
        <v>41</v>
      </c>
      <c r="O191" s="65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AR191" s="218" t="s">
        <v>243</v>
      </c>
      <c r="AT191" s="218" t="s">
        <v>201</v>
      </c>
      <c r="AU191" s="218" t="s">
        <v>83</v>
      </c>
      <c r="AY191" s="16" t="s">
        <v>198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6" t="s">
        <v>83</v>
      </c>
      <c r="BK191" s="219">
        <f>ROUND(I191*H191,2)</f>
        <v>0</v>
      </c>
      <c r="BL191" s="16" t="s">
        <v>243</v>
      </c>
      <c r="BM191" s="218" t="s">
        <v>253</v>
      </c>
    </row>
    <row r="192" spans="2:65" s="14" customFormat="1" x14ac:dyDescent="0.2">
      <c r="B192" s="243"/>
      <c r="C192" s="244"/>
      <c r="D192" s="222" t="s">
        <v>206</v>
      </c>
      <c r="E192" s="245" t="s">
        <v>1</v>
      </c>
      <c r="F192" s="246" t="s">
        <v>3020</v>
      </c>
      <c r="G192" s="244"/>
      <c r="H192" s="245" t="s">
        <v>1</v>
      </c>
      <c r="I192" s="247"/>
      <c r="J192" s="244"/>
      <c r="K192" s="244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206</v>
      </c>
      <c r="AU192" s="252" t="s">
        <v>83</v>
      </c>
      <c r="AV192" s="14" t="s">
        <v>83</v>
      </c>
      <c r="AW192" s="14" t="s">
        <v>32</v>
      </c>
      <c r="AX192" s="14" t="s">
        <v>76</v>
      </c>
      <c r="AY192" s="252" t="s">
        <v>198</v>
      </c>
    </row>
    <row r="193" spans="2:65" s="14" customFormat="1" x14ac:dyDescent="0.2">
      <c r="B193" s="243"/>
      <c r="C193" s="244"/>
      <c r="D193" s="222" t="s">
        <v>206</v>
      </c>
      <c r="E193" s="245" t="s">
        <v>1</v>
      </c>
      <c r="F193" s="246" t="s">
        <v>3021</v>
      </c>
      <c r="G193" s="244"/>
      <c r="H193" s="245" t="s">
        <v>1</v>
      </c>
      <c r="I193" s="247"/>
      <c r="J193" s="244"/>
      <c r="K193" s="244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206</v>
      </c>
      <c r="AU193" s="252" t="s">
        <v>83</v>
      </c>
      <c r="AV193" s="14" t="s">
        <v>83</v>
      </c>
      <c r="AW193" s="14" t="s">
        <v>32</v>
      </c>
      <c r="AX193" s="14" t="s">
        <v>76</v>
      </c>
      <c r="AY193" s="252" t="s">
        <v>198</v>
      </c>
    </row>
    <row r="194" spans="2:65" s="14" customFormat="1" x14ac:dyDescent="0.2">
      <c r="B194" s="243"/>
      <c r="C194" s="244"/>
      <c r="D194" s="222" t="s">
        <v>206</v>
      </c>
      <c r="E194" s="245" t="s">
        <v>1</v>
      </c>
      <c r="F194" s="246" t="s">
        <v>3022</v>
      </c>
      <c r="G194" s="244"/>
      <c r="H194" s="245" t="s">
        <v>1</v>
      </c>
      <c r="I194" s="247"/>
      <c r="J194" s="244"/>
      <c r="K194" s="244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206</v>
      </c>
      <c r="AU194" s="252" t="s">
        <v>83</v>
      </c>
      <c r="AV194" s="14" t="s">
        <v>83</v>
      </c>
      <c r="AW194" s="14" t="s">
        <v>32</v>
      </c>
      <c r="AX194" s="14" t="s">
        <v>76</v>
      </c>
      <c r="AY194" s="252" t="s">
        <v>198</v>
      </c>
    </row>
    <row r="195" spans="2:65" s="14" customFormat="1" x14ac:dyDescent="0.2">
      <c r="B195" s="243"/>
      <c r="C195" s="244"/>
      <c r="D195" s="222" t="s">
        <v>206</v>
      </c>
      <c r="E195" s="245" t="s">
        <v>1</v>
      </c>
      <c r="F195" s="246" t="s">
        <v>3023</v>
      </c>
      <c r="G195" s="244"/>
      <c r="H195" s="245" t="s">
        <v>1</v>
      </c>
      <c r="I195" s="247"/>
      <c r="J195" s="244"/>
      <c r="K195" s="244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206</v>
      </c>
      <c r="AU195" s="252" t="s">
        <v>83</v>
      </c>
      <c r="AV195" s="14" t="s">
        <v>83</v>
      </c>
      <c r="AW195" s="14" t="s">
        <v>32</v>
      </c>
      <c r="AX195" s="14" t="s">
        <v>76</v>
      </c>
      <c r="AY195" s="252" t="s">
        <v>198</v>
      </c>
    </row>
    <row r="196" spans="2:65" s="14" customFormat="1" x14ac:dyDescent="0.2">
      <c r="B196" s="243"/>
      <c r="C196" s="244"/>
      <c r="D196" s="222" t="s">
        <v>206</v>
      </c>
      <c r="E196" s="245" t="s">
        <v>1</v>
      </c>
      <c r="F196" s="246" t="s">
        <v>3024</v>
      </c>
      <c r="G196" s="244"/>
      <c r="H196" s="245" t="s">
        <v>1</v>
      </c>
      <c r="I196" s="247"/>
      <c r="J196" s="244"/>
      <c r="K196" s="244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206</v>
      </c>
      <c r="AU196" s="252" t="s">
        <v>83</v>
      </c>
      <c r="AV196" s="14" t="s">
        <v>83</v>
      </c>
      <c r="AW196" s="14" t="s">
        <v>32</v>
      </c>
      <c r="AX196" s="14" t="s">
        <v>76</v>
      </c>
      <c r="AY196" s="252" t="s">
        <v>198</v>
      </c>
    </row>
    <row r="197" spans="2:65" s="12" customFormat="1" x14ac:dyDescent="0.2">
      <c r="B197" s="220"/>
      <c r="C197" s="221"/>
      <c r="D197" s="222" t="s">
        <v>206</v>
      </c>
      <c r="E197" s="223" t="s">
        <v>1</v>
      </c>
      <c r="F197" s="224" t="s">
        <v>215</v>
      </c>
      <c r="G197" s="221"/>
      <c r="H197" s="225">
        <v>6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206</v>
      </c>
      <c r="AU197" s="231" t="s">
        <v>83</v>
      </c>
      <c r="AV197" s="12" t="s">
        <v>85</v>
      </c>
      <c r="AW197" s="12" t="s">
        <v>32</v>
      </c>
      <c r="AX197" s="12" t="s">
        <v>76</v>
      </c>
      <c r="AY197" s="231" t="s">
        <v>198</v>
      </c>
    </row>
    <row r="198" spans="2:65" s="14" customFormat="1" x14ac:dyDescent="0.2">
      <c r="B198" s="243"/>
      <c r="C198" s="244"/>
      <c r="D198" s="222" t="s">
        <v>206</v>
      </c>
      <c r="E198" s="245" t="s">
        <v>1</v>
      </c>
      <c r="F198" s="246" t="s">
        <v>3025</v>
      </c>
      <c r="G198" s="244"/>
      <c r="H198" s="245" t="s">
        <v>1</v>
      </c>
      <c r="I198" s="247"/>
      <c r="J198" s="244"/>
      <c r="K198" s="244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206</v>
      </c>
      <c r="AU198" s="252" t="s">
        <v>83</v>
      </c>
      <c r="AV198" s="14" t="s">
        <v>83</v>
      </c>
      <c r="AW198" s="14" t="s">
        <v>32</v>
      </c>
      <c r="AX198" s="14" t="s">
        <v>76</v>
      </c>
      <c r="AY198" s="252" t="s">
        <v>198</v>
      </c>
    </row>
    <row r="199" spans="2:65" s="14" customFormat="1" x14ac:dyDescent="0.2">
      <c r="B199" s="243"/>
      <c r="C199" s="244"/>
      <c r="D199" s="222" t="s">
        <v>206</v>
      </c>
      <c r="E199" s="245" t="s">
        <v>1</v>
      </c>
      <c r="F199" s="246" t="s">
        <v>2993</v>
      </c>
      <c r="G199" s="244"/>
      <c r="H199" s="245" t="s">
        <v>1</v>
      </c>
      <c r="I199" s="247"/>
      <c r="J199" s="244"/>
      <c r="K199" s="244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206</v>
      </c>
      <c r="AU199" s="252" t="s">
        <v>83</v>
      </c>
      <c r="AV199" s="14" t="s">
        <v>83</v>
      </c>
      <c r="AW199" s="14" t="s">
        <v>32</v>
      </c>
      <c r="AX199" s="14" t="s">
        <v>76</v>
      </c>
      <c r="AY199" s="252" t="s">
        <v>198</v>
      </c>
    </row>
    <row r="200" spans="2:65" s="13" customFormat="1" x14ac:dyDescent="0.2">
      <c r="B200" s="232"/>
      <c r="C200" s="233"/>
      <c r="D200" s="222" t="s">
        <v>206</v>
      </c>
      <c r="E200" s="234" t="s">
        <v>1</v>
      </c>
      <c r="F200" s="235" t="s">
        <v>208</v>
      </c>
      <c r="G200" s="233"/>
      <c r="H200" s="236">
        <v>6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206</v>
      </c>
      <c r="AU200" s="242" t="s">
        <v>83</v>
      </c>
      <c r="AV200" s="13" t="s">
        <v>205</v>
      </c>
      <c r="AW200" s="13" t="s">
        <v>32</v>
      </c>
      <c r="AX200" s="13" t="s">
        <v>83</v>
      </c>
      <c r="AY200" s="242" t="s">
        <v>198</v>
      </c>
    </row>
    <row r="201" spans="2:65" s="1" customFormat="1" ht="36" customHeight="1" x14ac:dyDescent="0.2">
      <c r="B201" s="33"/>
      <c r="C201" s="260" t="s">
        <v>225</v>
      </c>
      <c r="D201" s="260" t="s">
        <v>2230</v>
      </c>
      <c r="E201" s="261" t="s">
        <v>3026</v>
      </c>
      <c r="F201" s="262" t="s">
        <v>3027</v>
      </c>
      <c r="G201" s="263" t="s">
        <v>204</v>
      </c>
      <c r="H201" s="264">
        <v>6</v>
      </c>
      <c r="I201" s="265"/>
      <c r="J201" s="264">
        <f>ROUND(I201*H201,2)</f>
        <v>0</v>
      </c>
      <c r="K201" s="262" t="s">
        <v>1</v>
      </c>
      <c r="L201" s="266"/>
      <c r="M201" s="267" t="s">
        <v>1</v>
      </c>
      <c r="N201" s="268" t="s">
        <v>41</v>
      </c>
      <c r="O201" s="65"/>
      <c r="P201" s="216">
        <f>O201*H201</f>
        <v>0</v>
      </c>
      <c r="Q201" s="216">
        <v>2.5000000000000001E-3</v>
      </c>
      <c r="R201" s="216">
        <f>Q201*H201</f>
        <v>1.4999999999999999E-2</v>
      </c>
      <c r="S201" s="216">
        <v>0</v>
      </c>
      <c r="T201" s="217">
        <f>S201*H201</f>
        <v>0</v>
      </c>
      <c r="AR201" s="218" t="s">
        <v>295</v>
      </c>
      <c r="AT201" s="218" t="s">
        <v>2230</v>
      </c>
      <c r="AU201" s="218" t="s">
        <v>83</v>
      </c>
      <c r="AY201" s="16" t="s">
        <v>198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6" t="s">
        <v>83</v>
      </c>
      <c r="BK201" s="219">
        <f>ROUND(I201*H201,2)</f>
        <v>0</v>
      </c>
      <c r="BL201" s="16" t="s">
        <v>243</v>
      </c>
      <c r="BM201" s="218" t="s">
        <v>259</v>
      </c>
    </row>
    <row r="202" spans="2:65" s="1" customFormat="1" ht="24" customHeight="1" x14ac:dyDescent="0.2">
      <c r="B202" s="33"/>
      <c r="C202" s="208" t="s">
        <v>199</v>
      </c>
      <c r="D202" s="208" t="s">
        <v>201</v>
      </c>
      <c r="E202" s="209" t="s">
        <v>3028</v>
      </c>
      <c r="F202" s="210" t="s">
        <v>3029</v>
      </c>
      <c r="G202" s="211" t="s">
        <v>204</v>
      </c>
      <c r="H202" s="212">
        <v>6</v>
      </c>
      <c r="I202" s="213"/>
      <c r="J202" s="212">
        <f>ROUND(I202*H202,2)</f>
        <v>0</v>
      </c>
      <c r="K202" s="210" t="s">
        <v>1</v>
      </c>
      <c r="L202" s="37"/>
      <c r="M202" s="214" t="s">
        <v>1</v>
      </c>
      <c r="N202" s="215" t="s">
        <v>41</v>
      </c>
      <c r="O202" s="65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AR202" s="218" t="s">
        <v>243</v>
      </c>
      <c r="AT202" s="218" t="s">
        <v>201</v>
      </c>
      <c r="AU202" s="218" t="s">
        <v>83</v>
      </c>
      <c r="AY202" s="16" t="s">
        <v>198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6" t="s">
        <v>83</v>
      </c>
      <c r="BK202" s="219">
        <f>ROUND(I202*H202,2)</f>
        <v>0</v>
      </c>
      <c r="BL202" s="16" t="s">
        <v>243</v>
      </c>
      <c r="BM202" s="218" t="s">
        <v>266</v>
      </c>
    </row>
    <row r="203" spans="2:65" s="14" customFormat="1" x14ac:dyDescent="0.2">
      <c r="B203" s="243"/>
      <c r="C203" s="244"/>
      <c r="D203" s="222" t="s">
        <v>206</v>
      </c>
      <c r="E203" s="245" t="s">
        <v>1</v>
      </c>
      <c r="F203" s="246" t="s">
        <v>3020</v>
      </c>
      <c r="G203" s="244"/>
      <c r="H203" s="245" t="s">
        <v>1</v>
      </c>
      <c r="I203" s="247"/>
      <c r="J203" s="244"/>
      <c r="K203" s="244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206</v>
      </c>
      <c r="AU203" s="252" t="s">
        <v>83</v>
      </c>
      <c r="AV203" s="14" t="s">
        <v>83</v>
      </c>
      <c r="AW203" s="14" t="s">
        <v>32</v>
      </c>
      <c r="AX203" s="14" t="s">
        <v>76</v>
      </c>
      <c r="AY203" s="252" t="s">
        <v>198</v>
      </c>
    </row>
    <row r="204" spans="2:65" s="14" customFormat="1" x14ac:dyDescent="0.2">
      <c r="B204" s="243"/>
      <c r="C204" s="244"/>
      <c r="D204" s="222" t="s">
        <v>206</v>
      </c>
      <c r="E204" s="245" t="s">
        <v>1</v>
      </c>
      <c r="F204" s="246" t="s">
        <v>3021</v>
      </c>
      <c r="G204" s="244"/>
      <c r="H204" s="245" t="s">
        <v>1</v>
      </c>
      <c r="I204" s="247"/>
      <c r="J204" s="244"/>
      <c r="K204" s="244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206</v>
      </c>
      <c r="AU204" s="252" t="s">
        <v>83</v>
      </c>
      <c r="AV204" s="14" t="s">
        <v>83</v>
      </c>
      <c r="AW204" s="14" t="s">
        <v>32</v>
      </c>
      <c r="AX204" s="14" t="s">
        <v>76</v>
      </c>
      <c r="AY204" s="252" t="s">
        <v>198</v>
      </c>
    </row>
    <row r="205" spans="2:65" s="14" customFormat="1" x14ac:dyDescent="0.2">
      <c r="B205" s="243"/>
      <c r="C205" s="244"/>
      <c r="D205" s="222" t="s">
        <v>206</v>
      </c>
      <c r="E205" s="245" t="s">
        <v>1</v>
      </c>
      <c r="F205" s="246" t="s">
        <v>3030</v>
      </c>
      <c r="G205" s="244"/>
      <c r="H205" s="245" t="s">
        <v>1</v>
      </c>
      <c r="I205" s="247"/>
      <c r="J205" s="244"/>
      <c r="K205" s="244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206</v>
      </c>
      <c r="AU205" s="252" t="s">
        <v>83</v>
      </c>
      <c r="AV205" s="14" t="s">
        <v>83</v>
      </c>
      <c r="AW205" s="14" t="s">
        <v>32</v>
      </c>
      <c r="AX205" s="14" t="s">
        <v>76</v>
      </c>
      <c r="AY205" s="252" t="s">
        <v>198</v>
      </c>
    </row>
    <row r="206" spans="2:65" s="14" customFormat="1" x14ac:dyDescent="0.2">
      <c r="B206" s="243"/>
      <c r="C206" s="244"/>
      <c r="D206" s="222" t="s">
        <v>206</v>
      </c>
      <c r="E206" s="245" t="s">
        <v>1</v>
      </c>
      <c r="F206" s="246" t="s">
        <v>3031</v>
      </c>
      <c r="G206" s="244"/>
      <c r="H206" s="245" t="s">
        <v>1</v>
      </c>
      <c r="I206" s="247"/>
      <c r="J206" s="244"/>
      <c r="K206" s="244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206</v>
      </c>
      <c r="AU206" s="252" t="s">
        <v>83</v>
      </c>
      <c r="AV206" s="14" t="s">
        <v>83</v>
      </c>
      <c r="AW206" s="14" t="s">
        <v>32</v>
      </c>
      <c r="AX206" s="14" t="s">
        <v>76</v>
      </c>
      <c r="AY206" s="252" t="s">
        <v>198</v>
      </c>
    </row>
    <row r="207" spans="2:65" s="14" customFormat="1" ht="22.5" x14ac:dyDescent="0.2">
      <c r="B207" s="243"/>
      <c r="C207" s="244"/>
      <c r="D207" s="222" t="s">
        <v>206</v>
      </c>
      <c r="E207" s="245" t="s">
        <v>1</v>
      </c>
      <c r="F207" s="246" t="s">
        <v>3032</v>
      </c>
      <c r="G207" s="244"/>
      <c r="H207" s="245" t="s">
        <v>1</v>
      </c>
      <c r="I207" s="247"/>
      <c r="J207" s="244"/>
      <c r="K207" s="244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206</v>
      </c>
      <c r="AU207" s="252" t="s">
        <v>83</v>
      </c>
      <c r="AV207" s="14" t="s">
        <v>83</v>
      </c>
      <c r="AW207" s="14" t="s">
        <v>32</v>
      </c>
      <c r="AX207" s="14" t="s">
        <v>76</v>
      </c>
      <c r="AY207" s="252" t="s">
        <v>198</v>
      </c>
    </row>
    <row r="208" spans="2:65" s="14" customFormat="1" x14ac:dyDescent="0.2">
      <c r="B208" s="243"/>
      <c r="C208" s="244"/>
      <c r="D208" s="222" t="s">
        <v>206</v>
      </c>
      <c r="E208" s="245" t="s">
        <v>1</v>
      </c>
      <c r="F208" s="246" t="s">
        <v>3033</v>
      </c>
      <c r="G208" s="244"/>
      <c r="H208" s="245" t="s">
        <v>1</v>
      </c>
      <c r="I208" s="247"/>
      <c r="J208" s="244"/>
      <c r="K208" s="244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206</v>
      </c>
      <c r="AU208" s="252" t="s">
        <v>83</v>
      </c>
      <c r="AV208" s="14" t="s">
        <v>83</v>
      </c>
      <c r="AW208" s="14" t="s">
        <v>32</v>
      </c>
      <c r="AX208" s="14" t="s">
        <v>76</v>
      </c>
      <c r="AY208" s="252" t="s">
        <v>198</v>
      </c>
    </row>
    <row r="209" spans="2:65" s="12" customFormat="1" x14ac:dyDescent="0.2">
      <c r="B209" s="220"/>
      <c r="C209" s="221"/>
      <c r="D209" s="222" t="s">
        <v>206</v>
      </c>
      <c r="E209" s="223" t="s">
        <v>1</v>
      </c>
      <c r="F209" s="224" t="s">
        <v>215</v>
      </c>
      <c r="G209" s="221"/>
      <c r="H209" s="225">
        <v>6</v>
      </c>
      <c r="I209" s="226"/>
      <c r="J209" s="221"/>
      <c r="K209" s="221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206</v>
      </c>
      <c r="AU209" s="231" t="s">
        <v>83</v>
      </c>
      <c r="AV209" s="12" t="s">
        <v>85</v>
      </c>
      <c r="AW209" s="12" t="s">
        <v>32</v>
      </c>
      <c r="AX209" s="12" t="s">
        <v>76</v>
      </c>
      <c r="AY209" s="231" t="s">
        <v>198</v>
      </c>
    </row>
    <row r="210" spans="2:65" s="14" customFormat="1" x14ac:dyDescent="0.2">
      <c r="B210" s="243"/>
      <c r="C210" s="244"/>
      <c r="D210" s="222" t="s">
        <v>206</v>
      </c>
      <c r="E210" s="245" t="s">
        <v>1</v>
      </c>
      <c r="F210" s="246" t="s">
        <v>3034</v>
      </c>
      <c r="G210" s="244"/>
      <c r="H210" s="245" t="s">
        <v>1</v>
      </c>
      <c r="I210" s="247"/>
      <c r="J210" s="244"/>
      <c r="K210" s="244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206</v>
      </c>
      <c r="AU210" s="252" t="s">
        <v>83</v>
      </c>
      <c r="AV210" s="14" t="s">
        <v>83</v>
      </c>
      <c r="AW210" s="14" t="s">
        <v>32</v>
      </c>
      <c r="AX210" s="14" t="s">
        <v>76</v>
      </c>
      <c r="AY210" s="252" t="s">
        <v>198</v>
      </c>
    </row>
    <row r="211" spans="2:65" s="14" customFormat="1" x14ac:dyDescent="0.2">
      <c r="B211" s="243"/>
      <c r="C211" s="244"/>
      <c r="D211" s="222" t="s">
        <v>206</v>
      </c>
      <c r="E211" s="245" t="s">
        <v>1</v>
      </c>
      <c r="F211" s="246" t="s">
        <v>2993</v>
      </c>
      <c r="G211" s="244"/>
      <c r="H211" s="245" t="s">
        <v>1</v>
      </c>
      <c r="I211" s="247"/>
      <c r="J211" s="244"/>
      <c r="K211" s="244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206</v>
      </c>
      <c r="AU211" s="252" t="s">
        <v>83</v>
      </c>
      <c r="AV211" s="14" t="s">
        <v>83</v>
      </c>
      <c r="AW211" s="14" t="s">
        <v>32</v>
      </c>
      <c r="AX211" s="14" t="s">
        <v>76</v>
      </c>
      <c r="AY211" s="252" t="s">
        <v>198</v>
      </c>
    </row>
    <row r="212" spans="2:65" s="13" customFormat="1" x14ac:dyDescent="0.2">
      <c r="B212" s="232"/>
      <c r="C212" s="233"/>
      <c r="D212" s="222" t="s">
        <v>206</v>
      </c>
      <c r="E212" s="234" t="s">
        <v>1</v>
      </c>
      <c r="F212" s="235" t="s">
        <v>208</v>
      </c>
      <c r="G212" s="233"/>
      <c r="H212" s="236">
        <v>6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206</v>
      </c>
      <c r="AU212" s="242" t="s">
        <v>83</v>
      </c>
      <c r="AV212" s="13" t="s">
        <v>205</v>
      </c>
      <c r="AW212" s="13" t="s">
        <v>32</v>
      </c>
      <c r="AX212" s="13" t="s">
        <v>83</v>
      </c>
      <c r="AY212" s="242" t="s">
        <v>198</v>
      </c>
    </row>
    <row r="213" spans="2:65" s="1" customFormat="1" ht="36" customHeight="1" x14ac:dyDescent="0.2">
      <c r="B213" s="33"/>
      <c r="C213" s="260" t="s">
        <v>219</v>
      </c>
      <c r="D213" s="260" t="s">
        <v>2230</v>
      </c>
      <c r="E213" s="261" t="s">
        <v>3035</v>
      </c>
      <c r="F213" s="262" t="s">
        <v>3036</v>
      </c>
      <c r="G213" s="263" t="s">
        <v>204</v>
      </c>
      <c r="H213" s="264">
        <v>6</v>
      </c>
      <c r="I213" s="265"/>
      <c r="J213" s="264">
        <f>ROUND(I213*H213,2)</f>
        <v>0</v>
      </c>
      <c r="K213" s="262" t="s">
        <v>1</v>
      </c>
      <c r="L213" s="266"/>
      <c r="M213" s="267" t="s">
        <v>1</v>
      </c>
      <c r="N213" s="268" t="s">
        <v>41</v>
      </c>
      <c r="O213" s="65"/>
      <c r="P213" s="216">
        <f>O213*H213</f>
        <v>0</v>
      </c>
      <c r="Q213" s="216">
        <v>1.5E-3</v>
      </c>
      <c r="R213" s="216">
        <f>Q213*H213</f>
        <v>9.0000000000000011E-3</v>
      </c>
      <c r="S213" s="216">
        <v>0</v>
      </c>
      <c r="T213" s="217">
        <f>S213*H213</f>
        <v>0</v>
      </c>
      <c r="AR213" s="218" t="s">
        <v>295</v>
      </c>
      <c r="AT213" s="218" t="s">
        <v>2230</v>
      </c>
      <c r="AU213" s="218" t="s">
        <v>83</v>
      </c>
      <c r="AY213" s="16" t="s">
        <v>198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6" t="s">
        <v>83</v>
      </c>
      <c r="BK213" s="219">
        <f>ROUND(I213*H213,2)</f>
        <v>0</v>
      </c>
      <c r="BL213" s="16" t="s">
        <v>243</v>
      </c>
      <c r="BM213" s="218" t="s">
        <v>273</v>
      </c>
    </row>
    <row r="214" spans="2:65" s="1" customFormat="1" ht="16.5" customHeight="1" x14ac:dyDescent="0.2">
      <c r="B214" s="33"/>
      <c r="C214" s="208" t="s">
        <v>227</v>
      </c>
      <c r="D214" s="208" t="s">
        <v>201</v>
      </c>
      <c r="E214" s="209" t="s">
        <v>3037</v>
      </c>
      <c r="F214" s="210" t="s">
        <v>3038</v>
      </c>
      <c r="G214" s="211" t="s">
        <v>204</v>
      </c>
      <c r="H214" s="212">
        <v>6</v>
      </c>
      <c r="I214" s="213"/>
      <c r="J214" s="212">
        <f>ROUND(I214*H214,2)</f>
        <v>0</v>
      </c>
      <c r="K214" s="210" t="s">
        <v>1</v>
      </c>
      <c r="L214" s="37"/>
      <c r="M214" s="214" t="s">
        <v>1</v>
      </c>
      <c r="N214" s="215" t="s">
        <v>41</v>
      </c>
      <c r="O214" s="6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AR214" s="218" t="s">
        <v>243</v>
      </c>
      <c r="AT214" s="218" t="s">
        <v>201</v>
      </c>
      <c r="AU214" s="218" t="s">
        <v>83</v>
      </c>
      <c r="AY214" s="16" t="s">
        <v>198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6" t="s">
        <v>83</v>
      </c>
      <c r="BK214" s="219">
        <f>ROUND(I214*H214,2)</f>
        <v>0</v>
      </c>
      <c r="BL214" s="16" t="s">
        <v>243</v>
      </c>
      <c r="BM214" s="218" t="s">
        <v>279</v>
      </c>
    </row>
    <row r="215" spans="2:65" s="14" customFormat="1" x14ac:dyDescent="0.2">
      <c r="B215" s="243"/>
      <c r="C215" s="244"/>
      <c r="D215" s="222" t="s">
        <v>206</v>
      </c>
      <c r="E215" s="245" t="s">
        <v>1</v>
      </c>
      <c r="F215" s="246" t="s">
        <v>3020</v>
      </c>
      <c r="G215" s="244"/>
      <c r="H215" s="245" t="s">
        <v>1</v>
      </c>
      <c r="I215" s="247"/>
      <c r="J215" s="244"/>
      <c r="K215" s="244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206</v>
      </c>
      <c r="AU215" s="252" t="s">
        <v>83</v>
      </c>
      <c r="AV215" s="14" t="s">
        <v>83</v>
      </c>
      <c r="AW215" s="14" t="s">
        <v>32</v>
      </c>
      <c r="AX215" s="14" t="s">
        <v>76</v>
      </c>
      <c r="AY215" s="252" t="s">
        <v>198</v>
      </c>
    </row>
    <row r="216" spans="2:65" s="14" customFormat="1" x14ac:dyDescent="0.2">
      <c r="B216" s="243"/>
      <c r="C216" s="244"/>
      <c r="D216" s="222" t="s">
        <v>206</v>
      </c>
      <c r="E216" s="245" t="s">
        <v>1</v>
      </c>
      <c r="F216" s="246" t="s">
        <v>3021</v>
      </c>
      <c r="G216" s="244"/>
      <c r="H216" s="245" t="s">
        <v>1</v>
      </c>
      <c r="I216" s="247"/>
      <c r="J216" s="244"/>
      <c r="K216" s="244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206</v>
      </c>
      <c r="AU216" s="252" t="s">
        <v>83</v>
      </c>
      <c r="AV216" s="14" t="s">
        <v>83</v>
      </c>
      <c r="AW216" s="14" t="s">
        <v>32</v>
      </c>
      <c r="AX216" s="14" t="s">
        <v>76</v>
      </c>
      <c r="AY216" s="252" t="s">
        <v>198</v>
      </c>
    </row>
    <row r="217" spans="2:65" s="14" customFormat="1" x14ac:dyDescent="0.2">
      <c r="B217" s="243"/>
      <c r="C217" s="244"/>
      <c r="D217" s="222" t="s">
        <v>206</v>
      </c>
      <c r="E217" s="245" t="s">
        <v>1</v>
      </c>
      <c r="F217" s="246" t="s">
        <v>3039</v>
      </c>
      <c r="G217" s="244"/>
      <c r="H217" s="245" t="s">
        <v>1</v>
      </c>
      <c r="I217" s="247"/>
      <c r="J217" s="244"/>
      <c r="K217" s="244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206</v>
      </c>
      <c r="AU217" s="252" t="s">
        <v>83</v>
      </c>
      <c r="AV217" s="14" t="s">
        <v>83</v>
      </c>
      <c r="AW217" s="14" t="s">
        <v>32</v>
      </c>
      <c r="AX217" s="14" t="s">
        <v>76</v>
      </c>
      <c r="AY217" s="252" t="s">
        <v>198</v>
      </c>
    </row>
    <row r="218" spans="2:65" s="14" customFormat="1" ht="22.5" x14ac:dyDescent="0.2">
      <c r="B218" s="243"/>
      <c r="C218" s="244"/>
      <c r="D218" s="222" t="s">
        <v>206</v>
      </c>
      <c r="E218" s="245" t="s">
        <v>1</v>
      </c>
      <c r="F218" s="246" t="s">
        <v>3040</v>
      </c>
      <c r="G218" s="244"/>
      <c r="H218" s="245" t="s">
        <v>1</v>
      </c>
      <c r="I218" s="247"/>
      <c r="J218" s="244"/>
      <c r="K218" s="244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206</v>
      </c>
      <c r="AU218" s="252" t="s">
        <v>83</v>
      </c>
      <c r="AV218" s="14" t="s">
        <v>83</v>
      </c>
      <c r="AW218" s="14" t="s">
        <v>32</v>
      </c>
      <c r="AX218" s="14" t="s">
        <v>76</v>
      </c>
      <c r="AY218" s="252" t="s">
        <v>198</v>
      </c>
    </row>
    <row r="219" spans="2:65" s="14" customFormat="1" x14ac:dyDescent="0.2">
      <c r="B219" s="243"/>
      <c r="C219" s="244"/>
      <c r="D219" s="222" t="s">
        <v>206</v>
      </c>
      <c r="E219" s="245" t="s">
        <v>1</v>
      </c>
      <c r="F219" s="246" t="s">
        <v>3041</v>
      </c>
      <c r="G219" s="244"/>
      <c r="H219" s="245" t="s">
        <v>1</v>
      </c>
      <c r="I219" s="247"/>
      <c r="J219" s="244"/>
      <c r="K219" s="244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206</v>
      </c>
      <c r="AU219" s="252" t="s">
        <v>83</v>
      </c>
      <c r="AV219" s="14" t="s">
        <v>83</v>
      </c>
      <c r="AW219" s="14" t="s">
        <v>32</v>
      </c>
      <c r="AX219" s="14" t="s">
        <v>76</v>
      </c>
      <c r="AY219" s="252" t="s">
        <v>198</v>
      </c>
    </row>
    <row r="220" spans="2:65" s="14" customFormat="1" x14ac:dyDescent="0.2">
      <c r="B220" s="243"/>
      <c r="C220" s="244"/>
      <c r="D220" s="222" t="s">
        <v>206</v>
      </c>
      <c r="E220" s="245" t="s">
        <v>1</v>
      </c>
      <c r="F220" s="246" t="s">
        <v>3042</v>
      </c>
      <c r="G220" s="244"/>
      <c r="H220" s="245" t="s">
        <v>1</v>
      </c>
      <c r="I220" s="247"/>
      <c r="J220" s="244"/>
      <c r="K220" s="244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206</v>
      </c>
      <c r="AU220" s="252" t="s">
        <v>83</v>
      </c>
      <c r="AV220" s="14" t="s">
        <v>83</v>
      </c>
      <c r="AW220" s="14" t="s">
        <v>32</v>
      </c>
      <c r="AX220" s="14" t="s">
        <v>76</v>
      </c>
      <c r="AY220" s="252" t="s">
        <v>198</v>
      </c>
    </row>
    <row r="221" spans="2:65" s="12" customFormat="1" x14ac:dyDescent="0.2">
      <c r="B221" s="220"/>
      <c r="C221" s="221"/>
      <c r="D221" s="222" t="s">
        <v>206</v>
      </c>
      <c r="E221" s="223" t="s">
        <v>1</v>
      </c>
      <c r="F221" s="224" t="s">
        <v>215</v>
      </c>
      <c r="G221" s="221"/>
      <c r="H221" s="225">
        <v>6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206</v>
      </c>
      <c r="AU221" s="231" t="s">
        <v>83</v>
      </c>
      <c r="AV221" s="12" t="s">
        <v>85</v>
      </c>
      <c r="AW221" s="12" t="s">
        <v>32</v>
      </c>
      <c r="AX221" s="12" t="s">
        <v>76</v>
      </c>
      <c r="AY221" s="231" t="s">
        <v>198</v>
      </c>
    </row>
    <row r="222" spans="2:65" s="14" customFormat="1" x14ac:dyDescent="0.2">
      <c r="B222" s="243"/>
      <c r="C222" s="244"/>
      <c r="D222" s="222" t="s">
        <v>206</v>
      </c>
      <c r="E222" s="245" t="s">
        <v>1</v>
      </c>
      <c r="F222" s="246" t="s">
        <v>3043</v>
      </c>
      <c r="G222" s="244"/>
      <c r="H222" s="245" t="s">
        <v>1</v>
      </c>
      <c r="I222" s="247"/>
      <c r="J222" s="244"/>
      <c r="K222" s="244"/>
      <c r="L222" s="248"/>
      <c r="M222" s="249"/>
      <c r="N222" s="250"/>
      <c r="O222" s="250"/>
      <c r="P222" s="250"/>
      <c r="Q222" s="250"/>
      <c r="R222" s="250"/>
      <c r="S222" s="250"/>
      <c r="T222" s="251"/>
      <c r="AT222" s="252" t="s">
        <v>206</v>
      </c>
      <c r="AU222" s="252" t="s">
        <v>83</v>
      </c>
      <c r="AV222" s="14" t="s">
        <v>83</v>
      </c>
      <c r="AW222" s="14" t="s">
        <v>32</v>
      </c>
      <c r="AX222" s="14" t="s">
        <v>76</v>
      </c>
      <c r="AY222" s="252" t="s">
        <v>198</v>
      </c>
    </row>
    <row r="223" spans="2:65" s="14" customFormat="1" x14ac:dyDescent="0.2">
      <c r="B223" s="243"/>
      <c r="C223" s="244"/>
      <c r="D223" s="222" t="s">
        <v>206</v>
      </c>
      <c r="E223" s="245" t="s">
        <v>1</v>
      </c>
      <c r="F223" s="246" t="s">
        <v>2993</v>
      </c>
      <c r="G223" s="244"/>
      <c r="H223" s="245" t="s">
        <v>1</v>
      </c>
      <c r="I223" s="247"/>
      <c r="J223" s="244"/>
      <c r="K223" s="244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206</v>
      </c>
      <c r="AU223" s="252" t="s">
        <v>83</v>
      </c>
      <c r="AV223" s="14" t="s">
        <v>83</v>
      </c>
      <c r="AW223" s="14" t="s">
        <v>32</v>
      </c>
      <c r="AX223" s="14" t="s">
        <v>76</v>
      </c>
      <c r="AY223" s="252" t="s">
        <v>198</v>
      </c>
    </row>
    <row r="224" spans="2:65" s="13" customFormat="1" x14ac:dyDescent="0.2">
      <c r="B224" s="232"/>
      <c r="C224" s="233"/>
      <c r="D224" s="222" t="s">
        <v>206</v>
      </c>
      <c r="E224" s="234" t="s">
        <v>1</v>
      </c>
      <c r="F224" s="235" t="s">
        <v>208</v>
      </c>
      <c r="G224" s="233"/>
      <c r="H224" s="236">
        <v>6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206</v>
      </c>
      <c r="AU224" s="242" t="s">
        <v>83</v>
      </c>
      <c r="AV224" s="13" t="s">
        <v>205</v>
      </c>
      <c r="AW224" s="13" t="s">
        <v>32</v>
      </c>
      <c r="AX224" s="13" t="s">
        <v>83</v>
      </c>
      <c r="AY224" s="242" t="s">
        <v>198</v>
      </c>
    </row>
    <row r="225" spans="2:65" s="1" customFormat="1" ht="36" customHeight="1" x14ac:dyDescent="0.2">
      <c r="B225" s="33"/>
      <c r="C225" s="260" t="s">
        <v>241</v>
      </c>
      <c r="D225" s="260" t="s">
        <v>2230</v>
      </c>
      <c r="E225" s="261" t="s">
        <v>3044</v>
      </c>
      <c r="F225" s="262" t="s">
        <v>3045</v>
      </c>
      <c r="G225" s="263" t="s">
        <v>204</v>
      </c>
      <c r="H225" s="264">
        <v>6</v>
      </c>
      <c r="I225" s="265"/>
      <c r="J225" s="264">
        <f>ROUND(I225*H225,2)</f>
        <v>0</v>
      </c>
      <c r="K225" s="262" t="s">
        <v>1</v>
      </c>
      <c r="L225" s="266"/>
      <c r="M225" s="267" t="s">
        <v>1</v>
      </c>
      <c r="N225" s="268" t="s">
        <v>41</v>
      </c>
      <c r="O225" s="65"/>
      <c r="P225" s="216">
        <f>O225*H225</f>
        <v>0</v>
      </c>
      <c r="Q225" s="216">
        <v>6.0000000000000001E-3</v>
      </c>
      <c r="R225" s="216">
        <f>Q225*H225</f>
        <v>3.6000000000000004E-2</v>
      </c>
      <c r="S225" s="216">
        <v>0</v>
      </c>
      <c r="T225" s="217">
        <f>S225*H225</f>
        <v>0</v>
      </c>
      <c r="AR225" s="218" t="s">
        <v>295</v>
      </c>
      <c r="AT225" s="218" t="s">
        <v>2230</v>
      </c>
      <c r="AU225" s="218" t="s">
        <v>83</v>
      </c>
      <c r="AY225" s="16" t="s">
        <v>198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6" t="s">
        <v>83</v>
      </c>
      <c r="BK225" s="219">
        <f>ROUND(I225*H225,2)</f>
        <v>0</v>
      </c>
      <c r="BL225" s="16" t="s">
        <v>243</v>
      </c>
      <c r="BM225" s="218" t="s">
        <v>283</v>
      </c>
    </row>
    <row r="226" spans="2:65" s="1" customFormat="1" ht="16.5" customHeight="1" x14ac:dyDescent="0.2">
      <c r="B226" s="33"/>
      <c r="C226" s="208" t="s">
        <v>8</v>
      </c>
      <c r="D226" s="208" t="s">
        <v>201</v>
      </c>
      <c r="E226" s="209" t="s">
        <v>3046</v>
      </c>
      <c r="F226" s="210" t="s">
        <v>3047</v>
      </c>
      <c r="G226" s="211" t="s">
        <v>278</v>
      </c>
      <c r="H226" s="212">
        <v>3</v>
      </c>
      <c r="I226" s="213"/>
      <c r="J226" s="212">
        <f>ROUND(I226*H226,2)</f>
        <v>0</v>
      </c>
      <c r="K226" s="210" t="s">
        <v>1</v>
      </c>
      <c r="L226" s="37"/>
      <c r="M226" s="214" t="s">
        <v>1</v>
      </c>
      <c r="N226" s="215" t="s">
        <v>41</v>
      </c>
      <c r="O226" s="6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AR226" s="218" t="s">
        <v>243</v>
      </c>
      <c r="AT226" s="218" t="s">
        <v>201</v>
      </c>
      <c r="AU226" s="218" t="s">
        <v>83</v>
      </c>
      <c r="AY226" s="16" t="s">
        <v>198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6" t="s">
        <v>83</v>
      </c>
      <c r="BK226" s="219">
        <f>ROUND(I226*H226,2)</f>
        <v>0</v>
      </c>
      <c r="BL226" s="16" t="s">
        <v>243</v>
      </c>
      <c r="BM226" s="218" t="s">
        <v>290</v>
      </c>
    </row>
    <row r="227" spans="2:65" s="14" customFormat="1" x14ac:dyDescent="0.2">
      <c r="B227" s="243"/>
      <c r="C227" s="244"/>
      <c r="D227" s="222" t="s">
        <v>206</v>
      </c>
      <c r="E227" s="245" t="s">
        <v>1</v>
      </c>
      <c r="F227" s="246" t="s">
        <v>3020</v>
      </c>
      <c r="G227" s="244"/>
      <c r="H227" s="245" t="s">
        <v>1</v>
      </c>
      <c r="I227" s="247"/>
      <c r="J227" s="244"/>
      <c r="K227" s="244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206</v>
      </c>
      <c r="AU227" s="252" t="s">
        <v>83</v>
      </c>
      <c r="AV227" s="14" t="s">
        <v>83</v>
      </c>
      <c r="AW227" s="14" t="s">
        <v>32</v>
      </c>
      <c r="AX227" s="14" t="s">
        <v>76</v>
      </c>
      <c r="AY227" s="252" t="s">
        <v>198</v>
      </c>
    </row>
    <row r="228" spans="2:65" s="14" customFormat="1" x14ac:dyDescent="0.2">
      <c r="B228" s="243"/>
      <c r="C228" s="244"/>
      <c r="D228" s="222" t="s">
        <v>206</v>
      </c>
      <c r="E228" s="245" t="s">
        <v>1</v>
      </c>
      <c r="F228" s="246" t="s">
        <v>3021</v>
      </c>
      <c r="G228" s="244"/>
      <c r="H228" s="245" t="s">
        <v>1</v>
      </c>
      <c r="I228" s="247"/>
      <c r="J228" s="244"/>
      <c r="K228" s="244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206</v>
      </c>
      <c r="AU228" s="252" t="s">
        <v>83</v>
      </c>
      <c r="AV228" s="14" t="s">
        <v>83</v>
      </c>
      <c r="AW228" s="14" t="s">
        <v>32</v>
      </c>
      <c r="AX228" s="14" t="s">
        <v>76</v>
      </c>
      <c r="AY228" s="252" t="s">
        <v>198</v>
      </c>
    </row>
    <row r="229" spans="2:65" s="14" customFormat="1" x14ac:dyDescent="0.2">
      <c r="B229" s="243"/>
      <c r="C229" s="244"/>
      <c r="D229" s="222" t="s">
        <v>206</v>
      </c>
      <c r="E229" s="245" t="s">
        <v>1</v>
      </c>
      <c r="F229" s="246" t="s">
        <v>3048</v>
      </c>
      <c r="G229" s="244"/>
      <c r="H229" s="245" t="s">
        <v>1</v>
      </c>
      <c r="I229" s="247"/>
      <c r="J229" s="244"/>
      <c r="K229" s="244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206</v>
      </c>
      <c r="AU229" s="252" t="s">
        <v>83</v>
      </c>
      <c r="AV229" s="14" t="s">
        <v>83</v>
      </c>
      <c r="AW229" s="14" t="s">
        <v>32</v>
      </c>
      <c r="AX229" s="14" t="s">
        <v>76</v>
      </c>
      <c r="AY229" s="252" t="s">
        <v>198</v>
      </c>
    </row>
    <row r="230" spans="2:65" s="12" customFormat="1" x14ac:dyDescent="0.2">
      <c r="B230" s="220"/>
      <c r="C230" s="221"/>
      <c r="D230" s="222" t="s">
        <v>206</v>
      </c>
      <c r="E230" s="223" t="s">
        <v>1</v>
      </c>
      <c r="F230" s="224" t="s">
        <v>3049</v>
      </c>
      <c r="G230" s="221"/>
      <c r="H230" s="225">
        <v>3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206</v>
      </c>
      <c r="AU230" s="231" t="s">
        <v>83</v>
      </c>
      <c r="AV230" s="12" t="s">
        <v>85</v>
      </c>
      <c r="AW230" s="12" t="s">
        <v>32</v>
      </c>
      <c r="AX230" s="12" t="s">
        <v>76</v>
      </c>
      <c r="AY230" s="231" t="s">
        <v>198</v>
      </c>
    </row>
    <row r="231" spans="2:65" s="14" customFormat="1" x14ac:dyDescent="0.2">
      <c r="B231" s="243"/>
      <c r="C231" s="244"/>
      <c r="D231" s="222" t="s">
        <v>206</v>
      </c>
      <c r="E231" s="245" t="s">
        <v>1</v>
      </c>
      <c r="F231" s="246" t="s">
        <v>3050</v>
      </c>
      <c r="G231" s="244"/>
      <c r="H231" s="245" t="s">
        <v>1</v>
      </c>
      <c r="I231" s="247"/>
      <c r="J231" s="244"/>
      <c r="K231" s="244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206</v>
      </c>
      <c r="AU231" s="252" t="s">
        <v>83</v>
      </c>
      <c r="AV231" s="14" t="s">
        <v>83</v>
      </c>
      <c r="AW231" s="14" t="s">
        <v>32</v>
      </c>
      <c r="AX231" s="14" t="s">
        <v>76</v>
      </c>
      <c r="AY231" s="252" t="s">
        <v>198</v>
      </c>
    </row>
    <row r="232" spans="2:65" s="14" customFormat="1" x14ac:dyDescent="0.2">
      <c r="B232" s="243"/>
      <c r="C232" s="244"/>
      <c r="D232" s="222" t="s">
        <v>206</v>
      </c>
      <c r="E232" s="245" t="s">
        <v>1</v>
      </c>
      <c r="F232" s="246" t="s">
        <v>2993</v>
      </c>
      <c r="G232" s="244"/>
      <c r="H232" s="245" t="s">
        <v>1</v>
      </c>
      <c r="I232" s="247"/>
      <c r="J232" s="244"/>
      <c r="K232" s="244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206</v>
      </c>
      <c r="AU232" s="252" t="s">
        <v>83</v>
      </c>
      <c r="AV232" s="14" t="s">
        <v>83</v>
      </c>
      <c r="AW232" s="14" t="s">
        <v>32</v>
      </c>
      <c r="AX232" s="14" t="s">
        <v>76</v>
      </c>
      <c r="AY232" s="252" t="s">
        <v>198</v>
      </c>
    </row>
    <row r="233" spans="2:65" s="13" customFormat="1" x14ac:dyDescent="0.2">
      <c r="B233" s="232"/>
      <c r="C233" s="233"/>
      <c r="D233" s="222" t="s">
        <v>206</v>
      </c>
      <c r="E233" s="234" t="s">
        <v>1</v>
      </c>
      <c r="F233" s="235" t="s">
        <v>208</v>
      </c>
      <c r="G233" s="233"/>
      <c r="H233" s="236">
        <v>3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206</v>
      </c>
      <c r="AU233" s="242" t="s">
        <v>83</v>
      </c>
      <c r="AV233" s="13" t="s">
        <v>205</v>
      </c>
      <c r="AW233" s="13" t="s">
        <v>32</v>
      </c>
      <c r="AX233" s="13" t="s">
        <v>83</v>
      </c>
      <c r="AY233" s="242" t="s">
        <v>198</v>
      </c>
    </row>
    <row r="234" spans="2:65" s="1" customFormat="1" ht="24" customHeight="1" x14ac:dyDescent="0.2">
      <c r="B234" s="33"/>
      <c r="C234" s="260" t="s">
        <v>243</v>
      </c>
      <c r="D234" s="260" t="s">
        <v>2230</v>
      </c>
      <c r="E234" s="261" t="s">
        <v>3051</v>
      </c>
      <c r="F234" s="262" t="s">
        <v>3052</v>
      </c>
      <c r="G234" s="263" t="s">
        <v>278</v>
      </c>
      <c r="H234" s="264">
        <v>3</v>
      </c>
      <c r="I234" s="265"/>
      <c r="J234" s="264">
        <f>ROUND(I234*H234,2)</f>
        <v>0</v>
      </c>
      <c r="K234" s="262" t="s">
        <v>1</v>
      </c>
      <c r="L234" s="266"/>
      <c r="M234" s="267" t="s">
        <v>1</v>
      </c>
      <c r="N234" s="268" t="s">
        <v>41</v>
      </c>
      <c r="O234" s="65"/>
      <c r="P234" s="216">
        <f>O234*H234</f>
        <v>0</v>
      </c>
      <c r="Q234" s="216">
        <v>2.0000000000000001E-4</v>
      </c>
      <c r="R234" s="216">
        <f>Q234*H234</f>
        <v>6.0000000000000006E-4</v>
      </c>
      <c r="S234" s="216">
        <v>0</v>
      </c>
      <c r="T234" s="217">
        <f>S234*H234</f>
        <v>0</v>
      </c>
      <c r="AR234" s="218" t="s">
        <v>295</v>
      </c>
      <c r="AT234" s="218" t="s">
        <v>2230</v>
      </c>
      <c r="AU234" s="218" t="s">
        <v>83</v>
      </c>
      <c r="AY234" s="16" t="s">
        <v>198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6" t="s">
        <v>83</v>
      </c>
      <c r="BK234" s="219">
        <f>ROUND(I234*H234,2)</f>
        <v>0</v>
      </c>
      <c r="BL234" s="16" t="s">
        <v>243</v>
      </c>
      <c r="BM234" s="218" t="s">
        <v>295</v>
      </c>
    </row>
    <row r="235" spans="2:65" s="1" customFormat="1" ht="24" customHeight="1" x14ac:dyDescent="0.2">
      <c r="B235" s="33"/>
      <c r="C235" s="208" t="s">
        <v>255</v>
      </c>
      <c r="D235" s="208" t="s">
        <v>201</v>
      </c>
      <c r="E235" s="209" t="s">
        <v>3053</v>
      </c>
      <c r="F235" s="210" t="s">
        <v>3054</v>
      </c>
      <c r="G235" s="211" t="s">
        <v>278</v>
      </c>
      <c r="H235" s="212">
        <v>10</v>
      </c>
      <c r="I235" s="213"/>
      <c r="J235" s="212">
        <f>ROUND(I235*H235,2)</f>
        <v>0</v>
      </c>
      <c r="K235" s="210" t="s">
        <v>1</v>
      </c>
      <c r="L235" s="37"/>
      <c r="M235" s="214" t="s">
        <v>1</v>
      </c>
      <c r="N235" s="215" t="s">
        <v>41</v>
      </c>
      <c r="O235" s="65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AR235" s="218" t="s">
        <v>243</v>
      </c>
      <c r="AT235" s="218" t="s">
        <v>201</v>
      </c>
      <c r="AU235" s="218" t="s">
        <v>83</v>
      </c>
      <c r="AY235" s="16" t="s">
        <v>198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6" t="s">
        <v>83</v>
      </c>
      <c r="BK235" s="219">
        <f>ROUND(I235*H235,2)</f>
        <v>0</v>
      </c>
      <c r="BL235" s="16" t="s">
        <v>243</v>
      </c>
      <c r="BM235" s="218" t="s">
        <v>303</v>
      </c>
    </row>
    <row r="236" spans="2:65" s="14" customFormat="1" x14ac:dyDescent="0.2">
      <c r="B236" s="243"/>
      <c r="C236" s="244"/>
      <c r="D236" s="222" t="s">
        <v>206</v>
      </c>
      <c r="E236" s="245" t="s">
        <v>1</v>
      </c>
      <c r="F236" s="246" t="s">
        <v>3020</v>
      </c>
      <c r="G236" s="244"/>
      <c r="H236" s="245" t="s">
        <v>1</v>
      </c>
      <c r="I236" s="247"/>
      <c r="J236" s="244"/>
      <c r="K236" s="244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206</v>
      </c>
      <c r="AU236" s="252" t="s">
        <v>83</v>
      </c>
      <c r="AV236" s="14" t="s">
        <v>83</v>
      </c>
      <c r="AW236" s="14" t="s">
        <v>32</v>
      </c>
      <c r="AX236" s="14" t="s">
        <v>76</v>
      </c>
      <c r="AY236" s="252" t="s">
        <v>198</v>
      </c>
    </row>
    <row r="237" spans="2:65" s="14" customFormat="1" x14ac:dyDescent="0.2">
      <c r="B237" s="243"/>
      <c r="C237" s="244"/>
      <c r="D237" s="222" t="s">
        <v>206</v>
      </c>
      <c r="E237" s="245" t="s">
        <v>1</v>
      </c>
      <c r="F237" s="246" t="s">
        <v>3021</v>
      </c>
      <c r="G237" s="244"/>
      <c r="H237" s="245" t="s">
        <v>1</v>
      </c>
      <c r="I237" s="247"/>
      <c r="J237" s="244"/>
      <c r="K237" s="244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206</v>
      </c>
      <c r="AU237" s="252" t="s">
        <v>83</v>
      </c>
      <c r="AV237" s="14" t="s">
        <v>83</v>
      </c>
      <c r="AW237" s="14" t="s">
        <v>32</v>
      </c>
      <c r="AX237" s="14" t="s">
        <v>76</v>
      </c>
      <c r="AY237" s="252" t="s">
        <v>198</v>
      </c>
    </row>
    <row r="238" spans="2:65" s="14" customFormat="1" x14ac:dyDescent="0.2">
      <c r="B238" s="243"/>
      <c r="C238" s="244"/>
      <c r="D238" s="222" t="s">
        <v>206</v>
      </c>
      <c r="E238" s="245" t="s">
        <v>1</v>
      </c>
      <c r="F238" s="246" t="s">
        <v>3055</v>
      </c>
      <c r="G238" s="244"/>
      <c r="H238" s="245" t="s">
        <v>1</v>
      </c>
      <c r="I238" s="247"/>
      <c r="J238" s="244"/>
      <c r="K238" s="244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206</v>
      </c>
      <c r="AU238" s="252" t="s">
        <v>83</v>
      </c>
      <c r="AV238" s="14" t="s">
        <v>83</v>
      </c>
      <c r="AW238" s="14" t="s">
        <v>32</v>
      </c>
      <c r="AX238" s="14" t="s">
        <v>76</v>
      </c>
      <c r="AY238" s="252" t="s">
        <v>198</v>
      </c>
    </row>
    <row r="239" spans="2:65" s="12" customFormat="1" x14ac:dyDescent="0.2">
      <c r="B239" s="220"/>
      <c r="C239" s="221"/>
      <c r="D239" s="222" t="s">
        <v>206</v>
      </c>
      <c r="E239" s="223" t="s">
        <v>1</v>
      </c>
      <c r="F239" s="224" t="s">
        <v>3056</v>
      </c>
      <c r="G239" s="221"/>
      <c r="H239" s="225">
        <v>10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206</v>
      </c>
      <c r="AU239" s="231" t="s">
        <v>83</v>
      </c>
      <c r="AV239" s="12" t="s">
        <v>85</v>
      </c>
      <c r="AW239" s="12" t="s">
        <v>32</v>
      </c>
      <c r="AX239" s="12" t="s">
        <v>76</v>
      </c>
      <c r="AY239" s="231" t="s">
        <v>198</v>
      </c>
    </row>
    <row r="240" spans="2:65" s="14" customFormat="1" x14ac:dyDescent="0.2">
      <c r="B240" s="243"/>
      <c r="C240" s="244"/>
      <c r="D240" s="222" t="s">
        <v>206</v>
      </c>
      <c r="E240" s="245" t="s">
        <v>1</v>
      </c>
      <c r="F240" s="246" t="s">
        <v>3057</v>
      </c>
      <c r="G240" s="244"/>
      <c r="H240" s="245" t="s">
        <v>1</v>
      </c>
      <c r="I240" s="247"/>
      <c r="J240" s="244"/>
      <c r="K240" s="244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206</v>
      </c>
      <c r="AU240" s="252" t="s">
        <v>83</v>
      </c>
      <c r="AV240" s="14" t="s">
        <v>83</v>
      </c>
      <c r="AW240" s="14" t="s">
        <v>32</v>
      </c>
      <c r="AX240" s="14" t="s">
        <v>76</v>
      </c>
      <c r="AY240" s="252" t="s">
        <v>198</v>
      </c>
    </row>
    <row r="241" spans="2:65" s="14" customFormat="1" x14ac:dyDescent="0.2">
      <c r="B241" s="243"/>
      <c r="C241" s="244"/>
      <c r="D241" s="222" t="s">
        <v>206</v>
      </c>
      <c r="E241" s="245" t="s">
        <v>1</v>
      </c>
      <c r="F241" s="246" t="s">
        <v>2993</v>
      </c>
      <c r="G241" s="244"/>
      <c r="H241" s="245" t="s">
        <v>1</v>
      </c>
      <c r="I241" s="247"/>
      <c r="J241" s="244"/>
      <c r="K241" s="244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206</v>
      </c>
      <c r="AU241" s="252" t="s">
        <v>83</v>
      </c>
      <c r="AV241" s="14" t="s">
        <v>83</v>
      </c>
      <c r="AW241" s="14" t="s">
        <v>32</v>
      </c>
      <c r="AX241" s="14" t="s">
        <v>76</v>
      </c>
      <c r="AY241" s="252" t="s">
        <v>198</v>
      </c>
    </row>
    <row r="242" spans="2:65" s="13" customFormat="1" x14ac:dyDescent="0.2">
      <c r="B242" s="232"/>
      <c r="C242" s="233"/>
      <c r="D242" s="222" t="s">
        <v>206</v>
      </c>
      <c r="E242" s="234" t="s">
        <v>1</v>
      </c>
      <c r="F242" s="235" t="s">
        <v>208</v>
      </c>
      <c r="G242" s="233"/>
      <c r="H242" s="236">
        <v>10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206</v>
      </c>
      <c r="AU242" s="242" t="s">
        <v>83</v>
      </c>
      <c r="AV242" s="13" t="s">
        <v>205</v>
      </c>
      <c r="AW242" s="13" t="s">
        <v>32</v>
      </c>
      <c r="AX242" s="13" t="s">
        <v>83</v>
      </c>
      <c r="AY242" s="242" t="s">
        <v>198</v>
      </c>
    </row>
    <row r="243" spans="2:65" s="1" customFormat="1" ht="24" customHeight="1" x14ac:dyDescent="0.2">
      <c r="B243" s="33"/>
      <c r="C243" s="260" t="s">
        <v>253</v>
      </c>
      <c r="D243" s="260" t="s">
        <v>2230</v>
      </c>
      <c r="E243" s="261" t="s">
        <v>3058</v>
      </c>
      <c r="F243" s="262" t="s">
        <v>3059</v>
      </c>
      <c r="G243" s="263" t="s">
        <v>278</v>
      </c>
      <c r="H243" s="264">
        <v>10</v>
      </c>
      <c r="I243" s="265"/>
      <c r="J243" s="264">
        <f>ROUND(I243*H243,2)</f>
        <v>0</v>
      </c>
      <c r="K243" s="262" t="s">
        <v>1</v>
      </c>
      <c r="L243" s="266"/>
      <c r="M243" s="267" t="s">
        <v>1</v>
      </c>
      <c r="N243" s="268" t="s">
        <v>41</v>
      </c>
      <c r="O243" s="65"/>
      <c r="P243" s="216">
        <f>O243*H243</f>
        <v>0</v>
      </c>
      <c r="Q243" s="216">
        <v>1.6000000000000001E-3</v>
      </c>
      <c r="R243" s="216">
        <f>Q243*H243</f>
        <v>1.6E-2</v>
      </c>
      <c r="S243" s="216">
        <v>0</v>
      </c>
      <c r="T243" s="217">
        <f>S243*H243</f>
        <v>0</v>
      </c>
      <c r="AR243" s="218" t="s">
        <v>295</v>
      </c>
      <c r="AT243" s="218" t="s">
        <v>2230</v>
      </c>
      <c r="AU243" s="218" t="s">
        <v>83</v>
      </c>
      <c r="AY243" s="16" t="s">
        <v>198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6" t="s">
        <v>83</v>
      </c>
      <c r="BK243" s="219">
        <f>ROUND(I243*H243,2)</f>
        <v>0</v>
      </c>
      <c r="BL243" s="16" t="s">
        <v>243</v>
      </c>
      <c r="BM243" s="218" t="s">
        <v>313</v>
      </c>
    </row>
    <row r="244" spans="2:65" s="1" customFormat="1" ht="24" customHeight="1" x14ac:dyDescent="0.2">
      <c r="B244" s="33"/>
      <c r="C244" s="208" t="s">
        <v>269</v>
      </c>
      <c r="D244" s="208" t="s">
        <v>201</v>
      </c>
      <c r="E244" s="209" t="s">
        <v>3060</v>
      </c>
      <c r="F244" s="210" t="s">
        <v>3061</v>
      </c>
      <c r="G244" s="211" t="s">
        <v>278</v>
      </c>
      <c r="H244" s="212">
        <v>63</v>
      </c>
      <c r="I244" s="213"/>
      <c r="J244" s="212">
        <f>ROUND(I244*H244,2)</f>
        <v>0</v>
      </c>
      <c r="K244" s="210" t="s">
        <v>1</v>
      </c>
      <c r="L244" s="37"/>
      <c r="M244" s="214" t="s">
        <v>1</v>
      </c>
      <c r="N244" s="215" t="s">
        <v>41</v>
      </c>
      <c r="O244" s="65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AR244" s="218" t="s">
        <v>243</v>
      </c>
      <c r="AT244" s="218" t="s">
        <v>201</v>
      </c>
      <c r="AU244" s="218" t="s">
        <v>83</v>
      </c>
      <c r="AY244" s="16" t="s">
        <v>198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6" t="s">
        <v>83</v>
      </c>
      <c r="BK244" s="219">
        <f>ROUND(I244*H244,2)</f>
        <v>0</v>
      </c>
      <c r="BL244" s="16" t="s">
        <v>243</v>
      </c>
      <c r="BM244" s="218" t="s">
        <v>320</v>
      </c>
    </row>
    <row r="245" spans="2:65" s="14" customFormat="1" x14ac:dyDescent="0.2">
      <c r="B245" s="243"/>
      <c r="C245" s="244"/>
      <c r="D245" s="222" t="s">
        <v>206</v>
      </c>
      <c r="E245" s="245" t="s">
        <v>1</v>
      </c>
      <c r="F245" s="246" t="s">
        <v>3020</v>
      </c>
      <c r="G245" s="244"/>
      <c r="H245" s="245" t="s">
        <v>1</v>
      </c>
      <c r="I245" s="247"/>
      <c r="J245" s="244"/>
      <c r="K245" s="244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206</v>
      </c>
      <c r="AU245" s="252" t="s">
        <v>83</v>
      </c>
      <c r="AV245" s="14" t="s">
        <v>83</v>
      </c>
      <c r="AW245" s="14" t="s">
        <v>32</v>
      </c>
      <c r="AX245" s="14" t="s">
        <v>76</v>
      </c>
      <c r="AY245" s="252" t="s">
        <v>198</v>
      </c>
    </row>
    <row r="246" spans="2:65" s="14" customFormat="1" x14ac:dyDescent="0.2">
      <c r="B246" s="243"/>
      <c r="C246" s="244"/>
      <c r="D246" s="222" t="s">
        <v>206</v>
      </c>
      <c r="E246" s="245" t="s">
        <v>1</v>
      </c>
      <c r="F246" s="246" t="s">
        <v>3021</v>
      </c>
      <c r="G246" s="244"/>
      <c r="H246" s="245" t="s">
        <v>1</v>
      </c>
      <c r="I246" s="247"/>
      <c r="J246" s="244"/>
      <c r="K246" s="244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206</v>
      </c>
      <c r="AU246" s="252" t="s">
        <v>83</v>
      </c>
      <c r="AV246" s="14" t="s">
        <v>83</v>
      </c>
      <c r="AW246" s="14" t="s">
        <v>32</v>
      </c>
      <c r="AX246" s="14" t="s">
        <v>76</v>
      </c>
      <c r="AY246" s="252" t="s">
        <v>198</v>
      </c>
    </row>
    <row r="247" spans="2:65" s="14" customFormat="1" x14ac:dyDescent="0.2">
      <c r="B247" s="243"/>
      <c r="C247" s="244"/>
      <c r="D247" s="222" t="s">
        <v>206</v>
      </c>
      <c r="E247" s="245" t="s">
        <v>1</v>
      </c>
      <c r="F247" s="246" t="s">
        <v>3055</v>
      </c>
      <c r="G247" s="244"/>
      <c r="H247" s="245" t="s">
        <v>1</v>
      </c>
      <c r="I247" s="247"/>
      <c r="J247" s="244"/>
      <c r="K247" s="244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206</v>
      </c>
      <c r="AU247" s="252" t="s">
        <v>83</v>
      </c>
      <c r="AV247" s="14" t="s">
        <v>83</v>
      </c>
      <c r="AW247" s="14" t="s">
        <v>32</v>
      </c>
      <c r="AX247" s="14" t="s">
        <v>76</v>
      </c>
      <c r="AY247" s="252" t="s">
        <v>198</v>
      </c>
    </row>
    <row r="248" spans="2:65" s="12" customFormat="1" x14ac:dyDescent="0.2">
      <c r="B248" s="220"/>
      <c r="C248" s="221"/>
      <c r="D248" s="222" t="s">
        <v>206</v>
      </c>
      <c r="E248" s="223" t="s">
        <v>1</v>
      </c>
      <c r="F248" s="224" t="s">
        <v>3062</v>
      </c>
      <c r="G248" s="221"/>
      <c r="H248" s="225">
        <v>63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206</v>
      </c>
      <c r="AU248" s="231" t="s">
        <v>83</v>
      </c>
      <c r="AV248" s="12" t="s">
        <v>85</v>
      </c>
      <c r="AW248" s="12" t="s">
        <v>32</v>
      </c>
      <c r="AX248" s="12" t="s">
        <v>76</v>
      </c>
      <c r="AY248" s="231" t="s">
        <v>198</v>
      </c>
    </row>
    <row r="249" spans="2:65" s="14" customFormat="1" x14ac:dyDescent="0.2">
      <c r="B249" s="243"/>
      <c r="C249" s="244"/>
      <c r="D249" s="222" t="s">
        <v>206</v>
      </c>
      <c r="E249" s="245" t="s">
        <v>1</v>
      </c>
      <c r="F249" s="246" t="s">
        <v>3057</v>
      </c>
      <c r="G249" s="244"/>
      <c r="H249" s="245" t="s">
        <v>1</v>
      </c>
      <c r="I249" s="247"/>
      <c r="J249" s="244"/>
      <c r="K249" s="244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206</v>
      </c>
      <c r="AU249" s="252" t="s">
        <v>83</v>
      </c>
      <c r="AV249" s="14" t="s">
        <v>83</v>
      </c>
      <c r="AW249" s="14" t="s">
        <v>32</v>
      </c>
      <c r="AX249" s="14" t="s">
        <v>76</v>
      </c>
      <c r="AY249" s="252" t="s">
        <v>198</v>
      </c>
    </row>
    <row r="250" spans="2:65" s="14" customFormat="1" x14ac:dyDescent="0.2">
      <c r="B250" s="243"/>
      <c r="C250" s="244"/>
      <c r="D250" s="222" t="s">
        <v>206</v>
      </c>
      <c r="E250" s="245" t="s">
        <v>1</v>
      </c>
      <c r="F250" s="246" t="s">
        <v>2993</v>
      </c>
      <c r="G250" s="244"/>
      <c r="H250" s="245" t="s">
        <v>1</v>
      </c>
      <c r="I250" s="247"/>
      <c r="J250" s="244"/>
      <c r="K250" s="244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206</v>
      </c>
      <c r="AU250" s="252" t="s">
        <v>83</v>
      </c>
      <c r="AV250" s="14" t="s">
        <v>83</v>
      </c>
      <c r="AW250" s="14" t="s">
        <v>32</v>
      </c>
      <c r="AX250" s="14" t="s">
        <v>76</v>
      </c>
      <c r="AY250" s="252" t="s">
        <v>198</v>
      </c>
    </row>
    <row r="251" spans="2:65" s="13" customFormat="1" x14ac:dyDescent="0.2">
      <c r="B251" s="232"/>
      <c r="C251" s="233"/>
      <c r="D251" s="222" t="s">
        <v>206</v>
      </c>
      <c r="E251" s="234" t="s">
        <v>1</v>
      </c>
      <c r="F251" s="235" t="s">
        <v>208</v>
      </c>
      <c r="G251" s="233"/>
      <c r="H251" s="236">
        <v>63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206</v>
      </c>
      <c r="AU251" s="242" t="s">
        <v>83</v>
      </c>
      <c r="AV251" s="13" t="s">
        <v>205</v>
      </c>
      <c r="AW251" s="13" t="s">
        <v>32</v>
      </c>
      <c r="AX251" s="13" t="s">
        <v>83</v>
      </c>
      <c r="AY251" s="242" t="s">
        <v>198</v>
      </c>
    </row>
    <row r="252" spans="2:65" s="1" customFormat="1" ht="24" customHeight="1" x14ac:dyDescent="0.2">
      <c r="B252" s="33"/>
      <c r="C252" s="260" t="s">
        <v>259</v>
      </c>
      <c r="D252" s="260" t="s">
        <v>2230</v>
      </c>
      <c r="E252" s="261" t="s">
        <v>3063</v>
      </c>
      <c r="F252" s="262" t="s">
        <v>3064</v>
      </c>
      <c r="G252" s="263" t="s">
        <v>278</v>
      </c>
      <c r="H252" s="264">
        <v>42</v>
      </c>
      <c r="I252" s="265"/>
      <c r="J252" s="264">
        <f>ROUND(I252*H252,2)</f>
        <v>0</v>
      </c>
      <c r="K252" s="262" t="s">
        <v>1</v>
      </c>
      <c r="L252" s="266"/>
      <c r="M252" s="267" t="s">
        <v>1</v>
      </c>
      <c r="N252" s="268" t="s">
        <v>41</v>
      </c>
      <c r="O252" s="65"/>
      <c r="P252" s="216">
        <f>O252*H252</f>
        <v>0</v>
      </c>
      <c r="Q252" s="216">
        <v>2.3999999999999998E-3</v>
      </c>
      <c r="R252" s="216">
        <f>Q252*H252</f>
        <v>0.10079999999999999</v>
      </c>
      <c r="S252" s="216">
        <v>0</v>
      </c>
      <c r="T252" s="217">
        <f>S252*H252</f>
        <v>0</v>
      </c>
      <c r="AR252" s="218" t="s">
        <v>295</v>
      </c>
      <c r="AT252" s="218" t="s">
        <v>2230</v>
      </c>
      <c r="AU252" s="218" t="s">
        <v>83</v>
      </c>
      <c r="AY252" s="16" t="s">
        <v>198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6" t="s">
        <v>83</v>
      </c>
      <c r="BK252" s="219">
        <f>ROUND(I252*H252,2)</f>
        <v>0</v>
      </c>
      <c r="BL252" s="16" t="s">
        <v>243</v>
      </c>
      <c r="BM252" s="218" t="s">
        <v>324</v>
      </c>
    </row>
    <row r="253" spans="2:65" s="1" customFormat="1" ht="24" customHeight="1" x14ac:dyDescent="0.2">
      <c r="B253" s="33"/>
      <c r="C253" s="260" t="s">
        <v>7</v>
      </c>
      <c r="D253" s="260" t="s">
        <v>2230</v>
      </c>
      <c r="E253" s="261" t="s">
        <v>3065</v>
      </c>
      <c r="F253" s="262" t="s">
        <v>3066</v>
      </c>
      <c r="G253" s="263" t="s">
        <v>278</v>
      </c>
      <c r="H253" s="264">
        <v>3</v>
      </c>
      <c r="I253" s="265"/>
      <c r="J253" s="264">
        <f>ROUND(I253*H253,2)</f>
        <v>0</v>
      </c>
      <c r="K253" s="262" t="s">
        <v>1</v>
      </c>
      <c r="L253" s="266"/>
      <c r="M253" s="267" t="s">
        <v>1</v>
      </c>
      <c r="N253" s="268" t="s">
        <v>41</v>
      </c>
      <c r="O253" s="65"/>
      <c r="P253" s="216">
        <f>O253*H253</f>
        <v>0</v>
      </c>
      <c r="Q253" s="216">
        <v>2.7000000000000001E-3</v>
      </c>
      <c r="R253" s="216">
        <f>Q253*H253</f>
        <v>8.0999999999999996E-3</v>
      </c>
      <c r="S253" s="216">
        <v>0</v>
      </c>
      <c r="T253" s="217">
        <f>S253*H253</f>
        <v>0</v>
      </c>
      <c r="AR253" s="218" t="s">
        <v>295</v>
      </c>
      <c r="AT253" s="218" t="s">
        <v>2230</v>
      </c>
      <c r="AU253" s="218" t="s">
        <v>83</v>
      </c>
      <c r="AY253" s="16" t="s">
        <v>198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6" t="s">
        <v>83</v>
      </c>
      <c r="BK253" s="219">
        <f>ROUND(I253*H253,2)</f>
        <v>0</v>
      </c>
      <c r="BL253" s="16" t="s">
        <v>243</v>
      </c>
      <c r="BM253" s="218" t="s">
        <v>329</v>
      </c>
    </row>
    <row r="254" spans="2:65" s="1" customFormat="1" ht="24" customHeight="1" x14ac:dyDescent="0.2">
      <c r="B254" s="33"/>
      <c r="C254" s="260" t="s">
        <v>266</v>
      </c>
      <c r="D254" s="260" t="s">
        <v>2230</v>
      </c>
      <c r="E254" s="261" t="s">
        <v>3067</v>
      </c>
      <c r="F254" s="262" t="s">
        <v>3068</v>
      </c>
      <c r="G254" s="263" t="s">
        <v>278</v>
      </c>
      <c r="H254" s="264">
        <v>18</v>
      </c>
      <c r="I254" s="265"/>
      <c r="J254" s="264">
        <f>ROUND(I254*H254,2)</f>
        <v>0</v>
      </c>
      <c r="K254" s="262" t="s">
        <v>1</v>
      </c>
      <c r="L254" s="266"/>
      <c r="M254" s="267" t="s">
        <v>1</v>
      </c>
      <c r="N254" s="268" t="s">
        <v>41</v>
      </c>
      <c r="O254" s="65"/>
      <c r="P254" s="216">
        <f>O254*H254</f>
        <v>0</v>
      </c>
      <c r="Q254" s="216">
        <v>3.3999999999999998E-3</v>
      </c>
      <c r="R254" s="216">
        <f>Q254*H254</f>
        <v>6.1199999999999997E-2</v>
      </c>
      <c r="S254" s="216">
        <v>0</v>
      </c>
      <c r="T254" s="217">
        <f>S254*H254</f>
        <v>0</v>
      </c>
      <c r="AR254" s="218" t="s">
        <v>295</v>
      </c>
      <c r="AT254" s="218" t="s">
        <v>2230</v>
      </c>
      <c r="AU254" s="218" t="s">
        <v>83</v>
      </c>
      <c r="AY254" s="16" t="s">
        <v>198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6" t="s">
        <v>83</v>
      </c>
      <c r="BK254" s="219">
        <f>ROUND(I254*H254,2)</f>
        <v>0</v>
      </c>
      <c r="BL254" s="16" t="s">
        <v>243</v>
      </c>
      <c r="BM254" s="218" t="s">
        <v>334</v>
      </c>
    </row>
    <row r="255" spans="2:65" s="1" customFormat="1" ht="24" customHeight="1" x14ac:dyDescent="0.2">
      <c r="B255" s="33"/>
      <c r="C255" s="208" t="s">
        <v>336</v>
      </c>
      <c r="D255" s="208" t="s">
        <v>201</v>
      </c>
      <c r="E255" s="209" t="s">
        <v>3069</v>
      </c>
      <c r="F255" s="210" t="s">
        <v>3070</v>
      </c>
      <c r="G255" s="211" t="s">
        <v>204</v>
      </c>
      <c r="H255" s="212">
        <v>6</v>
      </c>
      <c r="I255" s="213"/>
      <c r="J255" s="212">
        <f>ROUND(I255*H255,2)</f>
        <v>0</v>
      </c>
      <c r="K255" s="210" t="s">
        <v>1</v>
      </c>
      <c r="L255" s="37"/>
      <c r="M255" s="214" t="s">
        <v>1</v>
      </c>
      <c r="N255" s="215" t="s">
        <v>41</v>
      </c>
      <c r="O255" s="65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AR255" s="218" t="s">
        <v>243</v>
      </c>
      <c r="AT255" s="218" t="s">
        <v>201</v>
      </c>
      <c r="AU255" s="218" t="s">
        <v>83</v>
      </c>
      <c r="AY255" s="16" t="s">
        <v>198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6" t="s">
        <v>83</v>
      </c>
      <c r="BK255" s="219">
        <f>ROUND(I255*H255,2)</f>
        <v>0</v>
      </c>
      <c r="BL255" s="16" t="s">
        <v>243</v>
      </c>
      <c r="BM255" s="218" t="s">
        <v>339</v>
      </c>
    </row>
    <row r="256" spans="2:65" s="14" customFormat="1" x14ac:dyDescent="0.2">
      <c r="B256" s="243"/>
      <c r="C256" s="244"/>
      <c r="D256" s="222" t="s">
        <v>206</v>
      </c>
      <c r="E256" s="245" t="s">
        <v>1</v>
      </c>
      <c r="F256" s="246" t="s">
        <v>3020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206</v>
      </c>
      <c r="AU256" s="252" t="s">
        <v>83</v>
      </c>
      <c r="AV256" s="14" t="s">
        <v>83</v>
      </c>
      <c r="AW256" s="14" t="s">
        <v>32</v>
      </c>
      <c r="AX256" s="14" t="s">
        <v>76</v>
      </c>
      <c r="AY256" s="252" t="s">
        <v>198</v>
      </c>
    </row>
    <row r="257" spans="2:65" s="14" customFormat="1" x14ac:dyDescent="0.2">
      <c r="B257" s="243"/>
      <c r="C257" s="244"/>
      <c r="D257" s="222" t="s">
        <v>206</v>
      </c>
      <c r="E257" s="245" t="s">
        <v>1</v>
      </c>
      <c r="F257" s="246" t="s">
        <v>3021</v>
      </c>
      <c r="G257" s="244"/>
      <c r="H257" s="245" t="s">
        <v>1</v>
      </c>
      <c r="I257" s="247"/>
      <c r="J257" s="244"/>
      <c r="K257" s="244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206</v>
      </c>
      <c r="AU257" s="252" t="s">
        <v>83</v>
      </c>
      <c r="AV257" s="14" t="s">
        <v>83</v>
      </c>
      <c r="AW257" s="14" t="s">
        <v>32</v>
      </c>
      <c r="AX257" s="14" t="s">
        <v>76</v>
      </c>
      <c r="AY257" s="252" t="s">
        <v>198</v>
      </c>
    </row>
    <row r="258" spans="2:65" s="14" customFormat="1" x14ac:dyDescent="0.2">
      <c r="B258" s="243"/>
      <c r="C258" s="244"/>
      <c r="D258" s="222" t="s">
        <v>206</v>
      </c>
      <c r="E258" s="245" t="s">
        <v>1</v>
      </c>
      <c r="F258" s="246" t="s">
        <v>3055</v>
      </c>
      <c r="G258" s="244"/>
      <c r="H258" s="245" t="s">
        <v>1</v>
      </c>
      <c r="I258" s="247"/>
      <c r="J258" s="244"/>
      <c r="K258" s="244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206</v>
      </c>
      <c r="AU258" s="252" t="s">
        <v>83</v>
      </c>
      <c r="AV258" s="14" t="s">
        <v>83</v>
      </c>
      <c r="AW258" s="14" t="s">
        <v>32</v>
      </c>
      <c r="AX258" s="14" t="s">
        <v>76</v>
      </c>
      <c r="AY258" s="252" t="s">
        <v>198</v>
      </c>
    </row>
    <row r="259" spans="2:65" s="12" customFormat="1" x14ac:dyDescent="0.2">
      <c r="B259" s="220"/>
      <c r="C259" s="221"/>
      <c r="D259" s="222" t="s">
        <v>206</v>
      </c>
      <c r="E259" s="223" t="s">
        <v>1</v>
      </c>
      <c r="F259" s="224" t="s">
        <v>215</v>
      </c>
      <c r="G259" s="221"/>
      <c r="H259" s="225">
        <v>6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206</v>
      </c>
      <c r="AU259" s="231" t="s">
        <v>83</v>
      </c>
      <c r="AV259" s="12" t="s">
        <v>85</v>
      </c>
      <c r="AW259" s="12" t="s">
        <v>32</v>
      </c>
      <c r="AX259" s="12" t="s">
        <v>76</v>
      </c>
      <c r="AY259" s="231" t="s">
        <v>198</v>
      </c>
    </row>
    <row r="260" spans="2:65" s="14" customFormat="1" x14ac:dyDescent="0.2">
      <c r="B260" s="243"/>
      <c r="C260" s="244"/>
      <c r="D260" s="222" t="s">
        <v>206</v>
      </c>
      <c r="E260" s="245" t="s">
        <v>1</v>
      </c>
      <c r="F260" s="246" t="s">
        <v>3057</v>
      </c>
      <c r="G260" s="244"/>
      <c r="H260" s="245" t="s">
        <v>1</v>
      </c>
      <c r="I260" s="247"/>
      <c r="J260" s="244"/>
      <c r="K260" s="244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206</v>
      </c>
      <c r="AU260" s="252" t="s">
        <v>83</v>
      </c>
      <c r="AV260" s="14" t="s">
        <v>83</v>
      </c>
      <c r="AW260" s="14" t="s">
        <v>32</v>
      </c>
      <c r="AX260" s="14" t="s">
        <v>76</v>
      </c>
      <c r="AY260" s="252" t="s">
        <v>198</v>
      </c>
    </row>
    <row r="261" spans="2:65" s="14" customFormat="1" x14ac:dyDescent="0.2">
      <c r="B261" s="243"/>
      <c r="C261" s="244"/>
      <c r="D261" s="222" t="s">
        <v>206</v>
      </c>
      <c r="E261" s="245" t="s">
        <v>1</v>
      </c>
      <c r="F261" s="246" t="s">
        <v>2993</v>
      </c>
      <c r="G261" s="244"/>
      <c r="H261" s="245" t="s">
        <v>1</v>
      </c>
      <c r="I261" s="247"/>
      <c r="J261" s="244"/>
      <c r="K261" s="244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206</v>
      </c>
      <c r="AU261" s="252" t="s">
        <v>83</v>
      </c>
      <c r="AV261" s="14" t="s">
        <v>83</v>
      </c>
      <c r="AW261" s="14" t="s">
        <v>32</v>
      </c>
      <c r="AX261" s="14" t="s">
        <v>76</v>
      </c>
      <c r="AY261" s="252" t="s">
        <v>198</v>
      </c>
    </row>
    <row r="262" spans="2:65" s="13" customFormat="1" x14ac:dyDescent="0.2">
      <c r="B262" s="232"/>
      <c r="C262" s="233"/>
      <c r="D262" s="222" t="s">
        <v>206</v>
      </c>
      <c r="E262" s="234" t="s">
        <v>1</v>
      </c>
      <c r="F262" s="235" t="s">
        <v>208</v>
      </c>
      <c r="G262" s="233"/>
      <c r="H262" s="236">
        <v>6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206</v>
      </c>
      <c r="AU262" s="242" t="s">
        <v>83</v>
      </c>
      <c r="AV262" s="13" t="s">
        <v>205</v>
      </c>
      <c r="AW262" s="13" t="s">
        <v>32</v>
      </c>
      <c r="AX262" s="13" t="s">
        <v>83</v>
      </c>
      <c r="AY262" s="242" t="s">
        <v>198</v>
      </c>
    </row>
    <row r="263" spans="2:65" s="1" customFormat="1" ht="24" customHeight="1" x14ac:dyDescent="0.2">
      <c r="B263" s="33"/>
      <c r="C263" s="260" t="s">
        <v>273</v>
      </c>
      <c r="D263" s="260" t="s">
        <v>2230</v>
      </c>
      <c r="E263" s="261" t="s">
        <v>3071</v>
      </c>
      <c r="F263" s="262" t="s">
        <v>3072</v>
      </c>
      <c r="G263" s="263" t="s">
        <v>204</v>
      </c>
      <c r="H263" s="264">
        <v>6</v>
      </c>
      <c r="I263" s="265"/>
      <c r="J263" s="264">
        <f>ROUND(I263*H263,2)</f>
        <v>0</v>
      </c>
      <c r="K263" s="262" t="s">
        <v>1</v>
      </c>
      <c r="L263" s="266"/>
      <c r="M263" s="267" t="s">
        <v>1</v>
      </c>
      <c r="N263" s="268" t="s">
        <v>41</v>
      </c>
      <c r="O263" s="65"/>
      <c r="P263" s="216">
        <f>O263*H263</f>
        <v>0</v>
      </c>
      <c r="Q263" s="216">
        <v>2.0000000000000001E-4</v>
      </c>
      <c r="R263" s="216">
        <f>Q263*H263</f>
        <v>1.2000000000000001E-3</v>
      </c>
      <c r="S263" s="216">
        <v>0</v>
      </c>
      <c r="T263" s="217">
        <f>S263*H263</f>
        <v>0</v>
      </c>
      <c r="AR263" s="218" t="s">
        <v>295</v>
      </c>
      <c r="AT263" s="218" t="s">
        <v>2230</v>
      </c>
      <c r="AU263" s="218" t="s">
        <v>83</v>
      </c>
      <c r="AY263" s="16" t="s">
        <v>198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6" t="s">
        <v>83</v>
      </c>
      <c r="BK263" s="219">
        <f>ROUND(I263*H263,2)</f>
        <v>0</v>
      </c>
      <c r="BL263" s="16" t="s">
        <v>243</v>
      </c>
      <c r="BM263" s="218" t="s">
        <v>343</v>
      </c>
    </row>
    <row r="264" spans="2:65" s="1" customFormat="1" ht="36" customHeight="1" x14ac:dyDescent="0.2">
      <c r="B264" s="33"/>
      <c r="C264" s="208" t="s">
        <v>347</v>
      </c>
      <c r="D264" s="208" t="s">
        <v>201</v>
      </c>
      <c r="E264" s="209" t="s">
        <v>3073</v>
      </c>
      <c r="F264" s="210" t="s">
        <v>3074</v>
      </c>
      <c r="G264" s="211" t="s">
        <v>204</v>
      </c>
      <c r="H264" s="212">
        <v>8</v>
      </c>
      <c r="I264" s="213"/>
      <c r="J264" s="212">
        <f>ROUND(I264*H264,2)</f>
        <v>0</v>
      </c>
      <c r="K264" s="210" t="s">
        <v>1</v>
      </c>
      <c r="L264" s="37"/>
      <c r="M264" s="214" t="s">
        <v>1</v>
      </c>
      <c r="N264" s="215" t="s">
        <v>41</v>
      </c>
      <c r="O264" s="6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AR264" s="218" t="s">
        <v>243</v>
      </c>
      <c r="AT264" s="218" t="s">
        <v>201</v>
      </c>
      <c r="AU264" s="218" t="s">
        <v>83</v>
      </c>
      <c r="AY264" s="16" t="s">
        <v>198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6" t="s">
        <v>83</v>
      </c>
      <c r="BK264" s="219">
        <f>ROUND(I264*H264,2)</f>
        <v>0</v>
      </c>
      <c r="BL264" s="16" t="s">
        <v>243</v>
      </c>
      <c r="BM264" s="218" t="s">
        <v>350</v>
      </c>
    </row>
    <row r="265" spans="2:65" s="14" customFormat="1" x14ac:dyDescent="0.2">
      <c r="B265" s="243"/>
      <c r="C265" s="244"/>
      <c r="D265" s="222" t="s">
        <v>206</v>
      </c>
      <c r="E265" s="245" t="s">
        <v>1</v>
      </c>
      <c r="F265" s="246" t="s">
        <v>3020</v>
      </c>
      <c r="G265" s="244"/>
      <c r="H265" s="245" t="s">
        <v>1</v>
      </c>
      <c r="I265" s="247"/>
      <c r="J265" s="244"/>
      <c r="K265" s="244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206</v>
      </c>
      <c r="AU265" s="252" t="s">
        <v>83</v>
      </c>
      <c r="AV265" s="14" t="s">
        <v>83</v>
      </c>
      <c r="AW265" s="14" t="s">
        <v>32</v>
      </c>
      <c r="AX265" s="14" t="s">
        <v>76</v>
      </c>
      <c r="AY265" s="252" t="s">
        <v>198</v>
      </c>
    </row>
    <row r="266" spans="2:65" s="14" customFormat="1" x14ac:dyDescent="0.2">
      <c r="B266" s="243"/>
      <c r="C266" s="244"/>
      <c r="D266" s="222" t="s">
        <v>206</v>
      </c>
      <c r="E266" s="245" t="s">
        <v>1</v>
      </c>
      <c r="F266" s="246" t="s">
        <v>3021</v>
      </c>
      <c r="G266" s="244"/>
      <c r="H266" s="245" t="s">
        <v>1</v>
      </c>
      <c r="I266" s="247"/>
      <c r="J266" s="244"/>
      <c r="K266" s="244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206</v>
      </c>
      <c r="AU266" s="252" t="s">
        <v>83</v>
      </c>
      <c r="AV266" s="14" t="s">
        <v>83</v>
      </c>
      <c r="AW266" s="14" t="s">
        <v>32</v>
      </c>
      <c r="AX266" s="14" t="s">
        <v>76</v>
      </c>
      <c r="AY266" s="252" t="s">
        <v>198</v>
      </c>
    </row>
    <row r="267" spans="2:65" s="14" customFormat="1" x14ac:dyDescent="0.2">
      <c r="B267" s="243"/>
      <c r="C267" s="244"/>
      <c r="D267" s="222" t="s">
        <v>206</v>
      </c>
      <c r="E267" s="245" t="s">
        <v>1</v>
      </c>
      <c r="F267" s="246" t="s">
        <v>3055</v>
      </c>
      <c r="G267" s="244"/>
      <c r="H267" s="245" t="s">
        <v>1</v>
      </c>
      <c r="I267" s="247"/>
      <c r="J267" s="244"/>
      <c r="K267" s="244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206</v>
      </c>
      <c r="AU267" s="252" t="s">
        <v>83</v>
      </c>
      <c r="AV267" s="14" t="s">
        <v>83</v>
      </c>
      <c r="AW267" s="14" t="s">
        <v>32</v>
      </c>
      <c r="AX267" s="14" t="s">
        <v>76</v>
      </c>
      <c r="AY267" s="252" t="s">
        <v>198</v>
      </c>
    </row>
    <row r="268" spans="2:65" s="12" customFormat="1" x14ac:dyDescent="0.2">
      <c r="B268" s="220"/>
      <c r="C268" s="221"/>
      <c r="D268" s="222" t="s">
        <v>206</v>
      </c>
      <c r="E268" s="223" t="s">
        <v>1</v>
      </c>
      <c r="F268" s="224" t="s">
        <v>218</v>
      </c>
      <c r="G268" s="221"/>
      <c r="H268" s="225">
        <v>8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206</v>
      </c>
      <c r="AU268" s="231" t="s">
        <v>83</v>
      </c>
      <c r="AV268" s="12" t="s">
        <v>85</v>
      </c>
      <c r="AW268" s="12" t="s">
        <v>32</v>
      </c>
      <c r="AX268" s="12" t="s">
        <v>76</v>
      </c>
      <c r="AY268" s="231" t="s">
        <v>198</v>
      </c>
    </row>
    <row r="269" spans="2:65" s="14" customFormat="1" x14ac:dyDescent="0.2">
      <c r="B269" s="243"/>
      <c r="C269" s="244"/>
      <c r="D269" s="222" t="s">
        <v>206</v>
      </c>
      <c r="E269" s="245" t="s">
        <v>1</v>
      </c>
      <c r="F269" s="246" t="s">
        <v>3057</v>
      </c>
      <c r="G269" s="244"/>
      <c r="H269" s="245" t="s">
        <v>1</v>
      </c>
      <c r="I269" s="247"/>
      <c r="J269" s="244"/>
      <c r="K269" s="244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206</v>
      </c>
      <c r="AU269" s="252" t="s">
        <v>83</v>
      </c>
      <c r="AV269" s="14" t="s">
        <v>83</v>
      </c>
      <c r="AW269" s="14" t="s">
        <v>32</v>
      </c>
      <c r="AX269" s="14" t="s">
        <v>76</v>
      </c>
      <c r="AY269" s="252" t="s">
        <v>198</v>
      </c>
    </row>
    <row r="270" spans="2:65" s="14" customFormat="1" x14ac:dyDescent="0.2">
      <c r="B270" s="243"/>
      <c r="C270" s="244"/>
      <c r="D270" s="222" t="s">
        <v>206</v>
      </c>
      <c r="E270" s="245" t="s">
        <v>1</v>
      </c>
      <c r="F270" s="246" t="s">
        <v>2993</v>
      </c>
      <c r="G270" s="244"/>
      <c r="H270" s="245" t="s">
        <v>1</v>
      </c>
      <c r="I270" s="247"/>
      <c r="J270" s="244"/>
      <c r="K270" s="244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206</v>
      </c>
      <c r="AU270" s="252" t="s">
        <v>83</v>
      </c>
      <c r="AV270" s="14" t="s">
        <v>83</v>
      </c>
      <c r="AW270" s="14" t="s">
        <v>32</v>
      </c>
      <c r="AX270" s="14" t="s">
        <v>76</v>
      </c>
      <c r="AY270" s="252" t="s">
        <v>198</v>
      </c>
    </row>
    <row r="271" spans="2:65" s="13" customFormat="1" x14ac:dyDescent="0.2">
      <c r="B271" s="232"/>
      <c r="C271" s="233"/>
      <c r="D271" s="222" t="s">
        <v>206</v>
      </c>
      <c r="E271" s="234" t="s">
        <v>1</v>
      </c>
      <c r="F271" s="235" t="s">
        <v>208</v>
      </c>
      <c r="G271" s="233"/>
      <c r="H271" s="236">
        <v>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206</v>
      </c>
      <c r="AU271" s="242" t="s">
        <v>83</v>
      </c>
      <c r="AV271" s="13" t="s">
        <v>205</v>
      </c>
      <c r="AW271" s="13" t="s">
        <v>32</v>
      </c>
      <c r="AX271" s="13" t="s">
        <v>83</v>
      </c>
      <c r="AY271" s="242" t="s">
        <v>198</v>
      </c>
    </row>
    <row r="272" spans="2:65" s="1" customFormat="1" ht="24" customHeight="1" x14ac:dyDescent="0.2">
      <c r="B272" s="33"/>
      <c r="C272" s="260" t="s">
        <v>279</v>
      </c>
      <c r="D272" s="260" t="s">
        <v>2230</v>
      </c>
      <c r="E272" s="261" t="s">
        <v>3075</v>
      </c>
      <c r="F272" s="262" t="s">
        <v>3076</v>
      </c>
      <c r="G272" s="263" t="s">
        <v>204</v>
      </c>
      <c r="H272" s="264">
        <v>6</v>
      </c>
      <c r="I272" s="265"/>
      <c r="J272" s="264">
        <f>ROUND(I272*H272,2)</f>
        <v>0</v>
      </c>
      <c r="K272" s="262" t="s">
        <v>1</v>
      </c>
      <c r="L272" s="266"/>
      <c r="M272" s="267" t="s">
        <v>1</v>
      </c>
      <c r="N272" s="268" t="s">
        <v>41</v>
      </c>
      <c r="O272" s="65"/>
      <c r="P272" s="216">
        <f>O272*H272</f>
        <v>0</v>
      </c>
      <c r="Q272" s="216">
        <v>2.0000000000000001E-4</v>
      </c>
      <c r="R272" s="216">
        <f>Q272*H272</f>
        <v>1.2000000000000001E-3</v>
      </c>
      <c r="S272" s="216">
        <v>0</v>
      </c>
      <c r="T272" s="217">
        <f>S272*H272</f>
        <v>0</v>
      </c>
      <c r="AR272" s="218" t="s">
        <v>295</v>
      </c>
      <c r="AT272" s="218" t="s">
        <v>2230</v>
      </c>
      <c r="AU272" s="218" t="s">
        <v>83</v>
      </c>
      <c r="AY272" s="16" t="s">
        <v>198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6" t="s">
        <v>83</v>
      </c>
      <c r="BK272" s="219">
        <f>ROUND(I272*H272,2)</f>
        <v>0</v>
      </c>
      <c r="BL272" s="16" t="s">
        <v>243</v>
      </c>
      <c r="BM272" s="218" t="s">
        <v>356</v>
      </c>
    </row>
    <row r="273" spans="2:65" s="1" customFormat="1" ht="24" customHeight="1" x14ac:dyDescent="0.2">
      <c r="B273" s="33"/>
      <c r="C273" s="260" t="s">
        <v>299</v>
      </c>
      <c r="D273" s="260" t="s">
        <v>2230</v>
      </c>
      <c r="E273" s="261" t="s">
        <v>3077</v>
      </c>
      <c r="F273" s="262" t="s">
        <v>3078</v>
      </c>
      <c r="G273" s="263" t="s">
        <v>204</v>
      </c>
      <c r="H273" s="264">
        <v>2</v>
      </c>
      <c r="I273" s="265"/>
      <c r="J273" s="264">
        <f>ROUND(I273*H273,2)</f>
        <v>0</v>
      </c>
      <c r="K273" s="262" t="s">
        <v>1</v>
      </c>
      <c r="L273" s="266"/>
      <c r="M273" s="267" t="s">
        <v>1</v>
      </c>
      <c r="N273" s="268" t="s">
        <v>41</v>
      </c>
      <c r="O273" s="65"/>
      <c r="P273" s="216">
        <f>O273*H273</f>
        <v>0</v>
      </c>
      <c r="Q273" s="216">
        <v>2.0000000000000001E-4</v>
      </c>
      <c r="R273" s="216">
        <f>Q273*H273</f>
        <v>4.0000000000000002E-4</v>
      </c>
      <c r="S273" s="216">
        <v>0</v>
      </c>
      <c r="T273" s="217">
        <f>S273*H273</f>
        <v>0</v>
      </c>
      <c r="AR273" s="218" t="s">
        <v>295</v>
      </c>
      <c r="AT273" s="218" t="s">
        <v>2230</v>
      </c>
      <c r="AU273" s="218" t="s">
        <v>83</v>
      </c>
      <c r="AY273" s="16" t="s">
        <v>198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6" t="s">
        <v>83</v>
      </c>
      <c r="BK273" s="219">
        <f>ROUND(I273*H273,2)</f>
        <v>0</v>
      </c>
      <c r="BL273" s="16" t="s">
        <v>243</v>
      </c>
      <c r="BM273" s="218" t="s">
        <v>375</v>
      </c>
    </row>
    <row r="274" spans="2:65" s="1" customFormat="1" ht="24" customHeight="1" x14ac:dyDescent="0.2">
      <c r="B274" s="33"/>
      <c r="C274" s="208" t="s">
        <v>283</v>
      </c>
      <c r="D274" s="208" t="s">
        <v>201</v>
      </c>
      <c r="E274" s="209" t="s">
        <v>3079</v>
      </c>
      <c r="F274" s="210" t="s">
        <v>3080</v>
      </c>
      <c r="G274" s="211" t="s">
        <v>204</v>
      </c>
      <c r="H274" s="212">
        <v>6</v>
      </c>
      <c r="I274" s="213"/>
      <c r="J274" s="212">
        <f>ROUND(I274*H274,2)</f>
        <v>0</v>
      </c>
      <c r="K274" s="210" t="s">
        <v>1</v>
      </c>
      <c r="L274" s="37"/>
      <c r="M274" s="214" t="s">
        <v>1</v>
      </c>
      <c r="N274" s="215" t="s">
        <v>41</v>
      </c>
      <c r="O274" s="65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AR274" s="218" t="s">
        <v>243</v>
      </c>
      <c r="AT274" s="218" t="s">
        <v>201</v>
      </c>
      <c r="AU274" s="218" t="s">
        <v>83</v>
      </c>
      <c r="AY274" s="16" t="s">
        <v>198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6" t="s">
        <v>83</v>
      </c>
      <c r="BK274" s="219">
        <f>ROUND(I274*H274,2)</f>
        <v>0</v>
      </c>
      <c r="BL274" s="16" t="s">
        <v>243</v>
      </c>
      <c r="BM274" s="218" t="s">
        <v>378</v>
      </c>
    </row>
    <row r="275" spans="2:65" s="14" customFormat="1" x14ac:dyDescent="0.2">
      <c r="B275" s="243"/>
      <c r="C275" s="244"/>
      <c r="D275" s="222" t="s">
        <v>206</v>
      </c>
      <c r="E275" s="245" t="s">
        <v>1</v>
      </c>
      <c r="F275" s="246" t="s">
        <v>3020</v>
      </c>
      <c r="G275" s="244"/>
      <c r="H275" s="245" t="s">
        <v>1</v>
      </c>
      <c r="I275" s="247"/>
      <c r="J275" s="244"/>
      <c r="K275" s="244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206</v>
      </c>
      <c r="AU275" s="252" t="s">
        <v>83</v>
      </c>
      <c r="AV275" s="14" t="s">
        <v>83</v>
      </c>
      <c r="AW275" s="14" t="s">
        <v>32</v>
      </c>
      <c r="AX275" s="14" t="s">
        <v>76</v>
      </c>
      <c r="AY275" s="252" t="s">
        <v>198</v>
      </c>
    </row>
    <row r="276" spans="2:65" s="14" customFormat="1" x14ac:dyDescent="0.2">
      <c r="B276" s="243"/>
      <c r="C276" s="244"/>
      <c r="D276" s="222" t="s">
        <v>206</v>
      </c>
      <c r="E276" s="245" t="s">
        <v>1</v>
      </c>
      <c r="F276" s="246" t="s">
        <v>3021</v>
      </c>
      <c r="G276" s="244"/>
      <c r="H276" s="245" t="s">
        <v>1</v>
      </c>
      <c r="I276" s="247"/>
      <c r="J276" s="244"/>
      <c r="K276" s="244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206</v>
      </c>
      <c r="AU276" s="252" t="s">
        <v>83</v>
      </c>
      <c r="AV276" s="14" t="s">
        <v>83</v>
      </c>
      <c r="AW276" s="14" t="s">
        <v>32</v>
      </c>
      <c r="AX276" s="14" t="s">
        <v>76</v>
      </c>
      <c r="AY276" s="252" t="s">
        <v>198</v>
      </c>
    </row>
    <row r="277" spans="2:65" s="14" customFormat="1" x14ac:dyDescent="0.2">
      <c r="B277" s="243"/>
      <c r="C277" s="244"/>
      <c r="D277" s="222" t="s">
        <v>206</v>
      </c>
      <c r="E277" s="245" t="s">
        <v>1</v>
      </c>
      <c r="F277" s="246" t="s">
        <v>3055</v>
      </c>
      <c r="G277" s="244"/>
      <c r="H277" s="245" t="s">
        <v>1</v>
      </c>
      <c r="I277" s="247"/>
      <c r="J277" s="244"/>
      <c r="K277" s="244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206</v>
      </c>
      <c r="AU277" s="252" t="s">
        <v>83</v>
      </c>
      <c r="AV277" s="14" t="s">
        <v>83</v>
      </c>
      <c r="AW277" s="14" t="s">
        <v>32</v>
      </c>
      <c r="AX277" s="14" t="s">
        <v>76</v>
      </c>
      <c r="AY277" s="252" t="s">
        <v>198</v>
      </c>
    </row>
    <row r="278" spans="2:65" s="12" customFormat="1" x14ac:dyDescent="0.2">
      <c r="B278" s="220"/>
      <c r="C278" s="221"/>
      <c r="D278" s="222" t="s">
        <v>206</v>
      </c>
      <c r="E278" s="223" t="s">
        <v>1</v>
      </c>
      <c r="F278" s="224" t="s">
        <v>215</v>
      </c>
      <c r="G278" s="221"/>
      <c r="H278" s="225">
        <v>6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206</v>
      </c>
      <c r="AU278" s="231" t="s">
        <v>83</v>
      </c>
      <c r="AV278" s="12" t="s">
        <v>85</v>
      </c>
      <c r="AW278" s="12" t="s">
        <v>32</v>
      </c>
      <c r="AX278" s="12" t="s">
        <v>76</v>
      </c>
      <c r="AY278" s="231" t="s">
        <v>198</v>
      </c>
    </row>
    <row r="279" spans="2:65" s="14" customFormat="1" x14ac:dyDescent="0.2">
      <c r="B279" s="243"/>
      <c r="C279" s="244"/>
      <c r="D279" s="222" t="s">
        <v>206</v>
      </c>
      <c r="E279" s="245" t="s">
        <v>1</v>
      </c>
      <c r="F279" s="246" t="s">
        <v>3057</v>
      </c>
      <c r="G279" s="244"/>
      <c r="H279" s="245" t="s">
        <v>1</v>
      </c>
      <c r="I279" s="247"/>
      <c r="J279" s="244"/>
      <c r="K279" s="244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206</v>
      </c>
      <c r="AU279" s="252" t="s">
        <v>83</v>
      </c>
      <c r="AV279" s="14" t="s">
        <v>83</v>
      </c>
      <c r="AW279" s="14" t="s">
        <v>32</v>
      </c>
      <c r="AX279" s="14" t="s">
        <v>76</v>
      </c>
      <c r="AY279" s="252" t="s">
        <v>198</v>
      </c>
    </row>
    <row r="280" spans="2:65" s="14" customFormat="1" x14ac:dyDescent="0.2">
      <c r="B280" s="243"/>
      <c r="C280" s="244"/>
      <c r="D280" s="222" t="s">
        <v>206</v>
      </c>
      <c r="E280" s="245" t="s">
        <v>1</v>
      </c>
      <c r="F280" s="246" t="s">
        <v>2993</v>
      </c>
      <c r="G280" s="244"/>
      <c r="H280" s="245" t="s">
        <v>1</v>
      </c>
      <c r="I280" s="247"/>
      <c r="J280" s="244"/>
      <c r="K280" s="244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206</v>
      </c>
      <c r="AU280" s="252" t="s">
        <v>83</v>
      </c>
      <c r="AV280" s="14" t="s">
        <v>83</v>
      </c>
      <c r="AW280" s="14" t="s">
        <v>32</v>
      </c>
      <c r="AX280" s="14" t="s">
        <v>76</v>
      </c>
      <c r="AY280" s="252" t="s">
        <v>198</v>
      </c>
    </row>
    <row r="281" spans="2:65" s="13" customFormat="1" x14ac:dyDescent="0.2">
      <c r="B281" s="232"/>
      <c r="C281" s="233"/>
      <c r="D281" s="222" t="s">
        <v>206</v>
      </c>
      <c r="E281" s="234" t="s">
        <v>1</v>
      </c>
      <c r="F281" s="235" t="s">
        <v>208</v>
      </c>
      <c r="G281" s="233"/>
      <c r="H281" s="236">
        <v>6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206</v>
      </c>
      <c r="AU281" s="242" t="s">
        <v>83</v>
      </c>
      <c r="AV281" s="13" t="s">
        <v>205</v>
      </c>
      <c r="AW281" s="13" t="s">
        <v>32</v>
      </c>
      <c r="AX281" s="13" t="s">
        <v>83</v>
      </c>
      <c r="AY281" s="242" t="s">
        <v>198</v>
      </c>
    </row>
    <row r="282" spans="2:65" s="1" customFormat="1" ht="24" customHeight="1" x14ac:dyDescent="0.2">
      <c r="B282" s="33"/>
      <c r="C282" s="260" t="s">
        <v>387</v>
      </c>
      <c r="D282" s="260" t="s">
        <v>2230</v>
      </c>
      <c r="E282" s="261" t="s">
        <v>3081</v>
      </c>
      <c r="F282" s="262" t="s">
        <v>3082</v>
      </c>
      <c r="G282" s="263" t="s">
        <v>204</v>
      </c>
      <c r="H282" s="264">
        <v>4</v>
      </c>
      <c r="I282" s="265"/>
      <c r="J282" s="264">
        <f>ROUND(I282*H282,2)</f>
        <v>0</v>
      </c>
      <c r="K282" s="262" t="s">
        <v>1</v>
      </c>
      <c r="L282" s="266"/>
      <c r="M282" s="267" t="s">
        <v>1</v>
      </c>
      <c r="N282" s="268" t="s">
        <v>41</v>
      </c>
      <c r="O282" s="65"/>
      <c r="P282" s="216">
        <f>O282*H282</f>
        <v>0</v>
      </c>
      <c r="Q282" s="216">
        <v>1E-4</v>
      </c>
      <c r="R282" s="216">
        <f>Q282*H282</f>
        <v>4.0000000000000002E-4</v>
      </c>
      <c r="S282" s="216">
        <v>0</v>
      </c>
      <c r="T282" s="217">
        <f>S282*H282</f>
        <v>0</v>
      </c>
      <c r="AR282" s="218" t="s">
        <v>295</v>
      </c>
      <c r="AT282" s="218" t="s">
        <v>2230</v>
      </c>
      <c r="AU282" s="218" t="s">
        <v>83</v>
      </c>
      <c r="AY282" s="16" t="s">
        <v>198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6" t="s">
        <v>83</v>
      </c>
      <c r="BK282" s="219">
        <f>ROUND(I282*H282,2)</f>
        <v>0</v>
      </c>
      <c r="BL282" s="16" t="s">
        <v>243</v>
      </c>
      <c r="BM282" s="218" t="s">
        <v>390</v>
      </c>
    </row>
    <row r="283" spans="2:65" s="1" customFormat="1" ht="24" customHeight="1" x14ac:dyDescent="0.2">
      <c r="B283" s="33"/>
      <c r="C283" s="260" t="s">
        <v>290</v>
      </c>
      <c r="D283" s="260" t="s">
        <v>2230</v>
      </c>
      <c r="E283" s="261" t="s">
        <v>3083</v>
      </c>
      <c r="F283" s="262" t="s">
        <v>3084</v>
      </c>
      <c r="G283" s="263" t="s">
        <v>204</v>
      </c>
      <c r="H283" s="264">
        <v>2</v>
      </c>
      <c r="I283" s="265"/>
      <c r="J283" s="264">
        <f>ROUND(I283*H283,2)</f>
        <v>0</v>
      </c>
      <c r="K283" s="262" t="s">
        <v>1</v>
      </c>
      <c r="L283" s="266"/>
      <c r="M283" s="267" t="s">
        <v>1</v>
      </c>
      <c r="N283" s="268" t="s">
        <v>41</v>
      </c>
      <c r="O283" s="65"/>
      <c r="P283" s="216">
        <f>O283*H283</f>
        <v>0</v>
      </c>
      <c r="Q283" s="216">
        <v>2.0000000000000001E-4</v>
      </c>
      <c r="R283" s="216">
        <f>Q283*H283</f>
        <v>4.0000000000000002E-4</v>
      </c>
      <c r="S283" s="216">
        <v>0</v>
      </c>
      <c r="T283" s="217">
        <f>S283*H283</f>
        <v>0</v>
      </c>
      <c r="AR283" s="218" t="s">
        <v>295</v>
      </c>
      <c r="AT283" s="218" t="s">
        <v>2230</v>
      </c>
      <c r="AU283" s="218" t="s">
        <v>83</v>
      </c>
      <c r="AY283" s="16" t="s">
        <v>198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6" t="s">
        <v>83</v>
      </c>
      <c r="BK283" s="219">
        <f>ROUND(I283*H283,2)</f>
        <v>0</v>
      </c>
      <c r="BL283" s="16" t="s">
        <v>243</v>
      </c>
      <c r="BM283" s="218" t="s">
        <v>394</v>
      </c>
    </row>
    <row r="284" spans="2:65" s="1" customFormat="1" ht="36" customHeight="1" x14ac:dyDescent="0.2">
      <c r="B284" s="33"/>
      <c r="C284" s="208" t="s">
        <v>352</v>
      </c>
      <c r="D284" s="208" t="s">
        <v>201</v>
      </c>
      <c r="E284" s="209" t="s">
        <v>3085</v>
      </c>
      <c r="F284" s="210" t="s">
        <v>3086</v>
      </c>
      <c r="G284" s="211" t="s">
        <v>204</v>
      </c>
      <c r="H284" s="212">
        <v>19</v>
      </c>
      <c r="I284" s="213"/>
      <c r="J284" s="212">
        <f>ROUND(I284*H284,2)</f>
        <v>0</v>
      </c>
      <c r="K284" s="210" t="s">
        <v>1</v>
      </c>
      <c r="L284" s="37"/>
      <c r="M284" s="214" t="s">
        <v>1</v>
      </c>
      <c r="N284" s="215" t="s">
        <v>41</v>
      </c>
      <c r="O284" s="65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AR284" s="218" t="s">
        <v>243</v>
      </c>
      <c r="AT284" s="218" t="s">
        <v>201</v>
      </c>
      <c r="AU284" s="218" t="s">
        <v>83</v>
      </c>
      <c r="AY284" s="16" t="s">
        <v>198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6" t="s">
        <v>83</v>
      </c>
      <c r="BK284" s="219">
        <f>ROUND(I284*H284,2)</f>
        <v>0</v>
      </c>
      <c r="BL284" s="16" t="s">
        <v>243</v>
      </c>
      <c r="BM284" s="218" t="s">
        <v>399</v>
      </c>
    </row>
    <row r="285" spans="2:65" s="14" customFormat="1" x14ac:dyDescent="0.2">
      <c r="B285" s="243"/>
      <c r="C285" s="244"/>
      <c r="D285" s="222" t="s">
        <v>206</v>
      </c>
      <c r="E285" s="245" t="s">
        <v>1</v>
      </c>
      <c r="F285" s="246" t="s">
        <v>3020</v>
      </c>
      <c r="G285" s="244"/>
      <c r="H285" s="245" t="s">
        <v>1</v>
      </c>
      <c r="I285" s="247"/>
      <c r="J285" s="244"/>
      <c r="K285" s="244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206</v>
      </c>
      <c r="AU285" s="252" t="s">
        <v>83</v>
      </c>
      <c r="AV285" s="14" t="s">
        <v>83</v>
      </c>
      <c r="AW285" s="14" t="s">
        <v>32</v>
      </c>
      <c r="AX285" s="14" t="s">
        <v>76</v>
      </c>
      <c r="AY285" s="252" t="s">
        <v>198</v>
      </c>
    </row>
    <row r="286" spans="2:65" s="14" customFormat="1" x14ac:dyDescent="0.2">
      <c r="B286" s="243"/>
      <c r="C286" s="244"/>
      <c r="D286" s="222" t="s">
        <v>206</v>
      </c>
      <c r="E286" s="245" t="s">
        <v>1</v>
      </c>
      <c r="F286" s="246" t="s">
        <v>3021</v>
      </c>
      <c r="G286" s="244"/>
      <c r="H286" s="245" t="s">
        <v>1</v>
      </c>
      <c r="I286" s="247"/>
      <c r="J286" s="244"/>
      <c r="K286" s="244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206</v>
      </c>
      <c r="AU286" s="252" t="s">
        <v>83</v>
      </c>
      <c r="AV286" s="14" t="s">
        <v>83</v>
      </c>
      <c r="AW286" s="14" t="s">
        <v>32</v>
      </c>
      <c r="AX286" s="14" t="s">
        <v>76</v>
      </c>
      <c r="AY286" s="252" t="s">
        <v>198</v>
      </c>
    </row>
    <row r="287" spans="2:65" s="14" customFormat="1" x14ac:dyDescent="0.2">
      <c r="B287" s="243"/>
      <c r="C287" s="244"/>
      <c r="D287" s="222" t="s">
        <v>206</v>
      </c>
      <c r="E287" s="245" t="s">
        <v>1</v>
      </c>
      <c r="F287" s="246" t="s">
        <v>3055</v>
      </c>
      <c r="G287" s="244"/>
      <c r="H287" s="245" t="s">
        <v>1</v>
      </c>
      <c r="I287" s="247"/>
      <c r="J287" s="244"/>
      <c r="K287" s="244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206</v>
      </c>
      <c r="AU287" s="252" t="s">
        <v>83</v>
      </c>
      <c r="AV287" s="14" t="s">
        <v>83</v>
      </c>
      <c r="AW287" s="14" t="s">
        <v>32</v>
      </c>
      <c r="AX287" s="14" t="s">
        <v>76</v>
      </c>
      <c r="AY287" s="252" t="s">
        <v>198</v>
      </c>
    </row>
    <row r="288" spans="2:65" s="12" customFormat="1" x14ac:dyDescent="0.2">
      <c r="B288" s="220"/>
      <c r="C288" s="221"/>
      <c r="D288" s="222" t="s">
        <v>206</v>
      </c>
      <c r="E288" s="223" t="s">
        <v>1</v>
      </c>
      <c r="F288" s="224" t="s">
        <v>269</v>
      </c>
      <c r="G288" s="221"/>
      <c r="H288" s="225">
        <v>19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206</v>
      </c>
      <c r="AU288" s="231" t="s">
        <v>83</v>
      </c>
      <c r="AV288" s="12" t="s">
        <v>85</v>
      </c>
      <c r="AW288" s="12" t="s">
        <v>32</v>
      </c>
      <c r="AX288" s="12" t="s">
        <v>76</v>
      </c>
      <c r="AY288" s="231" t="s">
        <v>198</v>
      </c>
    </row>
    <row r="289" spans="2:65" s="14" customFormat="1" x14ac:dyDescent="0.2">
      <c r="B289" s="243"/>
      <c r="C289" s="244"/>
      <c r="D289" s="222" t="s">
        <v>206</v>
      </c>
      <c r="E289" s="245" t="s">
        <v>1</v>
      </c>
      <c r="F289" s="246" t="s">
        <v>3057</v>
      </c>
      <c r="G289" s="244"/>
      <c r="H289" s="245" t="s">
        <v>1</v>
      </c>
      <c r="I289" s="247"/>
      <c r="J289" s="244"/>
      <c r="K289" s="244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206</v>
      </c>
      <c r="AU289" s="252" t="s">
        <v>83</v>
      </c>
      <c r="AV289" s="14" t="s">
        <v>83</v>
      </c>
      <c r="AW289" s="14" t="s">
        <v>32</v>
      </c>
      <c r="AX289" s="14" t="s">
        <v>76</v>
      </c>
      <c r="AY289" s="252" t="s">
        <v>198</v>
      </c>
    </row>
    <row r="290" spans="2:65" s="14" customFormat="1" x14ac:dyDescent="0.2">
      <c r="B290" s="243"/>
      <c r="C290" s="244"/>
      <c r="D290" s="222" t="s">
        <v>206</v>
      </c>
      <c r="E290" s="245" t="s">
        <v>1</v>
      </c>
      <c r="F290" s="246" t="s">
        <v>2993</v>
      </c>
      <c r="G290" s="244"/>
      <c r="H290" s="245" t="s">
        <v>1</v>
      </c>
      <c r="I290" s="247"/>
      <c r="J290" s="244"/>
      <c r="K290" s="244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206</v>
      </c>
      <c r="AU290" s="252" t="s">
        <v>83</v>
      </c>
      <c r="AV290" s="14" t="s">
        <v>83</v>
      </c>
      <c r="AW290" s="14" t="s">
        <v>32</v>
      </c>
      <c r="AX290" s="14" t="s">
        <v>76</v>
      </c>
      <c r="AY290" s="252" t="s">
        <v>198</v>
      </c>
    </row>
    <row r="291" spans="2:65" s="13" customFormat="1" x14ac:dyDescent="0.2">
      <c r="B291" s="232"/>
      <c r="C291" s="233"/>
      <c r="D291" s="222" t="s">
        <v>206</v>
      </c>
      <c r="E291" s="234" t="s">
        <v>1</v>
      </c>
      <c r="F291" s="235" t="s">
        <v>208</v>
      </c>
      <c r="G291" s="233"/>
      <c r="H291" s="236">
        <v>19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206</v>
      </c>
      <c r="AU291" s="242" t="s">
        <v>83</v>
      </c>
      <c r="AV291" s="13" t="s">
        <v>205</v>
      </c>
      <c r="AW291" s="13" t="s">
        <v>32</v>
      </c>
      <c r="AX291" s="13" t="s">
        <v>83</v>
      </c>
      <c r="AY291" s="242" t="s">
        <v>198</v>
      </c>
    </row>
    <row r="292" spans="2:65" s="1" customFormat="1" ht="24" customHeight="1" x14ac:dyDescent="0.2">
      <c r="B292" s="33"/>
      <c r="C292" s="260" t="s">
        <v>295</v>
      </c>
      <c r="D292" s="260" t="s">
        <v>2230</v>
      </c>
      <c r="E292" s="261" t="s">
        <v>3087</v>
      </c>
      <c r="F292" s="262" t="s">
        <v>3088</v>
      </c>
      <c r="G292" s="263" t="s">
        <v>204</v>
      </c>
      <c r="H292" s="264">
        <v>12</v>
      </c>
      <c r="I292" s="265"/>
      <c r="J292" s="264">
        <f>ROUND(I292*H292,2)</f>
        <v>0</v>
      </c>
      <c r="K292" s="262" t="s">
        <v>1</v>
      </c>
      <c r="L292" s="266"/>
      <c r="M292" s="267" t="s">
        <v>1</v>
      </c>
      <c r="N292" s="268" t="s">
        <v>41</v>
      </c>
      <c r="O292" s="65"/>
      <c r="P292" s="216">
        <f>O292*H292</f>
        <v>0</v>
      </c>
      <c r="Q292" s="216">
        <v>8.0000000000000004E-4</v>
      </c>
      <c r="R292" s="216">
        <f>Q292*H292</f>
        <v>9.6000000000000009E-3</v>
      </c>
      <c r="S292" s="216">
        <v>0</v>
      </c>
      <c r="T292" s="217">
        <f>S292*H292</f>
        <v>0</v>
      </c>
      <c r="AR292" s="218" t="s">
        <v>295</v>
      </c>
      <c r="AT292" s="218" t="s">
        <v>2230</v>
      </c>
      <c r="AU292" s="218" t="s">
        <v>83</v>
      </c>
      <c r="AY292" s="16" t="s">
        <v>198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6" t="s">
        <v>83</v>
      </c>
      <c r="BK292" s="219">
        <f>ROUND(I292*H292,2)</f>
        <v>0</v>
      </c>
      <c r="BL292" s="16" t="s">
        <v>243</v>
      </c>
      <c r="BM292" s="218" t="s">
        <v>403</v>
      </c>
    </row>
    <row r="293" spans="2:65" s="1" customFormat="1" ht="24" customHeight="1" x14ac:dyDescent="0.2">
      <c r="B293" s="33"/>
      <c r="C293" s="260" t="s">
        <v>404</v>
      </c>
      <c r="D293" s="260" t="s">
        <v>2230</v>
      </c>
      <c r="E293" s="261" t="s">
        <v>3089</v>
      </c>
      <c r="F293" s="262" t="s">
        <v>3090</v>
      </c>
      <c r="G293" s="263" t="s">
        <v>204</v>
      </c>
      <c r="H293" s="264">
        <v>6</v>
      </c>
      <c r="I293" s="265"/>
      <c r="J293" s="264">
        <f>ROUND(I293*H293,2)</f>
        <v>0</v>
      </c>
      <c r="K293" s="262" t="s">
        <v>1</v>
      </c>
      <c r="L293" s="266"/>
      <c r="M293" s="267" t="s">
        <v>1</v>
      </c>
      <c r="N293" s="268" t="s">
        <v>41</v>
      </c>
      <c r="O293" s="65"/>
      <c r="P293" s="216">
        <f>O293*H293</f>
        <v>0</v>
      </c>
      <c r="Q293" s="216">
        <v>1.5E-3</v>
      </c>
      <c r="R293" s="216">
        <f>Q293*H293</f>
        <v>9.0000000000000011E-3</v>
      </c>
      <c r="S293" s="216">
        <v>0</v>
      </c>
      <c r="T293" s="217">
        <f>S293*H293</f>
        <v>0</v>
      </c>
      <c r="AR293" s="218" t="s">
        <v>295</v>
      </c>
      <c r="AT293" s="218" t="s">
        <v>2230</v>
      </c>
      <c r="AU293" s="218" t="s">
        <v>83</v>
      </c>
      <c r="AY293" s="16" t="s">
        <v>198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6" t="s">
        <v>83</v>
      </c>
      <c r="BK293" s="219">
        <f>ROUND(I293*H293,2)</f>
        <v>0</v>
      </c>
      <c r="BL293" s="16" t="s">
        <v>243</v>
      </c>
      <c r="BM293" s="218" t="s">
        <v>407</v>
      </c>
    </row>
    <row r="294" spans="2:65" s="1" customFormat="1" ht="24" customHeight="1" x14ac:dyDescent="0.2">
      <c r="B294" s="33"/>
      <c r="C294" s="260" t="s">
        <v>303</v>
      </c>
      <c r="D294" s="260" t="s">
        <v>2230</v>
      </c>
      <c r="E294" s="261" t="s">
        <v>3091</v>
      </c>
      <c r="F294" s="262" t="s">
        <v>3092</v>
      </c>
      <c r="G294" s="263" t="s">
        <v>204</v>
      </c>
      <c r="H294" s="264">
        <v>2</v>
      </c>
      <c r="I294" s="265"/>
      <c r="J294" s="264">
        <f>ROUND(I294*H294,2)</f>
        <v>0</v>
      </c>
      <c r="K294" s="262" t="s">
        <v>1</v>
      </c>
      <c r="L294" s="266"/>
      <c r="M294" s="267" t="s">
        <v>1</v>
      </c>
      <c r="N294" s="268" t="s">
        <v>41</v>
      </c>
      <c r="O294" s="65"/>
      <c r="P294" s="216">
        <f>O294*H294</f>
        <v>0</v>
      </c>
      <c r="Q294" s="216">
        <v>1E-3</v>
      </c>
      <c r="R294" s="216">
        <f>Q294*H294</f>
        <v>2E-3</v>
      </c>
      <c r="S294" s="216">
        <v>0</v>
      </c>
      <c r="T294" s="217">
        <f>S294*H294</f>
        <v>0</v>
      </c>
      <c r="AR294" s="218" t="s">
        <v>295</v>
      </c>
      <c r="AT294" s="218" t="s">
        <v>2230</v>
      </c>
      <c r="AU294" s="218" t="s">
        <v>83</v>
      </c>
      <c r="AY294" s="16" t="s">
        <v>198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6" t="s">
        <v>83</v>
      </c>
      <c r="BK294" s="219">
        <f>ROUND(I294*H294,2)</f>
        <v>0</v>
      </c>
      <c r="BL294" s="16" t="s">
        <v>243</v>
      </c>
      <c r="BM294" s="218" t="s">
        <v>410</v>
      </c>
    </row>
    <row r="295" spans="2:65" s="1" customFormat="1" ht="24" customHeight="1" x14ac:dyDescent="0.2">
      <c r="B295" s="33"/>
      <c r="C295" s="208" t="s">
        <v>411</v>
      </c>
      <c r="D295" s="208" t="s">
        <v>201</v>
      </c>
      <c r="E295" s="209" t="s">
        <v>3093</v>
      </c>
      <c r="F295" s="210" t="s">
        <v>3094</v>
      </c>
      <c r="G295" s="211" t="s">
        <v>204</v>
      </c>
      <c r="H295" s="212">
        <v>6</v>
      </c>
      <c r="I295" s="213"/>
      <c r="J295" s="212">
        <f>ROUND(I295*H295,2)</f>
        <v>0</v>
      </c>
      <c r="K295" s="210" t="s">
        <v>1</v>
      </c>
      <c r="L295" s="37"/>
      <c r="M295" s="214" t="s">
        <v>1</v>
      </c>
      <c r="N295" s="215" t="s">
        <v>41</v>
      </c>
      <c r="O295" s="65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AR295" s="218" t="s">
        <v>243</v>
      </c>
      <c r="AT295" s="218" t="s">
        <v>201</v>
      </c>
      <c r="AU295" s="218" t="s">
        <v>83</v>
      </c>
      <c r="AY295" s="16" t="s">
        <v>198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6" t="s">
        <v>83</v>
      </c>
      <c r="BK295" s="219">
        <f>ROUND(I295*H295,2)</f>
        <v>0</v>
      </c>
      <c r="BL295" s="16" t="s">
        <v>243</v>
      </c>
      <c r="BM295" s="218" t="s">
        <v>414</v>
      </c>
    </row>
    <row r="296" spans="2:65" s="14" customFormat="1" x14ac:dyDescent="0.2">
      <c r="B296" s="243"/>
      <c r="C296" s="244"/>
      <c r="D296" s="222" t="s">
        <v>206</v>
      </c>
      <c r="E296" s="245" t="s">
        <v>1</v>
      </c>
      <c r="F296" s="246" t="s">
        <v>3020</v>
      </c>
      <c r="G296" s="244"/>
      <c r="H296" s="245" t="s">
        <v>1</v>
      </c>
      <c r="I296" s="247"/>
      <c r="J296" s="244"/>
      <c r="K296" s="244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206</v>
      </c>
      <c r="AU296" s="252" t="s">
        <v>83</v>
      </c>
      <c r="AV296" s="14" t="s">
        <v>83</v>
      </c>
      <c r="AW296" s="14" t="s">
        <v>32</v>
      </c>
      <c r="AX296" s="14" t="s">
        <v>76</v>
      </c>
      <c r="AY296" s="252" t="s">
        <v>198</v>
      </c>
    </row>
    <row r="297" spans="2:65" s="14" customFormat="1" x14ac:dyDescent="0.2">
      <c r="B297" s="243"/>
      <c r="C297" s="244"/>
      <c r="D297" s="222" t="s">
        <v>206</v>
      </c>
      <c r="E297" s="245" t="s">
        <v>1</v>
      </c>
      <c r="F297" s="246" t="s">
        <v>3021</v>
      </c>
      <c r="G297" s="244"/>
      <c r="H297" s="245" t="s">
        <v>1</v>
      </c>
      <c r="I297" s="247"/>
      <c r="J297" s="244"/>
      <c r="K297" s="244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206</v>
      </c>
      <c r="AU297" s="252" t="s">
        <v>83</v>
      </c>
      <c r="AV297" s="14" t="s">
        <v>83</v>
      </c>
      <c r="AW297" s="14" t="s">
        <v>32</v>
      </c>
      <c r="AX297" s="14" t="s">
        <v>76</v>
      </c>
      <c r="AY297" s="252" t="s">
        <v>198</v>
      </c>
    </row>
    <row r="298" spans="2:65" s="14" customFormat="1" x14ac:dyDescent="0.2">
      <c r="B298" s="243"/>
      <c r="C298" s="244"/>
      <c r="D298" s="222" t="s">
        <v>206</v>
      </c>
      <c r="E298" s="245" t="s">
        <v>1</v>
      </c>
      <c r="F298" s="246" t="s">
        <v>3055</v>
      </c>
      <c r="G298" s="244"/>
      <c r="H298" s="245" t="s">
        <v>1</v>
      </c>
      <c r="I298" s="247"/>
      <c r="J298" s="244"/>
      <c r="K298" s="244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206</v>
      </c>
      <c r="AU298" s="252" t="s">
        <v>83</v>
      </c>
      <c r="AV298" s="14" t="s">
        <v>83</v>
      </c>
      <c r="AW298" s="14" t="s">
        <v>32</v>
      </c>
      <c r="AX298" s="14" t="s">
        <v>76</v>
      </c>
      <c r="AY298" s="252" t="s">
        <v>198</v>
      </c>
    </row>
    <row r="299" spans="2:65" s="12" customFormat="1" x14ac:dyDescent="0.2">
      <c r="B299" s="220"/>
      <c r="C299" s="221"/>
      <c r="D299" s="222" t="s">
        <v>206</v>
      </c>
      <c r="E299" s="223" t="s">
        <v>1</v>
      </c>
      <c r="F299" s="224" t="s">
        <v>215</v>
      </c>
      <c r="G299" s="221"/>
      <c r="H299" s="225">
        <v>6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206</v>
      </c>
      <c r="AU299" s="231" t="s">
        <v>83</v>
      </c>
      <c r="AV299" s="12" t="s">
        <v>85</v>
      </c>
      <c r="AW299" s="12" t="s">
        <v>32</v>
      </c>
      <c r="AX299" s="12" t="s">
        <v>76</v>
      </c>
      <c r="AY299" s="231" t="s">
        <v>198</v>
      </c>
    </row>
    <row r="300" spans="2:65" s="14" customFormat="1" x14ac:dyDescent="0.2">
      <c r="B300" s="243"/>
      <c r="C300" s="244"/>
      <c r="D300" s="222" t="s">
        <v>206</v>
      </c>
      <c r="E300" s="245" t="s">
        <v>1</v>
      </c>
      <c r="F300" s="246" t="s">
        <v>3057</v>
      </c>
      <c r="G300" s="244"/>
      <c r="H300" s="245" t="s">
        <v>1</v>
      </c>
      <c r="I300" s="247"/>
      <c r="J300" s="244"/>
      <c r="K300" s="244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206</v>
      </c>
      <c r="AU300" s="252" t="s">
        <v>83</v>
      </c>
      <c r="AV300" s="14" t="s">
        <v>83</v>
      </c>
      <c r="AW300" s="14" t="s">
        <v>32</v>
      </c>
      <c r="AX300" s="14" t="s">
        <v>76</v>
      </c>
      <c r="AY300" s="252" t="s">
        <v>198</v>
      </c>
    </row>
    <row r="301" spans="2:65" s="14" customFormat="1" x14ac:dyDescent="0.2">
      <c r="B301" s="243"/>
      <c r="C301" s="244"/>
      <c r="D301" s="222" t="s">
        <v>206</v>
      </c>
      <c r="E301" s="245" t="s">
        <v>1</v>
      </c>
      <c r="F301" s="246" t="s">
        <v>2993</v>
      </c>
      <c r="G301" s="244"/>
      <c r="H301" s="245" t="s">
        <v>1</v>
      </c>
      <c r="I301" s="247"/>
      <c r="J301" s="244"/>
      <c r="K301" s="244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206</v>
      </c>
      <c r="AU301" s="252" t="s">
        <v>83</v>
      </c>
      <c r="AV301" s="14" t="s">
        <v>83</v>
      </c>
      <c r="AW301" s="14" t="s">
        <v>32</v>
      </c>
      <c r="AX301" s="14" t="s">
        <v>76</v>
      </c>
      <c r="AY301" s="252" t="s">
        <v>198</v>
      </c>
    </row>
    <row r="302" spans="2:65" s="13" customFormat="1" x14ac:dyDescent="0.2">
      <c r="B302" s="232"/>
      <c r="C302" s="233"/>
      <c r="D302" s="222" t="s">
        <v>206</v>
      </c>
      <c r="E302" s="234" t="s">
        <v>1</v>
      </c>
      <c r="F302" s="235" t="s">
        <v>208</v>
      </c>
      <c r="G302" s="233"/>
      <c r="H302" s="236">
        <v>6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206</v>
      </c>
      <c r="AU302" s="242" t="s">
        <v>83</v>
      </c>
      <c r="AV302" s="13" t="s">
        <v>205</v>
      </c>
      <c r="AW302" s="13" t="s">
        <v>32</v>
      </c>
      <c r="AX302" s="13" t="s">
        <v>83</v>
      </c>
      <c r="AY302" s="242" t="s">
        <v>198</v>
      </c>
    </row>
    <row r="303" spans="2:65" s="1" customFormat="1" ht="24" customHeight="1" x14ac:dyDescent="0.2">
      <c r="B303" s="33"/>
      <c r="C303" s="260" t="s">
        <v>313</v>
      </c>
      <c r="D303" s="260" t="s">
        <v>2230</v>
      </c>
      <c r="E303" s="261" t="s">
        <v>3095</v>
      </c>
      <c r="F303" s="262" t="s">
        <v>3096</v>
      </c>
      <c r="G303" s="263" t="s">
        <v>204</v>
      </c>
      <c r="H303" s="264">
        <v>6</v>
      </c>
      <c r="I303" s="265"/>
      <c r="J303" s="264">
        <f>ROUND(I303*H303,2)</f>
        <v>0</v>
      </c>
      <c r="K303" s="262" t="s">
        <v>1</v>
      </c>
      <c r="L303" s="266"/>
      <c r="M303" s="267" t="s">
        <v>1</v>
      </c>
      <c r="N303" s="268" t="s">
        <v>41</v>
      </c>
      <c r="O303" s="65"/>
      <c r="P303" s="216">
        <f>O303*H303</f>
        <v>0</v>
      </c>
      <c r="Q303" s="216">
        <v>5.9999999999999995E-4</v>
      </c>
      <c r="R303" s="216">
        <f>Q303*H303</f>
        <v>3.5999999999999999E-3</v>
      </c>
      <c r="S303" s="216">
        <v>0</v>
      </c>
      <c r="T303" s="217">
        <f>S303*H303</f>
        <v>0</v>
      </c>
      <c r="AR303" s="218" t="s">
        <v>295</v>
      </c>
      <c r="AT303" s="218" t="s">
        <v>2230</v>
      </c>
      <c r="AU303" s="218" t="s">
        <v>83</v>
      </c>
      <c r="AY303" s="16" t="s">
        <v>198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6" t="s">
        <v>83</v>
      </c>
      <c r="BK303" s="219">
        <f>ROUND(I303*H303,2)</f>
        <v>0</v>
      </c>
      <c r="BL303" s="16" t="s">
        <v>243</v>
      </c>
      <c r="BM303" s="218" t="s">
        <v>422</v>
      </c>
    </row>
    <row r="304" spans="2:65" s="1" customFormat="1" ht="24" customHeight="1" x14ac:dyDescent="0.2">
      <c r="B304" s="33"/>
      <c r="C304" s="208" t="s">
        <v>424</v>
      </c>
      <c r="D304" s="208" t="s">
        <v>201</v>
      </c>
      <c r="E304" s="209" t="s">
        <v>3097</v>
      </c>
      <c r="F304" s="210" t="s">
        <v>3098</v>
      </c>
      <c r="G304" s="211" t="s">
        <v>204</v>
      </c>
      <c r="H304" s="212">
        <v>22</v>
      </c>
      <c r="I304" s="213"/>
      <c r="J304" s="212">
        <f>ROUND(I304*H304,2)</f>
        <v>0</v>
      </c>
      <c r="K304" s="210" t="s">
        <v>1</v>
      </c>
      <c r="L304" s="37"/>
      <c r="M304" s="214" t="s">
        <v>1</v>
      </c>
      <c r="N304" s="215" t="s">
        <v>41</v>
      </c>
      <c r="O304" s="65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AR304" s="218" t="s">
        <v>243</v>
      </c>
      <c r="AT304" s="218" t="s">
        <v>201</v>
      </c>
      <c r="AU304" s="218" t="s">
        <v>83</v>
      </c>
      <c r="AY304" s="16" t="s">
        <v>198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6" t="s">
        <v>83</v>
      </c>
      <c r="BK304" s="219">
        <f>ROUND(I304*H304,2)</f>
        <v>0</v>
      </c>
      <c r="BL304" s="16" t="s">
        <v>243</v>
      </c>
      <c r="BM304" s="218" t="s">
        <v>427</v>
      </c>
    </row>
    <row r="305" spans="2:65" s="14" customFormat="1" x14ac:dyDescent="0.2">
      <c r="B305" s="243"/>
      <c r="C305" s="244"/>
      <c r="D305" s="222" t="s">
        <v>206</v>
      </c>
      <c r="E305" s="245" t="s">
        <v>1</v>
      </c>
      <c r="F305" s="246" t="s">
        <v>3020</v>
      </c>
      <c r="G305" s="244"/>
      <c r="H305" s="245" t="s">
        <v>1</v>
      </c>
      <c r="I305" s="247"/>
      <c r="J305" s="244"/>
      <c r="K305" s="244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206</v>
      </c>
      <c r="AU305" s="252" t="s">
        <v>83</v>
      </c>
      <c r="AV305" s="14" t="s">
        <v>83</v>
      </c>
      <c r="AW305" s="14" t="s">
        <v>32</v>
      </c>
      <c r="AX305" s="14" t="s">
        <v>76</v>
      </c>
      <c r="AY305" s="252" t="s">
        <v>198</v>
      </c>
    </row>
    <row r="306" spans="2:65" s="14" customFormat="1" x14ac:dyDescent="0.2">
      <c r="B306" s="243"/>
      <c r="C306" s="244"/>
      <c r="D306" s="222" t="s">
        <v>206</v>
      </c>
      <c r="E306" s="245" t="s">
        <v>1</v>
      </c>
      <c r="F306" s="246" t="s">
        <v>3021</v>
      </c>
      <c r="G306" s="244"/>
      <c r="H306" s="245" t="s">
        <v>1</v>
      </c>
      <c r="I306" s="247"/>
      <c r="J306" s="244"/>
      <c r="K306" s="244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206</v>
      </c>
      <c r="AU306" s="252" t="s">
        <v>83</v>
      </c>
      <c r="AV306" s="14" t="s">
        <v>83</v>
      </c>
      <c r="AW306" s="14" t="s">
        <v>32</v>
      </c>
      <c r="AX306" s="14" t="s">
        <v>76</v>
      </c>
      <c r="AY306" s="252" t="s">
        <v>198</v>
      </c>
    </row>
    <row r="307" spans="2:65" s="14" customFormat="1" x14ac:dyDescent="0.2">
      <c r="B307" s="243"/>
      <c r="C307" s="244"/>
      <c r="D307" s="222" t="s">
        <v>206</v>
      </c>
      <c r="E307" s="245" t="s">
        <v>1</v>
      </c>
      <c r="F307" s="246" t="s">
        <v>3055</v>
      </c>
      <c r="G307" s="244"/>
      <c r="H307" s="245" t="s">
        <v>1</v>
      </c>
      <c r="I307" s="247"/>
      <c r="J307" s="244"/>
      <c r="K307" s="244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206</v>
      </c>
      <c r="AU307" s="252" t="s">
        <v>83</v>
      </c>
      <c r="AV307" s="14" t="s">
        <v>83</v>
      </c>
      <c r="AW307" s="14" t="s">
        <v>32</v>
      </c>
      <c r="AX307" s="14" t="s">
        <v>76</v>
      </c>
      <c r="AY307" s="252" t="s">
        <v>198</v>
      </c>
    </row>
    <row r="308" spans="2:65" s="12" customFormat="1" x14ac:dyDescent="0.2">
      <c r="B308" s="220"/>
      <c r="C308" s="221"/>
      <c r="D308" s="222" t="s">
        <v>206</v>
      </c>
      <c r="E308" s="223" t="s">
        <v>1</v>
      </c>
      <c r="F308" s="224" t="s">
        <v>3099</v>
      </c>
      <c r="G308" s="221"/>
      <c r="H308" s="225">
        <v>22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206</v>
      </c>
      <c r="AU308" s="231" t="s">
        <v>83</v>
      </c>
      <c r="AV308" s="12" t="s">
        <v>85</v>
      </c>
      <c r="AW308" s="12" t="s">
        <v>32</v>
      </c>
      <c r="AX308" s="12" t="s">
        <v>76</v>
      </c>
      <c r="AY308" s="231" t="s">
        <v>198</v>
      </c>
    </row>
    <row r="309" spans="2:65" s="14" customFormat="1" x14ac:dyDescent="0.2">
      <c r="B309" s="243"/>
      <c r="C309" s="244"/>
      <c r="D309" s="222" t="s">
        <v>206</v>
      </c>
      <c r="E309" s="245" t="s">
        <v>1</v>
      </c>
      <c r="F309" s="246" t="s">
        <v>3057</v>
      </c>
      <c r="G309" s="244"/>
      <c r="H309" s="245" t="s">
        <v>1</v>
      </c>
      <c r="I309" s="247"/>
      <c r="J309" s="244"/>
      <c r="K309" s="244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206</v>
      </c>
      <c r="AU309" s="252" t="s">
        <v>83</v>
      </c>
      <c r="AV309" s="14" t="s">
        <v>83</v>
      </c>
      <c r="AW309" s="14" t="s">
        <v>32</v>
      </c>
      <c r="AX309" s="14" t="s">
        <v>76</v>
      </c>
      <c r="AY309" s="252" t="s">
        <v>198</v>
      </c>
    </row>
    <row r="310" spans="2:65" s="14" customFormat="1" x14ac:dyDescent="0.2">
      <c r="B310" s="243"/>
      <c r="C310" s="244"/>
      <c r="D310" s="222" t="s">
        <v>206</v>
      </c>
      <c r="E310" s="245" t="s">
        <v>1</v>
      </c>
      <c r="F310" s="246" t="s">
        <v>2993</v>
      </c>
      <c r="G310" s="244"/>
      <c r="H310" s="245" t="s">
        <v>1</v>
      </c>
      <c r="I310" s="247"/>
      <c r="J310" s="244"/>
      <c r="K310" s="244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206</v>
      </c>
      <c r="AU310" s="252" t="s">
        <v>83</v>
      </c>
      <c r="AV310" s="14" t="s">
        <v>83</v>
      </c>
      <c r="AW310" s="14" t="s">
        <v>32</v>
      </c>
      <c r="AX310" s="14" t="s">
        <v>76</v>
      </c>
      <c r="AY310" s="252" t="s">
        <v>198</v>
      </c>
    </row>
    <row r="311" spans="2:65" s="13" customFormat="1" x14ac:dyDescent="0.2">
      <c r="B311" s="232"/>
      <c r="C311" s="233"/>
      <c r="D311" s="222" t="s">
        <v>206</v>
      </c>
      <c r="E311" s="234" t="s">
        <v>1</v>
      </c>
      <c r="F311" s="235" t="s">
        <v>208</v>
      </c>
      <c r="G311" s="233"/>
      <c r="H311" s="236">
        <v>22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206</v>
      </c>
      <c r="AU311" s="242" t="s">
        <v>83</v>
      </c>
      <c r="AV311" s="13" t="s">
        <v>205</v>
      </c>
      <c r="AW311" s="13" t="s">
        <v>32</v>
      </c>
      <c r="AX311" s="13" t="s">
        <v>83</v>
      </c>
      <c r="AY311" s="242" t="s">
        <v>198</v>
      </c>
    </row>
    <row r="312" spans="2:65" s="1" customFormat="1" ht="24" customHeight="1" x14ac:dyDescent="0.2">
      <c r="B312" s="33"/>
      <c r="C312" s="260" t="s">
        <v>320</v>
      </c>
      <c r="D312" s="260" t="s">
        <v>2230</v>
      </c>
      <c r="E312" s="261" t="s">
        <v>3100</v>
      </c>
      <c r="F312" s="262" t="s">
        <v>3101</v>
      </c>
      <c r="G312" s="263" t="s">
        <v>204</v>
      </c>
      <c r="H312" s="264">
        <v>16</v>
      </c>
      <c r="I312" s="265"/>
      <c r="J312" s="264">
        <f>ROUND(I312*H312,2)</f>
        <v>0</v>
      </c>
      <c r="K312" s="262" t="s">
        <v>1</v>
      </c>
      <c r="L312" s="266"/>
      <c r="M312" s="267" t="s">
        <v>1</v>
      </c>
      <c r="N312" s="268" t="s">
        <v>41</v>
      </c>
      <c r="O312" s="65"/>
      <c r="P312" s="216">
        <f>O312*H312</f>
        <v>0</v>
      </c>
      <c r="Q312" s="216">
        <v>8.9999999999999998E-4</v>
      </c>
      <c r="R312" s="216">
        <f>Q312*H312</f>
        <v>1.44E-2</v>
      </c>
      <c r="S312" s="216">
        <v>0</v>
      </c>
      <c r="T312" s="217">
        <f>S312*H312</f>
        <v>0</v>
      </c>
      <c r="AR312" s="218" t="s">
        <v>295</v>
      </c>
      <c r="AT312" s="218" t="s">
        <v>2230</v>
      </c>
      <c r="AU312" s="218" t="s">
        <v>83</v>
      </c>
      <c r="AY312" s="16" t="s">
        <v>198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6" t="s">
        <v>83</v>
      </c>
      <c r="BK312" s="219">
        <f>ROUND(I312*H312,2)</f>
        <v>0</v>
      </c>
      <c r="BL312" s="16" t="s">
        <v>243</v>
      </c>
      <c r="BM312" s="218" t="s">
        <v>433</v>
      </c>
    </row>
    <row r="313" spans="2:65" s="1" customFormat="1" ht="24" customHeight="1" x14ac:dyDescent="0.2">
      <c r="B313" s="33"/>
      <c r="C313" s="260" t="s">
        <v>438</v>
      </c>
      <c r="D313" s="260" t="s">
        <v>2230</v>
      </c>
      <c r="E313" s="261" t="s">
        <v>3102</v>
      </c>
      <c r="F313" s="262" t="s">
        <v>3103</v>
      </c>
      <c r="G313" s="263" t="s">
        <v>204</v>
      </c>
      <c r="H313" s="264">
        <v>2</v>
      </c>
      <c r="I313" s="265"/>
      <c r="J313" s="264">
        <f>ROUND(I313*H313,2)</f>
        <v>0</v>
      </c>
      <c r="K313" s="262" t="s">
        <v>1</v>
      </c>
      <c r="L313" s="266"/>
      <c r="M313" s="267" t="s">
        <v>1</v>
      </c>
      <c r="N313" s="268" t="s">
        <v>41</v>
      </c>
      <c r="O313" s="65"/>
      <c r="P313" s="216">
        <f>O313*H313</f>
        <v>0</v>
      </c>
      <c r="Q313" s="216">
        <v>1.6000000000000001E-3</v>
      </c>
      <c r="R313" s="216">
        <f>Q313*H313</f>
        <v>3.2000000000000002E-3</v>
      </c>
      <c r="S313" s="216">
        <v>0</v>
      </c>
      <c r="T313" s="217">
        <f>S313*H313</f>
        <v>0</v>
      </c>
      <c r="AR313" s="218" t="s">
        <v>295</v>
      </c>
      <c r="AT313" s="218" t="s">
        <v>2230</v>
      </c>
      <c r="AU313" s="218" t="s">
        <v>83</v>
      </c>
      <c r="AY313" s="16" t="s">
        <v>198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6" t="s">
        <v>83</v>
      </c>
      <c r="BK313" s="219">
        <f>ROUND(I313*H313,2)</f>
        <v>0</v>
      </c>
      <c r="BL313" s="16" t="s">
        <v>243</v>
      </c>
      <c r="BM313" s="218" t="s">
        <v>441</v>
      </c>
    </row>
    <row r="314" spans="2:65" s="1" customFormat="1" ht="24" customHeight="1" x14ac:dyDescent="0.2">
      <c r="B314" s="33"/>
      <c r="C314" s="260" t="s">
        <v>324</v>
      </c>
      <c r="D314" s="260" t="s">
        <v>2230</v>
      </c>
      <c r="E314" s="261" t="s">
        <v>3104</v>
      </c>
      <c r="F314" s="262" t="s">
        <v>3105</v>
      </c>
      <c r="G314" s="263" t="s">
        <v>204</v>
      </c>
      <c r="H314" s="264">
        <v>4</v>
      </c>
      <c r="I314" s="265"/>
      <c r="J314" s="264">
        <f>ROUND(I314*H314,2)</f>
        <v>0</v>
      </c>
      <c r="K314" s="262" t="s">
        <v>1</v>
      </c>
      <c r="L314" s="266"/>
      <c r="M314" s="267" t="s">
        <v>1</v>
      </c>
      <c r="N314" s="268" t="s">
        <v>41</v>
      </c>
      <c r="O314" s="65"/>
      <c r="P314" s="216">
        <f>O314*H314</f>
        <v>0</v>
      </c>
      <c r="Q314" s="216">
        <v>1.1999999999999999E-3</v>
      </c>
      <c r="R314" s="216">
        <f>Q314*H314</f>
        <v>4.7999999999999996E-3</v>
      </c>
      <c r="S314" s="216">
        <v>0</v>
      </c>
      <c r="T314" s="217">
        <f>S314*H314</f>
        <v>0</v>
      </c>
      <c r="AR314" s="218" t="s">
        <v>295</v>
      </c>
      <c r="AT314" s="218" t="s">
        <v>2230</v>
      </c>
      <c r="AU314" s="218" t="s">
        <v>83</v>
      </c>
      <c r="AY314" s="16" t="s">
        <v>198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6" t="s">
        <v>83</v>
      </c>
      <c r="BK314" s="219">
        <f>ROUND(I314*H314,2)</f>
        <v>0</v>
      </c>
      <c r="BL314" s="16" t="s">
        <v>243</v>
      </c>
      <c r="BM314" s="218" t="s">
        <v>446</v>
      </c>
    </row>
    <row r="315" spans="2:65" s="1" customFormat="1" ht="36" customHeight="1" x14ac:dyDescent="0.2">
      <c r="B315" s="33"/>
      <c r="C315" s="208" t="s">
        <v>447</v>
      </c>
      <c r="D315" s="208" t="s">
        <v>201</v>
      </c>
      <c r="E315" s="209" t="s">
        <v>3106</v>
      </c>
      <c r="F315" s="210" t="s">
        <v>3107</v>
      </c>
      <c r="G315" s="211" t="s">
        <v>204</v>
      </c>
      <c r="H315" s="212">
        <v>2</v>
      </c>
      <c r="I315" s="213"/>
      <c r="J315" s="212">
        <f>ROUND(I315*H315,2)</f>
        <v>0</v>
      </c>
      <c r="K315" s="210" t="s">
        <v>1</v>
      </c>
      <c r="L315" s="37"/>
      <c r="M315" s="214" t="s">
        <v>1</v>
      </c>
      <c r="N315" s="215" t="s">
        <v>41</v>
      </c>
      <c r="O315" s="65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AR315" s="218" t="s">
        <v>243</v>
      </c>
      <c r="AT315" s="218" t="s">
        <v>201</v>
      </c>
      <c r="AU315" s="218" t="s">
        <v>83</v>
      </c>
      <c r="AY315" s="16" t="s">
        <v>198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6" t="s">
        <v>83</v>
      </c>
      <c r="BK315" s="219">
        <f>ROUND(I315*H315,2)</f>
        <v>0</v>
      </c>
      <c r="BL315" s="16" t="s">
        <v>243</v>
      </c>
      <c r="BM315" s="218" t="s">
        <v>450</v>
      </c>
    </row>
    <row r="316" spans="2:65" s="14" customFormat="1" x14ac:dyDescent="0.2">
      <c r="B316" s="243"/>
      <c r="C316" s="244"/>
      <c r="D316" s="222" t="s">
        <v>206</v>
      </c>
      <c r="E316" s="245" t="s">
        <v>1</v>
      </c>
      <c r="F316" s="246" t="s">
        <v>3020</v>
      </c>
      <c r="G316" s="244"/>
      <c r="H316" s="245" t="s">
        <v>1</v>
      </c>
      <c r="I316" s="247"/>
      <c r="J316" s="244"/>
      <c r="K316" s="244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206</v>
      </c>
      <c r="AU316" s="252" t="s">
        <v>83</v>
      </c>
      <c r="AV316" s="14" t="s">
        <v>83</v>
      </c>
      <c r="AW316" s="14" t="s">
        <v>32</v>
      </c>
      <c r="AX316" s="14" t="s">
        <v>76</v>
      </c>
      <c r="AY316" s="252" t="s">
        <v>198</v>
      </c>
    </row>
    <row r="317" spans="2:65" s="14" customFormat="1" x14ac:dyDescent="0.2">
      <c r="B317" s="243"/>
      <c r="C317" s="244"/>
      <c r="D317" s="222" t="s">
        <v>206</v>
      </c>
      <c r="E317" s="245" t="s">
        <v>1</v>
      </c>
      <c r="F317" s="246" t="s">
        <v>3021</v>
      </c>
      <c r="G317" s="244"/>
      <c r="H317" s="245" t="s">
        <v>1</v>
      </c>
      <c r="I317" s="247"/>
      <c r="J317" s="244"/>
      <c r="K317" s="244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206</v>
      </c>
      <c r="AU317" s="252" t="s">
        <v>83</v>
      </c>
      <c r="AV317" s="14" t="s">
        <v>83</v>
      </c>
      <c r="AW317" s="14" t="s">
        <v>32</v>
      </c>
      <c r="AX317" s="14" t="s">
        <v>76</v>
      </c>
      <c r="AY317" s="252" t="s">
        <v>198</v>
      </c>
    </row>
    <row r="318" spans="2:65" s="14" customFormat="1" x14ac:dyDescent="0.2">
      <c r="B318" s="243"/>
      <c r="C318" s="244"/>
      <c r="D318" s="222" t="s">
        <v>206</v>
      </c>
      <c r="E318" s="245" t="s">
        <v>1</v>
      </c>
      <c r="F318" s="246" t="s">
        <v>3055</v>
      </c>
      <c r="G318" s="244"/>
      <c r="H318" s="245" t="s">
        <v>1</v>
      </c>
      <c r="I318" s="247"/>
      <c r="J318" s="244"/>
      <c r="K318" s="244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206</v>
      </c>
      <c r="AU318" s="252" t="s">
        <v>83</v>
      </c>
      <c r="AV318" s="14" t="s">
        <v>83</v>
      </c>
      <c r="AW318" s="14" t="s">
        <v>32</v>
      </c>
      <c r="AX318" s="14" t="s">
        <v>76</v>
      </c>
      <c r="AY318" s="252" t="s">
        <v>198</v>
      </c>
    </row>
    <row r="319" spans="2:65" s="12" customFormat="1" x14ac:dyDescent="0.2">
      <c r="B319" s="220"/>
      <c r="C319" s="221"/>
      <c r="D319" s="222" t="s">
        <v>206</v>
      </c>
      <c r="E319" s="223" t="s">
        <v>1</v>
      </c>
      <c r="F319" s="224" t="s">
        <v>85</v>
      </c>
      <c r="G319" s="221"/>
      <c r="H319" s="225">
        <v>2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206</v>
      </c>
      <c r="AU319" s="231" t="s">
        <v>83</v>
      </c>
      <c r="AV319" s="12" t="s">
        <v>85</v>
      </c>
      <c r="AW319" s="12" t="s">
        <v>32</v>
      </c>
      <c r="AX319" s="12" t="s">
        <v>76</v>
      </c>
      <c r="AY319" s="231" t="s">
        <v>198</v>
      </c>
    </row>
    <row r="320" spans="2:65" s="14" customFormat="1" x14ac:dyDescent="0.2">
      <c r="B320" s="243"/>
      <c r="C320" s="244"/>
      <c r="D320" s="222" t="s">
        <v>206</v>
      </c>
      <c r="E320" s="245" t="s">
        <v>1</v>
      </c>
      <c r="F320" s="246" t="s">
        <v>3057</v>
      </c>
      <c r="G320" s="244"/>
      <c r="H320" s="245" t="s">
        <v>1</v>
      </c>
      <c r="I320" s="247"/>
      <c r="J320" s="244"/>
      <c r="K320" s="244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206</v>
      </c>
      <c r="AU320" s="252" t="s">
        <v>83</v>
      </c>
      <c r="AV320" s="14" t="s">
        <v>83</v>
      </c>
      <c r="AW320" s="14" t="s">
        <v>32</v>
      </c>
      <c r="AX320" s="14" t="s">
        <v>76</v>
      </c>
      <c r="AY320" s="252" t="s">
        <v>198</v>
      </c>
    </row>
    <row r="321" spans="2:65" s="14" customFormat="1" x14ac:dyDescent="0.2">
      <c r="B321" s="243"/>
      <c r="C321" s="244"/>
      <c r="D321" s="222" t="s">
        <v>206</v>
      </c>
      <c r="E321" s="245" t="s">
        <v>1</v>
      </c>
      <c r="F321" s="246" t="s">
        <v>2993</v>
      </c>
      <c r="G321" s="244"/>
      <c r="H321" s="245" t="s">
        <v>1</v>
      </c>
      <c r="I321" s="247"/>
      <c r="J321" s="244"/>
      <c r="K321" s="244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206</v>
      </c>
      <c r="AU321" s="252" t="s">
        <v>83</v>
      </c>
      <c r="AV321" s="14" t="s">
        <v>83</v>
      </c>
      <c r="AW321" s="14" t="s">
        <v>32</v>
      </c>
      <c r="AX321" s="14" t="s">
        <v>76</v>
      </c>
      <c r="AY321" s="252" t="s">
        <v>198</v>
      </c>
    </row>
    <row r="322" spans="2:65" s="13" customFormat="1" x14ac:dyDescent="0.2">
      <c r="B322" s="232"/>
      <c r="C322" s="233"/>
      <c r="D322" s="222" t="s">
        <v>206</v>
      </c>
      <c r="E322" s="234" t="s">
        <v>1</v>
      </c>
      <c r="F322" s="235" t="s">
        <v>208</v>
      </c>
      <c r="G322" s="233"/>
      <c r="H322" s="236">
        <v>2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206</v>
      </c>
      <c r="AU322" s="242" t="s">
        <v>83</v>
      </c>
      <c r="AV322" s="13" t="s">
        <v>205</v>
      </c>
      <c r="AW322" s="13" t="s">
        <v>32</v>
      </c>
      <c r="AX322" s="13" t="s">
        <v>83</v>
      </c>
      <c r="AY322" s="242" t="s">
        <v>198</v>
      </c>
    </row>
    <row r="323" spans="2:65" s="1" customFormat="1" ht="24" customHeight="1" x14ac:dyDescent="0.2">
      <c r="B323" s="33"/>
      <c r="C323" s="260" t="s">
        <v>329</v>
      </c>
      <c r="D323" s="260" t="s">
        <v>2230</v>
      </c>
      <c r="E323" s="261" t="s">
        <v>3108</v>
      </c>
      <c r="F323" s="262" t="s">
        <v>3109</v>
      </c>
      <c r="G323" s="263" t="s">
        <v>204</v>
      </c>
      <c r="H323" s="264">
        <v>2</v>
      </c>
      <c r="I323" s="265"/>
      <c r="J323" s="264">
        <f>ROUND(I323*H323,2)</f>
        <v>0</v>
      </c>
      <c r="K323" s="262" t="s">
        <v>1</v>
      </c>
      <c r="L323" s="266"/>
      <c r="M323" s="267" t="s">
        <v>1</v>
      </c>
      <c r="N323" s="268" t="s">
        <v>41</v>
      </c>
      <c r="O323" s="65"/>
      <c r="P323" s="216">
        <f>O323*H323</f>
        <v>0</v>
      </c>
      <c r="Q323" s="216">
        <v>3.5999999999999999E-3</v>
      </c>
      <c r="R323" s="216">
        <f>Q323*H323</f>
        <v>7.1999999999999998E-3</v>
      </c>
      <c r="S323" s="216">
        <v>0</v>
      </c>
      <c r="T323" s="217">
        <f>S323*H323</f>
        <v>0</v>
      </c>
      <c r="AR323" s="218" t="s">
        <v>295</v>
      </c>
      <c r="AT323" s="218" t="s">
        <v>2230</v>
      </c>
      <c r="AU323" s="218" t="s">
        <v>83</v>
      </c>
      <c r="AY323" s="16" t="s">
        <v>198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6" t="s">
        <v>83</v>
      </c>
      <c r="BK323" s="219">
        <f>ROUND(I323*H323,2)</f>
        <v>0</v>
      </c>
      <c r="BL323" s="16" t="s">
        <v>243</v>
      </c>
      <c r="BM323" s="218" t="s">
        <v>451</v>
      </c>
    </row>
    <row r="324" spans="2:65" s="1" customFormat="1" ht="24" customHeight="1" x14ac:dyDescent="0.2">
      <c r="B324" s="33"/>
      <c r="C324" s="208" t="s">
        <v>455</v>
      </c>
      <c r="D324" s="208" t="s">
        <v>201</v>
      </c>
      <c r="E324" s="209" t="s">
        <v>3110</v>
      </c>
      <c r="F324" s="210" t="s">
        <v>3111</v>
      </c>
      <c r="G324" s="211" t="s">
        <v>204</v>
      </c>
      <c r="H324" s="212">
        <v>6</v>
      </c>
      <c r="I324" s="213"/>
      <c r="J324" s="212">
        <f>ROUND(I324*H324,2)</f>
        <v>0</v>
      </c>
      <c r="K324" s="210" t="s">
        <v>1</v>
      </c>
      <c r="L324" s="37"/>
      <c r="M324" s="214" t="s">
        <v>1</v>
      </c>
      <c r="N324" s="215" t="s">
        <v>41</v>
      </c>
      <c r="O324" s="65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AR324" s="218" t="s">
        <v>243</v>
      </c>
      <c r="AT324" s="218" t="s">
        <v>201</v>
      </c>
      <c r="AU324" s="218" t="s">
        <v>83</v>
      </c>
      <c r="AY324" s="16" t="s">
        <v>198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6" t="s">
        <v>83</v>
      </c>
      <c r="BK324" s="219">
        <f>ROUND(I324*H324,2)</f>
        <v>0</v>
      </c>
      <c r="BL324" s="16" t="s">
        <v>243</v>
      </c>
      <c r="BM324" s="218" t="s">
        <v>458</v>
      </c>
    </row>
    <row r="325" spans="2:65" s="14" customFormat="1" x14ac:dyDescent="0.2">
      <c r="B325" s="243"/>
      <c r="C325" s="244"/>
      <c r="D325" s="222" t="s">
        <v>206</v>
      </c>
      <c r="E325" s="245" t="s">
        <v>1</v>
      </c>
      <c r="F325" s="246" t="s">
        <v>3020</v>
      </c>
      <c r="G325" s="244"/>
      <c r="H325" s="245" t="s">
        <v>1</v>
      </c>
      <c r="I325" s="247"/>
      <c r="J325" s="244"/>
      <c r="K325" s="244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206</v>
      </c>
      <c r="AU325" s="252" t="s">
        <v>83</v>
      </c>
      <c r="AV325" s="14" t="s">
        <v>83</v>
      </c>
      <c r="AW325" s="14" t="s">
        <v>32</v>
      </c>
      <c r="AX325" s="14" t="s">
        <v>76</v>
      </c>
      <c r="AY325" s="252" t="s">
        <v>198</v>
      </c>
    </row>
    <row r="326" spans="2:65" s="14" customFormat="1" x14ac:dyDescent="0.2">
      <c r="B326" s="243"/>
      <c r="C326" s="244"/>
      <c r="D326" s="222" t="s">
        <v>206</v>
      </c>
      <c r="E326" s="245" t="s">
        <v>1</v>
      </c>
      <c r="F326" s="246" t="s">
        <v>3021</v>
      </c>
      <c r="G326" s="244"/>
      <c r="H326" s="245" t="s">
        <v>1</v>
      </c>
      <c r="I326" s="247"/>
      <c r="J326" s="244"/>
      <c r="K326" s="244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206</v>
      </c>
      <c r="AU326" s="252" t="s">
        <v>83</v>
      </c>
      <c r="AV326" s="14" t="s">
        <v>83</v>
      </c>
      <c r="AW326" s="14" t="s">
        <v>32</v>
      </c>
      <c r="AX326" s="14" t="s">
        <v>76</v>
      </c>
      <c r="AY326" s="252" t="s">
        <v>198</v>
      </c>
    </row>
    <row r="327" spans="2:65" s="14" customFormat="1" x14ac:dyDescent="0.2">
      <c r="B327" s="243"/>
      <c r="C327" s="244"/>
      <c r="D327" s="222" t="s">
        <v>206</v>
      </c>
      <c r="E327" s="245" t="s">
        <v>1</v>
      </c>
      <c r="F327" s="246" t="s">
        <v>3039</v>
      </c>
      <c r="G327" s="244"/>
      <c r="H327" s="245" t="s">
        <v>1</v>
      </c>
      <c r="I327" s="247"/>
      <c r="J327" s="244"/>
      <c r="K327" s="244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206</v>
      </c>
      <c r="AU327" s="252" t="s">
        <v>83</v>
      </c>
      <c r="AV327" s="14" t="s">
        <v>83</v>
      </c>
      <c r="AW327" s="14" t="s">
        <v>32</v>
      </c>
      <c r="AX327" s="14" t="s">
        <v>76</v>
      </c>
      <c r="AY327" s="252" t="s">
        <v>198</v>
      </c>
    </row>
    <row r="328" spans="2:65" s="12" customFormat="1" x14ac:dyDescent="0.2">
      <c r="B328" s="220"/>
      <c r="C328" s="221"/>
      <c r="D328" s="222" t="s">
        <v>206</v>
      </c>
      <c r="E328" s="223" t="s">
        <v>1</v>
      </c>
      <c r="F328" s="224" t="s">
        <v>215</v>
      </c>
      <c r="G328" s="221"/>
      <c r="H328" s="225">
        <v>6</v>
      </c>
      <c r="I328" s="226"/>
      <c r="J328" s="221"/>
      <c r="K328" s="221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206</v>
      </c>
      <c r="AU328" s="231" t="s">
        <v>83</v>
      </c>
      <c r="AV328" s="12" t="s">
        <v>85</v>
      </c>
      <c r="AW328" s="12" t="s">
        <v>32</v>
      </c>
      <c r="AX328" s="12" t="s">
        <v>76</v>
      </c>
      <c r="AY328" s="231" t="s">
        <v>198</v>
      </c>
    </row>
    <row r="329" spans="2:65" s="14" customFormat="1" x14ac:dyDescent="0.2">
      <c r="B329" s="243"/>
      <c r="C329" s="244"/>
      <c r="D329" s="222" t="s">
        <v>206</v>
      </c>
      <c r="E329" s="245" t="s">
        <v>1</v>
      </c>
      <c r="F329" s="246" t="s">
        <v>3043</v>
      </c>
      <c r="G329" s="244"/>
      <c r="H329" s="245" t="s">
        <v>1</v>
      </c>
      <c r="I329" s="247"/>
      <c r="J329" s="244"/>
      <c r="K329" s="244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206</v>
      </c>
      <c r="AU329" s="252" t="s">
        <v>83</v>
      </c>
      <c r="AV329" s="14" t="s">
        <v>83</v>
      </c>
      <c r="AW329" s="14" t="s">
        <v>32</v>
      </c>
      <c r="AX329" s="14" t="s">
        <v>76</v>
      </c>
      <c r="AY329" s="252" t="s">
        <v>198</v>
      </c>
    </row>
    <row r="330" spans="2:65" s="14" customFormat="1" x14ac:dyDescent="0.2">
      <c r="B330" s="243"/>
      <c r="C330" s="244"/>
      <c r="D330" s="222" t="s">
        <v>206</v>
      </c>
      <c r="E330" s="245" t="s">
        <v>1</v>
      </c>
      <c r="F330" s="246" t="s">
        <v>2993</v>
      </c>
      <c r="G330" s="244"/>
      <c r="H330" s="245" t="s">
        <v>1</v>
      </c>
      <c r="I330" s="247"/>
      <c r="J330" s="244"/>
      <c r="K330" s="244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206</v>
      </c>
      <c r="AU330" s="252" t="s">
        <v>83</v>
      </c>
      <c r="AV330" s="14" t="s">
        <v>83</v>
      </c>
      <c r="AW330" s="14" t="s">
        <v>32</v>
      </c>
      <c r="AX330" s="14" t="s">
        <v>76</v>
      </c>
      <c r="AY330" s="252" t="s">
        <v>198</v>
      </c>
    </row>
    <row r="331" spans="2:65" s="13" customFormat="1" x14ac:dyDescent="0.2">
      <c r="B331" s="232"/>
      <c r="C331" s="233"/>
      <c r="D331" s="222" t="s">
        <v>206</v>
      </c>
      <c r="E331" s="234" t="s">
        <v>1</v>
      </c>
      <c r="F331" s="235" t="s">
        <v>208</v>
      </c>
      <c r="G331" s="233"/>
      <c r="H331" s="236">
        <v>6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206</v>
      </c>
      <c r="AU331" s="242" t="s">
        <v>83</v>
      </c>
      <c r="AV331" s="13" t="s">
        <v>205</v>
      </c>
      <c r="AW331" s="13" t="s">
        <v>32</v>
      </c>
      <c r="AX331" s="13" t="s">
        <v>83</v>
      </c>
      <c r="AY331" s="242" t="s">
        <v>198</v>
      </c>
    </row>
    <row r="332" spans="2:65" s="1" customFormat="1" ht="24" customHeight="1" x14ac:dyDescent="0.2">
      <c r="B332" s="33"/>
      <c r="C332" s="260" t="s">
        <v>334</v>
      </c>
      <c r="D332" s="260" t="s">
        <v>2230</v>
      </c>
      <c r="E332" s="261" t="s">
        <v>3112</v>
      </c>
      <c r="F332" s="262" t="s">
        <v>3113</v>
      </c>
      <c r="G332" s="263" t="s">
        <v>204</v>
      </c>
      <c r="H332" s="264">
        <v>6</v>
      </c>
      <c r="I332" s="265"/>
      <c r="J332" s="264">
        <f>ROUND(I332*H332,2)</f>
        <v>0</v>
      </c>
      <c r="K332" s="262" t="s">
        <v>1</v>
      </c>
      <c r="L332" s="266"/>
      <c r="M332" s="267" t="s">
        <v>1</v>
      </c>
      <c r="N332" s="268" t="s">
        <v>41</v>
      </c>
      <c r="O332" s="65"/>
      <c r="P332" s="216">
        <f>O332*H332</f>
        <v>0</v>
      </c>
      <c r="Q332" s="216">
        <v>5.9999999999999995E-4</v>
      </c>
      <c r="R332" s="216">
        <f>Q332*H332</f>
        <v>3.5999999999999999E-3</v>
      </c>
      <c r="S332" s="216">
        <v>0</v>
      </c>
      <c r="T332" s="217">
        <f>S332*H332</f>
        <v>0</v>
      </c>
      <c r="AR332" s="218" t="s">
        <v>295</v>
      </c>
      <c r="AT332" s="218" t="s">
        <v>2230</v>
      </c>
      <c r="AU332" s="218" t="s">
        <v>83</v>
      </c>
      <c r="AY332" s="16" t="s">
        <v>198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16" t="s">
        <v>83</v>
      </c>
      <c r="BK332" s="219">
        <f>ROUND(I332*H332,2)</f>
        <v>0</v>
      </c>
      <c r="BL332" s="16" t="s">
        <v>243</v>
      </c>
      <c r="BM332" s="218" t="s">
        <v>462</v>
      </c>
    </row>
    <row r="333" spans="2:65" s="1" customFormat="1" ht="24" customHeight="1" x14ac:dyDescent="0.2">
      <c r="B333" s="33"/>
      <c r="C333" s="208" t="s">
        <v>464</v>
      </c>
      <c r="D333" s="208" t="s">
        <v>201</v>
      </c>
      <c r="E333" s="209" t="s">
        <v>3114</v>
      </c>
      <c r="F333" s="210" t="s">
        <v>3115</v>
      </c>
      <c r="G333" s="211" t="s">
        <v>214</v>
      </c>
      <c r="H333" s="212">
        <v>1</v>
      </c>
      <c r="I333" s="213"/>
      <c r="J333" s="212">
        <f>ROUND(I333*H333,2)</f>
        <v>0</v>
      </c>
      <c r="K333" s="210" t="s">
        <v>1</v>
      </c>
      <c r="L333" s="37"/>
      <c r="M333" s="214" t="s">
        <v>1</v>
      </c>
      <c r="N333" s="215" t="s">
        <v>41</v>
      </c>
      <c r="O333" s="65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AR333" s="218" t="s">
        <v>243</v>
      </c>
      <c r="AT333" s="218" t="s">
        <v>201</v>
      </c>
      <c r="AU333" s="218" t="s">
        <v>83</v>
      </c>
      <c r="AY333" s="16" t="s">
        <v>198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6" t="s">
        <v>83</v>
      </c>
      <c r="BK333" s="219">
        <f>ROUND(I333*H333,2)</f>
        <v>0</v>
      </c>
      <c r="BL333" s="16" t="s">
        <v>243</v>
      </c>
      <c r="BM333" s="218" t="s">
        <v>467</v>
      </c>
    </row>
    <row r="334" spans="2:65" s="14" customFormat="1" x14ac:dyDescent="0.2">
      <c r="B334" s="243"/>
      <c r="C334" s="244"/>
      <c r="D334" s="222" t="s">
        <v>206</v>
      </c>
      <c r="E334" s="245" t="s">
        <v>1</v>
      </c>
      <c r="F334" s="246" t="s">
        <v>3020</v>
      </c>
      <c r="G334" s="244"/>
      <c r="H334" s="245" t="s">
        <v>1</v>
      </c>
      <c r="I334" s="247"/>
      <c r="J334" s="244"/>
      <c r="K334" s="244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206</v>
      </c>
      <c r="AU334" s="252" t="s">
        <v>83</v>
      </c>
      <c r="AV334" s="14" t="s">
        <v>83</v>
      </c>
      <c r="AW334" s="14" t="s">
        <v>32</v>
      </c>
      <c r="AX334" s="14" t="s">
        <v>76</v>
      </c>
      <c r="AY334" s="252" t="s">
        <v>198</v>
      </c>
    </row>
    <row r="335" spans="2:65" s="14" customFormat="1" x14ac:dyDescent="0.2">
      <c r="B335" s="243"/>
      <c r="C335" s="244"/>
      <c r="D335" s="222" t="s">
        <v>206</v>
      </c>
      <c r="E335" s="245" t="s">
        <v>1</v>
      </c>
      <c r="F335" s="246" t="s">
        <v>3021</v>
      </c>
      <c r="G335" s="244"/>
      <c r="H335" s="245" t="s">
        <v>1</v>
      </c>
      <c r="I335" s="247"/>
      <c r="J335" s="244"/>
      <c r="K335" s="244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206</v>
      </c>
      <c r="AU335" s="252" t="s">
        <v>83</v>
      </c>
      <c r="AV335" s="14" t="s">
        <v>83</v>
      </c>
      <c r="AW335" s="14" t="s">
        <v>32</v>
      </c>
      <c r="AX335" s="14" t="s">
        <v>76</v>
      </c>
      <c r="AY335" s="252" t="s">
        <v>198</v>
      </c>
    </row>
    <row r="336" spans="2:65" s="12" customFormat="1" x14ac:dyDescent="0.2">
      <c r="B336" s="220"/>
      <c r="C336" s="221"/>
      <c r="D336" s="222" t="s">
        <v>206</v>
      </c>
      <c r="E336" s="223" t="s">
        <v>1</v>
      </c>
      <c r="F336" s="224" t="s">
        <v>83</v>
      </c>
      <c r="G336" s="221"/>
      <c r="H336" s="225">
        <v>1</v>
      </c>
      <c r="I336" s="226"/>
      <c r="J336" s="221"/>
      <c r="K336" s="221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206</v>
      </c>
      <c r="AU336" s="231" t="s">
        <v>83</v>
      </c>
      <c r="AV336" s="12" t="s">
        <v>85</v>
      </c>
      <c r="AW336" s="12" t="s">
        <v>32</v>
      </c>
      <c r="AX336" s="12" t="s">
        <v>76</v>
      </c>
      <c r="AY336" s="231" t="s">
        <v>198</v>
      </c>
    </row>
    <row r="337" spans="2:65" s="13" customFormat="1" x14ac:dyDescent="0.2">
      <c r="B337" s="232"/>
      <c r="C337" s="233"/>
      <c r="D337" s="222" t="s">
        <v>206</v>
      </c>
      <c r="E337" s="234" t="s">
        <v>1</v>
      </c>
      <c r="F337" s="235" t="s">
        <v>208</v>
      </c>
      <c r="G337" s="233"/>
      <c r="H337" s="236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206</v>
      </c>
      <c r="AU337" s="242" t="s">
        <v>83</v>
      </c>
      <c r="AV337" s="13" t="s">
        <v>205</v>
      </c>
      <c r="AW337" s="13" t="s">
        <v>32</v>
      </c>
      <c r="AX337" s="13" t="s">
        <v>83</v>
      </c>
      <c r="AY337" s="242" t="s">
        <v>198</v>
      </c>
    </row>
    <row r="338" spans="2:65" s="1" customFormat="1" ht="16.5" customHeight="1" x14ac:dyDescent="0.2">
      <c r="B338" s="33"/>
      <c r="C338" s="208" t="s">
        <v>339</v>
      </c>
      <c r="D338" s="208" t="s">
        <v>201</v>
      </c>
      <c r="E338" s="209" t="s">
        <v>3116</v>
      </c>
      <c r="F338" s="210" t="s">
        <v>3117</v>
      </c>
      <c r="G338" s="211" t="s">
        <v>294</v>
      </c>
      <c r="H338" s="212">
        <v>0.31</v>
      </c>
      <c r="I338" s="213"/>
      <c r="J338" s="212">
        <f>ROUND(I338*H338,2)</f>
        <v>0</v>
      </c>
      <c r="K338" s="210" t="s">
        <v>1</v>
      </c>
      <c r="L338" s="37"/>
      <c r="M338" s="214" t="s">
        <v>1</v>
      </c>
      <c r="N338" s="215" t="s">
        <v>41</v>
      </c>
      <c r="O338" s="65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AR338" s="218" t="s">
        <v>243</v>
      </c>
      <c r="AT338" s="218" t="s">
        <v>201</v>
      </c>
      <c r="AU338" s="218" t="s">
        <v>83</v>
      </c>
      <c r="AY338" s="16" t="s">
        <v>198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6" t="s">
        <v>83</v>
      </c>
      <c r="BK338" s="219">
        <f>ROUND(I338*H338,2)</f>
        <v>0</v>
      </c>
      <c r="BL338" s="16" t="s">
        <v>243</v>
      </c>
      <c r="BM338" s="218" t="s">
        <v>472</v>
      </c>
    </row>
    <row r="339" spans="2:65" s="1" customFormat="1" ht="16.5" customHeight="1" x14ac:dyDescent="0.2">
      <c r="B339" s="33"/>
      <c r="C339" s="208" t="s">
        <v>475</v>
      </c>
      <c r="D339" s="208" t="s">
        <v>201</v>
      </c>
      <c r="E339" s="209" t="s">
        <v>3118</v>
      </c>
      <c r="F339" s="210" t="s">
        <v>3119</v>
      </c>
      <c r="G339" s="211" t="s">
        <v>294</v>
      </c>
      <c r="H339" s="212">
        <v>0.31</v>
      </c>
      <c r="I339" s="213"/>
      <c r="J339" s="212">
        <f>ROUND(I339*H339,2)</f>
        <v>0</v>
      </c>
      <c r="K339" s="210" t="s">
        <v>1</v>
      </c>
      <c r="L339" s="37"/>
      <c r="M339" s="214" t="s">
        <v>1</v>
      </c>
      <c r="N339" s="215" t="s">
        <v>41</v>
      </c>
      <c r="O339" s="65"/>
      <c r="P339" s="216">
        <f>O339*H339</f>
        <v>0</v>
      </c>
      <c r="Q339" s="216">
        <v>0</v>
      </c>
      <c r="R339" s="216">
        <f>Q339*H339</f>
        <v>0</v>
      </c>
      <c r="S339" s="216">
        <v>0</v>
      </c>
      <c r="T339" s="217">
        <f>S339*H339</f>
        <v>0</v>
      </c>
      <c r="AR339" s="218" t="s">
        <v>243</v>
      </c>
      <c r="AT339" s="218" t="s">
        <v>201</v>
      </c>
      <c r="AU339" s="218" t="s">
        <v>83</v>
      </c>
      <c r="AY339" s="16" t="s">
        <v>198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6" t="s">
        <v>83</v>
      </c>
      <c r="BK339" s="219">
        <f>ROUND(I339*H339,2)</f>
        <v>0</v>
      </c>
      <c r="BL339" s="16" t="s">
        <v>243</v>
      </c>
      <c r="BM339" s="218" t="s">
        <v>478</v>
      </c>
    </row>
    <row r="340" spans="2:65" s="11" customFormat="1" ht="25.9" customHeight="1" x14ac:dyDescent="0.2">
      <c r="B340" s="192"/>
      <c r="C340" s="193"/>
      <c r="D340" s="194" t="s">
        <v>75</v>
      </c>
      <c r="E340" s="195" t="s">
        <v>3120</v>
      </c>
      <c r="F340" s="195" t="s">
        <v>3121</v>
      </c>
      <c r="G340" s="193"/>
      <c r="H340" s="193"/>
      <c r="I340" s="196"/>
      <c r="J340" s="197">
        <f>BK340</f>
        <v>0</v>
      </c>
      <c r="K340" s="193"/>
      <c r="L340" s="198"/>
      <c r="M340" s="199"/>
      <c r="N340" s="200"/>
      <c r="O340" s="200"/>
      <c r="P340" s="201">
        <f>SUM(P341:P420)</f>
        <v>0</v>
      </c>
      <c r="Q340" s="200"/>
      <c r="R340" s="201">
        <f>SUM(R341:R420)</f>
        <v>1.405E-2</v>
      </c>
      <c r="S340" s="200"/>
      <c r="T340" s="202">
        <f>SUM(T341:T420)</f>
        <v>0</v>
      </c>
      <c r="AR340" s="203" t="s">
        <v>85</v>
      </c>
      <c r="AT340" s="204" t="s">
        <v>75</v>
      </c>
      <c r="AU340" s="204" t="s">
        <v>76</v>
      </c>
      <c r="AY340" s="203" t="s">
        <v>198</v>
      </c>
      <c r="BK340" s="205">
        <f>SUM(BK341:BK420)</f>
        <v>0</v>
      </c>
    </row>
    <row r="341" spans="2:65" s="1" customFormat="1" ht="24" customHeight="1" x14ac:dyDescent="0.2">
      <c r="B341" s="33"/>
      <c r="C341" s="208" t="s">
        <v>343</v>
      </c>
      <c r="D341" s="208" t="s">
        <v>201</v>
      </c>
      <c r="E341" s="209" t="s">
        <v>3122</v>
      </c>
      <c r="F341" s="210" t="s">
        <v>3123</v>
      </c>
      <c r="G341" s="211" t="s">
        <v>204</v>
      </c>
      <c r="H341" s="212">
        <v>1</v>
      </c>
      <c r="I341" s="213"/>
      <c r="J341" s="212">
        <f>ROUND(I341*H341,2)</f>
        <v>0</v>
      </c>
      <c r="K341" s="210" t="s">
        <v>1</v>
      </c>
      <c r="L341" s="37"/>
      <c r="M341" s="214" t="s">
        <v>1</v>
      </c>
      <c r="N341" s="215" t="s">
        <v>41</v>
      </c>
      <c r="O341" s="65"/>
      <c r="P341" s="216">
        <f>O341*H341</f>
        <v>0</v>
      </c>
      <c r="Q341" s="216">
        <v>0</v>
      </c>
      <c r="R341" s="216">
        <f>Q341*H341</f>
        <v>0</v>
      </c>
      <c r="S341" s="216">
        <v>0</v>
      </c>
      <c r="T341" s="217">
        <f>S341*H341</f>
        <v>0</v>
      </c>
      <c r="AR341" s="218" t="s">
        <v>243</v>
      </c>
      <c r="AT341" s="218" t="s">
        <v>201</v>
      </c>
      <c r="AU341" s="218" t="s">
        <v>83</v>
      </c>
      <c r="AY341" s="16" t="s">
        <v>198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6" t="s">
        <v>83</v>
      </c>
      <c r="BK341" s="219">
        <f>ROUND(I341*H341,2)</f>
        <v>0</v>
      </c>
      <c r="BL341" s="16" t="s">
        <v>243</v>
      </c>
      <c r="BM341" s="218" t="s">
        <v>482</v>
      </c>
    </row>
    <row r="342" spans="2:65" s="14" customFormat="1" x14ac:dyDescent="0.2">
      <c r="B342" s="243"/>
      <c r="C342" s="244"/>
      <c r="D342" s="222" t="s">
        <v>206</v>
      </c>
      <c r="E342" s="245" t="s">
        <v>1</v>
      </c>
      <c r="F342" s="246" t="s">
        <v>3124</v>
      </c>
      <c r="G342" s="244"/>
      <c r="H342" s="245" t="s">
        <v>1</v>
      </c>
      <c r="I342" s="247"/>
      <c r="J342" s="244"/>
      <c r="K342" s="244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206</v>
      </c>
      <c r="AU342" s="252" t="s">
        <v>83</v>
      </c>
      <c r="AV342" s="14" t="s">
        <v>83</v>
      </c>
      <c r="AW342" s="14" t="s">
        <v>32</v>
      </c>
      <c r="AX342" s="14" t="s">
        <v>76</v>
      </c>
      <c r="AY342" s="252" t="s">
        <v>198</v>
      </c>
    </row>
    <row r="343" spans="2:65" s="14" customFormat="1" x14ac:dyDescent="0.2">
      <c r="B343" s="243"/>
      <c r="C343" s="244"/>
      <c r="D343" s="222" t="s">
        <v>206</v>
      </c>
      <c r="E343" s="245" t="s">
        <v>1</v>
      </c>
      <c r="F343" s="246" t="s">
        <v>3125</v>
      </c>
      <c r="G343" s="244"/>
      <c r="H343" s="245" t="s">
        <v>1</v>
      </c>
      <c r="I343" s="247"/>
      <c r="J343" s="244"/>
      <c r="K343" s="244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206</v>
      </c>
      <c r="AU343" s="252" t="s">
        <v>83</v>
      </c>
      <c r="AV343" s="14" t="s">
        <v>83</v>
      </c>
      <c r="AW343" s="14" t="s">
        <v>32</v>
      </c>
      <c r="AX343" s="14" t="s">
        <v>76</v>
      </c>
      <c r="AY343" s="252" t="s">
        <v>198</v>
      </c>
    </row>
    <row r="344" spans="2:65" s="14" customFormat="1" x14ac:dyDescent="0.2">
      <c r="B344" s="243"/>
      <c r="C344" s="244"/>
      <c r="D344" s="222" t="s">
        <v>206</v>
      </c>
      <c r="E344" s="245" t="s">
        <v>1</v>
      </c>
      <c r="F344" s="246" t="s">
        <v>3126</v>
      </c>
      <c r="G344" s="244"/>
      <c r="H344" s="245" t="s">
        <v>1</v>
      </c>
      <c r="I344" s="247"/>
      <c r="J344" s="244"/>
      <c r="K344" s="244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206</v>
      </c>
      <c r="AU344" s="252" t="s">
        <v>83</v>
      </c>
      <c r="AV344" s="14" t="s">
        <v>83</v>
      </c>
      <c r="AW344" s="14" t="s">
        <v>32</v>
      </c>
      <c r="AX344" s="14" t="s">
        <v>76</v>
      </c>
      <c r="AY344" s="252" t="s">
        <v>198</v>
      </c>
    </row>
    <row r="345" spans="2:65" s="14" customFormat="1" ht="22.5" x14ac:dyDescent="0.2">
      <c r="B345" s="243"/>
      <c r="C345" s="244"/>
      <c r="D345" s="222" t="s">
        <v>206</v>
      </c>
      <c r="E345" s="245" t="s">
        <v>1</v>
      </c>
      <c r="F345" s="246" t="s">
        <v>3127</v>
      </c>
      <c r="G345" s="244"/>
      <c r="H345" s="245" t="s">
        <v>1</v>
      </c>
      <c r="I345" s="247"/>
      <c r="J345" s="244"/>
      <c r="K345" s="244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206</v>
      </c>
      <c r="AU345" s="252" t="s">
        <v>83</v>
      </c>
      <c r="AV345" s="14" t="s">
        <v>83</v>
      </c>
      <c r="AW345" s="14" t="s">
        <v>32</v>
      </c>
      <c r="AX345" s="14" t="s">
        <v>76</v>
      </c>
      <c r="AY345" s="252" t="s">
        <v>198</v>
      </c>
    </row>
    <row r="346" spans="2:65" s="14" customFormat="1" x14ac:dyDescent="0.2">
      <c r="B346" s="243"/>
      <c r="C346" s="244"/>
      <c r="D346" s="222" t="s">
        <v>206</v>
      </c>
      <c r="E346" s="245" t="s">
        <v>1</v>
      </c>
      <c r="F346" s="246" t="s">
        <v>3128</v>
      </c>
      <c r="G346" s="244"/>
      <c r="H346" s="245" t="s">
        <v>1</v>
      </c>
      <c r="I346" s="247"/>
      <c r="J346" s="244"/>
      <c r="K346" s="244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206</v>
      </c>
      <c r="AU346" s="252" t="s">
        <v>83</v>
      </c>
      <c r="AV346" s="14" t="s">
        <v>83</v>
      </c>
      <c r="AW346" s="14" t="s">
        <v>32</v>
      </c>
      <c r="AX346" s="14" t="s">
        <v>76</v>
      </c>
      <c r="AY346" s="252" t="s">
        <v>198</v>
      </c>
    </row>
    <row r="347" spans="2:65" s="12" customFormat="1" x14ac:dyDescent="0.2">
      <c r="B347" s="220"/>
      <c r="C347" s="221"/>
      <c r="D347" s="222" t="s">
        <v>206</v>
      </c>
      <c r="E347" s="223" t="s">
        <v>1</v>
      </c>
      <c r="F347" s="224" t="s">
        <v>83</v>
      </c>
      <c r="G347" s="221"/>
      <c r="H347" s="225">
        <v>1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206</v>
      </c>
      <c r="AU347" s="231" t="s">
        <v>83</v>
      </c>
      <c r="AV347" s="12" t="s">
        <v>85</v>
      </c>
      <c r="AW347" s="12" t="s">
        <v>32</v>
      </c>
      <c r="AX347" s="12" t="s">
        <v>76</v>
      </c>
      <c r="AY347" s="231" t="s">
        <v>198</v>
      </c>
    </row>
    <row r="348" spans="2:65" s="14" customFormat="1" x14ac:dyDescent="0.2">
      <c r="B348" s="243"/>
      <c r="C348" s="244"/>
      <c r="D348" s="222" t="s">
        <v>206</v>
      </c>
      <c r="E348" s="245" t="s">
        <v>1</v>
      </c>
      <c r="F348" s="246" t="s">
        <v>3129</v>
      </c>
      <c r="G348" s="244"/>
      <c r="H348" s="245" t="s">
        <v>1</v>
      </c>
      <c r="I348" s="247"/>
      <c r="J348" s="244"/>
      <c r="K348" s="244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206</v>
      </c>
      <c r="AU348" s="252" t="s">
        <v>83</v>
      </c>
      <c r="AV348" s="14" t="s">
        <v>83</v>
      </c>
      <c r="AW348" s="14" t="s">
        <v>32</v>
      </c>
      <c r="AX348" s="14" t="s">
        <v>76</v>
      </c>
      <c r="AY348" s="252" t="s">
        <v>198</v>
      </c>
    </row>
    <row r="349" spans="2:65" s="14" customFormat="1" x14ac:dyDescent="0.2">
      <c r="B349" s="243"/>
      <c r="C349" s="244"/>
      <c r="D349" s="222" t="s">
        <v>206</v>
      </c>
      <c r="E349" s="245" t="s">
        <v>1</v>
      </c>
      <c r="F349" s="246" t="s">
        <v>2993</v>
      </c>
      <c r="G349" s="244"/>
      <c r="H349" s="245" t="s">
        <v>1</v>
      </c>
      <c r="I349" s="247"/>
      <c r="J349" s="244"/>
      <c r="K349" s="244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206</v>
      </c>
      <c r="AU349" s="252" t="s">
        <v>83</v>
      </c>
      <c r="AV349" s="14" t="s">
        <v>83</v>
      </c>
      <c r="AW349" s="14" t="s">
        <v>32</v>
      </c>
      <c r="AX349" s="14" t="s">
        <v>76</v>
      </c>
      <c r="AY349" s="252" t="s">
        <v>198</v>
      </c>
    </row>
    <row r="350" spans="2:65" s="13" customFormat="1" x14ac:dyDescent="0.2">
      <c r="B350" s="232"/>
      <c r="C350" s="233"/>
      <c r="D350" s="222" t="s">
        <v>206</v>
      </c>
      <c r="E350" s="234" t="s">
        <v>1</v>
      </c>
      <c r="F350" s="235" t="s">
        <v>208</v>
      </c>
      <c r="G350" s="233"/>
      <c r="H350" s="236">
        <v>1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AT350" s="242" t="s">
        <v>206</v>
      </c>
      <c r="AU350" s="242" t="s">
        <v>83</v>
      </c>
      <c r="AV350" s="13" t="s">
        <v>205</v>
      </c>
      <c r="AW350" s="13" t="s">
        <v>32</v>
      </c>
      <c r="AX350" s="13" t="s">
        <v>83</v>
      </c>
      <c r="AY350" s="242" t="s">
        <v>198</v>
      </c>
    </row>
    <row r="351" spans="2:65" s="1" customFormat="1" ht="24" customHeight="1" x14ac:dyDescent="0.2">
      <c r="B351" s="33"/>
      <c r="C351" s="260" t="s">
        <v>484</v>
      </c>
      <c r="D351" s="260" t="s">
        <v>2230</v>
      </c>
      <c r="E351" s="261" t="s">
        <v>3130</v>
      </c>
      <c r="F351" s="262" t="s">
        <v>3131</v>
      </c>
      <c r="G351" s="263" t="s">
        <v>204</v>
      </c>
      <c r="H351" s="264">
        <v>1</v>
      </c>
      <c r="I351" s="265"/>
      <c r="J351" s="264">
        <f>ROUND(I351*H351,2)</f>
        <v>0</v>
      </c>
      <c r="K351" s="262" t="s">
        <v>1</v>
      </c>
      <c r="L351" s="266"/>
      <c r="M351" s="267" t="s">
        <v>1</v>
      </c>
      <c r="N351" s="268" t="s">
        <v>41</v>
      </c>
      <c r="O351" s="65"/>
      <c r="P351" s="216">
        <f>O351*H351</f>
        <v>0</v>
      </c>
      <c r="Q351" s="216">
        <v>4.0000000000000001E-3</v>
      </c>
      <c r="R351" s="216">
        <f>Q351*H351</f>
        <v>4.0000000000000001E-3</v>
      </c>
      <c r="S351" s="216">
        <v>0</v>
      </c>
      <c r="T351" s="217">
        <f>S351*H351</f>
        <v>0</v>
      </c>
      <c r="AR351" s="218" t="s">
        <v>295</v>
      </c>
      <c r="AT351" s="218" t="s">
        <v>2230</v>
      </c>
      <c r="AU351" s="218" t="s">
        <v>83</v>
      </c>
      <c r="AY351" s="16" t="s">
        <v>198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6" t="s">
        <v>83</v>
      </c>
      <c r="BK351" s="219">
        <f>ROUND(I351*H351,2)</f>
        <v>0</v>
      </c>
      <c r="BL351" s="16" t="s">
        <v>243</v>
      </c>
      <c r="BM351" s="218" t="s">
        <v>487</v>
      </c>
    </row>
    <row r="352" spans="2:65" s="1" customFormat="1" ht="24" customHeight="1" x14ac:dyDescent="0.2">
      <c r="B352" s="33"/>
      <c r="C352" s="208" t="s">
        <v>350</v>
      </c>
      <c r="D352" s="208" t="s">
        <v>201</v>
      </c>
      <c r="E352" s="209" t="s">
        <v>3132</v>
      </c>
      <c r="F352" s="210" t="s">
        <v>3133</v>
      </c>
      <c r="G352" s="211" t="s">
        <v>214</v>
      </c>
      <c r="H352" s="212">
        <v>1</v>
      </c>
      <c r="I352" s="213"/>
      <c r="J352" s="212">
        <f>ROUND(I352*H352,2)</f>
        <v>0</v>
      </c>
      <c r="K352" s="210" t="s">
        <v>1</v>
      </c>
      <c r="L352" s="37"/>
      <c r="M352" s="214" t="s">
        <v>1</v>
      </c>
      <c r="N352" s="215" t="s">
        <v>41</v>
      </c>
      <c r="O352" s="65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AR352" s="218" t="s">
        <v>243</v>
      </c>
      <c r="AT352" s="218" t="s">
        <v>201</v>
      </c>
      <c r="AU352" s="218" t="s">
        <v>83</v>
      </c>
      <c r="AY352" s="16" t="s">
        <v>198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6" t="s">
        <v>83</v>
      </c>
      <c r="BK352" s="219">
        <f>ROUND(I352*H352,2)</f>
        <v>0</v>
      </c>
      <c r="BL352" s="16" t="s">
        <v>243</v>
      </c>
      <c r="BM352" s="218" t="s">
        <v>491</v>
      </c>
    </row>
    <row r="353" spans="2:65" s="14" customFormat="1" x14ac:dyDescent="0.2">
      <c r="B353" s="243"/>
      <c r="C353" s="244"/>
      <c r="D353" s="222" t="s">
        <v>206</v>
      </c>
      <c r="E353" s="245" t="s">
        <v>1</v>
      </c>
      <c r="F353" s="246" t="s">
        <v>3124</v>
      </c>
      <c r="G353" s="244"/>
      <c r="H353" s="245" t="s">
        <v>1</v>
      </c>
      <c r="I353" s="247"/>
      <c r="J353" s="244"/>
      <c r="K353" s="244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206</v>
      </c>
      <c r="AU353" s="252" t="s">
        <v>83</v>
      </c>
      <c r="AV353" s="14" t="s">
        <v>83</v>
      </c>
      <c r="AW353" s="14" t="s">
        <v>32</v>
      </c>
      <c r="AX353" s="14" t="s">
        <v>76</v>
      </c>
      <c r="AY353" s="252" t="s">
        <v>198</v>
      </c>
    </row>
    <row r="354" spans="2:65" s="14" customFormat="1" x14ac:dyDescent="0.2">
      <c r="B354" s="243"/>
      <c r="C354" s="244"/>
      <c r="D354" s="222" t="s">
        <v>206</v>
      </c>
      <c r="E354" s="245" t="s">
        <v>1</v>
      </c>
      <c r="F354" s="246" t="s">
        <v>3134</v>
      </c>
      <c r="G354" s="244"/>
      <c r="H354" s="245" t="s">
        <v>1</v>
      </c>
      <c r="I354" s="247"/>
      <c r="J354" s="244"/>
      <c r="K354" s="244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206</v>
      </c>
      <c r="AU354" s="252" t="s">
        <v>83</v>
      </c>
      <c r="AV354" s="14" t="s">
        <v>83</v>
      </c>
      <c r="AW354" s="14" t="s">
        <v>32</v>
      </c>
      <c r="AX354" s="14" t="s">
        <v>76</v>
      </c>
      <c r="AY354" s="252" t="s">
        <v>198</v>
      </c>
    </row>
    <row r="355" spans="2:65" s="14" customFormat="1" ht="22.5" x14ac:dyDescent="0.2">
      <c r="B355" s="243"/>
      <c r="C355" s="244"/>
      <c r="D355" s="222" t="s">
        <v>206</v>
      </c>
      <c r="E355" s="245" t="s">
        <v>1</v>
      </c>
      <c r="F355" s="246" t="s">
        <v>3135</v>
      </c>
      <c r="G355" s="244"/>
      <c r="H355" s="245" t="s">
        <v>1</v>
      </c>
      <c r="I355" s="247"/>
      <c r="J355" s="244"/>
      <c r="K355" s="244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206</v>
      </c>
      <c r="AU355" s="252" t="s">
        <v>83</v>
      </c>
      <c r="AV355" s="14" t="s">
        <v>83</v>
      </c>
      <c r="AW355" s="14" t="s">
        <v>32</v>
      </c>
      <c r="AX355" s="14" t="s">
        <v>76</v>
      </c>
      <c r="AY355" s="252" t="s">
        <v>198</v>
      </c>
    </row>
    <row r="356" spans="2:65" s="14" customFormat="1" x14ac:dyDescent="0.2">
      <c r="B356" s="243"/>
      <c r="C356" s="244"/>
      <c r="D356" s="222" t="s">
        <v>206</v>
      </c>
      <c r="E356" s="245" t="s">
        <v>1</v>
      </c>
      <c r="F356" s="246" t="s">
        <v>3136</v>
      </c>
      <c r="G356" s="244"/>
      <c r="H356" s="245" t="s">
        <v>1</v>
      </c>
      <c r="I356" s="247"/>
      <c r="J356" s="244"/>
      <c r="K356" s="244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206</v>
      </c>
      <c r="AU356" s="252" t="s">
        <v>83</v>
      </c>
      <c r="AV356" s="14" t="s">
        <v>83</v>
      </c>
      <c r="AW356" s="14" t="s">
        <v>32</v>
      </c>
      <c r="AX356" s="14" t="s">
        <v>76</v>
      </c>
      <c r="AY356" s="252" t="s">
        <v>198</v>
      </c>
    </row>
    <row r="357" spans="2:65" s="14" customFormat="1" x14ac:dyDescent="0.2">
      <c r="B357" s="243"/>
      <c r="C357" s="244"/>
      <c r="D357" s="222" t="s">
        <v>206</v>
      </c>
      <c r="E357" s="245" t="s">
        <v>1</v>
      </c>
      <c r="F357" s="246" t="s">
        <v>3137</v>
      </c>
      <c r="G357" s="244"/>
      <c r="H357" s="245" t="s">
        <v>1</v>
      </c>
      <c r="I357" s="247"/>
      <c r="J357" s="244"/>
      <c r="K357" s="244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206</v>
      </c>
      <c r="AU357" s="252" t="s">
        <v>83</v>
      </c>
      <c r="AV357" s="14" t="s">
        <v>83</v>
      </c>
      <c r="AW357" s="14" t="s">
        <v>32</v>
      </c>
      <c r="AX357" s="14" t="s">
        <v>76</v>
      </c>
      <c r="AY357" s="252" t="s">
        <v>198</v>
      </c>
    </row>
    <row r="358" spans="2:65" s="12" customFormat="1" x14ac:dyDescent="0.2">
      <c r="B358" s="220"/>
      <c r="C358" s="221"/>
      <c r="D358" s="222" t="s">
        <v>206</v>
      </c>
      <c r="E358" s="223" t="s">
        <v>1</v>
      </c>
      <c r="F358" s="224" t="s">
        <v>83</v>
      </c>
      <c r="G358" s="221"/>
      <c r="H358" s="225">
        <v>1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206</v>
      </c>
      <c r="AU358" s="231" t="s">
        <v>83</v>
      </c>
      <c r="AV358" s="12" t="s">
        <v>85</v>
      </c>
      <c r="AW358" s="12" t="s">
        <v>32</v>
      </c>
      <c r="AX358" s="12" t="s">
        <v>76</v>
      </c>
      <c r="AY358" s="231" t="s">
        <v>198</v>
      </c>
    </row>
    <row r="359" spans="2:65" s="14" customFormat="1" x14ac:dyDescent="0.2">
      <c r="B359" s="243"/>
      <c r="C359" s="244"/>
      <c r="D359" s="222" t="s">
        <v>206</v>
      </c>
      <c r="E359" s="245" t="s">
        <v>1</v>
      </c>
      <c r="F359" s="246" t="s">
        <v>3138</v>
      </c>
      <c r="G359" s="244"/>
      <c r="H359" s="245" t="s">
        <v>1</v>
      </c>
      <c r="I359" s="247"/>
      <c r="J359" s="244"/>
      <c r="K359" s="244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206</v>
      </c>
      <c r="AU359" s="252" t="s">
        <v>83</v>
      </c>
      <c r="AV359" s="14" t="s">
        <v>83</v>
      </c>
      <c r="AW359" s="14" t="s">
        <v>32</v>
      </c>
      <c r="AX359" s="14" t="s">
        <v>76</v>
      </c>
      <c r="AY359" s="252" t="s">
        <v>198</v>
      </c>
    </row>
    <row r="360" spans="2:65" s="14" customFormat="1" x14ac:dyDescent="0.2">
      <c r="B360" s="243"/>
      <c r="C360" s="244"/>
      <c r="D360" s="222" t="s">
        <v>206</v>
      </c>
      <c r="E360" s="245" t="s">
        <v>1</v>
      </c>
      <c r="F360" s="246" t="s">
        <v>2993</v>
      </c>
      <c r="G360" s="244"/>
      <c r="H360" s="245" t="s">
        <v>1</v>
      </c>
      <c r="I360" s="247"/>
      <c r="J360" s="244"/>
      <c r="K360" s="244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206</v>
      </c>
      <c r="AU360" s="252" t="s">
        <v>83</v>
      </c>
      <c r="AV360" s="14" t="s">
        <v>83</v>
      </c>
      <c r="AW360" s="14" t="s">
        <v>32</v>
      </c>
      <c r="AX360" s="14" t="s">
        <v>76</v>
      </c>
      <c r="AY360" s="252" t="s">
        <v>198</v>
      </c>
    </row>
    <row r="361" spans="2:65" s="13" customFormat="1" x14ac:dyDescent="0.2">
      <c r="B361" s="232"/>
      <c r="C361" s="233"/>
      <c r="D361" s="222" t="s">
        <v>206</v>
      </c>
      <c r="E361" s="234" t="s">
        <v>1</v>
      </c>
      <c r="F361" s="235" t="s">
        <v>208</v>
      </c>
      <c r="G361" s="233"/>
      <c r="H361" s="236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206</v>
      </c>
      <c r="AU361" s="242" t="s">
        <v>83</v>
      </c>
      <c r="AV361" s="13" t="s">
        <v>205</v>
      </c>
      <c r="AW361" s="13" t="s">
        <v>32</v>
      </c>
      <c r="AX361" s="13" t="s">
        <v>83</v>
      </c>
      <c r="AY361" s="242" t="s">
        <v>198</v>
      </c>
    </row>
    <row r="362" spans="2:65" s="1" customFormat="1" ht="24" customHeight="1" x14ac:dyDescent="0.2">
      <c r="B362" s="33"/>
      <c r="C362" s="260" t="s">
        <v>493</v>
      </c>
      <c r="D362" s="260" t="s">
        <v>2230</v>
      </c>
      <c r="E362" s="261" t="s">
        <v>3139</v>
      </c>
      <c r="F362" s="262" t="s">
        <v>3140</v>
      </c>
      <c r="G362" s="263" t="s">
        <v>204</v>
      </c>
      <c r="H362" s="264">
        <v>1</v>
      </c>
      <c r="I362" s="265"/>
      <c r="J362" s="264">
        <f>ROUND(I362*H362,2)</f>
        <v>0</v>
      </c>
      <c r="K362" s="262" t="s">
        <v>1</v>
      </c>
      <c r="L362" s="266"/>
      <c r="M362" s="267" t="s">
        <v>1</v>
      </c>
      <c r="N362" s="268" t="s">
        <v>41</v>
      </c>
      <c r="O362" s="65"/>
      <c r="P362" s="216">
        <f>O362*H362</f>
        <v>0</v>
      </c>
      <c r="Q362" s="216">
        <v>2E-3</v>
      </c>
      <c r="R362" s="216">
        <f>Q362*H362</f>
        <v>2E-3</v>
      </c>
      <c r="S362" s="216">
        <v>0</v>
      </c>
      <c r="T362" s="217">
        <f>S362*H362</f>
        <v>0</v>
      </c>
      <c r="AR362" s="218" t="s">
        <v>295</v>
      </c>
      <c r="AT362" s="218" t="s">
        <v>2230</v>
      </c>
      <c r="AU362" s="218" t="s">
        <v>83</v>
      </c>
      <c r="AY362" s="16" t="s">
        <v>198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6" t="s">
        <v>83</v>
      </c>
      <c r="BK362" s="219">
        <f>ROUND(I362*H362,2)</f>
        <v>0</v>
      </c>
      <c r="BL362" s="16" t="s">
        <v>243</v>
      </c>
      <c r="BM362" s="218" t="s">
        <v>496</v>
      </c>
    </row>
    <row r="363" spans="2:65" s="1" customFormat="1" ht="24" customHeight="1" x14ac:dyDescent="0.2">
      <c r="B363" s="33"/>
      <c r="C363" s="208" t="s">
        <v>356</v>
      </c>
      <c r="D363" s="208" t="s">
        <v>201</v>
      </c>
      <c r="E363" s="209" t="s">
        <v>3141</v>
      </c>
      <c r="F363" s="210" t="s">
        <v>3142</v>
      </c>
      <c r="G363" s="211" t="s">
        <v>278</v>
      </c>
      <c r="H363" s="212">
        <v>2</v>
      </c>
      <c r="I363" s="213"/>
      <c r="J363" s="212">
        <f>ROUND(I363*H363,2)</f>
        <v>0</v>
      </c>
      <c r="K363" s="210" t="s">
        <v>1</v>
      </c>
      <c r="L363" s="37"/>
      <c r="M363" s="214" t="s">
        <v>1</v>
      </c>
      <c r="N363" s="215" t="s">
        <v>41</v>
      </c>
      <c r="O363" s="65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7">
        <f>S363*H363</f>
        <v>0</v>
      </c>
      <c r="AR363" s="218" t="s">
        <v>243</v>
      </c>
      <c r="AT363" s="218" t="s">
        <v>201</v>
      </c>
      <c r="AU363" s="218" t="s">
        <v>83</v>
      </c>
      <c r="AY363" s="16" t="s">
        <v>198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6" t="s">
        <v>83</v>
      </c>
      <c r="BK363" s="219">
        <f>ROUND(I363*H363,2)</f>
        <v>0</v>
      </c>
      <c r="BL363" s="16" t="s">
        <v>243</v>
      </c>
      <c r="BM363" s="218" t="s">
        <v>501</v>
      </c>
    </row>
    <row r="364" spans="2:65" s="14" customFormat="1" x14ac:dyDescent="0.2">
      <c r="B364" s="243"/>
      <c r="C364" s="244"/>
      <c r="D364" s="222" t="s">
        <v>206</v>
      </c>
      <c r="E364" s="245" t="s">
        <v>1</v>
      </c>
      <c r="F364" s="246" t="s">
        <v>3124</v>
      </c>
      <c r="G364" s="244"/>
      <c r="H364" s="245" t="s">
        <v>1</v>
      </c>
      <c r="I364" s="247"/>
      <c r="J364" s="244"/>
      <c r="K364" s="244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206</v>
      </c>
      <c r="AU364" s="252" t="s">
        <v>83</v>
      </c>
      <c r="AV364" s="14" t="s">
        <v>83</v>
      </c>
      <c r="AW364" s="14" t="s">
        <v>32</v>
      </c>
      <c r="AX364" s="14" t="s">
        <v>76</v>
      </c>
      <c r="AY364" s="252" t="s">
        <v>198</v>
      </c>
    </row>
    <row r="365" spans="2:65" s="14" customFormat="1" x14ac:dyDescent="0.2">
      <c r="B365" s="243"/>
      <c r="C365" s="244"/>
      <c r="D365" s="222" t="s">
        <v>206</v>
      </c>
      <c r="E365" s="245" t="s">
        <v>1</v>
      </c>
      <c r="F365" s="246" t="s">
        <v>3143</v>
      </c>
      <c r="G365" s="244"/>
      <c r="H365" s="245" t="s">
        <v>1</v>
      </c>
      <c r="I365" s="247"/>
      <c r="J365" s="244"/>
      <c r="K365" s="244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206</v>
      </c>
      <c r="AU365" s="252" t="s">
        <v>83</v>
      </c>
      <c r="AV365" s="14" t="s">
        <v>83</v>
      </c>
      <c r="AW365" s="14" t="s">
        <v>32</v>
      </c>
      <c r="AX365" s="14" t="s">
        <v>76</v>
      </c>
      <c r="AY365" s="252" t="s">
        <v>198</v>
      </c>
    </row>
    <row r="366" spans="2:65" s="12" customFormat="1" x14ac:dyDescent="0.2">
      <c r="B366" s="220"/>
      <c r="C366" s="221"/>
      <c r="D366" s="222" t="s">
        <v>206</v>
      </c>
      <c r="E366" s="223" t="s">
        <v>1</v>
      </c>
      <c r="F366" s="224" t="s">
        <v>2991</v>
      </c>
      <c r="G366" s="221"/>
      <c r="H366" s="225">
        <v>2</v>
      </c>
      <c r="I366" s="226"/>
      <c r="J366" s="221"/>
      <c r="K366" s="221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206</v>
      </c>
      <c r="AU366" s="231" t="s">
        <v>83</v>
      </c>
      <c r="AV366" s="12" t="s">
        <v>85</v>
      </c>
      <c r="AW366" s="12" t="s">
        <v>32</v>
      </c>
      <c r="AX366" s="12" t="s">
        <v>76</v>
      </c>
      <c r="AY366" s="231" t="s">
        <v>198</v>
      </c>
    </row>
    <row r="367" spans="2:65" s="14" customFormat="1" x14ac:dyDescent="0.2">
      <c r="B367" s="243"/>
      <c r="C367" s="244"/>
      <c r="D367" s="222" t="s">
        <v>206</v>
      </c>
      <c r="E367" s="245" t="s">
        <v>1</v>
      </c>
      <c r="F367" s="246" t="s">
        <v>3144</v>
      </c>
      <c r="G367" s="244"/>
      <c r="H367" s="245" t="s">
        <v>1</v>
      </c>
      <c r="I367" s="247"/>
      <c r="J367" s="244"/>
      <c r="K367" s="244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206</v>
      </c>
      <c r="AU367" s="252" t="s">
        <v>83</v>
      </c>
      <c r="AV367" s="14" t="s">
        <v>83</v>
      </c>
      <c r="AW367" s="14" t="s">
        <v>32</v>
      </c>
      <c r="AX367" s="14" t="s">
        <v>76</v>
      </c>
      <c r="AY367" s="252" t="s">
        <v>198</v>
      </c>
    </row>
    <row r="368" spans="2:65" s="14" customFormat="1" x14ac:dyDescent="0.2">
      <c r="B368" s="243"/>
      <c r="C368" s="244"/>
      <c r="D368" s="222" t="s">
        <v>206</v>
      </c>
      <c r="E368" s="245" t="s">
        <v>1</v>
      </c>
      <c r="F368" s="246" t="s">
        <v>2993</v>
      </c>
      <c r="G368" s="244"/>
      <c r="H368" s="245" t="s">
        <v>1</v>
      </c>
      <c r="I368" s="247"/>
      <c r="J368" s="244"/>
      <c r="K368" s="244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206</v>
      </c>
      <c r="AU368" s="252" t="s">
        <v>83</v>
      </c>
      <c r="AV368" s="14" t="s">
        <v>83</v>
      </c>
      <c r="AW368" s="14" t="s">
        <v>32</v>
      </c>
      <c r="AX368" s="14" t="s">
        <v>76</v>
      </c>
      <c r="AY368" s="252" t="s">
        <v>198</v>
      </c>
    </row>
    <row r="369" spans="2:65" s="13" customFormat="1" x14ac:dyDescent="0.2">
      <c r="B369" s="232"/>
      <c r="C369" s="233"/>
      <c r="D369" s="222" t="s">
        <v>206</v>
      </c>
      <c r="E369" s="234" t="s">
        <v>1</v>
      </c>
      <c r="F369" s="235" t="s">
        <v>208</v>
      </c>
      <c r="G369" s="233"/>
      <c r="H369" s="236">
        <v>2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206</v>
      </c>
      <c r="AU369" s="242" t="s">
        <v>83</v>
      </c>
      <c r="AV369" s="13" t="s">
        <v>205</v>
      </c>
      <c r="AW369" s="13" t="s">
        <v>32</v>
      </c>
      <c r="AX369" s="13" t="s">
        <v>83</v>
      </c>
      <c r="AY369" s="242" t="s">
        <v>198</v>
      </c>
    </row>
    <row r="370" spans="2:65" s="1" customFormat="1" ht="24" customHeight="1" x14ac:dyDescent="0.2">
      <c r="B370" s="33"/>
      <c r="C370" s="260" t="s">
        <v>503</v>
      </c>
      <c r="D370" s="260" t="s">
        <v>2230</v>
      </c>
      <c r="E370" s="261" t="s">
        <v>3145</v>
      </c>
      <c r="F370" s="262" t="s">
        <v>3146</v>
      </c>
      <c r="G370" s="263" t="s">
        <v>204</v>
      </c>
      <c r="H370" s="264">
        <v>2</v>
      </c>
      <c r="I370" s="265"/>
      <c r="J370" s="264">
        <f>ROUND(I370*H370,2)</f>
        <v>0</v>
      </c>
      <c r="K370" s="262" t="s">
        <v>1</v>
      </c>
      <c r="L370" s="266"/>
      <c r="M370" s="267" t="s">
        <v>1</v>
      </c>
      <c r="N370" s="268" t="s">
        <v>41</v>
      </c>
      <c r="O370" s="65"/>
      <c r="P370" s="216">
        <f>O370*H370</f>
        <v>0</v>
      </c>
      <c r="Q370" s="216">
        <v>1.1999999999999999E-3</v>
      </c>
      <c r="R370" s="216">
        <f>Q370*H370</f>
        <v>2.3999999999999998E-3</v>
      </c>
      <c r="S370" s="216">
        <v>0</v>
      </c>
      <c r="T370" s="217">
        <f>S370*H370</f>
        <v>0</v>
      </c>
      <c r="AR370" s="218" t="s">
        <v>295</v>
      </c>
      <c r="AT370" s="218" t="s">
        <v>2230</v>
      </c>
      <c r="AU370" s="218" t="s">
        <v>83</v>
      </c>
      <c r="AY370" s="16" t="s">
        <v>198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6" t="s">
        <v>83</v>
      </c>
      <c r="BK370" s="219">
        <f>ROUND(I370*H370,2)</f>
        <v>0</v>
      </c>
      <c r="BL370" s="16" t="s">
        <v>243</v>
      </c>
      <c r="BM370" s="218" t="s">
        <v>506</v>
      </c>
    </row>
    <row r="371" spans="2:65" s="1" customFormat="1" ht="24" customHeight="1" x14ac:dyDescent="0.2">
      <c r="B371" s="33"/>
      <c r="C371" s="208" t="s">
        <v>375</v>
      </c>
      <c r="D371" s="208" t="s">
        <v>201</v>
      </c>
      <c r="E371" s="209" t="s">
        <v>3147</v>
      </c>
      <c r="F371" s="210" t="s">
        <v>3148</v>
      </c>
      <c r="G371" s="211" t="s">
        <v>278</v>
      </c>
      <c r="H371" s="212">
        <v>1</v>
      </c>
      <c r="I371" s="213"/>
      <c r="J371" s="212">
        <f>ROUND(I371*H371,2)</f>
        <v>0</v>
      </c>
      <c r="K371" s="210" t="s">
        <v>1</v>
      </c>
      <c r="L371" s="37"/>
      <c r="M371" s="214" t="s">
        <v>1</v>
      </c>
      <c r="N371" s="215" t="s">
        <v>41</v>
      </c>
      <c r="O371" s="65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AR371" s="218" t="s">
        <v>243</v>
      </c>
      <c r="AT371" s="218" t="s">
        <v>201</v>
      </c>
      <c r="AU371" s="218" t="s">
        <v>83</v>
      </c>
      <c r="AY371" s="16" t="s">
        <v>198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6" t="s">
        <v>83</v>
      </c>
      <c r="BK371" s="219">
        <f>ROUND(I371*H371,2)</f>
        <v>0</v>
      </c>
      <c r="BL371" s="16" t="s">
        <v>243</v>
      </c>
      <c r="BM371" s="218" t="s">
        <v>510</v>
      </c>
    </row>
    <row r="372" spans="2:65" s="14" customFormat="1" x14ac:dyDescent="0.2">
      <c r="B372" s="243"/>
      <c r="C372" s="244"/>
      <c r="D372" s="222" t="s">
        <v>206</v>
      </c>
      <c r="E372" s="245" t="s">
        <v>1</v>
      </c>
      <c r="F372" s="246" t="s">
        <v>3124</v>
      </c>
      <c r="G372" s="244"/>
      <c r="H372" s="245" t="s">
        <v>1</v>
      </c>
      <c r="I372" s="247"/>
      <c r="J372" s="244"/>
      <c r="K372" s="244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206</v>
      </c>
      <c r="AU372" s="252" t="s">
        <v>83</v>
      </c>
      <c r="AV372" s="14" t="s">
        <v>83</v>
      </c>
      <c r="AW372" s="14" t="s">
        <v>32</v>
      </c>
      <c r="AX372" s="14" t="s">
        <v>76</v>
      </c>
      <c r="AY372" s="252" t="s">
        <v>198</v>
      </c>
    </row>
    <row r="373" spans="2:65" s="14" customFormat="1" x14ac:dyDescent="0.2">
      <c r="B373" s="243"/>
      <c r="C373" s="244"/>
      <c r="D373" s="222" t="s">
        <v>206</v>
      </c>
      <c r="E373" s="245" t="s">
        <v>1</v>
      </c>
      <c r="F373" s="246" t="s">
        <v>3143</v>
      </c>
      <c r="G373" s="244"/>
      <c r="H373" s="245" t="s">
        <v>1</v>
      </c>
      <c r="I373" s="247"/>
      <c r="J373" s="244"/>
      <c r="K373" s="244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206</v>
      </c>
      <c r="AU373" s="252" t="s">
        <v>83</v>
      </c>
      <c r="AV373" s="14" t="s">
        <v>83</v>
      </c>
      <c r="AW373" s="14" t="s">
        <v>32</v>
      </c>
      <c r="AX373" s="14" t="s">
        <v>76</v>
      </c>
      <c r="AY373" s="252" t="s">
        <v>198</v>
      </c>
    </row>
    <row r="374" spans="2:65" s="12" customFormat="1" x14ac:dyDescent="0.2">
      <c r="B374" s="220"/>
      <c r="C374" s="221"/>
      <c r="D374" s="222" t="s">
        <v>206</v>
      </c>
      <c r="E374" s="223" t="s">
        <v>1</v>
      </c>
      <c r="F374" s="224" t="s">
        <v>3149</v>
      </c>
      <c r="G374" s="221"/>
      <c r="H374" s="225">
        <v>1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206</v>
      </c>
      <c r="AU374" s="231" t="s">
        <v>83</v>
      </c>
      <c r="AV374" s="12" t="s">
        <v>85</v>
      </c>
      <c r="AW374" s="12" t="s">
        <v>32</v>
      </c>
      <c r="AX374" s="12" t="s">
        <v>76</v>
      </c>
      <c r="AY374" s="231" t="s">
        <v>198</v>
      </c>
    </row>
    <row r="375" spans="2:65" s="14" customFormat="1" x14ac:dyDescent="0.2">
      <c r="B375" s="243"/>
      <c r="C375" s="244"/>
      <c r="D375" s="222" t="s">
        <v>206</v>
      </c>
      <c r="E375" s="245" t="s">
        <v>1</v>
      </c>
      <c r="F375" s="246" t="s">
        <v>3144</v>
      </c>
      <c r="G375" s="244"/>
      <c r="H375" s="245" t="s">
        <v>1</v>
      </c>
      <c r="I375" s="247"/>
      <c r="J375" s="244"/>
      <c r="K375" s="244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206</v>
      </c>
      <c r="AU375" s="252" t="s">
        <v>83</v>
      </c>
      <c r="AV375" s="14" t="s">
        <v>83</v>
      </c>
      <c r="AW375" s="14" t="s">
        <v>32</v>
      </c>
      <c r="AX375" s="14" t="s">
        <v>76</v>
      </c>
      <c r="AY375" s="252" t="s">
        <v>198</v>
      </c>
    </row>
    <row r="376" spans="2:65" s="14" customFormat="1" x14ac:dyDescent="0.2">
      <c r="B376" s="243"/>
      <c r="C376" s="244"/>
      <c r="D376" s="222" t="s">
        <v>206</v>
      </c>
      <c r="E376" s="245" t="s">
        <v>1</v>
      </c>
      <c r="F376" s="246" t="s">
        <v>2993</v>
      </c>
      <c r="G376" s="244"/>
      <c r="H376" s="245" t="s">
        <v>1</v>
      </c>
      <c r="I376" s="247"/>
      <c r="J376" s="244"/>
      <c r="K376" s="244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206</v>
      </c>
      <c r="AU376" s="252" t="s">
        <v>83</v>
      </c>
      <c r="AV376" s="14" t="s">
        <v>83</v>
      </c>
      <c r="AW376" s="14" t="s">
        <v>32</v>
      </c>
      <c r="AX376" s="14" t="s">
        <v>76</v>
      </c>
      <c r="AY376" s="252" t="s">
        <v>198</v>
      </c>
    </row>
    <row r="377" spans="2:65" s="13" customFormat="1" x14ac:dyDescent="0.2">
      <c r="B377" s="232"/>
      <c r="C377" s="233"/>
      <c r="D377" s="222" t="s">
        <v>206</v>
      </c>
      <c r="E377" s="234" t="s">
        <v>1</v>
      </c>
      <c r="F377" s="235" t="s">
        <v>208</v>
      </c>
      <c r="G377" s="233"/>
      <c r="H377" s="236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206</v>
      </c>
      <c r="AU377" s="242" t="s">
        <v>83</v>
      </c>
      <c r="AV377" s="13" t="s">
        <v>205</v>
      </c>
      <c r="AW377" s="13" t="s">
        <v>32</v>
      </c>
      <c r="AX377" s="13" t="s">
        <v>83</v>
      </c>
      <c r="AY377" s="242" t="s">
        <v>198</v>
      </c>
    </row>
    <row r="378" spans="2:65" s="1" customFormat="1" ht="24" customHeight="1" x14ac:dyDescent="0.2">
      <c r="B378" s="33"/>
      <c r="C378" s="260" t="s">
        <v>512</v>
      </c>
      <c r="D378" s="260" t="s">
        <v>2230</v>
      </c>
      <c r="E378" s="261" t="s">
        <v>3150</v>
      </c>
      <c r="F378" s="262" t="s">
        <v>3151</v>
      </c>
      <c r="G378" s="263" t="s">
        <v>204</v>
      </c>
      <c r="H378" s="264">
        <v>1</v>
      </c>
      <c r="I378" s="265"/>
      <c r="J378" s="264">
        <f>ROUND(I378*H378,2)</f>
        <v>0</v>
      </c>
      <c r="K378" s="262" t="s">
        <v>1</v>
      </c>
      <c r="L378" s="266"/>
      <c r="M378" s="267" t="s">
        <v>1</v>
      </c>
      <c r="N378" s="268" t="s">
        <v>41</v>
      </c>
      <c r="O378" s="65"/>
      <c r="P378" s="216">
        <f>O378*H378</f>
        <v>0</v>
      </c>
      <c r="Q378" s="216">
        <v>1.6000000000000001E-3</v>
      </c>
      <c r="R378" s="216">
        <f>Q378*H378</f>
        <v>1.6000000000000001E-3</v>
      </c>
      <c r="S378" s="216">
        <v>0</v>
      </c>
      <c r="T378" s="217">
        <f>S378*H378</f>
        <v>0</v>
      </c>
      <c r="AR378" s="218" t="s">
        <v>295</v>
      </c>
      <c r="AT378" s="218" t="s">
        <v>2230</v>
      </c>
      <c r="AU378" s="218" t="s">
        <v>83</v>
      </c>
      <c r="AY378" s="16" t="s">
        <v>198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6" t="s">
        <v>83</v>
      </c>
      <c r="BK378" s="219">
        <f>ROUND(I378*H378,2)</f>
        <v>0</v>
      </c>
      <c r="BL378" s="16" t="s">
        <v>243</v>
      </c>
      <c r="BM378" s="218" t="s">
        <v>515</v>
      </c>
    </row>
    <row r="379" spans="2:65" s="1" customFormat="1" ht="24" customHeight="1" x14ac:dyDescent="0.2">
      <c r="B379" s="33"/>
      <c r="C379" s="208" t="s">
        <v>378</v>
      </c>
      <c r="D379" s="208" t="s">
        <v>201</v>
      </c>
      <c r="E379" s="209" t="s">
        <v>3152</v>
      </c>
      <c r="F379" s="210" t="s">
        <v>3153</v>
      </c>
      <c r="G379" s="211" t="s">
        <v>204</v>
      </c>
      <c r="H379" s="212">
        <v>1</v>
      </c>
      <c r="I379" s="213"/>
      <c r="J379" s="212">
        <f>ROUND(I379*H379,2)</f>
        <v>0</v>
      </c>
      <c r="K379" s="210" t="s">
        <v>1</v>
      </c>
      <c r="L379" s="37"/>
      <c r="M379" s="214" t="s">
        <v>1</v>
      </c>
      <c r="N379" s="215" t="s">
        <v>41</v>
      </c>
      <c r="O379" s="65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AR379" s="218" t="s">
        <v>243</v>
      </c>
      <c r="AT379" s="218" t="s">
        <v>201</v>
      </c>
      <c r="AU379" s="218" t="s">
        <v>83</v>
      </c>
      <c r="AY379" s="16" t="s">
        <v>198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6" t="s">
        <v>83</v>
      </c>
      <c r="BK379" s="219">
        <f>ROUND(I379*H379,2)</f>
        <v>0</v>
      </c>
      <c r="BL379" s="16" t="s">
        <v>243</v>
      </c>
      <c r="BM379" s="218" t="s">
        <v>520</v>
      </c>
    </row>
    <row r="380" spans="2:65" s="14" customFormat="1" x14ac:dyDescent="0.2">
      <c r="B380" s="243"/>
      <c r="C380" s="244"/>
      <c r="D380" s="222" t="s">
        <v>206</v>
      </c>
      <c r="E380" s="245" t="s">
        <v>1</v>
      </c>
      <c r="F380" s="246" t="s">
        <v>3124</v>
      </c>
      <c r="G380" s="244"/>
      <c r="H380" s="245" t="s">
        <v>1</v>
      </c>
      <c r="I380" s="247"/>
      <c r="J380" s="244"/>
      <c r="K380" s="244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206</v>
      </c>
      <c r="AU380" s="252" t="s">
        <v>83</v>
      </c>
      <c r="AV380" s="14" t="s">
        <v>83</v>
      </c>
      <c r="AW380" s="14" t="s">
        <v>32</v>
      </c>
      <c r="AX380" s="14" t="s">
        <v>76</v>
      </c>
      <c r="AY380" s="252" t="s">
        <v>198</v>
      </c>
    </row>
    <row r="381" spans="2:65" s="14" customFormat="1" x14ac:dyDescent="0.2">
      <c r="B381" s="243"/>
      <c r="C381" s="244"/>
      <c r="D381" s="222" t="s">
        <v>206</v>
      </c>
      <c r="E381" s="245" t="s">
        <v>1</v>
      </c>
      <c r="F381" s="246" t="s">
        <v>3143</v>
      </c>
      <c r="G381" s="244"/>
      <c r="H381" s="245" t="s">
        <v>1</v>
      </c>
      <c r="I381" s="247"/>
      <c r="J381" s="244"/>
      <c r="K381" s="244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206</v>
      </c>
      <c r="AU381" s="252" t="s">
        <v>83</v>
      </c>
      <c r="AV381" s="14" t="s">
        <v>83</v>
      </c>
      <c r="AW381" s="14" t="s">
        <v>32</v>
      </c>
      <c r="AX381" s="14" t="s">
        <v>76</v>
      </c>
      <c r="AY381" s="252" t="s">
        <v>198</v>
      </c>
    </row>
    <row r="382" spans="2:65" s="12" customFormat="1" x14ac:dyDescent="0.2">
      <c r="B382" s="220"/>
      <c r="C382" s="221"/>
      <c r="D382" s="222" t="s">
        <v>206</v>
      </c>
      <c r="E382" s="223" t="s">
        <v>1</v>
      </c>
      <c r="F382" s="224" t="s">
        <v>3149</v>
      </c>
      <c r="G382" s="221"/>
      <c r="H382" s="225">
        <v>1</v>
      </c>
      <c r="I382" s="226"/>
      <c r="J382" s="221"/>
      <c r="K382" s="221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206</v>
      </c>
      <c r="AU382" s="231" t="s">
        <v>83</v>
      </c>
      <c r="AV382" s="12" t="s">
        <v>85</v>
      </c>
      <c r="AW382" s="12" t="s">
        <v>32</v>
      </c>
      <c r="AX382" s="12" t="s">
        <v>76</v>
      </c>
      <c r="AY382" s="231" t="s">
        <v>198</v>
      </c>
    </row>
    <row r="383" spans="2:65" s="14" customFormat="1" x14ac:dyDescent="0.2">
      <c r="B383" s="243"/>
      <c r="C383" s="244"/>
      <c r="D383" s="222" t="s">
        <v>206</v>
      </c>
      <c r="E383" s="245" t="s">
        <v>1</v>
      </c>
      <c r="F383" s="246" t="s">
        <v>3144</v>
      </c>
      <c r="G383" s="244"/>
      <c r="H383" s="245" t="s">
        <v>1</v>
      </c>
      <c r="I383" s="247"/>
      <c r="J383" s="244"/>
      <c r="K383" s="244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206</v>
      </c>
      <c r="AU383" s="252" t="s">
        <v>83</v>
      </c>
      <c r="AV383" s="14" t="s">
        <v>83</v>
      </c>
      <c r="AW383" s="14" t="s">
        <v>32</v>
      </c>
      <c r="AX383" s="14" t="s">
        <v>76</v>
      </c>
      <c r="AY383" s="252" t="s">
        <v>198</v>
      </c>
    </row>
    <row r="384" spans="2:65" s="14" customFormat="1" x14ac:dyDescent="0.2">
      <c r="B384" s="243"/>
      <c r="C384" s="244"/>
      <c r="D384" s="222" t="s">
        <v>206</v>
      </c>
      <c r="E384" s="245" t="s">
        <v>1</v>
      </c>
      <c r="F384" s="246" t="s">
        <v>2993</v>
      </c>
      <c r="G384" s="244"/>
      <c r="H384" s="245" t="s">
        <v>1</v>
      </c>
      <c r="I384" s="247"/>
      <c r="J384" s="244"/>
      <c r="K384" s="244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206</v>
      </c>
      <c r="AU384" s="252" t="s">
        <v>83</v>
      </c>
      <c r="AV384" s="14" t="s">
        <v>83</v>
      </c>
      <c r="AW384" s="14" t="s">
        <v>32</v>
      </c>
      <c r="AX384" s="14" t="s">
        <v>76</v>
      </c>
      <c r="AY384" s="252" t="s">
        <v>198</v>
      </c>
    </row>
    <row r="385" spans="2:65" s="13" customFormat="1" x14ac:dyDescent="0.2">
      <c r="B385" s="232"/>
      <c r="C385" s="233"/>
      <c r="D385" s="222" t="s">
        <v>206</v>
      </c>
      <c r="E385" s="234" t="s">
        <v>1</v>
      </c>
      <c r="F385" s="235" t="s">
        <v>208</v>
      </c>
      <c r="G385" s="233"/>
      <c r="H385" s="236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AT385" s="242" t="s">
        <v>206</v>
      </c>
      <c r="AU385" s="242" t="s">
        <v>83</v>
      </c>
      <c r="AV385" s="13" t="s">
        <v>205</v>
      </c>
      <c r="AW385" s="13" t="s">
        <v>32</v>
      </c>
      <c r="AX385" s="13" t="s">
        <v>83</v>
      </c>
      <c r="AY385" s="242" t="s">
        <v>198</v>
      </c>
    </row>
    <row r="386" spans="2:65" s="1" customFormat="1" ht="24" customHeight="1" x14ac:dyDescent="0.2">
      <c r="B386" s="33"/>
      <c r="C386" s="260" t="s">
        <v>526</v>
      </c>
      <c r="D386" s="260" t="s">
        <v>2230</v>
      </c>
      <c r="E386" s="261" t="s">
        <v>3154</v>
      </c>
      <c r="F386" s="262" t="s">
        <v>3155</v>
      </c>
      <c r="G386" s="263" t="s">
        <v>204</v>
      </c>
      <c r="H386" s="264">
        <v>1</v>
      </c>
      <c r="I386" s="265"/>
      <c r="J386" s="264">
        <f>ROUND(I386*H386,2)</f>
        <v>0</v>
      </c>
      <c r="K386" s="262" t="s">
        <v>1</v>
      </c>
      <c r="L386" s="266"/>
      <c r="M386" s="267" t="s">
        <v>1</v>
      </c>
      <c r="N386" s="268" t="s">
        <v>41</v>
      </c>
      <c r="O386" s="65"/>
      <c r="P386" s="216">
        <f>O386*H386</f>
        <v>0</v>
      </c>
      <c r="Q386" s="216">
        <v>5.9999999999999995E-4</v>
      </c>
      <c r="R386" s="216">
        <f>Q386*H386</f>
        <v>5.9999999999999995E-4</v>
      </c>
      <c r="S386" s="216">
        <v>0</v>
      </c>
      <c r="T386" s="217">
        <f>S386*H386</f>
        <v>0</v>
      </c>
      <c r="AR386" s="218" t="s">
        <v>295</v>
      </c>
      <c r="AT386" s="218" t="s">
        <v>2230</v>
      </c>
      <c r="AU386" s="218" t="s">
        <v>83</v>
      </c>
      <c r="AY386" s="16" t="s">
        <v>198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16" t="s">
        <v>83</v>
      </c>
      <c r="BK386" s="219">
        <f>ROUND(I386*H386,2)</f>
        <v>0</v>
      </c>
      <c r="BL386" s="16" t="s">
        <v>243</v>
      </c>
      <c r="BM386" s="218" t="s">
        <v>529</v>
      </c>
    </row>
    <row r="387" spans="2:65" s="1" customFormat="1" ht="24" customHeight="1" x14ac:dyDescent="0.2">
      <c r="B387" s="33"/>
      <c r="C387" s="208" t="s">
        <v>390</v>
      </c>
      <c r="D387" s="208" t="s">
        <v>201</v>
      </c>
      <c r="E387" s="209" t="s">
        <v>3156</v>
      </c>
      <c r="F387" s="210" t="s">
        <v>3153</v>
      </c>
      <c r="G387" s="211" t="s">
        <v>204</v>
      </c>
      <c r="H387" s="212">
        <v>1</v>
      </c>
      <c r="I387" s="213"/>
      <c r="J387" s="212">
        <f>ROUND(I387*H387,2)</f>
        <v>0</v>
      </c>
      <c r="K387" s="210" t="s">
        <v>1</v>
      </c>
      <c r="L387" s="37"/>
      <c r="M387" s="214" t="s">
        <v>1</v>
      </c>
      <c r="N387" s="215" t="s">
        <v>41</v>
      </c>
      <c r="O387" s="65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AR387" s="218" t="s">
        <v>243</v>
      </c>
      <c r="AT387" s="218" t="s">
        <v>201</v>
      </c>
      <c r="AU387" s="218" t="s">
        <v>83</v>
      </c>
      <c r="AY387" s="16" t="s">
        <v>198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6" t="s">
        <v>83</v>
      </c>
      <c r="BK387" s="219">
        <f>ROUND(I387*H387,2)</f>
        <v>0</v>
      </c>
      <c r="BL387" s="16" t="s">
        <v>243</v>
      </c>
      <c r="BM387" s="218" t="s">
        <v>539</v>
      </c>
    </row>
    <row r="388" spans="2:65" s="14" customFormat="1" x14ac:dyDescent="0.2">
      <c r="B388" s="243"/>
      <c r="C388" s="244"/>
      <c r="D388" s="222" t="s">
        <v>206</v>
      </c>
      <c r="E388" s="245" t="s">
        <v>1</v>
      </c>
      <c r="F388" s="246" t="s">
        <v>3124</v>
      </c>
      <c r="G388" s="244"/>
      <c r="H388" s="245" t="s">
        <v>1</v>
      </c>
      <c r="I388" s="247"/>
      <c r="J388" s="244"/>
      <c r="K388" s="244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206</v>
      </c>
      <c r="AU388" s="252" t="s">
        <v>83</v>
      </c>
      <c r="AV388" s="14" t="s">
        <v>83</v>
      </c>
      <c r="AW388" s="14" t="s">
        <v>32</v>
      </c>
      <c r="AX388" s="14" t="s">
        <v>76</v>
      </c>
      <c r="AY388" s="252" t="s">
        <v>198</v>
      </c>
    </row>
    <row r="389" spans="2:65" s="14" customFormat="1" x14ac:dyDescent="0.2">
      <c r="B389" s="243"/>
      <c r="C389" s="244"/>
      <c r="D389" s="222" t="s">
        <v>206</v>
      </c>
      <c r="E389" s="245" t="s">
        <v>1</v>
      </c>
      <c r="F389" s="246" t="s">
        <v>3143</v>
      </c>
      <c r="G389" s="244"/>
      <c r="H389" s="245" t="s">
        <v>1</v>
      </c>
      <c r="I389" s="247"/>
      <c r="J389" s="244"/>
      <c r="K389" s="244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206</v>
      </c>
      <c r="AU389" s="252" t="s">
        <v>83</v>
      </c>
      <c r="AV389" s="14" t="s">
        <v>83</v>
      </c>
      <c r="AW389" s="14" t="s">
        <v>32</v>
      </c>
      <c r="AX389" s="14" t="s">
        <v>76</v>
      </c>
      <c r="AY389" s="252" t="s">
        <v>198</v>
      </c>
    </row>
    <row r="390" spans="2:65" s="12" customFormat="1" x14ac:dyDescent="0.2">
      <c r="B390" s="220"/>
      <c r="C390" s="221"/>
      <c r="D390" s="222" t="s">
        <v>206</v>
      </c>
      <c r="E390" s="223" t="s">
        <v>1</v>
      </c>
      <c r="F390" s="224" t="s">
        <v>3149</v>
      </c>
      <c r="G390" s="221"/>
      <c r="H390" s="225">
        <v>1</v>
      </c>
      <c r="I390" s="226"/>
      <c r="J390" s="221"/>
      <c r="K390" s="221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206</v>
      </c>
      <c r="AU390" s="231" t="s">
        <v>83</v>
      </c>
      <c r="AV390" s="12" t="s">
        <v>85</v>
      </c>
      <c r="AW390" s="12" t="s">
        <v>32</v>
      </c>
      <c r="AX390" s="12" t="s">
        <v>76</v>
      </c>
      <c r="AY390" s="231" t="s">
        <v>198</v>
      </c>
    </row>
    <row r="391" spans="2:65" s="14" customFormat="1" x14ac:dyDescent="0.2">
      <c r="B391" s="243"/>
      <c r="C391" s="244"/>
      <c r="D391" s="222" t="s">
        <v>206</v>
      </c>
      <c r="E391" s="245" t="s">
        <v>1</v>
      </c>
      <c r="F391" s="246" t="s">
        <v>3144</v>
      </c>
      <c r="G391" s="244"/>
      <c r="H391" s="245" t="s">
        <v>1</v>
      </c>
      <c r="I391" s="247"/>
      <c r="J391" s="244"/>
      <c r="K391" s="244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206</v>
      </c>
      <c r="AU391" s="252" t="s">
        <v>83</v>
      </c>
      <c r="AV391" s="14" t="s">
        <v>83</v>
      </c>
      <c r="AW391" s="14" t="s">
        <v>32</v>
      </c>
      <c r="AX391" s="14" t="s">
        <v>76</v>
      </c>
      <c r="AY391" s="252" t="s">
        <v>198</v>
      </c>
    </row>
    <row r="392" spans="2:65" s="14" customFormat="1" x14ac:dyDescent="0.2">
      <c r="B392" s="243"/>
      <c r="C392" s="244"/>
      <c r="D392" s="222" t="s">
        <v>206</v>
      </c>
      <c r="E392" s="245" t="s">
        <v>1</v>
      </c>
      <c r="F392" s="246" t="s">
        <v>2993</v>
      </c>
      <c r="G392" s="244"/>
      <c r="H392" s="245" t="s">
        <v>1</v>
      </c>
      <c r="I392" s="247"/>
      <c r="J392" s="244"/>
      <c r="K392" s="244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206</v>
      </c>
      <c r="AU392" s="252" t="s">
        <v>83</v>
      </c>
      <c r="AV392" s="14" t="s">
        <v>83</v>
      </c>
      <c r="AW392" s="14" t="s">
        <v>32</v>
      </c>
      <c r="AX392" s="14" t="s">
        <v>76</v>
      </c>
      <c r="AY392" s="252" t="s">
        <v>198</v>
      </c>
    </row>
    <row r="393" spans="2:65" s="13" customFormat="1" x14ac:dyDescent="0.2">
      <c r="B393" s="232"/>
      <c r="C393" s="233"/>
      <c r="D393" s="222" t="s">
        <v>206</v>
      </c>
      <c r="E393" s="234" t="s">
        <v>1</v>
      </c>
      <c r="F393" s="235" t="s">
        <v>208</v>
      </c>
      <c r="G393" s="233"/>
      <c r="H393" s="236">
        <v>1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AT393" s="242" t="s">
        <v>206</v>
      </c>
      <c r="AU393" s="242" t="s">
        <v>83</v>
      </c>
      <c r="AV393" s="13" t="s">
        <v>205</v>
      </c>
      <c r="AW393" s="13" t="s">
        <v>32</v>
      </c>
      <c r="AX393" s="13" t="s">
        <v>83</v>
      </c>
      <c r="AY393" s="242" t="s">
        <v>198</v>
      </c>
    </row>
    <row r="394" spans="2:65" s="1" customFormat="1" ht="24" customHeight="1" x14ac:dyDescent="0.2">
      <c r="B394" s="33"/>
      <c r="C394" s="260" t="s">
        <v>544</v>
      </c>
      <c r="D394" s="260" t="s">
        <v>2230</v>
      </c>
      <c r="E394" s="261" t="s">
        <v>3157</v>
      </c>
      <c r="F394" s="262" t="s">
        <v>3158</v>
      </c>
      <c r="G394" s="263" t="s">
        <v>204</v>
      </c>
      <c r="H394" s="264">
        <v>1</v>
      </c>
      <c r="I394" s="265"/>
      <c r="J394" s="264">
        <f>ROUND(I394*H394,2)</f>
        <v>0</v>
      </c>
      <c r="K394" s="262" t="s">
        <v>1</v>
      </c>
      <c r="L394" s="266"/>
      <c r="M394" s="267" t="s">
        <v>1</v>
      </c>
      <c r="N394" s="268" t="s">
        <v>41</v>
      </c>
      <c r="O394" s="65"/>
      <c r="P394" s="216">
        <f>O394*H394</f>
        <v>0</v>
      </c>
      <c r="Q394" s="216">
        <v>1E-3</v>
      </c>
      <c r="R394" s="216">
        <f>Q394*H394</f>
        <v>1E-3</v>
      </c>
      <c r="S394" s="216">
        <v>0</v>
      </c>
      <c r="T394" s="217">
        <f>S394*H394</f>
        <v>0</v>
      </c>
      <c r="AR394" s="218" t="s">
        <v>295</v>
      </c>
      <c r="AT394" s="218" t="s">
        <v>2230</v>
      </c>
      <c r="AU394" s="218" t="s">
        <v>83</v>
      </c>
      <c r="AY394" s="16" t="s">
        <v>198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6" t="s">
        <v>83</v>
      </c>
      <c r="BK394" s="219">
        <f>ROUND(I394*H394,2)</f>
        <v>0</v>
      </c>
      <c r="BL394" s="16" t="s">
        <v>243</v>
      </c>
      <c r="BM394" s="218" t="s">
        <v>546</v>
      </c>
    </row>
    <row r="395" spans="2:65" s="1" customFormat="1" ht="24" customHeight="1" x14ac:dyDescent="0.2">
      <c r="B395" s="33"/>
      <c r="C395" s="208" t="s">
        <v>394</v>
      </c>
      <c r="D395" s="208" t="s">
        <v>201</v>
      </c>
      <c r="E395" s="209" t="s">
        <v>3159</v>
      </c>
      <c r="F395" s="210" t="s">
        <v>3160</v>
      </c>
      <c r="G395" s="211" t="s">
        <v>204</v>
      </c>
      <c r="H395" s="212">
        <v>1</v>
      </c>
      <c r="I395" s="213"/>
      <c r="J395" s="212">
        <f>ROUND(I395*H395,2)</f>
        <v>0</v>
      </c>
      <c r="K395" s="210" t="s">
        <v>1</v>
      </c>
      <c r="L395" s="37"/>
      <c r="M395" s="214" t="s">
        <v>1</v>
      </c>
      <c r="N395" s="215" t="s">
        <v>41</v>
      </c>
      <c r="O395" s="65"/>
      <c r="P395" s="216">
        <f>O395*H395</f>
        <v>0</v>
      </c>
      <c r="Q395" s="216">
        <v>0</v>
      </c>
      <c r="R395" s="216">
        <f>Q395*H395</f>
        <v>0</v>
      </c>
      <c r="S395" s="216">
        <v>0</v>
      </c>
      <c r="T395" s="217">
        <f>S395*H395</f>
        <v>0</v>
      </c>
      <c r="AR395" s="218" t="s">
        <v>243</v>
      </c>
      <c r="AT395" s="218" t="s">
        <v>201</v>
      </c>
      <c r="AU395" s="218" t="s">
        <v>83</v>
      </c>
      <c r="AY395" s="16" t="s">
        <v>198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16" t="s">
        <v>83</v>
      </c>
      <c r="BK395" s="219">
        <f>ROUND(I395*H395,2)</f>
        <v>0</v>
      </c>
      <c r="BL395" s="16" t="s">
        <v>243</v>
      </c>
      <c r="BM395" s="218" t="s">
        <v>553</v>
      </c>
    </row>
    <row r="396" spans="2:65" s="14" customFormat="1" x14ac:dyDescent="0.2">
      <c r="B396" s="243"/>
      <c r="C396" s="244"/>
      <c r="D396" s="222" t="s">
        <v>206</v>
      </c>
      <c r="E396" s="245" t="s">
        <v>1</v>
      </c>
      <c r="F396" s="246" t="s">
        <v>3124</v>
      </c>
      <c r="G396" s="244"/>
      <c r="H396" s="245" t="s">
        <v>1</v>
      </c>
      <c r="I396" s="247"/>
      <c r="J396" s="244"/>
      <c r="K396" s="244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206</v>
      </c>
      <c r="AU396" s="252" t="s">
        <v>83</v>
      </c>
      <c r="AV396" s="14" t="s">
        <v>83</v>
      </c>
      <c r="AW396" s="14" t="s">
        <v>32</v>
      </c>
      <c r="AX396" s="14" t="s">
        <v>76</v>
      </c>
      <c r="AY396" s="252" t="s">
        <v>198</v>
      </c>
    </row>
    <row r="397" spans="2:65" s="14" customFormat="1" x14ac:dyDescent="0.2">
      <c r="B397" s="243"/>
      <c r="C397" s="244"/>
      <c r="D397" s="222" t="s">
        <v>206</v>
      </c>
      <c r="E397" s="245" t="s">
        <v>1</v>
      </c>
      <c r="F397" s="246" t="s">
        <v>3143</v>
      </c>
      <c r="G397" s="244"/>
      <c r="H397" s="245" t="s">
        <v>1</v>
      </c>
      <c r="I397" s="247"/>
      <c r="J397" s="244"/>
      <c r="K397" s="244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206</v>
      </c>
      <c r="AU397" s="252" t="s">
        <v>83</v>
      </c>
      <c r="AV397" s="14" t="s">
        <v>83</v>
      </c>
      <c r="AW397" s="14" t="s">
        <v>32</v>
      </c>
      <c r="AX397" s="14" t="s">
        <v>76</v>
      </c>
      <c r="AY397" s="252" t="s">
        <v>198</v>
      </c>
    </row>
    <row r="398" spans="2:65" s="12" customFormat="1" x14ac:dyDescent="0.2">
      <c r="B398" s="220"/>
      <c r="C398" s="221"/>
      <c r="D398" s="222" t="s">
        <v>206</v>
      </c>
      <c r="E398" s="223" t="s">
        <v>1</v>
      </c>
      <c r="F398" s="224" t="s">
        <v>3149</v>
      </c>
      <c r="G398" s="221"/>
      <c r="H398" s="225">
        <v>1</v>
      </c>
      <c r="I398" s="226"/>
      <c r="J398" s="221"/>
      <c r="K398" s="221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206</v>
      </c>
      <c r="AU398" s="231" t="s">
        <v>83</v>
      </c>
      <c r="AV398" s="12" t="s">
        <v>85</v>
      </c>
      <c r="AW398" s="12" t="s">
        <v>32</v>
      </c>
      <c r="AX398" s="12" t="s">
        <v>76</v>
      </c>
      <c r="AY398" s="231" t="s">
        <v>198</v>
      </c>
    </row>
    <row r="399" spans="2:65" s="14" customFormat="1" x14ac:dyDescent="0.2">
      <c r="B399" s="243"/>
      <c r="C399" s="244"/>
      <c r="D399" s="222" t="s">
        <v>206</v>
      </c>
      <c r="E399" s="245" t="s">
        <v>1</v>
      </c>
      <c r="F399" s="246" t="s">
        <v>3144</v>
      </c>
      <c r="G399" s="244"/>
      <c r="H399" s="245" t="s">
        <v>1</v>
      </c>
      <c r="I399" s="247"/>
      <c r="J399" s="244"/>
      <c r="K399" s="244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206</v>
      </c>
      <c r="AU399" s="252" t="s">
        <v>83</v>
      </c>
      <c r="AV399" s="14" t="s">
        <v>83</v>
      </c>
      <c r="AW399" s="14" t="s">
        <v>32</v>
      </c>
      <c r="AX399" s="14" t="s">
        <v>76</v>
      </c>
      <c r="AY399" s="252" t="s">
        <v>198</v>
      </c>
    </row>
    <row r="400" spans="2:65" s="14" customFormat="1" x14ac:dyDescent="0.2">
      <c r="B400" s="243"/>
      <c r="C400" s="244"/>
      <c r="D400" s="222" t="s">
        <v>206</v>
      </c>
      <c r="E400" s="245" t="s">
        <v>1</v>
      </c>
      <c r="F400" s="246" t="s">
        <v>2993</v>
      </c>
      <c r="G400" s="244"/>
      <c r="H400" s="245" t="s">
        <v>1</v>
      </c>
      <c r="I400" s="247"/>
      <c r="J400" s="244"/>
      <c r="K400" s="244"/>
      <c r="L400" s="248"/>
      <c r="M400" s="249"/>
      <c r="N400" s="250"/>
      <c r="O400" s="250"/>
      <c r="P400" s="250"/>
      <c r="Q400" s="250"/>
      <c r="R400" s="250"/>
      <c r="S400" s="250"/>
      <c r="T400" s="251"/>
      <c r="AT400" s="252" t="s">
        <v>206</v>
      </c>
      <c r="AU400" s="252" t="s">
        <v>83</v>
      </c>
      <c r="AV400" s="14" t="s">
        <v>83</v>
      </c>
      <c r="AW400" s="14" t="s">
        <v>32</v>
      </c>
      <c r="AX400" s="14" t="s">
        <v>76</v>
      </c>
      <c r="AY400" s="252" t="s">
        <v>198</v>
      </c>
    </row>
    <row r="401" spans="2:65" s="13" customFormat="1" x14ac:dyDescent="0.2">
      <c r="B401" s="232"/>
      <c r="C401" s="233"/>
      <c r="D401" s="222" t="s">
        <v>206</v>
      </c>
      <c r="E401" s="234" t="s">
        <v>1</v>
      </c>
      <c r="F401" s="235" t="s">
        <v>208</v>
      </c>
      <c r="G401" s="233"/>
      <c r="H401" s="236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206</v>
      </c>
      <c r="AU401" s="242" t="s">
        <v>83</v>
      </c>
      <c r="AV401" s="13" t="s">
        <v>205</v>
      </c>
      <c r="AW401" s="13" t="s">
        <v>32</v>
      </c>
      <c r="AX401" s="13" t="s">
        <v>83</v>
      </c>
      <c r="AY401" s="242" t="s">
        <v>198</v>
      </c>
    </row>
    <row r="402" spans="2:65" s="1" customFormat="1" ht="24" customHeight="1" x14ac:dyDescent="0.2">
      <c r="B402" s="33"/>
      <c r="C402" s="260" t="s">
        <v>556</v>
      </c>
      <c r="D402" s="260" t="s">
        <v>2230</v>
      </c>
      <c r="E402" s="261" t="s">
        <v>3161</v>
      </c>
      <c r="F402" s="262" t="s">
        <v>3162</v>
      </c>
      <c r="G402" s="263" t="s">
        <v>204</v>
      </c>
      <c r="H402" s="264">
        <v>1</v>
      </c>
      <c r="I402" s="265"/>
      <c r="J402" s="264">
        <f>ROUND(I402*H402,2)</f>
        <v>0</v>
      </c>
      <c r="K402" s="262" t="s">
        <v>1</v>
      </c>
      <c r="L402" s="266"/>
      <c r="M402" s="267" t="s">
        <v>1</v>
      </c>
      <c r="N402" s="268" t="s">
        <v>41</v>
      </c>
      <c r="O402" s="65"/>
      <c r="P402" s="216">
        <f>O402*H402</f>
        <v>0</v>
      </c>
      <c r="Q402" s="216">
        <v>2.0000000000000001E-4</v>
      </c>
      <c r="R402" s="216">
        <f>Q402*H402</f>
        <v>2.0000000000000001E-4</v>
      </c>
      <c r="S402" s="216">
        <v>0</v>
      </c>
      <c r="T402" s="217">
        <f>S402*H402</f>
        <v>0</v>
      </c>
      <c r="AR402" s="218" t="s">
        <v>295</v>
      </c>
      <c r="AT402" s="218" t="s">
        <v>2230</v>
      </c>
      <c r="AU402" s="218" t="s">
        <v>83</v>
      </c>
      <c r="AY402" s="16" t="s">
        <v>198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6" t="s">
        <v>83</v>
      </c>
      <c r="BK402" s="219">
        <f>ROUND(I402*H402,2)</f>
        <v>0</v>
      </c>
      <c r="BL402" s="16" t="s">
        <v>243</v>
      </c>
      <c r="BM402" s="218" t="s">
        <v>559</v>
      </c>
    </row>
    <row r="403" spans="2:65" s="1" customFormat="1" ht="24" customHeight="1" x14ac:dyDescent="0.2">
      <c r="B403" s="33"/>
      <c r="C403" s="208" t="s">
        <v>399</v>
      </c>
      <c r="D403" s="208" t="s">
        <v>201</v>
      </c>
      <c r="E403" s="209" t="s">
        <v>3163</v>
      </c>
      <c r="F403" s="210" t="s">
        <v>3153</v>
      </c>
      <c r="G403" s="211" t="s">
        <v>204</v>
      </c>
      <c r="H403" s="212">
        <v>1</v>
      </c>
      <c r="I403" s="213"/>
      <c r="J403" s="212">
        <f>ROUND(I403*H403,2)</f>
        <v>0</v>
      </c>
      <c r="K403" s="210" t="s">
        <v>1</v>
      </c>
      <c r="L403" s="37"/>
      <c r="M403" s="214" t="s">
        <v>1</v>
      </c>
      <c r="N403" s="215" t="s">
        <v>41</v>
      </c>
      <c r="O403" s="65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AR403" s="218" t="s">
        <v>243</v>
      </c>
      <c r="AT403" s="218" t="s">
        <v>201</v>
      </c>
      <c r="AU403" s="218" t="s">
        <v>83</v>
      </c>
      <c r="AY403" s="16" t="s">
        <v>198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16" t="s">
        <v>83</v>
      </c>
      <c r="BK403" s="219">
        <f>ROUND(I403*H403,2)</f>
        <v>0</v>
      </c>
      <c r="BL403" s="16" t="s">
        <v>243</v>
      </c>
      <c r="BM403" s="218" t="s">
        <v>564</v>
      </c>
    </row>
    <row r="404" spans="2:65" s="14" customFormat="1" x14ac:dyDescent="0.2">
      <c r="B404" s="243"/>
      <c r="C404" s="244"/>
      <c r="D404" s="222" t="s">
        <v>206</v>
      </c>
      <c r="E404" s="245" t="s">
        <v>1</v>
      </c>
      <c r="F404" s="246" t="s">
        <v>3124</v>
      </c>
      <c r="G404" s="244"/>
      <c r="H404" s="245" t="s">
        <v>1</v>
      </c>
      <c r="I404" s="247"/>
      <c r="J404" s="244"/>
      <c r="K404" s="244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206</v>
      </c>
      <c r="AU404" s="252" t="s">
        <v>83</v>
      </c>
      <c r="AV404" s="14" t="s">
        <v>83</v>
      </c>
      <c r="AW404" s="14" t="s">
        <v>32</v>
      </c>
      <c r="AX404" s="14" t="s">
        <v>76</v>
      </c>
      <c r="AY404" s="252" t="s">
        <v>198</v>
      </c>
    </row>
    <row r="405" spans="2:65" s="14" customFormat="1" x14ac:dyDescent="0.2">
      <c r="B405" s="243"/>
      <c r="C405" s="244"/>
      <c r="D405" s="222" t="s">
        <v>206</v>
      </c>
      <c r="E405" s="245" t="s">
        <v>1</v>
      </c>
      <c r="F405" s="246" t="s">
        <v>3143</v>
      </c>
      <c r="G405" s="244"/>
      <c r="H405" s="245" t="s">
        <v>1</v>
      </c>
      <c r="I405" s="247"/>
      <c r="J405" s="244"/>
      <c r="K405" s="244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206</v>
      </c>
      <c r="AU405" s="252" t="s">
        <v>83</v>
      </c>
      <c r="AV405" s="14" t="s">
        <v>83</v>
      </c>
      <c r="AW405" s="14" t="s">
        <v>32</v>
      </c>
      <c r="AX405" s="14" t="s">
        <v>76</v>
      </c>
      <c r="AY405" s="252" t="s">
        <v>198</v>
      </c>
    </row>
    <row r="406" spans="2:65" s="12" customFormat="1" x14ac:dyDescent="0.2">
      <c r="B406" s="220"/>
      <c r="C406" s="221"/>
      <c r="D406" s="222" t="s">
        <v>206</v>
      </c>
      <c r="E406" s="223" t="s">
        <v>1</v>
      </c>
      <c r="F406" s="224" t="s">
        <v>3149</v>
      </c>
      <c r="G406" s="221"/>
      <c r="H406" s="225">
        <v>1</v>
      </c>
      <c r="I406" s="226"/>
      <c r="J406" s="221"/>
      <c r="K406" s="221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206</v>
      </c>
      <c r="AU406" s="231" t="s">
        <v>83</v>
      </c>
      <c r="AV406" s="12" t="s">
        <v>85</v>
      </c>
      <c r="AW406" s="12" t="s">
        <v>32</v>
      </c>
      <c r="AX406" s="12" t="s">
        <v>76</v>
      </c>
      <c r="AY406" s="231" t="s">
        <v>198</v>
      </c>
    </row>
    <row r="407" spans="2:65" s="14" customFormat="1" x14ac:dyDescent="0.2">
      <c r="B407" s="243"/>
      <c r="C407" s="244"/>
      <c r="D407" s="222" t="s">
        <v>206</v>
      </c>
      <c r="E407" s="245" t="s">
        <v>1</v>
      </c>
      <c r="F407" s="246" t="s">
        <v>3144</v>
      </c>
      <c r="G407" s="244"/>
      <c r="H407" s="245" t="s">
        <v>1</v>
      </c>
      <c r="I407" s="247"/>
      <c r="J407" s="244"/>
      <c r="K407" s="244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206</v>
      </c>
      <c r="AU407" s="252" t="s">
        <v>83</v>
      </c>
      <c r="AV407" s="14" t="s">
        <v>83</v>
      </c>
      <c r="AW407" s="14" t="s">
        <v>32</v>
      </c>
      <c r="AX407" s="14" t="s">
        <v>76</v>
      </c>
      <c r="AY407" s="252" t="s">
        <v>198</v>
      </c>
    </row>
    <row r="408" spans="2:65" s="14" customFormat="1" x14ac:dyDescent="0.2">
      <c r="B408" s="243"/>
      <c r="C408" s="244"/>
      <c r="D408" s="222" t="s">
        <v>206</v>
      </c>
      <c r="E408" s="245" t="s">
        <v>1</v>
      </c>
      <c r="F408" s="246" t="s">
        <v>2993</v>
      </c>
      <c r="G408" s="244"/>
      <c r="H408" s="245" t="s">
        <v>1</v>
      </c>
      <c r="I408" s="247"/>
      <c r="J408" s="244"/>
      <c r="K408" s="244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206</v>
      </c>
      <c r="AU408" s="252" t="s">
        <v>83</v>
      </c>
      <c r="AV408" s="14" t="s">
        <v>83</v>
      </c>
      <c r="AW408" s="14" t="s">
        <v>32</v>
      </c>
      <c r="AX408" s="14" t="s">
        <v>76</v>
      </c>
      <c r="AY408" s="252" t="s">
        <v>198</v>
      </c>
    </row>
    <row r="409" spans="2:65" s="13" customFormat="1" x14ac:dyDescent="0.2">
      <c r="B409" s="232"/>
      <c r="C409" s="233"/>
      <c r="D409" s="222" t="s">
        <v>206</v>
      </c>
      <c r="E409" s="234" t="s">
        <v>1</v>
      </c>
      <c r="F409" s="235" t="s">
        <v>208</v>
      </c>
      <c r="G409" s="233"/>
      <c r="H409" s="236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206</v>
      </c>
      <c r="AU409" s="242" t="s">
        <v>83</v>
      </c>
      <c r="AV409" s="13" t="s">
        <v>205</v>
      </c>
      <c r="AW409" s="13" t="s">
        <v>32</v>
      </c>
      <c r="AX409" s="13" t="s">
        <v>83</v>
      </c>
      <c r="AY409" s="242" t="s">
        <v>198</v>
      </c>
    </row>
    <row r="410" spans="2:65" s="1" customFormat="1" ht="24" customHeight="1" x14ac:dyDescent="0.2">
      <c r="B410" s="33"/>
      <c r="C410" s="260" t="s">
        <v>566</v>
      </c>
      <c r="D410" s="260" t="s">
        <v>2230</v>
      </c>
      <c r="E410" s="261" t="s">
        <v>3164</v>
      </c>
      <c r="F410" s="262" t="s">
        <v>3165</v>
      </c>
      <c r="G410" s="263" t="s">
        <v>204</v>
      </c>
      <c r="H410" s="264">
        <v>1</v>
      </c>
      <c r="I410" s="265"/>
      <c r="J410" s="264">
        <f>ROUND(I410*H410,2)</f>
        <v>0</v>
      </c>
      <c r="K410" s="262" t="s">
        <v>1</v>
      </c>
      <c r="L410" s="266"/>
      <c r="M410" s="267" t="s">
        <v>1</v>
      </c>
      <c r="N410" s="268" t="s">
        <v>41</v>
      </c>
      <c r="O410" s="65"/>
      <c r="P410" s="216">
        <f>O410*H410</f>
        <v>0</v>
      </c>
      <c r="Q410" s="216">
        <v>1.5E-3</v>
      </c>
      <c r="R410" s="216">
        <f>Q410*H410</f>
        <v>1.5E-3</v>
      </c>
      <c r="S410" s="216">
        <v>0</v>
      </c>
      <c r="T410" s="217">
        <f>S410*H410</f>
        <v>0</v>
      </c>
      <c r="AR410" s="218" t="s">
        <v>295</v>
      </c>
      <c r="AT410" s="218" t="s">
        <v>2230</v>
      </c>
      <c r="AU410" s="218" t="s">
        <v>83</v>
      </c>
      <c r="AY410" s="16" t="s">
        <v>198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6" t="s">
        <v>83</v>
      </c>
      <c r="BK410" s="219">
        <f>ROUND(I410*H410,2)</f>
        <v>0</v>
      </c>
      <c r="BL410" s="16" t="s">
        <v>243</v>
      </c>
      <c r="BM410" s="218" t="s">
        <v>569</v>
      </c>
    </row>
    <row r="411" spans="2:65" s="1" customFormat="1" ht="24" customHeight="1" x14ac:dyDescent="0.2">
      <c r="B411" s="33"/>
      <c r="C411" s="208" t="s">
        <v>403</v>
      </c>
      <c r="D411" s="208" t="s">
        <v>201</v>
      </c>
      <c r="E411" s="209" t="s">
        <v>3141</v>
      </c>
      <c r="F411" s="210" t="s">
        <v>3142</v>
      </c>
      <c r="G411" s="211" t="s">
        <v>278</v>
      </c>
      <c r="H411" s="212">
        <v>1.5</v>
      </c>
      <c r="I411" s="213"/>
      <c r="J411" s="212">
        <f>ROUND(I411*H411,2)</f>
        <v>0</v>
      </c>
      <c r="K411" s="210" t="s">
        <v>1</v>
      </c>
      <c r="L411" s="37"/>
      <c r="M411" s="214" t="s">
        <v>1</v>
      </c>
      <c r="N411" s="215" t="s">
        <v>41</v>
      </c>
      <c r="O411" s="65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AR411" s="218" t="s">
        <v>243</v>
      </c>
      <c r="AT411" s="218" t="s">
        <v>201</v>
      </c>
      <c r="AU411" s="218" t="s">
        <v>83</v>
      </c>
      <c r="AY411" s="16" t="s">
        <v>198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6" t="s">
        <v>83</v>
      </c>
      <c r="BK411" s="219">
        <f>ROUND(I411*H411,2)</f>
        <v>0</v>
      </c>
      <c r="BL411" s="16" t="s">
        <v>243</v>
      </c>
      <c r="BM411" s="218" t="s">
        <v>573</v>
      </c>
    </row>
    <row r="412" spans="2:65" s="14" customFormat="1" x14ac:dyDescent="0.2">
      <c r="B412" s="243"/>
      <c r="C412" s="244"/>
      <c r="D412" s="222" t="s">
        <v>206</v>
      </c>
      <c r="E412" s="245" t="s">
        <v>1</v>
      </c>
      <c r="F412" s="246" t="s">
        <v>3124</v>
      </c>
      <c r="G412" s="244"/>
      <c r="H412" s="245" t="s">
        <v>1</v>
      </c>
      <c r="I412" s="247"/>
      <c r="J412" s="244"/>
      <c r="K412" s="244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206</v>
      </c>
      <c r="AU412" s="252" t="s">
        <v>83</v>
      </c>
      <c r="AV412" s="14" t="s">
        <v>83</v>
      </c>
      <c r="AW412" s="14" t="s">
        <v>32</v>
      </c>
      <c r="AX412" s="14" t="s">
        <v>76</v>
      </c>
      <c r="AY412" s="252" t="s">
        <v>198</v>
      </c>
    </row>
    <row r="413" spans="2:65" s="14" customFormat="1" x14ac:dyDescent="0.2">
      <c r="B413" s="243"/>
      <c r="C413" s="244"/>
      <c r="D413" s="222" t="s">
        <v>206</v>
      </c>
      <c r="E413" s="245" t="s">
        <v>1</v>
      </c>
      <c r="F413" s="246" t="s">
        <v>3166</v>
      </c>
      <c r="G413" s="244"/>
      <c r="H413" s="245" t="s">
        <v>1</v>
      </c>
      <c r="I413" s="247"/>
      <c r="J413" s="244"/>
      <c r="K413" s="244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206</v>
      </c>
      <c r="AU413" s="252" t="s">
        <v>83</v>
      </c>
      <c r="AV413" s="14" t="s">
        <v>83</v>
      </c>
      <c r="AW413" s="14" t="s">
        <v>32</v>
      </c>
      <c r="AX413" s="14" t="s">
        <v>76</v>
      </c>
      <c r="AY413" s="252" t="s">
        <v>198</v>
      </c>
    </row>
    <row r="414" spans="2:65" s="12" customFormat="1" x14ac:dyDescent="0.2">
      <c r="B414" s="220"/>
      <c r="C414" s="221"/>
      <c r="D414" s="222" t="s">
        <v>206</v>
      </c>
      <c r="E414" s="223" t="s">
        <v>1</v>
      </c>
      <c r="F414" s="224" t="s">
        <v>3167</v>
      </c>
      <c r="G414" s="221"/>
      <c r="H414" s="225">
        <v>1.5</v>
      </c>
      <c r="I414" s="226"/>
      <c r="J414" s="221"/>
      <c r="K414" s="221"/>
      <c r="L414" s="227"/>
      <c r="M414" s="228"/>
      <c r="N414" s="229"/>
      <c r="O414" s="229"/>
      <c r="P414" s="229"/>
      <c r="Q414" s="229"/>
      <c r="R414" s="229"/>
      <c r="S414" s="229"/>
      <c r="T414" s="230"/>
      <c r="AT414" s="231" t="s">
        <v>206</v>
      </c>
      <c r="AU414" s="231" t="s">
        <v>83</v>
      </c>
      <c r="AV414" s="12" t="s">
        <v>85</v>
      </c>
      <c r="AW414" s="12" t="s">
        <v>32</v>
      </c>
      <c r="AX414" s="12" t="s">
        <v>76</v>
      </c>
      <c r="AY414" s="231" t="s">
        <v>198</v>
      </c>
    </row>
    <row r="415" spans="2:65" s="14" customFormat="1" x14ac:dyDescent="0.2">
      <c r="B415" s="243"/>
      <c r="C415" s="244"/>
      <c r="D415" s="222" t="s">
        <v>206</v>
      </c>
      <c r="E415" s="245" t="s">
        <v>1</v>
      </c>
      <c r="F415" s="246" t="s">
        <v>3168</v>
      </c>
      <c r="G415" s="244"/>
      <c r="H415" s="245" t="s">
        <v>1</v>
      </c>
      <c r="I415" s="247"/>
      <c r="J415" s="244"/>
      <c r="K415" s="244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206</v>
      </c>
      <c r="AU415" s="252" t="s">
        <v>83</v>
      </c>
      <c r="AV415" s="14" t="s">
        <v>83</v>
      </c>
      <c r="AW415" s="14" t="s">
        <v>32</v>
      </c>
      <c r="AX415" s="14" t="s">
        <v>76</v>
      </c>
      <c r="AY415" s="252" t="s">
        <v>198</v>
      </c>
    </row>
    <row r="416" spans="2:65" s="14" customFormat="1" x14ac:dyDescent="0.2">
      <c r="B416" s="243"/>
      <c r="C416" s="244"/>
      <c r="D416" s="222" t="s">
        <v>206</v>
      </c>
      <c r="E416" s="245" t="s">
        <v>1</v>
      </c>
      <c r="F416" s="246" t="s">
        <v>2993</v>
      </c>
      <c r="G416" s="244"/>
      <c r="H416" s="245" t="s">
        <v>1</v>
      </c>
      <c r="I416" s="247"/>
      <c r="J416" s="244"/>
      <c r="K416" s="244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206</v>
      </c>
      <c r="AU416" s="252" t="s">
        <v>83</v>
      </c>
      <c r="AV416" s="14" t="s">
        <v>83</v>
      </c>
      <c r="AW416" s="14" t="s">
        <v>32</v>
      </c>
      <c r="AX416" s="14" t="s">
        <v>76</v>
      </c>
      <c r="AY416" s="252" t="s">
        <v>198</v>
      </c>
    </row>
    <row r="417" spans="2:65" s="13" customFormat="1" x14ac:dyDescent="0.2">
      <c r="B417" s="232"/>
      <c r="C417" s="233"/>
      <c r="D417" s="222" t="s">
        <v>206</v>
      </c>
      <c r="E417" s="234" t="s">
        <v>1</v>
      </c>
      <c r="F417" s="235" t="s">
        <v>208</v>
      </c>
      <c r="G417" s="233"/>
      <c r="H417" s="236">
        <v>1.5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AT417" s="242" t="s">
        <v>206</v>
      </c>
      <c r="AU417" s="242" t="s">
        <v>83</v>
      </c>
      <c r="AV417" s="13" t="s">
        <v>205</v>
      </c>
      <c r="AW417" s="13" t="s">
        <v>32</v>
      </c>
      <c r="AX417" s="13" t="s">
        <v>83</v>
      </c>
      <c r="AY417" s="242" t="s">
        <v>198</v>
      </c>
    </row>
    <row r="418" spans="2:65" s="1" customFormat="1" ht="24" customHeight="1" x14ac:dyDescent="0.2">
      <c r="B418" s="33"/>
      <c r="C418" s="260" t="s">
        <v>575</v>
      </c>
      <c r="D418" s="260" t="s">
        <v>2230</v>
      </c>
      <c r="E418" s="261" t="s">
        <v>3169</v>
      </c>
      <c r="F418" s="262" t="s">
        <v>3170</v>
      </c>
      <c r="G418" s="263" t="s">
        <v>204</v>
      </c>
      <c r="H418" s="264">
        <v>1.5</v>
      </c>
      <c r="I418" s="265"/>
      <c r="J418" s="264">
        <f>ROUND(I418*H418,2)</f>
        <v>0</v>
      </c>
      <c r="K418" s="262" t="s">
        <v>1</v>
      </c>
      <c r="L418" s="266"/>
      <c r="M418" s="267" t="s">
        <v>1</v>
      </c>
      <c r="N418" s="268" t="s">
        <v>41</v>
      </c>
      <c r="O418" s="65"/>
      <c r="P418" s="216">
        <f>O418*H418</f>
        <v>0</v>
      </c>
      <c r="Q418" s="216">
        <v>5.0000000000000001E-4</v>
      </c>
      <c r="R418" s="216">
        <f>Q418*H418</f>
        <v>7.5000000000000002E-4</v>
      </c>
      <c r="S418" s="216">
        <v>0</v>
      </c>
      <c r="T418" s="217">
        <f>S418*H418</f>
        <v>0</v>
      </c>
      <c r="AR418" s="218" t="s">
        <v>295</v>
      </c>
      <c r="AT418" s="218" t="s">
        <v>2230</v>
      </c>
      <c r="AU418" s="218" t="s">
        <v>83</v>
      </c>
      <c r="AY418" s="16" t="s">
        <v>198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6" t="s">
        <v>83</v>
      </c>
      <c r="BK418" s="219">
        <f>ROUND(I418*H418,2)</f>
        <v>0</v>
      </c>
      <c r="BL418" s="16" t="s">
        <v>243</v>
      </c>
      <c r="BM418" s="218" t="s">
        <v>578</v>
      </c>
    </row>
    <row r="419" spans="2:65" s="1" customFormat="1" ht="16.5" customHeight="1" x14ac:dyDescent="0.2">
      <c r="B419" s="33"/>
      <c r="C419" s="208" t="s">
        <v>407</v>
      </c>
      <c r="D419" s="208" t="s">
        <v>201</v>
      </c>
      <c r="E419" s="209" t="s">
        <v>3171</v>
      </c>
      <c r="F419" s="210" t="s">
        <v>3172</v>
      </c>
      <c r="G419" s="211" t="s">
        <v>294</v>
      </c>
      <c r="H419" s="212">
        <v>0.01</v>
      </c>
      <c r="I419" s="213"/>
      <c r="J419" s="212">
        <f>ROUND(I419*H419,2)</f>
        <v>0</v>
      </c>
      <c r="K419" s="210" t="s">
        <v>1</v>
      </c>
      <c r="L419" s="37"/>
      <c r="M419" s="214" t="s">
        <v>1</v>
      </c>
      <c r="N419" s="215" t="s">
        <v>41</v>
      </c>
      <c r="O419" s="65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AR419" s="218" t="s">
        <v>243</v>
      </c>
      <c r="AT419" s="218" t="s">
        <v>201</v>
      </c>
      <c r="AU419" s="218" t="s">
        <v>83</v>
      </c>
      <c r="AY419" s="16" t="s">
        <v>198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6" t="s">
        <v>83</v>
      </c>
      <c r="BK419" s="219">
        <f>ROUND(I419*H419,2)</f>
        <v>0</v>
      </c>
      <c r="BL419" s="16" t="s">
        <v>243</v>
      </c>
      <c r="BM419" s="218" t="s">
        <v>584</v>
      </c>
    </row>
    <row r="420" spans="2:65" s="1" customFormat="1" ht="16.5" customHeight="1" x14ac:dyDescent="0.2">
      <c r="B420" s="33"/>
      <c r="C420" s="208" t="s">
        <v>587</v>
      </c>
      <c r="D420" s="208" t="s">
        <v>201</v>
      </c>
      <c r="E420" s="209" t="s">
        <v>3118</v>
      </c>
      <c r="F420" s="210" t="s">
        <v>3119</v>
      </c>
      <c r="G420" s="211" t="s">
        <v>294</v>
      </c>
      <c r="H420" s="212">
        <v>0.01</v>
      </c>
      <c r="I420" s="213"/>
      <c r="J420" s="212">
        <f>ROUND(I420*H420,2)</f>
        <v>0</v>
      </c>
      <c r="K420" s="210" t="s">
        <v>1</v>
      </c>
      <c r="L420" s="37"/>
      <c r="M420" s="214" t="s">
        <v>1</v>
      </c>
      <c r="N420" s="215" t="s">
        <v>41</v>
      </c>
      <c r="O420" s="65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AR420" s="218" t="s">
        <v>243</v>
      </c>
      <c r="AT420" s="218" t="s">
        <v>201</v>
      </c>
      <c r="AU420" s="218" t="s">
        <v>83</v>
      </c>
      <c r="AY420" s="16" t="s">
        <v>198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6" t="s">
        <v>83</v>
      </c>
      <c r="BK420" s="219">
        <f>ROUND(I420*H420,2)</f>
        <v>0</v>
      </c>
      <c r="BL420" s="16" t="s">
        <v>243</v>
      </c>
      <c r="BM420" s="218" t="s">
        <v>591</v>
      </c>
    </row>
    <row r="421" spans="2:65" s="11" customFormat="1" ht="25.9" customHeight="1" x14ac:dyDescent="0.2">
      <c r="B421" s="192"/>
      <c r="C421" s="193"/>
      <c r="D421" s="194" t="s">
        <v>75</v>
      </c>
      <c r="E421" s="195" t="s">
        <v>3173</v>
      </c>
      <c r="F421" s="195" t="s">
        <v>3174</v>
      </c>
      <c r="G421" s="193"/>
      <c r="H421" s="193"/>
      <c r="I421" s="196"/>
      <c r="J421" s="197">
        <f>BK421</f>
        <v>0</v>
      </c>
      <c r="K421" s="193"/>
      <c r="L421" s="198"/>
      <c r="M421" s="199"/>
      <c r="N421" s="200"/>
      <c r="O421" s="200"/>
      <c r="P421" s="201">
        <f>P422</f>
        <v>0</v>
      </c>
      <c r="Q421" s="200"/>
      <c r="R421" s="201">
        <f>R422</f>
        <v>0</v>
      </c>
      <c r="S421" s="200"/>
      <c r="T421" s="202">
        <f>T422</f>
        <v>0</v>
      </c>
      <c r="AR421" s="203" t="s">
        <v>85</v>
      </c>
      <c r="AT421" s="204" t="s">
        <v>75</v>
      </c>
      <c r="AU421" s="204" t="s">
        <v>76</v>
      </c>
      <c r="AY421" s="203" t="s">
        <v>198</v>
      </c>
      <c r="BK421" s="205">
        <f>BK422</f>
        <v>0</v>
      </c>
    </row>
    <row r="422" spans="2:65" s="1" customFormat="1" ht="16.5" customHeight="1" x14ac:dyDescent="0.2">
      <c r="B422" s="33"/>
      <c r="C422" s="208" t="s">
        <v>410</v>
      </c>
      <c r="D422" s="208" t="s">
        <v>201</v>
      </c>
      <c r="E422" s="209" t="s">
        <v>3175</v>
      </c>
      <c r="F422" s="210" t="s">
        <v>3176</v>
      </c>
      <c r="G422" s="211" t="s">
        <v>2641</v>
      </c>
      <c r="H422" s="212">
        <v>10</v>
      </c>
      <c r="I422" s="213"/>
      <c r="J422" s="212">
        <f>ROUND(I422*H422,2)</f>
        <v>0</v>
      </c>
      <c r="K422" s="210" t="s">
        <v>1</v>
      </c>
      <c r="L422" s="37"/>
      <c r="M422" s="214" t="s">
        <v>1</v>
      </c>
      <c r="N422" s="215" t="s">
        <v>41</v>
      </c>
      <c r="O422" s="65"/>
      <c r="P422" s="216">
        <f>O422*H422</f>
        <v>0</v>
      </c>
      <c r="Q422" s="216">
        <v>0</v>
      </c>
      <c r="R422" s="216">
        <f>Q422*H422</f>
        <v>0</v>
      </c>
      <c r="S422" s="216">
        <v>0</v>
      </c>
      <c r="T422" s="217">
        <f>S422*H422</f>
        <v>0</v>
      </c>
      <c r="AR422" s="218" t="s">
        <v>243</v>
      </c>
      <c r="AT422" s="218" t="s">
        <v>201</v>
      </c>
      <c r="AU422" s="218" t="s">
        <v>83</v>
      </c>
      <c r="AY422" s="16" t="s">
        <v>198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6" t="s">
        <v>83</v>
      </c>
      <c r="BK422" s="219">
        <f>ROUND(I422*H422,2)</f>
        <v>0</v>
      </c>
      <c r="BL422" s="16" t="s">
        <v>243</v>
      </c>
      <c r="BM422" s="218" t="s">
        <v>595</v>
      </c>
    </row>
    <row r="423" spans="2:65" s="11" customFormat="1" ht="25.9" customHeight="1" x14ac:dyDescent="0.2">
      <c r="B423" s="192"/>
      <c r="C423" s="193"/>
      <c r="D423" s="194" t="s">
        <v>75</v>
      </c>
      <c r="E423" s="195" t="s">
        <v>250</v>
      </c>
      <c r="F423" s="195" t="s">
        <v>3177</v>
      </c>
      <c r="G423" s="193"/>
      <c r="H423" s="193"/>
      <c r="I423" s="196"/>
      <c r="J423" s="197">
        <f>BK423</f>
        <v>0</v>
      </c>
      <c r="K423" s="193"/>
      <c r="L423" s="198"/>
      <c r="M423" s="199"/>
      <c r="N423" s="200"/>
      <c r="O423" s="200"/>
      <c r="P423" s="201">
        <f>P424</f>
        <v>0</v>
      </c>
      <c r="Q423" s="200"/>
      <c r="R423" s="201">
        <f>R424</f>
        <v>8.48E-2</v>
      </c>
      <c r="S423" s="200"/>
      <c r="T423" s="202">
        <f>T424</f>
        <v>0</v>
      </c>
      <c r="AR423" s="203" t="s">
        <v>83</v>
      </c>
      <c r="AT423" s="204" t="s">
        <v>75</v>
      </c>
      <c r="AU423" s="204" t="s">
        <v>76</v>
      </c>
      <c r="AY423" s="203" t="s">
        <v>198</v>
      </c>
      <c r="BK423" s="205">
        <f>BK424</f>
        <v>0</v>
      </c>
    </row>
    <row r="424" spans="2:65" s="1" customFormat="1" ht="16.5" customHeight="1" x14ac:dyDescent="0.2">
      <c r="B424" s="33"/>
      <c r="C424" s="208" t="s">
        <v>599</v>
      </c>
      <c r="D424" s="208" t="s">
        <v>201</v>
      </c>
      <c r="E424" s="209" t="s">
        <v>3178</v>
      </c>
      <c r="F424" s="210" t="s">
        <v>3179</v>
      </c>
      <c r="G424" s="211" t="s">
        <v>312</v>
      </c>
      <c r="H424" s="212">
        <v>32</v>
      </c>
      <c r="I424" s="213"/>
      <c r="J424" s="212">
        <f>ROUND(I424*H424,2)</f>
        <v>0</v>
      </c>
      <c r="K424" s="210" t="s">
        <v>1</v>
      </c>
      <c r="L424" s="37"/>
      <c r="M424" s="214" t="s">
        <v>1</v>
      </c>
      <c r="N424" s="215" t="s">
        <v>41</v>
      </c>
      <c r="O424" s="65"/>
      <c r="P424" s="216">
        <f>O424*H424</f>
        <v>0</v>
      </c>
      <c r="Q424" s="216">
        <v>2.65E-3</v>
      </c>
      <c r="R424" s="216">
        <f>Q424*H424</f>
        <v>8.48E-2</v>
      </c>
      <c r="S424" s="216">
        <v>0</v>
      </c>
      <c r="T424" s="217">
        <f>S424*H424</f>
        <v>0</v>
      </c>
      <c r="AR424" s="218" t="s">
        <v>205</v>
      </c>
      <c r="AT424" s="218" t="s">
        <v>201</v>
      </c>
      <c r="AU424" s="218" t="s">
        <v>83</v>
      </c>
      <c r="AY424" s="16" t="s">
        <v>198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6" t="s">
        <v>83</v>
      </c>
      <c r="BK424" s="219">
        <f>ROUND(I424*H424,2)</f>
        <v>0</v>
      </c>
      <c r="BL424" s="16" t="s">
        <v>205</v>
      </c>
      <c r="BM424" s="218" t="s">
        <v>602</v>
      </c>
    </row>
    <row r="425" spans="2:65" s="11" customFormat="1" ht="25.9" customHeight="1" x14ac:dyDescent="0.2">
      <c r="B425" s="192"/>
      <c r="C425" s="193"/>
      <c r="D425" s="194" t="s">
        <v>75</v>
      </c>
      <c r="E425" s="195" t="s">
        <v>767</v>
      </c>
      <c r="F425" s="195" t="s">
        <v>3180</v>
      </c>
      <c r="G425" s="193"/>
      <c r="H425" s="193"/>
      <c r="I425" s="196"/>
      <c r="J425" s="197">
        <f>BK425</f>
        <v>0</v>
      </c>
      <c r="K425" s="193"/>
      <c r="L425" s="198"/>
      <c r="M425" s="199"/>
      <c r="N425" s="200"/>
      <c r="O425" s="200"/>
      <c r="P425" s="201">
        <f>P426</f>
        <v>0</v>
      </c>
      <c r="Q425" s="200"/>
      <c r="R425" s="201">
        <f>R426</f>
        <v>0</v>
      </c>
      <c r="S425" s="200"/>
      <c r="T425" s="202">
        <f>T426</f>
        <v>0</v>
      </c>
      <c r="AR425" s="203" t="s">
        <v>83</v>
      </c>
      <c r="AT425" s="204" t="s">
        <v>75</v>
      </c>
      <c r="AU425" s="204" t="s">
        <v>76</v>
      </c>
      <c r="AY425" s="203" t="s">
        <v>198</v>
      </c>
      <c r="BK425" s="205">
        <f>BK426</f>
        <v>0</v>
      </c>
    </row>
    <row r="426" spans="2:65" s="1" customFormat="1" ht="16.5" customHeight="1" x14ac:dyDescent="0.2">
      <c r="B426" s="33"/>
      <c r="C426" s="208" t="s">
        <v>414</v>
      </c>
      <c r="D426" s="208" t="s">
        <v>201</v>
      </c>
      <c r="E426" s="209" t="s">
        <v>3181</v>
      </c>
      <c r="F426" s="210" t="s">
        <v>3182</v>
      </c>
      <c r="G426" s="211" t="s">
        <v>294</v>
      </c>
      <c r="H426" s="212">
        <v>0.09</v>
      </c>
      <c r="I426" s="213"/>
      <c r="J426" s="212">
        <f>ROUND(I426*H426,2)</f>
        <v>0</v>
      </c>
      <c r="K426" s="210" t="s">
        <v>1</v>
      </c>
      <c r="L426" s="37"/>
      <c r="M426" s="269" t="s">
        <v>1</v>
      </c>
      <c r="N426" s="270" t="s">
        <v>41</v>
      </c>
      <c r="O426" s="271"/>
      <c r="P426" s="272">
        <f>O426*H426</f>
        <v>0</v>
      </c>
      <c r="Q426" s="272">
        <v>0</v>
      </c>
      <c r="R426" s="272">
        <f>Q426*H426</f>
        <v>0</v>
      </c>
      <c r="S426" s="272">
        <v>0</v>
      </c>
      <c r="T426" s="273">
        <f>S426*H426</f>
        <v>0</v>
      </c>
      <c r="AR426" s="218" t="s">
        <v>205</v>
      </c>
      <c r="AT426" s="218" t="s">
        <v>201</v>
      </c>
      <c r="AU426" s="218" t="s">
        <v>83</v>
      </c>
      <c r="AY426" s="16" t="s">
        <v>198</v>
      </c>
      <c r="BE426" s="219">
        <f>IF(N426="základní",J426,0)</f>
        <v>0</v>
      </c>
      <c r="BF426" s="219">
        <f>IF(N426="snížená",J426,0)</f>
        <v>0</v>
      </c>
      <c r="BG426" s="219">
        <f>IF(N426="zákl. přenesená",J426,0)</f>
        <v>0</v>
      </c>
      <c r="BH426" s="219">
        <f>IF(N426="sníž. přenesená",J426,0)</f>
        <v>0</v>
      </c>
      <c r="BI426" s="219">
        <f>IF(N426="nulová",J426,0)</f>
        <v>0</v>
      </c>
      <c r="BJ426" s="16" t="s">
        <v>83</v>
      </c>
      <c r="BK426" s="219">
        <f>ROUND(I426*H426,2)</f>
        <v>0</v>
      </c>
      <c r="BL426" s="16" t="s">
        <v>205</v>
      </c>
      <c r="BM426" s="218" t="s">
        <v>606</v>
      </c>
    </row>
    <row r="427" spans="2:65" s="1" customFormat="1" ht="6.95" customHeight="1" x14ac:dyDescent="0.2">
      <c r="B427" s="48"/>
      <c r="C427" s="49"/>
      <c r="D427" s="49"/>
      <c r="E427" s="49"/>
      <c r="F427" s="49"/>
      <c r="G427" s="49"/>
      <c r="H427" s="49"/>
      <c r="I427" s="149"/>
      <c r="J427" s="49"/>
      <c r="K427" s="49"/>
      <c r="L427" s="37"/>
    </row>
  </sheetData>
  <sheetProtection algorithmName="SHA-512" hashValue="F7A/8DRu3wZ/b8K9PRFkR0QgXByTF1uqqlvG4XHmW1ncUp69oKFMI/0Pe5Vy85Xh+w7Hu8PmtKTzYxbRjSZFGA==" saltValue="ekSzNJCog70x9Nmw4W4OAXBUIVJRStA0qHPU7X2XryUSF+qv1MTDU3O4o1IrvOrgbOcYIqnMZmZK7J5q58GYWw==" spinCount="100000" sheet="1" objects="1" scenarios="1" formatColumns="0" formatRows="0" autoFilter="0"/>
  <autoFilter ref="C135:K426" xr:uid="{00000000-0009-0000-0000-000005000000}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4"/>
  <sheetViews>
    <sheetView showGridLines="0" topLeftCell="A146" workbookViewId="0">
      <selection activeCell="F164" sqref="F16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105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3183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J118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ROUND((SUM(BE118:BE125) + SUM(BE147:BE203)),  2)</f>
        <v>0</v>
      </c>
      <c r="I37" s="130">
        <v>0.21</v>
      </c>
      <c r="J37" s="129">
        <f>ROUND(((SUM(BE118:BE125) + SUM(BE147:BE203))*I37),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ROUND((SUM(BF118:BF125) + SUM(BF147:BF203)),  2)</f>
        <v>0</v>
      </c>
      <c r="I38" s="130">
        <v>0.15</v>
      </c>
      <c r="J38" s="129">
        <f>ROUND(((SUM(BF118:BF125) + SUM(BF147:BF203))*I38),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ROUND((SUM(BG118:BG125) + SUM(BG147:BG203)),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ROUND((SUM(BH118:BH125) + SUM(BH147:BH203)),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ROUND((SUM(BI118:BI125) + SUM(BI147:BI203)),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1D.1.8 - ELEKTROINSTALACE - SLABOPROUDÉ ROZVODY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47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J147</f>
        <v>0</v>
      </c>
      <c r="K98" s="34"/>
      <c r="L98" s="37"/>
      <c r="AU98" s="16" t="s">
        <v>135</v>
      </c>
    </row>
    <row r="99" spans="2:47" s="8" customFormat="1" ht="24.95" customHeight="1" x14ac:dyDescent="0.2">
      <c r="B99" s="158"/>
      <c r="C99" s="159"/>
      <c r="D99" s="160" t="s">
        <v>3184</v>
      </c>
      <c r="E99" s="161"/>
      <c r="F99" s="161"/>
      <c r="G99" s="161"/>
      <c r="H99" s="161"/>
      <c r="I99" s="162"/>
      <c r="J99" s="163">
        <f>J148</f>
        <v>0</v>
      </c>
      <c r="K99" s="159"/>
      <c r="L99" s="164"/>
    </row>
    <row r="100" spans="2:47" s="9" customFormat="1" ht="19.899999999999999" customHeight="1" x14ac:dyDescent="0.2">
      <c r="B100" s="165"/>
      <c r="C100" s="98"/>
      <c r="D100" s="166" t="s">
        <v>3185</v>
      </c>
      <c r="E100" s="167"/>
      <c r="F100" s="167"/>
      <c r="G100" s="167"/>
      <c r="H100" s="167"/>
      <c r="I100" s="168"/>
      <c r="J100" s="169">
        <f>J149</f>
        <v>0</v>
      </c>
      <c r="K100" s="98"/>
      <c r="L100" s="170"/>
    </row>
    <row r="101" spans="2:47" s="9" customFormat="1" ht="19.899999999999999" customHeight="1" x14ac:dyDescent="0.2">
      <c r="B101" s="165"/>
      <c r="C101" s="98"/>
      <c r="D101" s="166" t="s">
        <v>3186</v>
      </c>
      <c r="E101" s="167"/>
      <c r="F101" s="167"/>
      <c r="G101" s="167"/>
      <c r="H101" s="167"/>
      <c r="I101" s="168"/>
      <c r="J101" s="169">
        <f>J157</f>
        <v>0</v>
      </c>
      <c r="K101" s="98"/>
      <c r="L101" s="170"/>
    </row>
    <row r="102" spans="2:47" s="9" customFormat="1" ht="19.899999999999999" customHeight="1" x14ac:dyDescent="0.2">
      <c r="B102" s="165"/>
      <c r="C102" s="98"/>
      <c r="D102" s="166" t="s">
        <v>3187</v>
      </c>
      <c r="E102" s="167"/>
      <c r="F102" s="167"/>
      <c r="G102" s="167"/>
      <c r="H102" s="167"/>
      <c r="I102" s="168"/>
      <c r="J102" s="169">
        <f>J161</f>
        <v>0</v>
      </c>
      <c r="K102" s="98"/>
      <c r="L102" s="170"/>
    </row>
    <row r="103" spans="2:47" s="9" customFormat="1" ht="19.899999999999999" customHeight="1" x14ac:dyDescent="0.2">
      <c r="B103" s="165"/>
      <c r="C103" s="98"/>
      <c r="D103" s="166" t="s">
        <v>3188</v>
      </c>
      <c r="E103" s="167"/>
      <c r="F103" s="167"/>
      <c r="G103" s="167"/>
      <c r="H103" s="167"/>
      <c r="I103" s="168"/>
      <c r="J103" s="169">
        <f>J172</f>
        <v>0</v>
      </c>
      <c r="K103" s="98"/>
      <c r="L103" s="170"/>
    </row>
    <row r="104" spans="2:47" s="9" customFormat="1" ht="19.899999999999999" customHeight="1" x14ac:dyDescent="0.2">
      <c r="B104" s="165"/>
      <c r="C104" s="98"/>
      <c r="D104" s="166" t="s">
        <v>3189</v>
      </c>
      <c r="E104" s="167"/>
      <c r="F104" s="167"/>
      <c r="G104" s="167"/>
      <c r="H104" s="167"/>
      <c r="I104" s="168"/>
      <c r="J104" s="169">
        <f>J175</f>
        <v>0</v>
      </c>
      <c r="K104" s="98"/>
      <c r="L104" s="170"/>
    </row>
    <row r="105" spans="2:47" s="9" customFormat="1" ht="19.899999999999999" customHeight="1" x14ac:dyDescent="0.2">
      <c r="B105" s="165"/>
      <c r="C105" s="98"/>
      <c r="D105" s="166" t="s">
        <v>3190</v>
      </c>
      <c r="E105" s="167"/>
      <c r="F105" s="167"/>
      <c r="G105" s="167"/>
      <c r="H105" s="167"/>
      <c r="I105" s="168"/>
      <c r="J105" s="169">
        <f>J177</f>
        <v>0</v>
      </c>
      <c r="K105" s="98"/>
      <c r="L105" s="170"/>
    </row>
    <row r="106" spans="2:47" s="9" customFormat="1" ht="19.899999999999999" customHeight="1" x14ac:dyDescent="0.2">
      <c r="B106" s="165"/>
      <c r="C106" s="98"/>
      <c r="D106" s="166" t="s">
        <v>3714</v>
      </c>
      <c r="E106" s="167"/>
      <c r="F106" s="167"/>
      <c r="G106" s="167"/>
      <c r="H106" s="167"/>
      <c r="I106" s="168"/>
      <c r="J106" s="169">
        <f>J180</f>
        <v>0</v>
      </c>
      <c r="K106" s="98"/>
      <c r="L106" s="170"/>
    </row>
    <row r="107" spans="2:47" s="9" customFormat="1" ht="19.899999999999999" customHeight="1" x14ac:dyDescent="0.2">
      <c r="B107" s="165"/>
      <c r="C107" s="98"/>
      <c r="D107" s="166" t="s">
        <v>3191</v>
      </c>
      <c r="E107" s="167"/>
      <c r="F107" s="167"/>
      <c r="G107" s="167"/>
      <c r="H107" s="167"/>
      <c r="I107" s="168"/>
      <c r="J107" s="169">
        <f>J182</f>
        <v>0</v>
      </c>
      <c r="K107" s="98"/>
      <c r="L107" s="170"/>
    </row>
    <row r="108" spans="2:47" s="9" customFormat="1" ht="19.899999999999999" customHeight="1" x14ac:dyDescent="0.2">
      <c r="B108" s="165"/>
      <c r="C108" s="98"/>
      <c r="D108" s="166" t="s">
        <v>3192</v>
      </c>
      <c r="E108" s="167"/>
      <c r="F108" s="167"/>
      <c r="G108" s="167"/>
      <c r="H108" s="167"/>
      <c r="I108" s="168"/>
      <c r="J108" s="169">
        <f>J185</f>
        <v>0</v>
      </c>
      <c r="K108" s="98"/>
      <c r="L108" s="170"/>
    </row>
    <row r="109" spans="2:47" s="9" customFormat="1" ht="19.899999999999999" customHeight="1" x14ac:dyDescent="0.2">
      <c r="B109" s="165"/>
      <c r="C109" s="98"/>
      <c r="D109" s="166" t="s">
        <v>3193</v>
      </c>
      <c r="E109" s="167"/>
      <c r="F109" s="167"/>
      <c r="G109" s="167"/>
      <c r="H109" s="167"/>
      <c r="I109" s="168"/>
      <c r="J109" s="169">
        <f>J189</f>
        <v>0</v>
      </c>
      <c r="K109" s="98"/>
      <c r="L109" s="170"/>
    </row>
    <row r="110" spans="2:47" s="9" customFormat="1" ht="19.899999999999999" customHeight="1" x14ac:dyDescent="0.2">
      <c r="B110" s="165"/>
      <c r="C110" s="98"/>
      <c r="D110" s="166" t="s">
        <v>3194</v>
      </c>
      <c r="E110" s="167"/>
      <c r="F110" s="167"/>
      <c r="G110" s="167"/>
      <c r="H110" s="167"/>
      <c r="I110" s="168"/>
      <c r="J110" s="169">
        <f>J191</f>
        <v>0</v>
      </c>
      <c r="K110" s="98"/>
      <c r="L110" s="170"/>
    </row>
    <row r="111" spans="2:47" s="9" customFormat="1" ht="19.899999999999999" customHeight="1" x14ac:dyDescent="0.2">
      <c r="B111" s="165"/>
      <c r="C111" s="98"/>
      <c r="D111" s="166" t="s">
        <v>3715</v>
      </c>
      <c r="E111" s="167"/>
      <c r="F111" s="167"/>
      <c r="G111" s="167"/>
      <c r="H111" s="167"/>
      <c r="I111" s="168"/>
      <c r="J111" s="169">
        <f>J193</f>
        <v>0</v>
      </c>
      <c r="K111" s="98"/>
      <c r="L111" s="170"/>
    </row>
    <row r="112" spans="2:47" s="9" customFormat="1" ht="19.899999999999999" customHeight="1" x14ac:dyDescent="0.2">
      <c r="B112" s="165"/>
      <c r="C112" s="98"/>
      <c r="D112" s="166" t="s">
        <v>3716</v>
      </c>
      <c r="E112" s="167"/>
      <c r="F112" s="167"/>
      <c r="G112" s="167"/>
      <c r="H112" s="167"/>
      <c r="I112" s="168"/>
      <c r="J112" s="169">
        <f>J195</f>
        <v>0</v>
      </c>
      <c r="K112" s="98"/>
      <c r="L112" s="170"/>
    </row>
    <row r="113" spans="2:65" s="9" customFormat="1" ht="19.899999999999999" customHeight="1" x14ac:dyDescent="0.2">
      <c r="B113" s="165"/>
      <c r="C113" s="98"/>
      <c r="D113" s="166" t="s">
        <v>3717</v>
      </c>
      <c r="E113" s="167"/>
      <c r="F113" s="167"/>
      <c r="G113" s="167"/>
      <c r="H113" s="167"/>
      <c r="I113" s="168"/>
      <c r="J113" s="169">
        <f>J197</f>
        <v>0</v>
      </c>
      <c r="K113" s="98"/>
      <c r="L113" s="170"/>
    </row>
    <row r="114" spans="2:65" s="9" customFormat="1" ht="19.899999999999999" customHeight="1" x14ac:dyDescent="0.2">
      <c r="B114" s="165"/>
      <c r="C114" s="98"/>
      <c r="D114" s="166" t="s">
        <v>3195</v>
      </c>
      <c r="E114" s="167"/>
      <c r="F114" s="167"/>
      <c r="G114" s="167"/>
      <c r="H114" s="167"/>
      <c r="I114" s="168"/>
      <c r="J114" s="169">
        <f>J199</f>
        <v>0</v>
      </c>
      <c r="K114" s="98"/>
      <c r="L114" s="170"/>
    </row>
    <row r="115" spans="2:65" s="9" customFormat="1" ht="19.899999999999999" customHeight="1" x14ac:dyDescent="0.2">
      <c r="B115" s="165"/>
      <c r="C115" s="98"/>
      <c r="D115" s="166" t="s">
        <v>3196</v>
      </c>
      <c r="E115" s="167"/>
      <c r="F115" s="167"/>
      <c r="G115" s="167"/>
      <c r="H115" s="167"/>
      <c r="I115" s="168"/>
      <c r="J115" s="169">
        <f>J202</f>
        <v>0</v>
      </c>
      <c r="K115" s="98"/>
      <c r="L115" s="170"/>
    </row>
    <row r="116" spans="2:65" s="1" customFormat="1" ht="21.75" customHeight="1" x14ac:dyDescent="0.2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65" s="1" customFormat="1" ht="6.95" customHeight="1" x14ac:dyDescent="0.2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65" s="1" customFormat="1" ht="29.25" customHeight="1" x14ac:dyDescent="0.2">
      <c r="B118" s="33"/>
      <c r="C118" s="157" t="s">
        <v>173</v>
      </c>
      <c r="D118" s="34"/>
      <c r="E118" s="34"/>
      <c r="F118" s="34"/>
      <c r="G118" s="34"/>
      <c r="H118" s="34"/>
      <c r="I118" s="116"/>
      <c r="J118" s="171">
        <f>ROUND(J119 + J120 + J121 + J122 + J123 + J124,2)</f>
        <v>0</v>
      </c>
      <c r="K118" s="34"/>
      <c r="L118" s="37"/>
      <c r="N118" s="172" t="s">
        <v>40</v>
      </c>
    </row>
    <row r="119" spans="2:65" s="1" customFormat="1" ht="18" customHeight="1" x14ac:dyDescent="0.2">
      <c r="B119" s="33"/>
      <c r="C119" s="34"/>
      <c r="D119" s="324" t="s">
        <v>174</v>
      </c>
      <c r="E119" s="325"/>
      <c r="F119" s="325"/>
      <c r="G119" s="34"/>
      <c r="H119" s="34"/>
      <c r="I119" s="116"/>
      <c r="J119" s="174">
        <v>0</v>
      </c>
      <c r="K119" s="34"/>
      <c r="L119" s="175"/>
      <c r="M119" s="116"/>
      <c r="N119" s="176" t="s">
        <v>41</v>
      </c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77" t="s">
        <v>175</v>
      </c>
      <c r="AZ119" s="116"/>
      <c r="BA119" s="116"/>
      <c r="BB119" s="116"/>
      <c r="BC119" s="116"/>
      <c r="BD119" s="116"/>
      <c r="BE119" s="178">
        <f t="shared" ref="BE119:BE124" si="0">IF(N119="základní",J119,0)</f>
        <v>0</v>
      </c>
      <c r="BF119" s="178">
        <f t="shared" ref="BF119:BF124" si="1">IF(N119="snížená",J119,0)</f>
        <v>0</v>
      </c>
      <c r="BG119" s="178">
        <f t="shared" ref="BG119:BG124" si="2">IF(N119="zákl. přenesená",J119,0)</f>
        <v>0</v>
      </c>
      <c r="BH119" s="178">
        <f t="shared" ref="BH119:BH124" si="3">IF(N119="sníž. přenesená",J119,0)</f>
        <v>0</v>
      </c>
      <c r="BI119" s="178">
        <f t="shared" ref="BI119:BI124" si="4">IF(N119="nulová",J119,0)</f>
        <v>0</v>
      </c>
      <c r="BJ119" s="177" t="s">
        <v>83</v>
      </c>
      <c r="BK119" s="116"/>
      <c r="BL119" s="116"/>
      <c r="BM119" s="116"/>
    </row>
    <row r="120" spans="2:65" s="1" customFormat="1" ht="18" customHeight="1" x14ac:dyDescent="0.2">
      <c r="B120" s="33"/>
      <c r="C120" s="34"/>
      <c r="D120" s="324" t="s">
        <v>176</v>
      </c>
      <c r="E120" s="325"/>
      <c r="F120" s="325"/>
      <c r="G120" s="34"/>
      <c r="H120" s="34"/>
      <c r="I120" s="116"/>
      <c r="J120" s="174">
        <v>0</v>
      </c>
      <c r="K120" s="34"/>
      <c r="L120" s="175"/>
      <c r="M120" s="116"/>
      <c r="N120" s="176" t="s">
        <v>41</v>
      </c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77" t="s">
        <v>175</v>
      </c>
      <c r="AZ120" s="116"/>
      <c r="BA120" s="116"/>
      <c r="BB120" s="116"/>
      <c r="BC120" s="116"/>
      <c r="BD120" s="116"/>
      <c r="BE120" s="178">
        <f t="shared" si="0"/>
        <v>0</v>
      </c>
      <c r="BF120" s="178">
        <f t="shared" si="1"/>
        <v>0</v>
      </c>
      <c r="BG120" s="178">
        <f t="shared" si="2"/>
        <v>0</v>
      </c>
      <c r="BH120" s="178">
        <f t="shared" si="3"/>
        <v>0</v>
      </c>
      <c r="BI120" s="178">
        <f t="shared" si="4"/>
        <v>0</v>
      </c>
      <c r="BJ120" s="177" t="s">
        <v>83</v>
      </c>
      <c r="BK120" s="116"/>
      <c r="BL120" s="116"/>
      <c r="BM120" s="116"/>
    </row>
    <row r="121" spans="2:65" s="1" customFormat="1" ht="18" customHeight="1" x14ac:dyDescent="0.2">
      <c r="B121" s="33"/>
      <c r="C121" s="34"/>
      <c r="D121" s="324" t="s">
        <v>177</v>
      </c>
      <c r="E121" s="325"/>
      <c r="F121" s="325"/>
      <c r="G121" s="34"/>
      <c r="H121" s="34"/>
      <c r="I121" s="116"/>
      <c r="J121" s="174">
        <v>0</v>
      </c>
      <c r="K121" s="34"/>
      <c r="L121" s="175"/>
      <c r="M121" s="116"/>
      <c r="N121" s="176" t="s">
        <v>41</v>
      </c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77" t="s">
        <v>175</v>
      </c>
      <c r="AZ121" s="116"/>
      <c r="BA121" s="116"/>
      <c r="BB121" s="116"/>
      <c r="BC121" s="116"/>
      <c r="BD121" s="116"/>
      <c r="BE121" s="178">
        <f t="shared" si="0"/>
        <v>0</v>
      </c>
      <c r="BF121" s="178">
        <f t="shared" si="1"/>
        <v>0</v>
      </c>
      <c r="BG121" s="178">
        <f t="shared" si="2"/>
        <v>0</v>
      </c>
      <c r="BH121" s="178">
        <f t="shared" si="3"/>
        <v>0</v>
      </c>
      <c r="BI121" s="178">
        <f t="shared" si="4"/>
        <v>0</v>
      </c>
      <c r="BJ121" s="177" t="s">
        <v>83</v>
      </c>
      <c r="BK121" s="116"/>
      <c r="BL121" s="116"/>
      <c r="BM121" s="116"/>
    </row>
    <row r="122" spans="2:65" s="1" customFormat="1" ht="18" customHeight="1" x14ac:dyDescent="0.2">
      <c r="B122" s="33"/>
      <c r="C122" s="34"/>
      <c r="D122" s="324" t="s">
        <v>178</v>
      </c>
      <c r="E122" s="325"/>
      <c r="F122" s="325"/>
      <c r="G122" s="34"/>
      <c r="H122" s="34"/>
      <c r="I122" s="116"/>
      <c r="J122" s="174">
        <v>0</v>
      </c>
      <c r="K122" s="34"/>
      <c r="L122" s="175"/>
      <c r="M122" s="116"/>
      <c r="N122" s="176" t="s">
        <v>41</v>
      </c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77" t="s">
        <v>175</v>
      </c>
      <c r="AZ122" s="116"/>
      <c r="BA122" s="116"/>
      <c r="BB122" s="116"/>
      <c r="BC122" s="116"/>
      <c r="BD122" s="116"/>
      <c r="BE122" s="178">
        <f t="shared" si="0"/>
        <v>0</v>
      </c>
      <c r="BF122" s="178">
        <f t="shared" si="1"/>
        <v>0</v>
      </c>
      <c r="BG122" s="178">
        <f t="shared" si="2"/>
        <v>0</v>
      </c>
      <c r="BH122" s="178">
        <f t="shared" si="3"/>
        <v>0</v>
      </c>
      <c r="BI122" s="178">
        <f t="shared" si="4"/>
        <v>0</v>
      </c>
      <c r="BJ122" s="177" t="s">
        <v>83</v>
      </c>
      <c r="BK122" s="116"/>
      <c r="BL122" s="116"/>
      <c r="BM122" s="116"/>
    </row>
    <row r="123" spans="2:65" s="1" customFormat="1" ht="18" customHeight="1" x14ac:dyDescent="0.2">
      <c r="B123" s="33"/>
      <c r="C123" s="34"/>
      <c r="D123" s="324" t="s">
        <v>179</v>
      </c>
      <c r="E123" s="325"/>
      <c r="F123" s="325"/>
      <c r="G123" s="34"/>
      <c r="H123" s="34"/>
      <c r="I123" s="116"/>
      <c r="J123" s="174">
        <v>0</v>
      </c>
      <c r="K123" s="34"/>
      <c r="L123" s="175"/>
      <c r="M123" s="116"/>
      <c r="N123" s="176" t="s">
        <v>41</v>
      </c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77" t="s">
        <v>175</v>
      </c>
      <c r="AZ123" s="116"/>
      <c r="BA123" s="116"/>
      <c r="BB123" s="116"/>
      <c r="BC123" s="116"/>
      <c r="BD123" s="116"/>
      <c r="BE123" s="178">
        <f t="shared" si="0"/>
        <v>0</v>
      </c>
      <c r="BF123" s="178">
        <f t="shared" si="1"/>
        <v>0</v>
      </c>
      <c r="BG123" s="178">
        <f t="shared" si="2"/>
        <v>0</v>
      </c>
      <c r="BH123" s="178">
        <f t="shared" si="3"/>
        <v>0</v>
      </c>
      <c r="BI123" s="178">
        <f t="shared" si="4"/>
        <v>0</v>
      </c>
      <c r="BJ123" s="177" t="s">
        <v>83</v>
      </c>
      <c r="BK123" s="116"/>
      <c r="BL123" s="116"/>
      <c r="BM123" s="116"/>
    </row>
    <row r="124" spans="2:65" s="1" customFormat="1" ht="18" customHeight="1" x14ac:dyDescent="0.2">
      <c r="B124" s="33"/>
      <c r="C124" s="34"/>
      <c r="D124" s="173" t="s">
        <v>180</v>
      </c>
      <c r="E124" s="34"/>
      <c r="F124" s="34"/>
      <c r="G124" s="34"/>
      <c r="H124" s="34"/>
      <c r="I124" s="116"/>
      <c r="J124" s="174">
        <f>ROUND(J32*T124,2)</f>
        <v>0</v>
      </c>
      <c r="K124" s="34"/>
      <c r="L124" s="175"/>
      <c r="M124" s="116"/>
      <c r="N124" s="176" t="s">
        <v>41</v>
      </c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77" t="s">
        <v>181</v>
      </c>
      <c r="AZ124" s="116"/>
      <c r="BA124" s="116"/>
      <c r="BB124" s="116"/>
      <c r="BC124" s="116"/>
      <c r="BD124" s="116"/>
      <c r="BE124" s="178">
        <f t="shared" si="0"/>
        <v>0</v>
      </c>
      <c r="BF124" s="178">
        <f t="shared" si="1"/>
        <v>0</v>
      </c>
      <c r="BG124" s="178">
        <f t="shared" si="2"/>
        <v>0</v>
      </c>
      <c r="BH124" s="178">
        <f t="shared" si="3"/>
        <v>0</v>
      </c>
      <c r="BI124" s="178">
        <f t="shared" si="4"/>
        <v>0</v>
      </c>
      <c r="BJ124" s="177" t="s">
        <v>83</v>
      </c>
      <c r="BK124" s="116"/>
      <c r="BL124" s="116"/>
      <c r="BM124" s="116"/>
    </row>
    <row r="125" spans="2:65" s="1" customFormat="1" x14ac:dyDescent="0.2">
      <c r="B125" s="33"/>
      <c r="C125" s="34"/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65" s="1" customFormat="1" ht="29.25" customHeight="1" x14ac:dyDescent="0.2">
      <c r="B126" s="33"/>
      <c r="C126" s="179" t="s">
        <v>182</v>
      </c>
      <c r="D126" s="154"/>
      <c r="E126" s="154"/>
      <c r="F126" s="154"/>
      <c r="G126" s="154"/>
      <c r="H126" s="154"/>
      <c r="I126" s="155"/>
      <c r="J126" s="180">
        <f>ROUND(J98+J118,2)</f>
        <v>0</v>
      </c>
      <c r="K126" s="154"/>
      <c r="L126" s="37"/>
    </row>
    <row r="127" spans="2:65" s="1" customFormat="1" ht="6.95" customHeight="1" x14ac:dyDescent="0.2">
      <c r="B127" s="48"/>
      <c r="C127" s="49"/>
      <c r="D127" s="49"/>
      <c r="E127" s="49"/>
      <c r="F127" s="49"/>
      <c r="G127" s="49"/>
      <c r="H127" s="49"/>
      <c r="I127" s="149"/>
      <c r="J127" s="49"/>
      <c r="K127" s="49"/>
      <c r="L127" s="37"/>
    </row>
    <row r="131" spans="2:12" s="1" customFormat="1" ht="6.95" customHeight="1" x14ac:dyDescent="0.2">
      <c r="B131" s="50"/>
      <c r="C131" s="51"/>
      <c r="D131" s="51"/>
      <c r="E131" s="51"/>
      <c r="F131" s="51"/>
      <c r="G131" s="51"/>
      <c r="H131" s="51"/>
      <c r="I131" s="152"/>
      <c r="J131" s="51"/>
      <c r="K131" s="51"/>
      <c r="L131" s="37"/>
    </row>
    <row r="132" spans="2:12" s="1" customFormat="1" ht="24.95" customHeight="1" x14ac:dyDescent="0.2">
      <c r="B132" s="33"/>
      <c r="C132" s="22" t="s">
        <v>183</v>
      </c>
      <c r="D132" s="34"/>
      <c r="E132" s="34"/>
      <c r="F132" s="34"/>
      <c r="G132" s="34"/>
      <c r="H132" s="34"/>
      <c r="I132" s="116"/>
      <c r="J132" s="34"/>
      <c r="K132" s="34"/>
      <c r="L132" s="37"/>
    </row>
    <row r="133" spans="2:12" s="1" customFormat="1" ht="6.95" customHeight="1" x14ac:dyDescent="0.2">
      <c r="B133" s="33"/>
      <c r="C133" s="34"/>
      <c r="D133" s="34"/>
      <c r="E133" s="34"/>
      <c r="F133" s="34"/>
      <c r="G133" s="34"/>
      <c r="H133" s="34"/>
      <c r="I133" s="116"/>
      <c r="J133" s="34"/>
      <c r="K133" s="34"/>
      <c r="L133" s="37"/>
    </row>
    <row r="134" spans="2:12" s="1" customFormat="1" ht="12" customHeight="1" x14ac:dyDescent="0.2">
      <c r="B134" s="33"/>
      <c r="C134" s="28" t="s">
        <v>14</v>
      </c>
      <c r="D134" s="34"/>
      <c r="E134" s="34"/>
      <c r="F134" s="34"/>
      <c r="G134" s="34"/>
      <c r="H134" s="34"/>
      <c r="I134" s="116"/>
      <c r="J134" s="34"/>
      <c r="K134" s="34"/>
      <c r="L134" s="37"/>
    </row>
    <row r="135" spans="2:12" s="1" customFormat="1" ht="16.5" customHeight="1" x14ac:dyDescent="0.2">
      <c r="B135" s="33"/>
      <c r="C135" s="34"/>
      <c r="D135" s="34"/>
      <c r="E135" s="322" t="str">
        <f>E7</f>
        <v>Bytový dům Zahájská</v>
      </c>
      <c r="F135" s="323"/>
      <c r="G135" s="323"/>
      <c r="H135" s="323"/>
      <c r="I135" s="116"/>
      <c r="J135" s="34"/>
      <c r="K135" s="34"/>
      <c r="L135" s="37"/>
    </row>
    <row r="136" spans="2:12" ht="12" customHeight="1" x14ac:dyDescent="0.2">
      <c r="B136" s="20"/>
      <c r="C136" s="28" t="s">
        <v>125</v>
      </c>
      <c r="D136" s="21"/>
      <c r="E136" s="21"/>
      <c r="F136" s="21"/>
      <c r="G136" s="21"/>
      <c r="H136" s="21"/>
      <c r="J136" s="21"/>
      <c r="K136" s="21"/>
      <c r="L136" s="19"/>
    </row>
    <row r="137" spans="2:12" s="1" customFormat="1" ht="16.5" customHeight="1" x14ac:dyDescent="0.2">
      <c r="B137" s="33"/>
      <c r="C137" s="34"/>
      <c r="D137" s="34"/>
      <c r="E137" s="322" t="s">
        <v>126</v>
      </c>
      <c r="F137" s="321"/>
      <c r="G137" s="321"/>
      <c r="H137" s="321"/>
      <c r="I137" s="116"/>
      <c r="J137" s="34"/>
      <c r="K137" s="34"/>
      <c r="L137" s="37"/>
    </row>
    <row r="138" spans="2:12" s="1" customFormat="1" ht="12" customHeight="1" x14ac:dyDescent="0.2">
      <c r="B138" s="33"/>
      <c r="C138" s="28" t="s">
        <v>127</v>
      </c>
      <c r="D138" s="34"/>
      <c r="E138" s="34"/>
      <c r="F138" s="34"/>
      <c r="G138" s="34"/>
      <c r="H138" s="34"/>
      <c r="I138" s="116"/>
      <c r="J138" s="34"/>
      <c r="K138" s="34"/>
      <c r="L138" s="37"/>
    </row>
    <row r="139" spans="2:12" s="1" customFormat="1" ht="16.5" customHeight="1" x14ac:dyDescent="0.2">
      <c r="B139" s="33"/>
      <c r="C139" s="34"/>
      <c r="D139" s="34"/>
      <c r="E139" s="289" t="str">
        <f>E11</f>
        <v>1D.1.8 - ELEKTROINSTALACE - SLABOPROUDÉ ROZVODY</v>
      </c>
      <c r="F139" s="321"/>
      <c r="G139" s="321"/>
      <c r="H139" s="321"/>
      <c r="I139" s="116"/>
      <c r="J139" s="34"/>
      <c r="K139" s="34"/>
      <c r="L139" s="37"/>
    </row>
    <row r="140" spans="2:12" s="1" customFormat="1" ht="6.95" customHeight="1" x14ac:dyDescent="0.2">
      <c r="B140" s="33"/>
      <c r="C140" s="34"/>
      <c r="D140" s="34"/>
      <c r="E140" s="34"/>
      <c r="F140" s="34"/>
      <c r="G140" s="34"/>
      <c r="H140" s="34"/>
      <c r="I140" s="116"/>
      <c r="J140" s="34"/>
      <c r="K140" s="34"/>
      <c r="L140" s="37"/>
    </row>
    <row r="141" spans="2:12" s="1" customFormat="1" ht="12" customHeight="1" x14ac:dyDescent="0.2">
      <c r="B141" s="33"/>
      <c r="C141" s="28" t="s">
        <v>18</v>
      </c>
      <c r="D141" s="34"/>
      <c r="E141" s="34"/>
      <c r="F141" s="26" t="str">
        <f>F14</f>
        <v>Litomyšl</v>
      </c>
      <c r="G141" s="34"/>
      <c r="H141" s="34"/>
      <c r="I141" s="117" t="s">
        <v>20</v>
      </c>
      <c r="J141" s="60" t="str">
        <f>IF(J14="","",J14)</f>
        <v>25. 11. 2019</v>
      </c>
      <c r="K141" s="34"/>
      <c r="L141" s="37"/>
    </row>
    <row r="142" spans="2:12" s="1" customFormat="1" ht="6.95" customHeight="1" x14ac:dyDescent="0.2">
      <c r="B142" s="33"/>
      <c r="C142" s="34"/>
      <c r="D142" s="34"/>
      <c r="E142" s="34"/>
      <c r="F142" s="34"/>
      <c r="G142" s="34"/>
      <c r="H142" s="34"/>
      <c r="I142" s="116"/>
      <c r="J142" s="34"/>
      <c r="K142" s="34"/>
      <c r="L142" s="37"/>
    </row>
    <row r="143" spans="2:12" s="1" customFormat="1" ht="15.2" customHeight="1" x14ac:dyDescent="0.2">
      <c r="B143" s="33"/>
      <c r="C143" s="28" t="s">
        <v>22</v>
      </c>
      <c r="D143" s="34"/>
      <c r="E143" s="34"/>
      <c r="F143" s="26" t="str">
        <f>E17</f>
        <v>Město Litomyšl</v>
      </c>
      <c r="G143" s="34"/>
      <c r="H143" s="34"/>
      <c r="I143" s="117" t="s">
        <v>28</v>
      </c>
      <c r="J143" s="31" t="str">
        <f>E23</f>
        <v>KIP s.r.o. Litomyšl</v>
      </c>
      <c r="K143" s="34"/>
      <c r="L143" s="37"/>
    </row>
    <row r="144" spans="2:12" s="1" customFormat="1" ht="15.2" customHeight="1" x14ac:dyDescent="0.2">
      <c r="B144" s="33"/>
      <c r="C144" s="28" t="s">
        <v>26</v>
      </c>
      <c r="D144" s="34"/>
      <c r="E144" s="34"/>
      <c r="F144" s="26" t="str">
        <f>IF(E20="","",E20)</f>
        <v>Vyplň údaj</v>
      </c>
      <c r="G144" s="34"/>
      <c r="H144" s="34"/>
      <c r="I144" s="117" t="s">
        <v>33</v>
      </c>
      <c r="J144" s="31" t="str">
        <f>E26</f>
        <v xml:space="preserve"> </v>
      </c>
      <c r="K144" s="34"/>
      <c r="L144" s="37"/>
    </row>
    <row r="145" spans="2:65" s="1" customFormat="1" ht="10.35" customHeight="1" x14ac:dyDescent="0.2">
      <c r="B145" s="33"/>
      <c r="C145" s="34"/>
      <c r="D145" s="34"/>
      <c r="E145" s="34"/>
      <c r="F145" s="34"/>
      <c r="G145" s="34"/>
      <c r="H145" s="34"/>
      <c r="I145" s="116"/>
      <c r="J145" s="34"/>
      <c r="K145" s="34"/>
      <c r="L145" s="37"/>
    </row>
    <row r="146" spans="2:65" s="10" customFormat="1" ht="29.25" customHeight="1" x14ac:dyDescent="0.2">
      <c r="B146" s="181"/>
      <c r="C146" s="182" t="s">
        <v>184</v>
      </c>
      <c r="D146" s="183" t="s">
        <v>61</v>
      </c>
      <c r="E146" s="183" t="s">
        <v>57</v>
      </c>
      <c r="F146" s="183" t="s">
        <v>58</v>
      </c>
      <c r="G146" s="183" t="s">
        <v>185</v>
      </c>
      <c r="H146" s="183" t="s">
        <v>186</v>
      </c>
      <c r="I146" s="184" t="s">
        <v>187</v>
      </c>
      <c r="J146" s="185" t="s">
        <v>133</v>
      </c>
      <c r="K146" s="186" t="s">
        <v>188</v>
      </c>
      <c r="L146" s="187"/>
      <c r="M146" s="69" t="s">
        <v>1</v>
      </c>
      <c r="N146" s="70" t="s">
        <v>40</v>
      </c>
      <c r="O146" s="70" t="s">
        <v>189</v>
      </c>
      <c r="P146" s="70" t="s">
        <v>190</v>
      </c>
      <c r="Q146" s="70" t="s">
        <v>191</v>
      </c>
      <c r="R146" s="70" t="s">
        <v>192</v>
      </c>
      <c r="S146" s="70" t="s">
        <v>193</v>
      </c>
      <c r="T146" s="71" t="s">
        <v>194</v>
      </c>
    </row>
    <row r="147" spans="2:65" s="1" customFormat="1" ht="22.9" customHeight="1" x14ac:dyDescent="0.25">
      <c r="B147" s="33"/>
      <c r="C147" s="76" t="s">
        <v>195</v>
      </c>
      <c r="D147" s="34"/>
      <c r="E147" s="34"/>
      <c r="F147" s="34"/>
      <c r="G147" s="34"/>
      <c r="H147" s="34"/>
      <c r="I147" s="116"/>
      <c r="J147" s="188">
        <f>BK147</f>
        <v>0</v>
      </c>
      <c r="K147" s="34"/>
      <c r="L147" s="37"/>
      <c r="M147" s="72"/>
      <c r="N147" s="73"/>
      <c r="O147" s="73"/>
      <c r="P147" s="189">
        <f>P148</f>
        <v>0</v>
      </c>
      <c r="Q147" s="73"/>
      <c r="R147" s="189">
        <f>R148</f>
        <v>0</v>
      </c>
      <c r="S147" s="73"/>
      <c r="T147" s="190">
        <f>T148</f>
        <v>0</v>
      </c>
      <c r="AT147" s="16" t="s">
        <v>75</v>
      </c>
      <c r="AU147" s="16" t="s">
        <v>135</v>
      </c>
      <c r="BK147" s="191">
        <f>BK148</f>
        <v>0</v>
      </c>
    </row>
    <row r="148" spans="2:65" s="11" customFormat="1" ht="25.9" customHeight="1" x14ac:dyDescent="0.2">
      <c r="B148" s="192"/>
      <c r="C148" s="193"/>
      <c r="D148" s="194" t="s">
        <v>75</v>
      </c>
      <c r="E148" s="195" t="s">
        <v>3197</v>
      </c>
      <c r="F148" s="195" t="s">
        <v>3198</v>
      </c>
      <c r="G148" s="193"/>
      <c r="H148" s="193"/>
      <c r="I148" s="196"/>
      <c r="J148" s="197">
        <f>BK148</f>
        <v>0</v>
      </c>
      <c r="K148" s="193"/>
      <c r="L148" s="198"/>
      <c r="M148" s="199"/>
      <c r="N148" s="200"/>
      <c r="O148" s="200"/>
      <c r="P148" s="201">
        <f>P149+P157+P161+P172+P175+P177+P180+P182+P185+P189+P191+P193+P195+P197+P199+P202</f>
        <v>0</v>
      </c>
      <c r="Q148" s="200"/>
      <c r="R148" s="201">
        <f>R149+R157+R161+R172+R175+R177+R180+R182+R185+R189+R191+R193+R195+R197+R199+R202</f>
        <v>0</v>
      </c>
      <c r="S148" s="200"/>
      <c r="T148" s="202">
        <f>T149+T157+T161+T172+T175+T177+T180+T182+T185+T189+T191+T193+T195+T197+T199+T202</f>
        <v>0</v>
      </c>
      <c r="AR148" s="203" t="s">
        <v>211</v>
      </c>
      <c r="AT148" s="204" t="s">
        <v>75</v>
      </c>
      <c r="AU148" s="204" t="s">
        <v>76</v>
      </c>
      <c r="AY148" s="203" t="s">
        <v>198</v>
      </c>
      <c r="BK148" s="205">
        <f>BK149+BK157+BK161+BK172+BK175+BK177+BK180+BK182+BK185+BK189+BK191+BK193+BK195+BK197+BK199+BK202</f>
        <v>0</v>
      </c>
    </row>
    <row r="149" spans="2:65" s="11" customFormat="1" ht="22.9" customHeight="1" x14ac:dyDescent="0.2">
      <c r="B149" s="192"/>
      <c r="C149" s="193"/>
      <c r="D149" s="194" t="s">
        <v>75</v>
      </c>
      <c r="E149" s="206" t="s">
        <v>3199</v>
      </c>
      <c r="F149" s="206" t="s">
        <v>3200</v>
      </c>
      <c r="G149" s="193"/>
      <c r="H149" s="193"/>
      <c r="I149" s="196"/>
      <c r="J149" s="207">
        <f>BK149</f>
        <v>0</v>
      </c>
      <c r="K149" s="193"/>
      <c r="L149" s="198"/>
      <c r="M149" s="199"/>
      <c r="N149" s="200"/>
      <c r="O149" s="200"/>
      <c r="P149" s="201">
        <f>SUM(P150:P156)</f>
        <v>0</v>
      </c>
      <c r="Q149" s="200"/>
      <c r="R149" s="201">
        <f>SUM(R150:R156)</f>
        <v>0</v>
      </c>
      <c r="S149" s="200"/>
      <c r="T149" s="202">
        <f>SUM(T150:T156)</f>
        <v>0</v>
      </c>
      <c r="AR149" s="203" t="s">
        <v>211</v>
      </c>
      <c r="AT149" s="204" t="s">
        <v>75</v>
      </c>
      <c r="AU149" s="204" t="s">
        <v>83</v>
      </c>
      <c r="AY149" s="203" t="s">
        <v>198</v>
      </c>
      <c r="BK149" s="205">
        <f>SUM(BK150:BK156)</f>
        <v>0</v>
      </c>
    </row>
    <row r="150" spans="2:65" s="1" customFormat="1" ht="16.5" customHeight="1" x14ac:dyDescent="0.2">
      <c r="B150" s="33"/>
      <c r="C150" s="208" t="s">
        <v>83</v>
      </c>
      <c r="D150" s="208" t="s">
        <v>201</v>
      </c>
      <c r="E150" s="209" t="s">
        <v>2226</v>
      </c>
      <c r="F150" s="210" t="s">
        <v>3201</v>
      </c>
      <c r="G150" s="211" t="s">
        <v>590</v>
      </c>
      <c r="H150" s="212">
        <v>1</v>
      </c>
      <c r="I150" s="213"/>
      <c r="J150" s="212">
        <f t="shared" ref="J150:J156" si="5">ROUND(I150*H150,2)</f>
        <v>0</v>
      </c>
      <c r="K150" s="210" t="s">
        <v>1</v>
      </c>
      <c r="L150" s="37"/>
      <c r="M150" s="214" t="s">
        <v>1</v>
      </c>
      <c r="N150" s="215" t="s">
        <v>41</v>
      </c>
      <c r="O150" s="65"/>
      <c r="P150" s="216">
        <f t="shared" ref="P150:P156" si="6">O150*H150</f>
        <v>0</v>
      </c>
      <c r="Q150" s="216">
        <v>0</v>
      </c>
      <c r="R150" s="216">
        <f t="shared" ref="R150:R156" si="7">Q150*H150</f>
        <v>0</v>
      </c>
      <c r="S150" s="216">
        <v>0</v>
      </c>
      <c r="T150" s="217">
        <f t="shared" ref="T150:T156" si="8">S150*H150</f>
        <v>0</v>
      </c>
      <c r="AR150" s="218" t="s">
        <v>403</v>
      </c>
      <c r="AT150" s="218" t="s">
        <v>201</v>
      </c>
      <c r="AU150" s="218" t="s">
        <v>85</v>
      </c>
      <c r="AY150" s="16" t="s">
        <v>198</v>
      </c>
      <c r="BE150" s="219">
        <f t="shared" ref="BE150:BE156" si="9">IF(N150="základní",J150,0)</f>
        <v>0</v>
      </c>
      <c r="BF150" s="219">
        <f t="shared" ref="BF150:BF156" si="10">IF(N150="snížená",J150,0)</f>
        <v>0</v>
      </c>
      <c r="BG150" s="219">
        <f t="shared" ref="BG150:BG156" si="11">IF(N150="zákl. přenesená",J150,0)</f>
        <v>0</v>
      </c>
      <c r="BH150" s="219">
        <f t="shared" ref="BH150:BH156" si="12">IF(N150="sníž. přenesená",J150,0)</f>
        <v>0</v>
      </c>
      <c r="BI150" s="219">
        <f t="shared" ref="BI150:BI156" si="13">IF(N150="nulová",J150,0)</f>
        <v>0</v>
      </c>
      <c r="BJ150" s="16" t="s">
        <v>83</v>
      </c>
      <c r="BK150" s="219">
        <f t="shared" ref="BK150:BK156" si="14">ROUND(I150*H150,2)</f>
        <v>0</v>
      </c>
      <c r="BL150" s="16" t="s">
        <v>403</v>
      </c>
      <c r="BM150" s="218" t="s">
        <v>85</v>
      </c>
    </row>
    <row r="151" spans="2:65" s="1" customFormat="1" ht="16.5" customHeight="1" x14ac:dyDescent="0.2">
      <c r="B151" s="33"/>
      <c r="C151" s="208" t="s">
        <v>85</v>
      </c>
      <c r="D151" s="208" t="s">
        <v>201</v>
      </c>
      <c r="E151" s="209" t="s">
        <v>3202</v>
      </c>
      <c r="F151" s="210" t="s">
        <v>3203</v>
      </c>
      <c r="G151" s="211" t="s">
        <v>590</v>
      </c>
      <c r="H151" s="212">
        <v>1</v>
      </c>
      <c r="I151" s="213"/>
      <c r="J151" s="212">
        <f t="shared" si="5"/>
        <v>0</v>
      </c>
      <c r="K151" s="210" t="s">
        <v>1</v>
      </c>
      <c r="L151" s="37"/>
      <c r="M151" s="214" t="s">
        <v>1</v>
      </c>
      <c r="N151" s="215" t="s">
        <v>41</v>
      </c>
      <c r="O151" s="65"/>
      <c r="P151" s="216">
        <f t="shared" si="6"/>
        <v>0</v>
      </c>
      <c r="Q151" s="216">
        <v>0</v>
      </c>
      <c r="R151" s="216">
        <f t="shared" si="7"/>
        <v>0</v>
      </c>
      <c r="S151" s="216">
        <v>0</v>
      </c>
      <c r="T151" s="217">
        <f t="shared" si="8"/>
        <v>0</v>
      </c>
      <c r="AR151" s="218" t="s">
        <v>403</v>
      </c>
      <c r="AT151" s="218" t="s">
        <v>201</v>
      </c>
      <c r="AU151" s="218" t="s">
        <v>85</v>
      </c>
      <c r="AY151" s="16" t="s">
        <v>198</v>
      </c>
      <c r="BE151" s="219">
        <f t="shared" si="9"/>
        <v>0</v>
      </c>
      <c r="BF151" s="219">
        <f t="shared" si="10"/>
        <v>0</v>
      </c>
      <c r="BG151" s="219">
        <f t="shared" si="11"/>
        <v>0</v>
      </c>
      <c r="BH151" s="219">
        <f t="shared" si="12"/>
        <v>0</v>
      </c>
      <c r="BI151" s="219">
        <f t="shared" si="13"/>
        <v>0</v>
      </c>
      <c r="BJ151" s="16" t="s">
        <v>83</v>
      </c>
      <c r="BK151" s="219">
        <f t="shared" si="14"/>
        <v>0</v>
      </c>
      <c r="BL151" s="16" t="s">
        <v>403</v>
      </c>
      <c r="BM151" s="218" t="s">
        <v>205</v>
      </c>
    </row>
    <row r="152" spans="2:65" s="1" customFormat="1" ht="16.5" customHeight="1" x14ac:dyDescent="0.2">
      <c r="B152" s="33"/>
      <c r="C152" s="208" t="s">
        <v>211</v>
      </c>
      <c r="D152" s="208" t="s">
        <v>201</v>
      </c>
      <c r="E152" s="209" t="s">
        <v>3204</v>
      </c>
      <c r="F152" s="210" t="s">
        <v>3205</v>
      </c>
      <c r="G152" s="211" t="s">
        <v>590</v>
      </c>
      <c r="H152" s="212">
        <v>1</v>
      </c>
      <c r="I152" s="213"/>
      <c r="J152" s="212">
        <f t="shared" si="5"/>
        <v>0</v>
      </c>
      <c r="K152" s="210" t="s">
        <v>1</v>
      </c>
      <c r="L152" s="37"/>
      <c r="M152" s="214" t="s">
        <v>1</v>
      </c>
      <c r="N152" s="215" t="s">
        <v>41</v>
      </c>
      <c r="O152" s="65"/>
      <c r="P152" s="216">
        <f t="shared" si="6"/>
        <v>0</v>
      </c>
      <c r="Q152" s="216">
        <v>0</v>
      </c>
      <c r="R152" s="216">
        <f t="shared" si="7"/>
        <v>0</v>
      </c>
      <c r="S152" s="216">
        <v>0</v>
      </c>
      <c r="T152" s="217">
        <f t="shared" si="8"/>
        <v>0</v>
      </c>
      <c r="AR152" s="218" t="s">
        <v>403</v>
      </c>
      <c r="AT152" s="218" t="s">
        <v>201</v>
      </c>
      <c r="AU152" s="218" t="s">
        <v>85</v>
      </c>
      <c r="AY152" s="16" t="s">
        <v>198</v>
      </c>
      <c r="BE152" s="219">
        <f t="shared" si="9"/>
        <v>0</v>
      </c>
      <c r="BF152" s="219">
        <f t="shared" si="10"/>
        <v>0</v>
      </c>
      <c r="BG152" s="219">
        <f t="shared" si="11"/>
        <v>0</v>
      </c>
      <c r="BH152" s="219">
        <f t="shared" si="12"/>
        <v>0</v>
      </c>
      <c r="BI152" s="219">
        <f t="shared" si="13"/>
        <v>0</v>
      </c>
      <c r="BJ152" s="16" t="s">
        <v>83</v>
      </c>
      <c r="BK152" s="219">
        <f t="shared" si="14"/>
        <v>0</v>
      </c>
      <c r="BL152" s="16" t="s">
        <v>403</v>
      </c>
      <c r="BM152" s="218" t="s">
        <v>215</v>
      </c>
    </row>
    <row r="153" spans="2:65" s="1" customFormat="1" ht="16.5" customHeight="1" x14ac:dyDescent="0.2">
      <c r="B153" s="33"/>
      <c r="C153" s="208" t="s">
        <v>205</v>
      </c>
      <c r="D153" s="208" t="s">
        <v>201</v>
      </c>
      <c r="E153" s="209" t="s">
        <v>3206</v>
      </c>
      <c r="F153" s="210" t="s">
        <v>3207</v>
      </c>
      <c r="G153" s="211" t="s">
        <v>590</v>
      </c>
      <c r="H153" s="212">
        <v>1</v>
      </c>
      <c r="I153" s="213"/>
      <c r="J153" s="212">
        <f t="shared" si="5"/>
        <v>0</v>
      </c>
      <c r="K153" s="210" t="s">
        <v>1</v>
      </c>
      <c r="L153" s="37"/>
      <c r="M153" s="214" t="s">
        <v>1</v>
      </c>
      <c r="N153" s="215" t="s">
        <v>41</v>
      </c>
      <c r="O153" s="65"/>
      <c r="P153" s="216">
        <f t="shared" si="6"/>
        <v>0</v>
      </c>
      <c r="Q153" s="216">
        <v>0</v>
      </c>
      <c r="R153" s="216">
        <f t="shared" si="7"/>
        <v>0</v>
      </c>
      <c r="S153" s="216">
        <v>0</v>
      </c>
      <c r="T153" s="217">
        <f t="shared" si="8"/>
        <v>0</v>
      </c>
      <c r="AR153" s="218" t="s">
        <v>403</v>
      </c>
      <c r="AT153" s="218" t="s">
        <v>201</v>
      </c>
      <c r="AU153" s="218" t="s">
        <v>85</v>
      </c>
      <c r="AY153" s="16" t="s">
        <v>198</v>
      </c>
      <c r="BE153" s="219">
        <f t="shared" si="9"/>
        <v>0</v>
      </c>
      <c r="BF153" s="219">
        <f t="shared" si="10"/>
        <v>0</v>
      </c>
      <c r="BG153" s="219">
        <f t="shared" si="11"/>
        <v>0</v>
      </c>
      <c r="BH153" s="219">
        <f t="shared" si="12"/>
        <v>0</v>
      </c>
      <c r="BI153" s="219">
        <f t="shared" si="13"/>
        <v>0</v>
      </c>
      <c r="BJ153" s="16" t="s">
        <v>83</v>
      </c>
      <c r="BK153" s="219">
        <f t="shared" si="14"/>
        <v>0</v>
      </c>
      <c r="BL153" s="16" t="s">
        <v>403</v>
      </c>
      <c r="BM153" s="218" t="s">
        <v>218</v>
      </c>
    </row>
    <row r="154" spans="2:65" s="1" customFormat="1" ht="16.5" customHeight="1" x14ac:dyDescent="0.2">
      <c r="B154" s="33"/>
      <c r="C154" s="208" t="s">
        <v>221</v>
      </c>
      <c r="D154" s="208" t="s">
        <v>201</v>
      </c>
      <c r="E154" s="209" t="s">
        <v>3208</v>
      </c>
      <c r="F154" s="210" t="s">
        <v>3209</v>
      </c>
      <c r="G154" s="211" t="s">
        <v>590</v>
      </c>
      <c r="H154" s="212">
        <v>2</v>
      </c>
      <c r="I154" s="213"/>
      <c r="J154" s="212">
        <f t="shared" si="5"/>
        <v>0</v>
      </c>
      <c r="K154" s="210" t="s">
        <v>1</v>
      </c>
      <c r="L154" s="37"/>
      <c r="M154" s="214" t="s">
        <v>1</v>
      </c>
      <c r="N154" s="215" t="s">
        <v>41</v>
      </c>
      <c r="O154" s="65"/>
      <c r="P154" s="216">
        <f t="shared" si="6"/>
        <v>0</v>
      </c>
      <c r="Q154" s="216">
        <v>0</v>
      </c>
      <c r="R154" s="216">
        <f t="shared" si="7"/>
        <v>0</v>
      </c>
      <c r="S154" s="216">
        <v>0</v>
      </c>
      <c r="T154" s="217">
        <f t="shared" si="8"/>
        <v>0</v>
      </c>
      <c r="AR154" s="218" t="s">
        <v>403</v>
      </c>
      <c r="AT154" s="218" t="s">
        <v>201</v>
      </c>
      <c r="AU154" s="218" t="s">
        <v>85</v>
      </c>
      <c r="AY154" s="16" t="s">
        <v>198</v>
      </c>
      <c r="BE154" s="219">
        <f t="shared" si="9"/>
        <v>0</v>
      </c>
      <c r="BF154" s="219">
        <f t="shared" si="10"/>
        <v>0</v>
      </c>
      <c r="BG154" s="219">
        <f t="shared" si="11"/>
        <v>0</v>
      </c>
      <c r="BH154" s="219">
        <f t="shared" si="12"/>
        <v>0</v>
      </c>
      <c r="BI154" s="219">
        <f t="shared" si="13"/>
        <v>0</v>
      </c>
      <c r="BJ154" s="16" t="s">
        <v>83</v>
      </c>
      <c r="BK154" s="219">
        <f t="shared" si="14"/>
        <v>0</v>
      </c>
      <c r="BL154" s="16" t="s">
        <v>403</v>
      </c>
      <c r="BM154" s="218" t="s">
        <v>225</v>
      </c>
    </row>
    <row r="155" spans="2:65" s="1" customFormat="1" ht="16.5" customHeight="1" x14ac:dyDescent="0.2">
      <c r="B155" s="33"/>
      <c r="C155" s="208" t="s">
        <v>215</v>
      </c>
      <c r="D155" s="208" t="s">
        <v>201</v>
      </c>
      <c r="E155" s="209" t="s">
        <v>3210</v>
      </c>
      <c r="F155" s="210" t="s">
        <v>3211</v>
      </c>
      <c r="G155" s="211" t="s">
        <v>590</v>
      </c>
      <c r="H155" s="212">
        <v>1</v>
      </c>
      <c r="I155" s="213"/>
      <c r="J155" s="212">
        <f t="shared" si="5"/>
        <v>0</v>
      </c>
      <c r="K155" s="210" t="s">
        <v>1</v>
      </c>
      <c r="L155" s="37"/>
      <c r="M155" s="214" t="s">
        <v>1</v>
      </c>
      <c r="N155" s="215" t="s">
        <v>41</v>
      </c>
      <c r="O155" s="65"/>
      <c r="P155" s="216">
        <f t="shared" si="6"/>
        <v>0</v>
      </c>
      <c r="Q155" s="216">
        <v>0</v>
      </c>
      <c r="R155" s="216">
        <f t="shared" si="7"/>
        <v>0</v>
      </c>
      <c r="S155" s="216">
        <v>0</v>
      </c>
      <c r="T155" s="217">
        <f t="shared" si="8"/>
        <v>0</v>
      </c>
      <c r="AR155" s="218" t="s">
        <v>403</v>
      </c>
      <c r="AT155" s="218" t="s">
        <v>201</v>
      </c>
      <c r="AU155" s="218" t="s">
        <v>85</v>
      </c>
      <c r="AY155" s="16" t="s">
        <v>198</v>
      </c>
      <c r="BE155" s="219">
        <f t="shared" si="9"/>
        <v>0</v>
      </c>
      <c r="BF155" s="219">
        <f t="shared" si="10"/>
        <v>0</v>
      </c>
      <c r="BG155" s="219">
        <f t="shared" si="11"/>
        <v>0</v>
      </c>
      <c r="BH155" s="219">
        <f t="shared" si="12"/>
        <v>0</v>
      </c>
      <c r="BI155" s="219">
        <f t="shared" si="13"/>
        <v>0</v>
      </c>
      <c r="BJ155" s="16" t="s">
        <v>83</v>
      </c>
      <c r="BK155" s="219">
        <f t="shared" si="14"/>
        <v>0</v>
      </c>
      <c r="BL155" s="16" t="s">
        <v>403</v>
      </c>
      <c r="BM155" s="218" t="s">
        <v>219</v>
      </c>
    </row>
    <row r="156" spans="2:65" s="1" customFormat="1" ht="16.5" customHeight="1" x14ac:dyDescent="0.2">
      <c r="B156" s="33"/>
      <c r="C156" s="208" t="s">
        <v>238</v>
      </c>
      <c r="D156" s="208" t="s">
        <v>201</v>
      </c>
      <c r="E156" s="209" t="s">
        <v>3212</v>
      </c>
      <c r="F156" s="210" t="s">
        <v>3213</v>
      </c>
      <c r="G156" s="211" t="s">
        <v>590</v>
      </c>
      <c r="H156" s="212">
        <v>1</v>
      </c>
      <c r="I156" s="213"/>
      <c r="J156" s="212">
        <f t="shared" si="5"/>
        <v>0</v>
      </c>
      <c r="K156" s="210" t="s">
        <v>1</v>
      </c>
      <c r="L156" s="37"/>
      <c r="M156" s="214" t="s">
        <v>1</v>
      </c>
      <c r="N156" s="215" t="s">
        <v>41</v>
      </c>
      <c r="O156" s="65"/>
      <c r="P156" s="216">
        <f t="shared" si="6"/>
        <v>0</v>
      </c>
      <c r="Q156" s="216">
        <v>0</v>
      </c>
      <c r="R156" s="216">
        <f t="shared" si="7"/>
        <v>0</v>
      </c>
      <c r="S156" s="216">
        <v>0</v>
      </c>
      <c r="T156" s="217">
        <f t="shared" si="8"/>
        <v>0</v>
      </c>
      <c r="AR156" s="218" t="s">
        <v>403</v>
      </c>
      <c r="AT156" s="218" t="s">
        <v>201</v>
      </c>
      <c r="AU156" s="218" t="s">
        <v>85</v>
      </c>
      <c r="AY156" s="16" t="s">
        <v>198</v>
      </c>
      <c r="BE156" s="219">
        <f t="shared" si="9"/>
        <v>0</v>
      </c>
      <c r="BF156" s="219">
        <f t="shared" si="10"/>
        <v>0</v>
      </c>
      <c r="BG156" s="219">
        <f t="shared" si="11"/>
        <v>0</v>
      </c>
      <c r="BH156" s="219">
        <f t="shared" si="12"/>
        <v>0</v>
      </c>
      <c r="BI156" s="219">
        <f t="shared" si="13"/>
        <v>0</v>
      </c>
      <c r="BJ156" s="16" t="s">
        <v>83</v>
      </c>
      <c r="BK156" s="219">
        <f t="shared" si="14"/>
        <v>0</v>
      </c>
      <c r="BL156" s="16" t="s">
        <v>403</v>
      </c>
      <c r="BM156" s="218" t="s">
        <v>241</v>
      </c>
    </row>
    <row r="157" spans="2:65" s="11" customFormat="1" ht="22.9" customHeight="1" x14ac:dyDescent="0.2">
      <c r="B157" s="192"/>
      <c r="C157" s="193"/>
      <c r="D157" s="194" t="s">
        <v>75</v>
      </c>
      <c r="E157" s="206" t="s">
        <v>3214</v>
      </c>
      <c r="F157" s="206" t="s">
        <v>3215</v>
      </c>
      <c r="G157" s="193"/>
      <c r="H157" s="193"/>
      <c r="I157" s="196"/>
      <c r="J157" s="207">
        <f>BK157</f>
        <v>0</v>
      </c>
      <c r="K157" s="193"/>
      <c r="L157" s="198"/>
      <c r="M157" s="199"/>
      <c r="N157" s="200"/>
      <c r="O157" s="200"/>
      <c r="P157" s="201">
        <f>SUM(P158:P160)</f>
        <v>0</v>
      </c>
      <c r="Q157" s="200"/>
      <c r="R157" s="201">
        <f>SUM(R158:R160)</f>
        <v>0</v>
      </c>
      <c r="S157" s="200"/>
      <c r="T157" s="202">
        <f>SUM(T158:T160)</f>
        <v>0</v>
      </c>
      <c r="AR157" s="203" t="s">
        <v>211</v>
      </c>
      <c r="AT157" s="204" t="s">
        <v>75</v>
      </c>
      <c r="AU157" s="204" t="s">
        <v>83</v>
      </c>
      <c r="AY157" s="203" t="s">
        <v>198</v>
      </c>
      <c r="BK157" s="205">
        <f>SUM(BK158:BK160)</f>
        <v>0</v>
      </c>
    </row>
    <row r="158" spans="2:65" s="1" customFormat="1" ht="16.5" customHeight="1" x14ac:dyDescent="0.2">
      <c r="B158" s="33"/>
      <c r="C158" s="208" t="s">
        <v>218</v>
      </c>
      <c r="D158" s="208" t="s">
        <v>201</v>
      </c>
      <c r="E158" s="209" t="s">
        <v>3216</v>
      </c>
      <c r="F158" s="210" t="s">
        <v>3217</v>
      </c>
      <c r="G158" s="211" t="s">
        <v>590</v>
      </c>
      <c r="H158" s="212">
        <v>1</v>
      </c>
      <c r="I158" s="213"/>
      <c r="J158" s="212">
        <f>ROUND(I158*H158,2)</f>
        <v>0</v>
      </c>
      <c r="K158" s="210" t="s">
        <v>1</v>
      </c>
      <c r="L158" s="37"/>
      <c r="M158" s="214" t="s">
        <v>1</v>
      </c>
      <c r="N158" s="215" t="s">
        <v>41</v>
      </c>
      <c r="O158" s="6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218" t="s">
        <v>403</v>
      </c>
      <c r="AT158" s="218" t="s">
        <v>201</v>
      </c>
      <c r="AU158" s="218" t="s">
        <v>85</v>
      </c>
      <c r="AY158" s="16" t="s">
        <v>198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6" t="s">
        <v>83</v>
      </c>
      <c r="BK158" s="219">
        <f>ROUND(I158*H158,2)</f>
        <v>0</v>
      </c>
      <c r="BL158" s="16" t="s">
        <v>403</v>
      </c>
      <c r="BM158" s="218" t="s">
        <v>243</v>
      </c>
    </row>
    <row r="159" spans="2:65" s="1" customFormat="1" ht="16.5" customHeight="1" x14ac:dyDescent="0.2">
      <c r="B159" s="33"/>
      <c r="C159" s="208" t="s">
        <v>250</v>
      </c>
      <c r="D159" s="208" t="s">
        <v>201</v>
      </c>
      <c r="E159" s="209" t="s">
        <v>3218</v>
      </c>
      <c r="F159" s="210" t="s">
        <v>3219</v>
      </c>
      <c r="G159" s="211" t="s">
        <v>590</v>
      </c>
      <c r="H159" s="212">
        <v>1</v>
      </c>
      <c r="I159" s="213"/>
      <c r="J159" s="212">
        <f>ROUND(I159*H159,2)</f>
        <v>0</v>
      </c>
      <c r="K159" s="210" t="s">
        <v>1</v>
      </c>
      <c r="L159" s="37"/>
      <c r="M159" s="214" t="s">
        <v>1</v>
      </c>
      <c r="N159" s="215" t="s">
        <v>41</v>
      </c>
      <c r="O159" s="6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AR159" s="218" t="s">
        <v>403</v>
      </c>
      <c r="AT159" s="218" t="s">
        <v>201</v>
      </c>
      <c r="AU159" s="218" t="s">
        <v>85</v>
      </c>
      <c r="AY159" s="16" t="s">
        <v>198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6" t="s">
        <v>83</v>
      </c>
      <c r="BK159" s="219">
        <f>ROUND(I159*H159,2)</f>
        <v>0</v>
      </c>
      <c r="BL159" s="16" t="s">
        <v>403</v>
      </c>
      <c r="BM159" s="218" t="s">
        <v>253</v>
      </c>
    </row>
    <row r="160" spans="2:65" s="1" customFormat="1" ht="16.5" customHeight="1" x14ac:dyDescent="0.2">
      <c r="B160" s="33"/>
      <c r="C160" s="208" t="s">
        <v>225</v>
      </c>
      <c r="D160" s="208" t="s">
        <v>201</v>
      </c>
      <c r="E160" s="209" t="s">
        <v>3220</v>
      </c>
      <c r="F160" s="210" t="s">
        <v>3221</v>
      </c>
      <c r="G160" s="211" t="s">
        <v>590</v>
      </c>
      <c r="H160" s="212">
        <v>1</v>
      </c>
      <c r="I160" s="213"/>
      <c r="J160" s="212">
        <f>ROUND(I160*H160,2)</f>
        <v>0</v>
      </c>
      <c r="K160" s="210" t="s">
        <v>1</v>
      </c>
      <c r="L160" s="37"/>
      <c r="M160" s="214" t="s">
        <v>1</v>
      </c>
      <c r="N160" s="215" t="s">
        <v>41</v>
      </c>
      <c r="O160" s="6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218" t="s">
        <v>403</v>
      </c>
      <c r="AT160" s="218" t="s">
        <v>201</v>
      </c>
      <c r="AU160" s="218" t="s">
        <v>85</v>
      </c>
      <c r="AY160" s="16" t="s">
        <v>198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6" t="s">
        <v>83</v>
      </c>
      <c r="BK160" s="219">
        <f>ROUND(I160*H160,2)</f>
        <v>0</v>
      </c>
      <c r="BL160" s="16" t="s">
        <v>403</v>
      </c>
      <c r="BM160" s="218" t="s">
        <v>259</v>
      </c>
    </row>
    <row r="161" spans="2:65" s="11" customFormat="1" ht="22.9" customHeight="1" x14ac:dyDescent="0.2">
      <c r="B161" s="192"/>
      <c r="C161" s="193"/>
      <c r="D161" s="194" t="s">
        <v>75</v>
      </c>
      <c r="E161" s="206" t="s">
        <v>3222</v>
      </c>
      <c r="F161" s="206" t="s">
        <v>3223</v>
      </c>
      <c r="G161" s="193"/>
      <c r="H161" s="193"/>
      <c r="I161" s="196"/>
      <c r="J161" s="207">
        <f>BK161</f>
        <v>0</v>
      </c>
      <c r="K161" s="193"/>
      <c r="L161" s="198"/>
      <c r="M161" s="199"/>
      <c r="N161" s="200"/>
      <c r="O161" s="200"/>
      <c r="P161" s="201">
        <f>SUM(P162:P171)</f>
        <v>0</v>
      </c>
      <c r="Q161" s="200"/>
      <c r="R161" s="201">
        <f>SUM(R162:R171)</f>
        <v>0</v>
      </c>
      <c r="S161" s="200"/>
      <c r="T161" s="202">
        <f>SUM(T162:T171)</f>
        <v>0</v>
      </c>
      <c r="AR161" s="203" t="s">
        <v>211</v>
      </c>
      <c r="AT161" s="204" t="s">
        <v>75</v>
      </c>
      <c r="AU161" s="204" t="s">
        <v>83</v>
      </c>
      <c r="AY161" s="203" t="s">
        <v>198</v>
      </c>
      <c r="BK161" s="205">
        <f>SUM(BK162:BK171)</f>
        <v>0</v>
      </c>
    </row>
    <row r="162" spans="2:65" s="1" customFormat="1" ht="16.5" customHeight="1" x14ac:dyDescent="0.2">
      <c r="B162" s="33"/>
      <c r="C162" s="208" t="s">
        <v>199</v>
      </c>
      <c r="D162" s="208" t="s">
        <v>201</v>
      </c>
      <c r="E162" s="209" t="s">
        <v>3224</v>
      </c>
      <c r="F162" s="210" t="s">
        <v>3718</v>
      </c>
      <c r="G162" s="211" t="s">
        <v>590</v>
      </c>
      <c r="H162" s="212">
        <v>1</v>
      </c>
      <c r="I162" s="213"/>
      <c r="J162" s="212">
        <f t="shared" ref="J162:J171" si="15">ROUND(I162*H162,2)</f>
        <v>0</v>
      </c>
      <c r="K162" s="210" t="s">
        <v>1</v>
      </c>
      <c r="L162" s="37"/>
      <c r="M162" s="214" t="s">
        <v>1</v>
      </c>
      <c r="N162" s="215" t="s">
        <v>41</v>
      </c>
      <c r="O162" s="65"/>
      <c r="P162" s="216">
        <f t="shared" ref="P162:P171" si="16">O162*H162</f>
        <v>0</v>
      </c>
      <c r="Q162" s="216">
        <v>0</v>
      </c>
      <c r="R162" s="216">
        <f t="shared" ref="R162:R171" si="17">Q162*H162</f>
        <v>0</v>
      </c>
      <c r="S162" s="216">
        <v>0</v>
      </c>
      <c r="T162" s="217">
        <f t="shared" ref="T162:T171" si="18">S162*H162</f>
        <v>0</v>
      </c>
      <c r="AR162" s="218" t="s">
        <v>403</v>
      </c>
      <c r="AT162" s="218" t="s">
        <v>201</v>
      </c>
      <c r="AU162" s="218" t="s">
        <v>85</v>
      </c>
      <c r="AY162" s="16" t="s">
        <v>198</v>
      </c>
      <c r="BE162" s="219">
        <f t="shared" ref="BE162:BE171" si="19">IF(N162="základní",J162,0)</f>
        <v>0</v>
      </c>
      <c r="BF162" s="219">
        <f t="shared" ref="BF162:BF171" si="20">IF(N162="snížená",J162,0)</f>
        <v>0</v>
      </c>
      <c r="BG162" s="219">
        <f t="shared" ref="BG162:BG171" si="21">IF(N162="zákl. přenesená",J162,0)</f>
        <v>0</v>
      </c>
      <c r="BH162" s="219">
        <f t="shared" ref="BH162:BH171" si="22">IF(N162="sníž. přenesená",J162,0)</f>
        <v>0</v>
      </c>
      <c r="BI162" s="219">
        <f t="shared" ref="BI162:BI171" si="23">IF(N162="nulová",J162,0)</f>
        <v>0</v>
      </c>
      <c r="BJ162" s="16" t="s">
        <v>83</v>
      </c>
      <c r="BK162" s="219">
        <f t="shared" ref="BK162:BK171" si="24">ROUND(I162*H162,2)</f>
        <v>0</v>
      </c>
      <c r="BL162" s="16" t="s">
        <v>403</v>
      </c>
      <c r="BM162" s="218" t="s">
        <v>266</v>
      </c>
    </row>
    <row r="163" spans="2:65" s="1" customFormat="1" ht="16.5" customHeight="1" x14ac:dyDescent="0.2">
      <c r="B163" s="33"/>
      <c r="C163" s="208" t="s">
        <v>219</v>
      </c>
      <c r="D163" s="208" t="s">
        <v>201</v>
      </c>
      <c r="E163" s="209" t="s">
        <v>3225</v>
      </c>
      <c r="F163" s="210" t="s">
        <v>3226</v>
      </c>
      <c r="G163" s="211" t="s">
        <v>590</v>
      </c>
      <c r="H163" s="212">
        <v>7</v>
      </c>
      <c r="I163" s="213"/>
      <c r="J163" s="212">
        <f t="shared" si="15"/>
        <v>0</v>
      </c>
      <c r="K163" s="210" t="s">
        <v>1</v>
      </c>
      <c r="L163" s="37"/>
      <c r="M163" s="214" t="s">
        <v>1</v>
      </c>
      <c r="N163" s="215" t="s">
        <v>41</v>
      </c>
      <c r="O163" s="65"/>
      <c r="P163" s="216">
        <f t="shared" si="16"/>
        <v>0</v>
      </c>
      <c r="Q163" s="216">
        <v>0</v>
      </c>
      <c r="R163" s="216">
        <f t="shared" si="17"/>
        <v>0</v>
      </c>
      <c r="S163" s="216">
        <v>0</v>
      </c>
      <c r="T163" s="217">
        <f t="shared" si="18"/>
        <v>0</v>
      </c>
      <c r="AR163" s="218" t="s">
        <v>403</v>
      </c>
      <c r="AT163" s="218" t="s">
        <v>201</v>
      </c>
      <c r="AU163" s="218" t="s">
        <v>85</v>
      </c>
      <c r="AY163" s="16" t="s">
        <v>198</v>
      </c>
      <c r="BE163" s="219">
        <f t="shared" si="19"/>
        <v>0</v>
      </c>
      <c r="BF163" s="219">
        <f t="shared" si="20"/>
        <v>0</v>
      </c>
      <c r="BG163" s="219">
        <f t="shared" si="21"/>
        <v>0</v>
      </c>
      <c r="BH163" s="219">
        <f t="shared" si="22"/>
        <v>0</v>
      </c>
      <c r="BI163" s="219">
        <f t="shared" si="23"/>
        <v>0</v>
      </c>
      <c r="BJ163" s="16" t="s">
        <v>83</v>
      </c>
      <c r="BK163" s="219">
        <f t="shared" si="24"/>
        <v>0</v>
      </c>
      <c r="BL163" s="16" t="s">
        <v>403</v>
      </c>
      <c r="BM163" s="218" t="s">
        <v>273</v>
      </c>
    </row>
    <row r="164" spans="2:65" s="1" customFormat="1" ht="16.5" customHeight="1" x14ac:dyDescent="0.2">
      <c r="B164" s="33"/>
      <c r="C164" s="208" t="s">
        <v>227</v>
      </c>
      <c r="D164" s="208" t="s">
        <v>201</v>
      </c>
      <c r="E164" s="209" t="s">
        <v>3227</v>
      </c>
      <c r="F164" s="210" t="s">
        <v>3228</v>
      </c>
      <c r="G164" s="211" t="s">
        <v>590</v>
      </c>
      <c r="H164" s="212">
        <v>7</v>
      </c>
      <c r="I164" s="213"/>
      <c r="J164" s="212">
        <f t="shared" si="15"/>
        <v>0</v>
      </c>
      <c r="K164" s="210" t="s">
        <v>1</v>
      </c>
      <c r="L164" s="37"/>
      <c r="M164" s="214" t="s">
        <v>1</v>
      </c>
      <c r="N164" s="215" t="s">
        <v>41</v>
      </c>
      <c r="O164" s="65"/>
      <c r="P164" s="216">
        <f t="shared" si="16"/>
        <v>0</v>
      </c>
      <c r="Q164" s="216">
        <v>0</v>
      </c>
      <c r="R164" s="216">
        <f t="shared" si="17"/>
        <v>0</v>
      </c>
      <c r="S164" s="216">
        <v>0</v>
      </c>
      <c r="T164" s="217">
        <f t="shared" si="18"/>
        <v>0</v>
      </c>
      <c r="AR164" s="218" t="s">
        <v>403</v>
      </c>
      <c r="AT164" s="218" t="s">
        <v>201</v>
      </c>
      <c r="AU164" s="218" t="s">
        <v>85</v>
      </c>
      <c r="AY164" s="16" t="s">
        <v>198</v>
      </c>
      <c r="BE164" s="219">
        <f t="shared" si="19"/>
        <v>0</v>
      </c>
      <c r="BF164" s="219">
        <f t="shared" si="20"/>
        <v>0</v>
      </c>
      <c r="BG164" s="219">
        <f t="shared" si="21"/>
        <v>0</v>
      </c>
      <c r="BH164" s="219">
        <f t="shared" si="22"/>
        <v>0</v>
      </c>
      <c r="BI164" s="219">
        <f t="shared" si="23"/>
        <v>0</v>
      </c>
      <c r="BJ164" s="16" t="s">
        <v>83</v>
      </c>
      <c r="BK164" s="219">
        <f t="shared" si="24"/>
        <v>0</v>
      </c>
      <c r="BL164" s="16" t="s">
        <v>403</v>
      </c>
      <c r="BM164" s="218" t="s">
        <v>279</v>
      </c>
    </row>
    <row r="165" spans="2:65" s="1" customFormat="1" ht="16.5" customHeight="1" x14ac:dyDescent="0.2">
      <c r="B165" s="33"/>
      <c r="C165" s="208" t="s">
        <v>241</v>
      </c>
      <c r="D165" s="208" t="s">
        <v>201</v>
      </c>
      <c r="E165" s="209" t="s">
        <v>3229</v>
      </c>
      <c r="F165" s="210" t="s">
        <v>3663</v>
      </c>
      <c r="G165" s="211" t="s">
        <v>590</v>
      </c>
      <c r="H165" s="212">
        <v>1</v>
      </c>
      <c r="I165" s="213"/>
      <c r="J165" s="212">
        <f t="shared" si="15"/>
        <v>0</v>
      </c>
      <c r="K165" s="210" t="s">
        <v>1</v>
      </c>
      <c r="L165" s="37"/>
      <c r="M165" s="214" t="s">
        <v>1</v>
      </c>
      <c r="N165" s="215" t="s">
        <v>41</v>
      </c>
      <c r="O165" s="65"/>
      <c r="P165" s="216">
        <f t="shared" si="16"/>
        <v>0</v>
      </c>
      <c r="Q165" s="216">
        <v>0</v>
      </c>
      <c r="R165" s="216">
        <f t="shared" si="17"/>
        <v>0</v>
      </c>
      <c r="S165" s="216">
        <v>0</v>
      </c>
      <c r="T165" s="217">
        <f t="shared" si="18"/>
        <v>0</v>
      </c>
      <c r="AR165" s="218" t="s">
        <v>403</v>
      </c>
      <c r="AT165" s="218" t="s">
        <v>201</v>
      </c>
      <c r="AU165" s="218" t="s">
        <v>85</v>
      </c>
      <c r="AY165" s="16" t="s">
        <v>198</v>
      </c>
      <c r="BE165" s="219">
        <f t="shared" si="19"/>
        <v>0</v>
      </c>
      <c r="BF165" s="219">
        <f t="shared" si="20"/>
        <v>0</v>
      </c>
      <c r="BG165" s="219">
        <f t="shared" si="21"/>
        <v>0</v>
      </c>
      <c r="BH165" s="219">
        <f t="shared" si="22"/>
        <v>0</v>
      </c>
      <c r="BI165" s="219">
        <f t="shared" si="23"/>
        <v>0</v>
      </c>
      <c r="BJ165" s="16" t="s">
        <v>83</v>
      </c>
      <c r="BK165" s="219">
        <f t="shared" si="24"/>
        <v>0</v>
      </c>
      <c r="BL165" s="16" t="s">
        <v>403</v>
      </c>
      <c r="BM165" s="218" t="s">
        <v>283</v>
      </c>
    </row>
    <row r="166" spans="2:65" s="1" customFormat="1" ht="16.5" customHeight="1" x14ac:dyDescent="0.2">
      <c r="B166" s="33"/>
      <c r="C166" s="208" t="s">
        <v>8</v>
      </c>
      <c r="D166" s="208" t="s">
        <v>201</v>
      </c>
      <c r="E166" s="209" t="s">
        <v>3230</v>
      </c>
      <c r="F166" s="210" t="s">
        <v>3231</v>
      </c>
      <c r="G166" s="211" t="s">
        <v>590</v>
      </c>
      <c r="H166" s="212">
        <v>1</v>
      </c>
      <c r="I166" s="213"/>
      <c r="J166" s="212">
        <f t="shared" si="15"/>
        <v>0</v>
      </c>
      <c r="K166" s="210" t="s">
        <v>1</v>
      </c>
      <c r="L166" s="37"/>
      <c r="M166" s="214" t="s">
        <v>1</v>
      </c>
      <c r="N166" s="215" t="s">
        <v>41</v>
      </c>
      <c r="O166" s="65"/>
      <c r="P166" s="216">
        <f t="shared" si="16"/>
        <v>0</v>
      </c>
      <c r="Q166" s="216">
        <v>0</v>
      </c>
      <c r="R166" s="216">
        <f t="shared" si="17"/>
        <v>0</v>
      </c>
      <c r="S166" s="216">
        <v>0</v>
      </c>
      <c r="T166" s="217">
        <f t="shared" si="18"/>
        <v>0</v>
      </c>
      <c r="AR166" s="218" t="s">
        <v>403</v>
      </c>
      <c r="AT166" s="218" t="s">
        <v>201</v>
      </c>
      <c r="AU166" s="218" t="s">
        <v>85</v>
      </c>
      <c r="AY166" s="16" t="s">
        <v>198</v>
      </c>
      <c r="BE166" s="219">
        <f t="shared" si="19"/>
        <v>0</v>
      </c>
      <c r="BF166" s="219">
        <f t="shared" si="20"/>
        <v>0</v>
      </c>
      <c r="BG166" s="219">
        <f t="shared" si="21"/>
        <v>0</v>
      </c>
      <c r="BH166" s="219">
        <f t="shared" si="22"/>
        <v>0</v>
      </c>
      <c r="BI166" s="219">
        <f t="shared" si="23"/>
        <v>0</v>
      </c>
      <c r="BJ166" s="16" t="s">
        <v>83</v>
      </c>
      <c r="BK166" s="219">
        <f t="shared" si="24"/>
        <v>0</v>
      </c>
      <c r="BL166" s="16" t="s">
        <v>403</v>
      </c>
      <c r="BM166" s="218" t="s">
        <v>290</v>
      </c>
    </row>
    <row r="167" spans="2:65" s="1" customFormat="1" ht="16.5" customHeight="1" x14ac:dyDescent="0.2">
      <c r="B167" s="33"/>
      <c r="C167" s="208" t="s">
        <v>243</v>
      </c>
      <c r="D167" s="208" t="s">
        <v>201</v>
      </c>
      <c r="E167" s="209" t="s">
        <v>3232</v>
      </c>
      <c r="F167" s="210" t="s">
        <v>3669</v>
      </c>
      <c r="G167" s="211" t="s">
        <v>590</v>
      </c>
      <c r="H167" s="212">
        <v>1</v>
      </c>
      <c r="I167" s="213"/>
      <c r="J167" s="212">
        <f t="shared" si="15"/>
        <v>0</v>
      </c>
      <c r="K167" s="210" t="s">
        <v>1</v>
      </c>
      <c r="L167" s="37"/>
      <c r="M167" s="214" t="s">
        <v>1</v>
      </c>
      <c r="N167" s="215" t="s">
        <v>41</v>
      </c>
      <c r="O167" s="65"/>
      <c r="P167" s="216">
        <f t="shared" si="16"/>
        <v>0</v>
      </c>
      <c r="Q167" s="216">
        <v>0</v>
      </c>
      <c r="R167" s="216">
        <f t="shared" si="17"/>
        <v>0</v>
      </c>
      <c r="S167" s="216">
        <v>0</v>
      </c>
      <c r="T167" s="217">
        <f t="shared" si="18"/>
        <v>0</v>
      </c>
      <c r="AR167" s="218" t="s">
        <v>403</v>
      </c>
      <c r="AT167" s="218" t="s">
        <v>201</v>
      </c>
      <c r="AU167" s="218" t="s">
        <v>85</v>
      </c>
      <c r="AY167" s="16" t="s">
        <v>198</v>
      </c>
      <c r="BE167" s="219">
        <f t="shared" si="19"/>
        <v>0</v>
      </c>
      <c r="BF167" s="219">
        <f t="shared" si="20"/>
        <v>0</v>
      </c>
      <c r="BG167" s="219">
        <f t="shared" si="21"/>
        <v>0</v>
      </c>
      <c r="BH167" s="219">
        <f t="shared" si="22"/>
        <v>0</v>
      </c>
      <c r="BI167" s="219">
        <f t="shared" si="23"/>
        <v>0</v>
      </c>
      <c r="BJ167" s="16" t="s">
        <v>83</v>
      </c>
      <c r="BK167" s="219">
        <f t="shared" si="24"/>
        <v>0</v>
      </c>
      <c r="BL167" s="16" t="s">
        <v>403</v>
      </c>
      <c r="BM167" s="218" t="s">
        <v>295</v>
      </c>
    </row>
    <row r="168" spans="2:65" s="1" customFormat="1" ht="16.5" customHeight="1" x14ac:dyDescent="0.2">
      <c r="B168" s="33"/>
      <c r="C168" s="208" t="s">
        <v>255</v>
      </c>
      <c r="D168" s="208" t="s">
        <v>201</v>
      </c>
      <c r="E168" s="209" t="s">
        <v>3233</v>
      </c>
      <c r="F168" s="210" t="s">
        <v>3668</v>
      </c>
      <c r="G168" s="211" t="s">
        <v>590</v>
      </c>
      <c r="H168" s="212">
        <v>7</v>
      </c>
      <c r="I168" s="213"/>
      <c r="J168" s="212">
        <f t="shared" si="15"/>
        <v>0</v>
      </c>
      <c r="K168" s="210" t="s">
        <v>1</v>
      </c>
      <c r="L168" s="37"/>
      <c r="M168" s="214" t="s">
        <v>1</v>
      </c>
      <c r="N168" s="215" t="s">
        <v>41</v>
      </c>
      <c r="O168" s="65"/>
      <c r="P168" s="216">
        <f t="shared" si="16"/>
        <v>0</v>
      </c>
      <c r="Q168" s="216">
        <v>0</v>
      </c>
      <c r="R168" s="216">
        <f t="shared" si="17"/>
        <v>0</v>
      </c>
      <c r="S168" s="216">
        <v>0</v>
      </c>
      <c r="T168" s="217">
        <f t="shared" si="18"/>
        <v>0</v>
      </c>
      <c r="AR168" s="218" t="s">
        <v>403</v>
      </c>
      <c r="AT168" s="218" t="s">
        <v>201</v>
      </c>
      <c r="AU168" s="218" t="s">
        <v>85</v>
      </c>
      <c r="AY168" s="16" t="s">
        <v>198</v>
      </c>
      <c r="BE168" s="219">
        <f t="shared" si="19"/>
        <v>0</v>
      </c>
      <c r="BF168" s="219">
        <f t="shared" si="20"/>
        <v>0</v>
      </c>
      <c r="BG168" s="219">
        <f t="shared" si="21"/>
        <v>0</v>
      </c>
      <c r="BH168" s="219">
        <f t="shared" si="22"/>
        <v>0</v>
      </c>
      <c r="BI168" s="219">
        <f t="shared" si="23"/>
        <v>0</v>
      </c>
      <c r="BJ168" s="16" t="s">
        <v>83</v>
      </c>
      <c r="BK168" s="219">
        <f t="shared" si="24"/>
        <v>0</v>
      </c>
      <c r="BL168" s="16" t="s">
        <v>403</v>
      </c>
      <c r="BM168" s="218" t="s">
        <v>303</v>
      </c>
    </row>
    <row r="169" spans="2:65" s="1" customFormat="1" ht="16.5" customHeight="1" x14ac:dyDescent="0.2">
      <c r="B169" s="33"/>
      <c r="C169" s="208" t="s">
        <v>253</v>
      </c>
      <c r="D169" s="208" t="s">
        <v>201</v>
      </c>
      <c r="E169" s="209" t="s">
        <v>3234</v>
      </c>
      <c r="F169" s="210" t="s">
        <v>3235</v>
      </c>
      <c r="G169" s="211" t="s">
        <v>590</v>
      </c>
      <c r="H169" s="212">
        <v>1</v>
      </c>
      <c r="I169" s="213"/>
      <c r="J169" s="212">
        <f t="shared" si="15"/>
        <v>0</v>
      </c>
      <c r="K169" s="210" t="s">
        <v>1</v>
      </c>
      <c r="L169" s="37"/>
      <c r="M169" s="214" t="s">
        <v>1</v>
      </c>
      <c r="N169" s="215" t="s">
        <v>41</v>
      </c>
      <c r="O169" s="65"/>
      <c r="P169" s="216">
        <f t="shared" si="16"/>
        <v>0</v>
      </c>
      <c r="Q169" s="216">
        <v>0</v>
      </c>
      <c r="R169" s="216">
        <f t="shared" si="17"/>
        <v>0</v>
      </c>
      <c r="S169" s="216">
        <v>0</v>
      </c>
      <c r="T169" s="217">
        <f t="shared" si="18"/>
        <v>0</v>
      </c>
      <c r="AR169" s="218" t="s">
        <v>403</v>
      </c>
      <c r="AT169" s="218" t="s">
        <v>201</v>
      </c>
      <c r="AU169" s="218" t="s">
        <v>85</v>
      </c>
      <c r="AY169" s="16" t="s">
        <v>198</v>
      </c>
      <c r="BE169" s="219">
        <f t="shared" si="19"/>
        <v>0</v>
      </c>
      <c r="BF169" s="219">
        <f t="shared" si="20"/>
        <v>0</v>
      </c>
      <c r="BG169" s="219">
        <f t="shared" si="21"/>
        <v>0</v>
      </c>
      <c r="BH169" s="219">
        <f t="shared" si="22"/>
        <v>0</v>
      </c>
      <c r="BI169" s="219">
        <f t="shared" si="23"/>
        <v>0</v>
      </c>
      <c r="BJ169" s="16" t="s">
        <v>83</v>
      </c>
      <c r="BK169" s="219">
        <f t="shared" si="24"/>
        <v>0</v>
      </c>
      <c r="BL169" s="16" t="s">
        <v>403</v>
      </c>
      <c r="BM169" s="218" t="s">
        <v>313</v>
      </c>
    </row>
    <row r="170" spans="2:65" s="1" customFormat="1" ht="16.5" customHeight="1" x14ac:dyDescent="0.2">
      <c r="B170" s="33"/>
      <c r="C170" s="208" t="s">
        <v>269</v>
      </c>
      <c r="D170" s="208" t="s">
        <v>201</v>
      </c>
      <c r="E170" s="209" t="s">
        <v>3236</v>
      </c>
      <c r="F170" s="210" t="s">
        <v>3237</v>
      </c>
      <c r="G170" s="211" t="s">
        <v>590</v>
      </c>
      <c r="H170" s="212">
        <v>1</v>
      </c>
      <c r="I170" s="213"/>
      <c r="J170" s="212">
        <f t="shared" si="15"/>
        <v>0</v>
      </c>
      <c r="K170" s="210" t="s">
        <v>1</v>
      </c>
      <c r="L170" s="37"/>
      <c r="M170" s="214" t="s">
        <v>1</v>
      </c>
      <c r="N170" s="215" t="s">
        <v>41</v>
      </c>
      <c r="O170" s="65"/>
      <c r="P170" s="216">
        <f t="shared" si="16"/>
        <v>0</v>
      </c>
      <c r="Q170" s="216">
        <v>0</v>
      </c>
      <c r="R170" s="216">
        <f t="shared" si="17"/>
        <v>0</v>
      </c>
      <c r="S170" s="216">
        <v>0</v>
      </c>
      <c r="T170" s="217">
        <f t="shared" si="18"/>
        <v>0</v>
      </c>
      <c r="AR170" s="218" t="s">
        <v>403</v>
      </c>
      <c r="AT170" s="218" t="s">
        <v>201</v>
      </c>
      <c r="AU170" s="218" t="s">
        <v>85</v>
      </c>
      <c r="AY170" s="16" t="s">
        <v>198</v>
      </c>
      <c r="BE170" s="219">
        <f t="shared" si="19"/>
        <v>0</v>
      </c>
      <c r="BF170" s="219">
        <f t="shared" si="20"/>
        <v>0</v>
      </c>
      <c r="BG170" s="219">
        <f t="shared" si="21"/>
        <v>0</v>
      </c>
      <c r="BH170" s="219">
        <f t="shared" si="22"/>
        <v>0</v>
      </c>
      <c r="BI170" s="219">
        <f t="shared" si="23"/>
        <v>0</v>
      </c>
      <c r="BJ170" s="16" t="s">
        <v>83</v>
      </c>
      <c r="BK170" s="219">
        <f t="shared" si="24"/>
        <v>0</v>
      </c>
      <c r="BL170" s="16" t="s">
        <v>403</v>
      </c>
      <c r="BM170" s="218" t="s">
        <v>320</v>
      </c>
    </row>
    <row r="171" spans="2:65" s="1" customFormat="1" ht="16.5" customHeight="1" x14ac:dyDescent="0.2">
      <c r="B171" s="33"/>
      <c r="C171" s="208" t="s">
        <v>259</v>
      </c>
      <c r="D171" s="208" t="s">
        <v>201</v>
      </c>
      <c r="E171" s="209" t="s">
        <v>3238</v>
      </c>
      <c r="F171" s="210" t="s">
        <v>3239</v>
      </c>
      <c r="G171" s="211" t="s">
        <v>590</v>
      </c>
      <c r="H171" s="212">
        <v>1</v>
      </c>
      <c r="I171" s="213"/>
      <c r="J171" s="212">
        <f t="shared" si="15"/>
        <v>0</v>
      </c>
      <c r="K171" s="210" t="s">
        <v>1</v>
      </c>
      <c r="L171" s="37"/>
      <c r="M171" s="214" t="s">
        <v>1</v>
      </c>
      <c r="N171" s="215" t="s">
        <v>41</v>
      </c>
      <c r="O171" s="65"/>
      <c r="P171" s="216">
        <f t="shared" si="16"/>
        <v>0</v>
      </c>
      <c r="Q171" s="216">
        <v>0</v>
      </c>
      <c r="R171" s="216">
        <f t="shared" si="17"/>
        <v>0</v>
      </c>
      <c r="S171" s="216">
        <v>0</v>
      </c>
      <c r="T171" s="217">
        <f t="shared" si="18"/>
        <v>0</v>
      </c>
      <c r="AR171" s="218" t="s">
        <v>403</v>
      </c>
      <c r="AT171" s="218" t="s">
        <v>201</v>
      </c>
      <c r="AU171" s="218" t="s">
        <v>85</v>
      </c>
      <c r="AY171" s="16" t="s">
        <v>198</v>
      </c>
      <c r="BE171" s="219">
        <f t="shared" si="19"/>
        <v>0</v>
      </c>
      <c r="BF171" s="219">
        <f t="shared" si="20"/>
        <v>0</v>
      </c>
      <c r="BG171" s="219">
        <f t="shared" si="21"/>
        <v>0</v>
      </c>
      <c r="BH171" s="219">
        <f t="shared" si="22"/>
        <v>0</v>
      </c>
      <c r="BI171" s="219">
        <f t="shared" si="23"/>
        <v>0</v>
      </c>
      <c r="BJ171" s="16" t="s">
        <v>83</v>
      </c>
      <c r="BK171" s="219">
        <f t="shared" si="24"/>
        <v>0</v>
      </c>
      <c r="BL171" s="16" t="s">
        <v>403</v>
      </c>
      <c r="BM171" s="218" t="s">
        <v>324</v>
      </c>
    </row>
    <row r="172" spans="2:65" s="11" customFormat="1" ht="22.9" customHeight="1" x14ac:dyDescent="0.2">
      <c r="B172" s="192"/>
      <c r="C172" s="193"/>
      <c r="D172" s="194" t="s">
        <v>75</v>
      </c>
      <c r="E172" s="206" t="s">
        <v>3240</v>
      </c>
      <c r="F172" s="206" t="s">
        <v>3241</v>
      </c>
      <c r="G172" s="193"/>
      <c r="H172" s="193"/>
      <c r="I172" s="196"/>
      <c r="J172" s="207">
        <f>BK172</f>
        <v>0</v>
      </c>
      <c r="K172" s="193"/>
      <c r="L172" s="198"/>
      <c r="M172" s="199"/>
      <c r="N172" s="200"/>
      <c r="O172" s="200"/>
      <c r="P172" s="201">
        <f>SUM(P173:P174)</f>
        <v>0</v>
      </c>
      <c r="Q172" s="200"/>
      <c r="R172" s="201">
        <f>SUM(R173:R174)</f>
        <v>0</v>
      </c>
      <c r="S172" s="200"/>
      <c r="T172" s="202">
        <f>SUM(T173:T174)</f>
        <v>0</v>
      </c>
      <c r="AR172" s="203" t="s">
        <v>211</v>
      </c>
      <c r="AT172" s="204" t="s">
        <v>75</v>
      </c>
      <c r="AU172" s="204" t="s">
        <v>83</v>
      </c>
      <c r="AY172" s="203" t="s">
        <v>198</v>
      </c>
      <c r="BK172" s="205">
        <f>SUM(BK173:BK174)</f>
        <v>0</v>
      </c>
    </row>
    <row r="173" spans="2:65" s="1" customFormat="1" ht="16.5" customHeight="1" x14ac:dyDescent="0.2">
      <c r="B173" s="33"/>
      <c r="C173" s="208" t="s">
        <v>7</v>
      </c>
      <c r="D173" s="208" t="s">
        <v>201</v>
      </c>
      <c r="E173" s="209" t="s">
        <v>3242</v>
      </c>
      <c r="F173" s="210" t="s">
        <v>3243</v>
      </c>
      <c r="G173" s="211" t="s">
        <v>590</v>
      </c>
      <c r="H173" s="212">
        <v>7</v>
      </c>
      <c r="I173" s="213"/>
      <c r="J173" s="212">
        <f>ROUND(I173*H173,2)</f>
        <v>0</v>
      </c>
      <c r="K173" s="210" t="s">
        <v>1</v>
      </c>
      <c r="L173" s="37"/>
      <c r="M173" s="214" t="s">
        <v>1</v>
      </c>
      <c r="N173" s="215" t="s">
        <v>41</v>
      </c>
      <c r="O173" s="6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AR173" s="218" t="s">
        <v>403</v>
      </c>
      <c r="AT173" s="218" t="s">
        <v>201</v>
      </c>
      <c r="AU173" s="218" t="s">
        <v>85</v>
      </c>
      <c r="AY173" s="16" t="s">
        <v>198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6" t="s">
        <v>83</v>
      </c>
      <c r="BK173" s="219">
        <f>ROUND(I173*H173,2)</f>
        <v>0</v>
      </c>
      <c r="BL173" s="16" t="s">
        <v>403</v>
      </c>
      <c r="BM173" s="218" t="s">
        <v>329</v>
      </c>
    </row>
    <row r="174" spans="2:65" s="1" customFormat="1" ht="16.5" customHeight="1" x14ac:dyDescent="0.2">
      <c r="B174" s="33"/>
      <c r="C174" s="208" t="s">
        <v>266</v>
      </c>
      <c r="D174" s="208" t="s">
        <v>201</v>
      </c>
      <c r="E174" s="209" t="s">
        <v>3244</v>
      </c>
      <c r="F174" s="210" t="s">
        <v>3245</v>
      </c>
      <c r="G174" s="211" t="s">
        <v>590</v>
      </c>
      <c r="H174" s="212">
        <v>7</v>
      </c>
      <c r="I174" s="213"/>
      <c r="J174" s="212">
        <f>ROUND(I174*H174,2)</f>
        <v>0</v>
      </c>
      <c r="K174" s="210" t="s">
        <v>1</v>
      </c>
      <c r="L174" s="37"/>
      <c r="M174" s="214" t="s">
        <v>1</v>
      </c>
      <c r="N174" s="215" t="s">
        <v>41</v>
      </c>
      <c r="O174" s="6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AR174" s="218" t="s">
        <v>403</v>
      </c>
      <c r="AT174" s="218" t="s">
        <v>201</v>
      </c>
      <c r="AU174" s="218" t="s">
        <v>85</v>
      </c>
      <c r="AY174" s="16" t="s">
        <v>198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6" t="s">
        <v>83</v>
      </c>
      <c r="BK174" s="219">
        <f>ROUND(I174*H174,2)</f>
        <v>0</v>
      </c>
      <c r="BL174" s="16" t="s">
        <v>403</v>
      </c>
      <c r="BM174" s="218" t="s">
        <v>334</v>
      </c>
    </row>
    <row r="175" spans="2:65" s="11" customFormat="1" ht="22.9" customHeight="1" x14ac:dyDescent="0.2">
      <c r="B175" s="192"/>
      <c r="C175" s="193"/>
      <c r="D175" s="194" t="s">
        <v>75</v>
      </c>
      <c r="E175" s="206" t="s">
        <v>3246</v>
      </c>
      <c r="F175" s="206" t="s">
        <v>1988</v>
      </c>
      <c r="G175" s="193"/>
      <c r="H175" s="193"/>
      <c r="I175" s="196"/>
      <c r="J175" s="207">
        <f>BK175</f>
        <v>0</v>
      </c>
      <c r="K175" s="193"/>
      <c r="L175" s="198"/>
      <c r="M175" s="199"/>
      <c r="N175" s="200"/>
      <c r="O175" s="200"/>
      <c r="P175" s="201">
        <f>P176</f>
        <v>0</v>
      </c>
      <c r="Q175" s="200"/>
      <c r="R175" s="201">
        <f>R176</f>
        <v>0</v>
      </c>
      <c r="S175" s="200"/>
      <c r="T175" s="202">
        <f>T176</f>
        <v>0</v>
      </c>
      <c r="AR175" s="203" t="s">
        <v>211</v>
      </c>
      <c r="AT175" s="204" t="s">
        <v>75</v>
      </c>
      <c r="AU175" s="204" t="s">
        <v>83</v>
      </c>
      <c r="AY175" s="203" t="s">
        <v>198</v>
      </c>
      <c r="BK175" s="205">
        <f>BK176</f>
        <v>0</v>
      </c>
    </row>
    <row r="176" spans="2:65" s="1" customFormat="1" ht="16.5" customHeight="1" x14ac:dyDescent="0.2">
      <c r="B176" s="33"/>
      <c r="C176" s="208" t="s">
        <v>336</v>
      </c>
      <c r="D176" s="208" t="s">
        <v>201</v>
      </c>
      <c r="E176" s="209" t="s">
        <v>1989</v>
      </c>
      <c r="F176" s="210" t="s">
        <v>1990</v>
      </c>
      <c r="G176" s="211" t="s">
        <v>590</v>
      </c>
      <c r="H176" s="212">
        <v>20</v>
      </c>
      <c r="I176" s="213"/>
      <c r="J176" s="212">
        <f>ROUND(I176*H176,2)</f>
        <v>0</v>
      </c>
      <c r="K176" s="210" t="s">
        <v>1</v>
      </c>
      <c r="L176" s="37"/>
      <c r="M176" s="214" t="s">
        <v>1</v>
      </c>
      <c r="N176" s="215" t="s">
        <v>41</v>
      </c>
      <c r="O176" s="6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218" t="s">
        <v>403</v>
      </c>
      <c r="AT176" s="218" t="s">
        <v>201</v>
      </c>
      <c r="AU176" s="218" t="s">
        <v>85</v>
      </c>
      <c r="AY176" s="16" t="s">
        <v>198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6" t="s">
        <v>83</v>
      </c>
      <c r="BK176" s="219">
        <f>ROUND(I176*H176,2)</f>
        <v>0</v>
      </c>
      <c r="BL176" s="16" t="s">
        <v>403</v>
      </c>
      <c r="BM176" s="218" t="s">
        <v>339</v>
      </c>
    </row>
    <row r="177" spans="2:65" s="11" customFormat="1" ht="22.9" customHeight="1" x14ac:dyDescent="0.2">
      <c r="B177" s="192"/>
      <c r="C177" s="193"/>
      <c r="D177" s="194" t="s">
        <v>75</v>
      </c>
      <c r="E177" s="206" t="s">
        <v>3247</v>
      </c>
      <c r="F177" s="206" t="s">
        <v>1992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SUM(P178:P179)</f>
        <v>0</v>
      </c>
      <c r="Q177" s="200"/>
      <c r="R177" s="201">
        <f>SUM(R178:R179)</f>
        <v>0</v>
      </c>
      <c r="S177" s="200"/>
      <c r="T177" s="202">
        <f>SUM(T178:T179)</f>
        <v>0</v>
      </c>
      <c r="AR177" s="203" t="s">
        <v>211</v>
      </c>
      <c r="AT177" s="204" t="s">
        <v>75</v>
      </c>
      <c r="AU177" s="204" t="s">
        <v>83</v>
      </c>
      <c r="AY177" s="203" t="s">
        <v>198</v>
      </c>
      <c r="BK177" s="205">
        <f>SUM(BK178:BK179)</f>
        <v>0</v>
      </c>
    </row>
    <row r="178" spans="2:65" s="1" customFormat="1" ht="16.5" customHeight="1" x14ac:dyDescent="0.2">
      <c r="B178" s="33"/>
      <c r="C178" s="208" t="s">
        <v>273</v>
      </c>
      <c r="D178" s="208" t="s">
        <v>201</v>
      </c>
      <c r="E178" s="209" t="s">
        <v>1995</v>
      </c>
      <c r="F178" s="210" t="s">
        <v>1996</v>
      </c>
      <c r="G178" s="211" t="s">
        <v>590</v>
      </c>
      <c r="H178" s="212">
        <v>4</v>
      </c>
      <c r="I178" s="213"/>
      <c r="J178" s="212">
        <f>ROUND(I178*H178,2)</f>
        <v>0</v>
      </c>
      <c r="K178" s="210" t="s">
        <v>1</v>
      </c>
      <c r="L178" s="37"/>
      <c r="M178" s="214" t="s">
        <v>1</v>
      </c>
      <c r="N178" s="215" t="s">
        <v>41</v>
      </c>
      <c r="O178" s="6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AR178" s="218" t="s">
        <v>403</v>
      </c>
      <c r="AT178" s="218" t="s">
        <v>201</v>
      </c>
      <c r="AU178" s="218" t="s">
        <v>85</v>
      </c>
      <c r="AY178" s="16" t="s">
        <v>198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6" t="s">
        <v>83</v>
      </c>
      <c r="BK178" s="219">
        <f>ROUND(I178*H178,2)</f>
        <v>0</v>
      </c>
      <c r="BL178" s="16" t="s">
        <v>403</v>
      </c>
      <c r="BM178" s="218" t="s">
        <v>343</v>
      </c>
    </row>
    <row r="179" spans="2:65" s="1" customFormat="1" ht="16.5" customHeight="1" x14ac:dyDescent="0.2">
      <c r="B179" s="33"/>
      <c r="C179" s="208" t="s">
        <v>347</v>
      </c>
      <c r="D179" s="208" t="s">
        <v>201</v>
      </c>
      <c r="E179" s="209" t="s">
        <v>1993</v>
      </c>
      <c r="F179" s="210" t="s">
        <v>1994</v>
      </c>
      <c r="G179" s="211" t="s">
        <v>590</v>
      </c>
      <c r="H179" s="212">
        <v>24</v>
      </c>
      <c r="I179" s="213"/>
      <c r="J179" s="212">
        <f>ROUND(I179*H179,2)</f>
        <v>0</v>
      </c>
      <c r="K179" s="210" t="s">
        <v>1</v>
      </c>
      <c r="L179" s="37"/>
      <c r="M179" s="214" t="s">
        <v>1</v>
      </c>
      <c r="N179" s="215" t="s">
        <v>41</v>
      </c>
      <c r="O179" s="6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AR179" s="218" t="s">
        <v>403</v>
      </c>
      <c r="AT179" s="218" t="s">
        <v>201</v>
      </c>
      <c r="AU179" s="218" t="s">
        <v>85</v>
      </c>
      <c r="AY179" s="16" t="s">
        <v>198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6" t="s">
        <v>83</v>
      </c>
      <c r="BK179" s="219">
        <f>ROUND(I179*H179,2)</f>
        <v>0</v>
      </c>
      <c r="BL179" s="16" t="s">
        <v>403</v>
      </c>
      <c r="BM179" s="218" t="s">
        <v>350</v>
      </c>
    </row>
    <row r="180" spans="2:65" s="11" customFormat="1" ht="22.9" customHeight="1" x14ac:dyDescent="0.2">
      <c r="B180" s="192"/>
      <c r="C180" s="193"/>
      <c r="D180" s="194" t="s">
        <v>75</v>
      </c>
      <c r="E180" s="206" t="s">
        <v>3248</v>
      </c>
      <c r="F180" s="206" t="s">
        <v>3664</v>
      </c>
      <c r="G180" s="193"/>
      <c r="H180" s="193"/>
      <c r="I180" s="196"/>
      <c r="J180" s="207">
        <f>BK180</f>
        <v>0</v>
      </c>
      <c r="K180" s="193"/>
      <c r="L180" s="198"/>
      <c r="M180" s="199"/>
      <c r="N180" s="200"/>
      <c r="O180" s="200"/>
      <c r="P180" s="201">
        <f>P181</f>
        <v>0</v>
      </c>
      <c r="Q180" s="200"/>
      <c r="R180" s="201">
        <f>R181</f>
        <v>0</v>
      </c>
      <c r="S180" s="200"/>
      <c r="T180" s="202">
        <f>T181</f>
        <v>0</v>
      </c>
      <c r="AR180" s="203" t="s">
        <v>211</v>
      </c>
      <c r="AT180" s="204" t="s">
        <v>75</v>
      </c>
      <c r="AU180" s="204" t="s">
        <v>83</v>
      </c>
      <c r="AY180" s="203" t="s">
        <v>198</v>
      </c>
      <c r="BK180" s="205">
        <f>BK181</f>
        <v>0</v>
      </c>
    </row>
    <row r="181" spans="2:65" s="1" customFormat="1" ht="16.5" customHeight="1" x14ac:dyDescent="0.2">
      <c r="B181" s="33"/>
      <c r="C181" s="208" t="s">
        <v>279</v>
      </c>
      <c r="D181" s="208" t="s">
        <v>201</v>
      </c>
      <c r="E181" s="209" t="s">
        <v>1998</v>
      </c>
      <c r="F181" s="210" t="s">
        <v>1999</v>
      </c>
      <c r="G181" s="211" t="s">
        <v>590</v>
      </c>
      <c r="H181" s="212">
        <v>80</v>
      </c>
      <c r="I181" s="213"/>
      <c r="J181" s="212">
        <f>ROUND(I181*H181,2)</f>
        <v>0</v>
      </c>
      <c r="K181" s="210" t="s">
        <v>1</v>
      </c>
      <c r="L181" s="37"/>
      <c r="M181" s="214" t="s">
        <v>1</v>
      </c>
      <c r="N181" s="215" t="s">
        <v>41</v>
      </c>
      <c r="O181" s="6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AR181" s="218" t="s">
        <v>403</v>
      </c>
      <c r="AT181" s="218" t="s">
        <v>201</v>
      </c>
      <c r="AU181" s="218" t="s">
        <v>85</v>
      </c>
      <c r="AY181" s="16" t="s">
        <v>198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6" t="s">
        <v>83</v>
      </c>
      <c r="BK181" s="219">
        <f>ROUND(I181*H181,2)</f>
        <v>0</v>
      </c>
      <c r="BL181" s="16" t="s">
        <v>403</v>
      </c>
      <c r="BM181" s="218" t="s">
        <v>356</v>
      </c>
    </row>
    <row r="182" spans="2:65" s="11" customFormat="1" ht="22.9" customHeight="1" x14ac:dyDescent="0.2">
      <c r="B182" s="192"/>
      <c r="C182" s="193"/>
      <c r="D182" s="194" t="s">
        <v>75</v>
      </c>
      <c r="E182" s="206" t="s">
        <v>3249</v>
      </c>
      <c r="F182" s="206" t="s">
        <v>3250</v>
      </c>
      <c r="G182" s="193"/>
      <c r="H182" s="193"/>
      <c r="I182" s="196"/>
      <c r="J182" s="207">
        <f>BK182</f>
        <v>0</v>
      </c>
      <c r="K182" s="193"/>
      <c r="L182" s="198"/>
      <c r="M182" s="199"/>
      <c r="N182" s="200"/>
      <c r="O182" s="200"/>
      <c r="P182" s="201">
        <f>SUM(P183:P184)</f>
        <v>0</v>
      </c>
      <c r="Q182" s="200"/>
      <c r="R182" s="201">
        <f>SUM(R183:R184)</f>
        <v>0</v>
      </c>
      <c r="S182" s="200"/>
      <c r="T182" s="202">
        <f>SUM(T183:T184)</f>
        <v>0</v>
      </c>
      <c r="AR182" s="203" t="s">
        <v>211</v>
      </c>
      <c r="AT182" s="204" t="s">
        <v>75</v>
      </c>
      <c r="AU182" s="204" t="s">
        <v>83</v>
      </c>
      <c r="AY182" s="203" t="s">
        <v>198</v>
      </c>
      <c r="BK182" s="205">
        <f>SUM(BK183:BK184)</f>
        <v>0</v>
      </c>
    </row>
    <row r="183" spans="2:65" s="1" customFormat="1" ht="16.5" customHeight="1" x14ac:dyDescent="0.2">
      <c r="B183" s="33"/>
      <c r="C183" s="208" t="s">
        <v>299</v>
      </c>
      <c r="D183" s="208" t="s">
        <v>201</v>
      </c>
      <c r="E183" s="209" t="s">
        <v>3251</v>
      </c>
      <c r="F183" s="210" t="s">
        <v>3252</v>
      </c>
      <c r="G183" s="211" t="s">
        <v>278</v>
      </c>
      <c r="H183" s="212">
        <v>575</v>
      </c>
      <c r="I183" s="213"/>
      <c r="J183" s="212">
        <f>ROUND(I183*H183,2)</f>
        <v>0</v>
      </c>
      <c r="K183" s="210" t="s">
        <v>1</v>
      </c>
      <c r="L183" s="37"/>
      <c r="M183" s="214" t="s">
        <v>1</v>
      </c>
      <c r="N183" s="215" t="s">
        <v>41</v>
      </c>
      <c r="O183" s="6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AR183" s="218" t="s">
        <v>403</v>
      </c>
      <c r="AT183" s="218" t="s">
        <v>201</v>
      </c>
      <c r="AU183" s="218" t="s">
        <v>85</v>
      </c>
      <c r="AY183" s="16" t="s">
        <v>198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6" t="s">
        <v>83</v>
      </c>
      <c r="BK183" s="219">
        <f>ROUND(I183*H183,2)</f>
        <v>0</v>
      </c>
      <c r="BL183" s="16" t="s">
        <v>403</v>
      </c>
      <c r="BM183" s="218" t="s">
        <v>375</v>
      </c>
    </row>
    <row r="184" spans="2:65" s="1" customFormat="1" ht="16.5" customHeight="1" x14ac:dyDescent="0.2">
      <c r="B184" s="33"/>
      <c r="C184" s="208" t="s">
        <v>283</v>
      </c>
      <c r="D184" s="208" t="s">
        <v>201</v>
      </c>
      <c r="E184" s="209" t="s">
        <v>3253</v>
      </c>
      <c r="F184" s="210" t="s">
        <v>3254</v>
      </c>
      <c r="G184" s="211" t="s">
        <v>278</v>
      </c>
      <c r="H184" s="212">
        <v>35</v>
      </c>
      <c r="I184" s="213"/>
      <c r="J184" s="212">
        <f>ROUND(I184*H184,2)</f>
        <v>0</v>
      </c>
      <c r="K184" s="210" t="s">
        <v>1</v>
      </c>
      <c r="L184" s="37"/>
      <c r="M184" s="214" t="s">
        <v>1</v>
      </c>
      <c r="N184" s="215" t="s">
        <v>41</v>
      </c>
      <c r="O184" s="6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AR184" s="218" t="s">
        <v>403</v>
      </c>
      <c r="AT184" s="218" t="s">
        <v>201</v>
      </c>
      <c r="AU184" s="218" t="s">
        <v>85</v>
      </c>
      <c r="AY184" s="16" t="s">
        <v>198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6" t="s">
        <v>83</v>
      </c>
      <c r="BK184" s="219">
        <f>ROUND(I184*H184,2)</f>
        <v>0</v>
      </c>
      <c r="BL184" s="16" t="s">
        <v>403</v>
      </c>
      <c r="BM184" s="218" t="s">
        <v>378</v>
      </c>
    </row>
    <row r="185" spans="2:65" s="11" customFormat="1" ht="22.9" customHeight="1" x14ac:dyDescent="0.2">
      <c r="B185" s="192"/>
      <c r="C185" s="193"/>
      <c r="D185" s="194" t="s">
        <v>75</v>
      </c>
      <c r="E185" s="206" t="s">
        <v>3255</v>
      </c>
      <c r="F185" s="206" t="s">
        <v>3256</v>
      </c>
      <c r="G185" s="193"/>
      <c r="H185" s="193"/>
      <c r="I185" s="196"/>
      <c r="J185" s="207">
        <f>BK185</f>
        <v>0</v>
      </c>
      <c r="K185" s="193"/>
      <c r="L185" s="198"/>
      <c r="M185" s="199"/>
      <c r="N185" s="200"/>
      <c r="O185" s="200"/>
      <c r="P185" s="201">
        <f>SUM(P186:P188)</f>
        <v>0</v>
      </c>
      <c r="Q185" s="200"/>
      <c r="R185" s="201">
        <f>SUM(R186:R188)</f>
        <v>0</v>
      </c>
      <c r="S185" s="200"/>
      <c r="T185" s="202">
        <f>SUM(T186:T188)</f>
        <v>0</v>
      </c>
      <c r="AR185" s="203" t="s">
        <v>211</v>
      </c>
      <c r="AT185" s="204" t="s">
        <v>75</v>
      </c>
      <c r="AU185" s="204" t="s">
        <v>83</v>
      </c>
      <c r="AY185" s="203" t="s">
        <v>198</v>
      </c>
      <c r="BK185" s="205">
        <f>SUM(BK186:BK188)</f>
        <v>0</v>
      </c>
    </row>
    <row r="186" spans="2:65" s="1" customFormat="1" ht="16.5" customHeight="1" x14ac:dyDescent="0.2">
      <c r="B186" s="33"/>
      <c r="C186" s="208" t="s">
        <v>387</v>
      </c>
      <c r="D186" s="208" t="s">
        <v>201</v>
      </c>
      <c r="E186" s="209" t="s">
        <v>3257</v>
      </c>
      <c r="F186" s="210" t="s">
        <v>3258</v>
      </c>
      <c r="G186" s="211" t="s">
        <v>278</v>
      </c>
      <c r="H186" s="212">
        <v>125</v>
      </c>
      <c r="I186" s="213"/>
      <c r="J186" s="212">
        <f>ROUND(I186*H186,2)</f>
        <v>0</v>
      </c>
      <c r="K186" s="210" t="s">
        <v>1</v>
      </c>
      <c r="L186" s="37"/>
      <c r="M186" s="214" t="s">
        <v>1</v>
      </c>
      <c r="N186" s="215" t="s">
        <v>41</v>
      </c>
      <c r="O186" s="65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AR186" s="218" t="s">
        <v>403</v>
      </c>
      <c r="AT186" s="218" t="s">
        <v>201</v>
      </c>
      <c r="AU186" s="218" t="s">
        <v>85</v>
      </c>
      <c r="AY186" s="16" t="s">
        <v>198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6" t="s">
        <v>83</v>
      </c>
      <c r="BK186" s="219">
        <f>ROUND(I186*H186,2)</f>
        <v>0</v>
      </c>
      <c r="BL186" s="16" t="s">
        <v>403</v>
      </c>
      <c r="BM186" s="218" t="s">
        <v>390</v>
      </c>
    </row>
    <row r="187" spans="2:65" s="1" customFormat="1" ht="16.5" customHeight="1" x14ac:dyDescent="0.2">
      <c r="B187" s="33"/>
      <c r="C187" s="208" t="s">
        <v>290</v>
      </c>
      <c r="D187" s="208" t="s">
        <v>201</v>
      </c>
      <c r="E187" s="209" t="s">
        <v>3259</v>
      </c>
      <c r="F187" s="210" t="s">
        <v>3260</v>
      </c>
      <c r="G187" s="211" t="s">
        <v>278</v>
      </c>
      <c r="H187" s="212">
        <v>255</v>
      </c>
      <c r="I187" s="213"/>
      <c r="J187" s="212">
        <f>ROUND(I187*H187,2)</f>
        <v>0</v>
      </c>
      <c r="K187" s="210" t="s">
        <v>1</v>
      </c>
      <c r="L187" s="37"/>
      <c r="M187" s="214" t="s">
        <v>1</v>
      </c>
      <c r="N187" s="215" t="s">
        <v>41</v>
      </c>
      <c r="O187" s="65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AR187" s="218" t="s">
        <v>403</v>
      </c>
      <c r="AT187" s="218" t="s">
        <v>201</v>
      </c>
      <c r="AU187" s="218" t="s">
        <v>85</v>
      </c>
      <c r="AY187" s="16" t="s">
        <v>198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6" t="s">
        <v>83</v>
      </c>
      <c r="BK187" s="219">
        <f>ROUND(I187*H187,2)</f>
        <v>0</v>
      </c>
      <c r="BL187" s="16" t="s">
        <v>403</v>
      </c>
      <c r="BM187" s="218" t="s">
        <v>394</v>
      </c>
    </row>
    <row r="188" spans="2:65" s="1" customFormat="1" ht="16.5" customHeight="1" x14ac:dyDescent="0.2">
      <c r="B188" s="33"/>
      <c r="C188" s="208" t="s">
        <v>352</v>
      </c>
      <c r="D188" s="208" t="s">
        <v>201</v>
      </c>
      <c r="E188" s="209" t="s">
        <v>3261</v>
      </c>
      <c r="F188" s="210" t="s">
        <v>3262</v>
      </c>
      <c r="G188" s="211" t="s">
        <v>278</v>
      </c>
      <c r="H188" s="212">
        <v>345</v>
      </c>
      <c r="I188" s="213"/>
      <c r="J188" s="212">
        <f>ROUND(I188*H188,2)</f>
        <v>0</v>
      </c>
      <c r="K188" s="210" t="s">
        <v>1</v>
      </c>
      <c r="L188" s="37"/>
      <c r="M188" s="214" t="s">
        <v>1</v>
      </c>
      <c r="N188" s="215" t="s">
        <v>41</v>
      </c>
      <c r="O188" s="6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AR188" s="218" t="s">
        <v>403</v>
      </c>
      <c r="AT188" s="218" t="s">
        <v>201</v>
      </c>
      <c r="AU188" s="218" t="s">
        <v>85</v>
      </c>
      <c r="AY188" s="16" t="s">
        <v>198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6" t="s">
        <v>83</v>
      </c>
      <c r="BK188" s="219">
        <f>ROUND(I188*H188,2)</f>
        <v>0</v>
      </c>
      <c r="BL188" s="16" t="s">
        <v>403</v>
      </c>
      <c r="BM188" s="218" t="s">
        <v>399</v>
      </c>
    </row>
    <row r="189" spans="2:65" s="11" customFormat="1" ht="22.9" customHeight="1" x14ac:dyDescent="0.2">
      <c r="B189" s="192"/>
      <c r="C189" s="193"/>
      <c r="D189" s="194" t="s">
        <v>75</v>
      </c>
      <c r="E189" s="206" t="s">
        <v>3263</v>
      </c>
      <c r="F189" s="206" t="s">
        <v>2005</v>
      </c>
      <c r="G189" s="193"/>
      <c r="H189" s="193"/>
      <c r="I189" s="196"/>
      <c r="J189" s="207">
        <f>BK189</f>
        <v>0</v>
      </c>
      <c r="K189" s="193"/>
      <c r="L189" s="198"/>
      <c r="M189" s="199"/>
      <c r="N189" s="200"/>
      <c r="O189" s="200"/>
      <c r="P189" s="201">
        <f>P190</f>
        <v>0</v>
      </c>
      <c r="Q189" s="200"/>
      <c r="R189" s="201">
        <f>R190</f>
        <v>0</v>
      </c>
      <c r="S189" s="200"/>
      <c r="T189" s="202">
        <f>T190</f>
        <v>0</v>
      </c>
      <c r="AR189" s="203" t="s">
        <v>211</v>
      </c>
      <c r="AT189" s="204" t="s">
        <v>75</v>
      </c>
      <c r="AU189" s="204" t="s">
        <v>83</v>
      </c>
      <c r="AY189" s="203" t="s">
        <v>198</v>
      </c>
      <c r="BK189" s="205">
        <f>BK190</f>
        <v>0</v>
      </c>
    </row>
    <row r="190" spans="2:65" s="1" customFormat="1" ht="16.5" customHeight="1" x14ac:dyDescent="0.2">
      <c r="B190" s="33"/>
      <c r="C190" s="208" t="s">
        <v>295</v>
      </c>
      <c r="D190" s="208" t="s">
        <v>201</v>
      </c>
      <c r="E190" s="209" t="s">
        <v>2006</v>
      </c>
      <c r="F190" s="210" t="s">
        <v>2007</v>
      </c>
      <c r="G190" s="211" t="s">
        <v>278</v>
      </c>
      <c r="H190" s="212">
        <v>25</v>
      </c>
      <c r="I190" s="213"/>
      <c r="J190" s="212">
        <f>ROUND(I190*H190,2)</f>
        <v>0</v>
      </c>
      <c r="K190" s="210" t="s">
        <v>1</v>
      </c>
      <c r="L190" s="37"/>
      <c r="M190" s="214" t="s">
        <v>1</v>
      </c>
      <c r="N190" s="215" t="s">
        <v>41</v>
      </c>
      <c r="O190" s="65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AR190" s="218" t="s">
        <v>403</v>
      </c>
      <c r="AT190" s="218" t="s">
        <v>201</v>
      </c>
      <c r="AU190" s="218" t="s">
        <v>85</v>
      </c>
      <c r="AY190" s="16" t="s">
        <v>198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6" t="s">
        <v>83</v>
      </c>
      <c r="BK190" s="219">
        <f>ROUND(I190*H190,2)</f>
        <v>0</v>
      </c>
      <c r="BL190" s="16" t="s">
        <v>403</v>
      </c>
      <c r="BM190" s="218" t="s">
        <v>403</v>
      </c>
    </row>
    <row r="191" spans="2:65" s="11" customFormat="1" ht="22.9" customHeight="1" x14ac:dyDescent="0.2">
      <c r="B191" s="192"/>
      <c r="C191" s="193"/>
      <c r="D191" s="194" t="s">
        <v>75</v>
      </c>
      <c r="E191" s="206" t="s">
        <v>3264</v>
      </c>
      <c r="F191" s="206" t="s">
        <v>2023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P192</f>
        <v>0</v>
      </c>
      <c r="Q191" s="200"/>
      <c r="R191" s="201">
        <f>R192</f>
        <v>0</v>
      </c>
      <c r="S191" s="200"/>
      <c r="T191" s="202">
        <f>T192</f>
        <v>0</v>
      </c>
      <c r="AR191" s="203" t="s">
        <v>211</v>
      </c>
      <c r="AT191" s="204" t="s">
        <v>75</v>
      </c>
      <c r="AU191" s="204" t="s">
        <v>83</v>
      </c>
      <c r="AY191" s="203" t="s">
        <v>198</v>
      </c>
      <c r="BK191" s="205">
        <f>BK192</f>
        <v>0</v>
      </c>
    </row>
    <row r="192" spans="2:65" s="1" customFormat="1" ht="16.5" customHeight="1" x14ac:dyDescent="0.2">
      <c r="B192" s="33"/>
      <c r="C192" s="208" t="s">
        <v>404</v>
      </c>
      <c r="D192" s="208" t="s">
        <v>201</v>
      </c>
      <c r="E192" s="209" t="s">
        <v>2024</v>
      </c>
      <c r="F192" s="210" t="s">
        <v>2025</v>
      </c>
      <c r="G192" s="211" t="s">
        <v>590</v>
      </c>
      <c r="H192" s="212">
        <v>40</v>
      </c>
      <c r="I192" s="213"/>
      <c r="J192" s="212">
        <f>ROUND(I192*H192,2)</f>
        <v>0</v>
      </c>
      <c r="K192" s="210" t="s">
        <v>1</v>
      </c>
      <c r="L192" s="37"/>
      <c r="M192" s="214" t="s">
        <v>1</v>
      </c>
      <c r="N192" s="215" t="s">
        <v>41</v>
      </c>
      <c r="O192" s="65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AR192" s="218" t="s">
        <v>403</v>
      </c>
      <c r="AT192" s="218" t="s">
        <v>201</v>
      </c>
      <c r="AU192" s="218" t="s">
        <v>85</v>
      </c>
      <c r="AY192" s="16" t="s">
        <v>198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6" t="s">
        <v>83</v>
      </c>
      <c r="BK192" s="219">
        <f>ROUND(I192*H192,2)</f>
        <v>0</v>
      </c>
      <c r="BL192" s="16" t="s">
        <v>403</v>
      </c>
      <c r="BM192" s="218" t="s">
        <v>407</v>
      </c>
    </row>
    <row r="193" spans="2:65" s="11" customFormat="1" ht="22.9" customHeight="1" x14ac:dyDescent="0.2">
      <c r="B193" s="192"/>
      <c r="C193" s="193"/>
      <c r="D193" s="194" t="s">
        <v>75</v>
      </c>
      <c r="E193" s="206" t="s">
        <v>3265</v>
      </c>
      <c r="F193" s="206" t="s">
        <v>3665</v>
      </c>
      <c r="G193" s="193"/>
      <c r="H193" s="193"/>
      <c r="I193" s="196"/>
      <c r="J193" s="207">
        <f>BK193</f>
        <v>0</v>
      </c>
      <c r="K193" s="193"/>
      <c r="L193" s="198"/>
      <c r="M193" s="199"/>
      <c r="N193" s="200"/>
      <c r="O193" s="200"/>
      <c r="P193" s="201">
        <f>P194</f>
        <v>0</v>
      </c>
      <c r="Q193" s="200"/>
      <c r="R193" s="201">
        <f>R194</f>
        <v>0</v>
      </c>
      <c r="S193" s="200"/>
      <c r="T193" s="202">
        <f>T194</f>
        <v>0</v>
      </c>
      <c r="AR193" s="203" t="s">
        <v>211</v>
      </c>
      <c r="AT193" s="204" t="s">
        <v>75</v>
      </c>
      <c r="AU193" s="204" t="s">
        <v>83</v>
      </c>
      <c r="AY193" s="203" t="s">
        <v>198</v>
      </c>
      <c r="BK193" s="205">
        <f>BK194</f>
        <v>0</v>
      </c>
    </row>
    <row r="194" spans="2:65" s="1" customFormat="1" ht="16.5" customHeight="1" x14ac:dyDescent="0.2">
      <c r="B194" s="33"/>
      <c r="C194" s="208" t="s">
        <v>303</v>
      </c>
      <c r="D194" s="208" t="s">
        <v>201</v>
      </c>
      <c r="E194" s="209" t="s">
        <v>2041</v>
      </c>
      <c r="F194" s="210" t="s">
        <v>2042</v>
      </c>
      <c r="G194" s="211" t="s">
        <v>590</v>
      </c>
      <c r="H194" s="212">
        <v>6</v>
      </c>
      <c r="I194" s="213"/>
      <c r="J194" s="212">
        <f>ROUND(I194*H194,2)</f>
        <v>0</v>
      </c>
      <c r="K194" s="210" t="s">
        <v>1</v>
      </c>
      <c r="L194" s="37"/>
      <c r="M194" s="214" t="s">
        <v>1</v>
      </c>
      <c r="N194" s="215" t="s">
        <v>41</v>
      </c>
      <c r="O194" s="65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AR194" s="218" t="s">
        <v>403</v>
      </c>
      <c r="AT194" s="218" t="s">
        <v>201</v>
      </c>
      <c r="AU194" s="218" t="s">
        <v>85</v>
      </c>
      <c r="AY194" s="16" t="s">
        <v>198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6" t="s">
        <v>83</v>
      </c>
      <c r="BK194" s="219">
        <f>ROUND(I194*H194,2)</f>
        <v>0</v>
      </c>
      <c r="BL194" s="16" t="s">
        <v>403</v>
      </c>
      <c r="BM194" s="218" t="s">
        <v>410</v>
      </c>
    </row>
    <row r="195" spans="2:65" s="11" customFormat="1" ht="22.9" customHeight="1" x14ac:dyDescent="0.2">
      <c r="B195" s="192"/>
      <c r="C195" s="193"/>
      <c r="D195" s="194" t="s">
        <v>75</v>
      </c>
      <c r="E195" s="206" t="s">
        <v>3266</v>
      </c>
      <c r="F195" s="206" t="s">
        <v>3666</v>
      </c>
      <c r="G195" s="193"/>
      <c r="H195" s="193"/>
      <c r="I195" s="196"/>
      <c r="J195" s="207">
        <f>BK195</f>
        <v>0</v>
      </c>
      <c r="K195" s="193"/>
      <c r="L195" s="198"/>
      <c r="M195" s="199"/>
      <c r="N195" s="200"/>
      <c r="O195" s="200"/>
      <c r="P195" s="201">
        <f>P196</f>
        <v>0</v>
      </c>
      <c r="Q195" s="200"/>
      <c r="R195" s="201">
        <f>R196</f>
        <v>0</v>
      </c>
      <c r="S195" s="200"/>
      <c r="T195" s="202">
        <f>T196</f>
        <v>0</v>
      </c>
      <c r="AR195" s="203" t="s">
        <v>211</v>
      </c>
      <c r="AT195" s="204" t="s">
        <v>75</v>
      </c>
      <c r="AU195" s="204" t="s">
        <v>83</v>
      </c>
      <c r="AY195" s="203" t="s">
        <v>198</v>
      </c>
      <c r="BK195" s="205">
        <f>BK196</f>
        <v>0</v>
      </c>
    </row>
    <row r="196" spans="2:65" s="1" customFormat="1" ht="16.5" customHeight="1" x14ac:dyDescent="0.2">
      <c r="B196" s="33"/>
      <c r="C196" s="208" t="s">
        <v>411</v>
      </c>
      <c r="D196" s="208" t="s">
        <v>201</v>
      </c>
      <c r="E196" s="209" t="s">
        <v>2044</v>
      </c>
      <c r="F196" s="210" t="s">
        <v>2045</v>
      </c>
      <c r="G196" s="211" t="s">
        <v>590</v>
      </c>
      <c r="H196" s="212">
        <v>6</v>
      </c>
      <c r="I196" s="213"/>
      <c r="J196" s="212">
        <f>ROUND(I196*H196,2)</f>
        <v>0</v>
      </c>
      <c r="K196" s="210" t="s">
        <v>1</v>
      </c>
      <c r="L196" s="37"/>
      <c r="M196" s="214" t="s">
        <v>1</v>
      </c>
      <c r="N196" s="215" t="s">
        <v>41</v>
      </c>
      <c r="O196" s="6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AR196" s="218" t="s">
        <v>403</v>
      </c>
      <c r="AT196" s="218" t="s">
        <v>201</v>
      </c>
      <c r="AU196" s="218" t="s">
        <v>85</v>
      </c>
      <c r="AY196" s="16" t="s">
        <v>198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6" t="s">
        <v>83</v>
      </c>
      <c r="BK196" s="219">
        <f>ROUND(I196*H196,2)</f>
        <v>0</v>
      </c>
      <c r="BL196" s="16" t="s">
        <v>403</v>
      </c>
      <c r="BM196" s="218" t="s">
        <v>414</v>
      </c>
    </row>
    <row r="197" spans="2:65" s="11" customFormat="1" ht="22.9" customHeight="1" x14ac:dyDescent="0.2">
      <c r="B197" s="192"/>
      <c r="C197" s="193"/>
      <c r="D197" s="194" t="s">
        <v>75</v>
      </c>
      <c r="E197" s="206" t="s">
        <v>3267</v>
      </c>
      <c r="F197" s="206" t="s">
        <v>3667</v>
      </c>
      <c r="G197" s="193"/>
      <c r="H197" s="193"/>
      <c r="I197" s="196"/>
      <c r="J197" s="207">
        <f>BK197</f>
        <v>0</v>
      </c>
      <c r="K197" s="193"/>
      <c r="L197" s="198"/>
      <c r="M197" s="199"/>
      <c r="N197" s="200"/>
      <c r="O197" s="200"/>
      <c r="P197" s="201">
        <f>P198</f>
        <v>0</v>
      </c>
      <c r="Q197" s="200"/>
      <c r="R197" s="201">
        <f>R198</f>
        <v>0</v>
      </c>
      <c r="S197" s="200"/>
      <c r="T197" s="202">
        <f>T198</f>
        <v>0</v>
      </c>
      <c r="AR197" s="203" t="s">
        <v>211</v>
      </c>
      <c r="AT197" s="204" t="s">
        <v>75</v>
      </c>
      <c r="AU197" s="204" t="s">
        <v>83</v>
      </c>
      <c r="AY197" s="203" t="s">
        <v>198</v>
      </c>
      <c r="BK197" s="205">
        <f>BK198</f>
        <v>0</v>
      </c>
    </row>
    <row r="198" spans="2:65" s="1" customFormat="1" ht="16.5" customHeight="1" x14ac:dyDescent="0.2">
      <c r="B198" s="33"/>
      <c r="C198" s="208" t="s">
        <v>313</v>
      </c>
      <c r="D198" s="208" t="s">
        <v>201</v>
      </c>
      <c r="E198" s="209" t="s">
        <v>3268</v>
      </c>
      <c r="F198" s="210" t="s">
        <v>3269</v>
      </c>
      <c r="G198" s="211" t="s">
        <v>590</v>
      </c>
      <c r="H198" s="212">
        <v>6</v>
      </c>
      <c r="I198" s="213"/>
      <c r="J198" s="212">
        <f>ROUND(I198*H198,2)</f>
        <v>0</v>
      </c>
      <c r="K198" s="210" t="s">
        <v>1</v>
      </c>
      <c r="L198" s="37"/>
      <c r="M198" s="214" t="s">
        <v>1</v>
      </c>
      <c r="N198" s="215" t="s">
        <v>41</v>
      </c>
      <c r="O198" s="65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AR198" s="218" t="s">
        <v>403</v>
      </c>
      <c r="AT198" s="218" t="s">
        <v>201</v>
      </c>
      <c r="AU198" s="218" t="s">
        <v>85</v>
      </c>
      <c r="AY198" s="16" t="s">
        <v>198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6" t="s">
        <v>83</v>
      </c>
      <c r="BK198" s="219">
        <f>ROUND(I198*H198,2)</f>
        <v>0</v>
      </c>
      <c r="BL198" s="16" t="s">
        <v>403</v>
      </c>
      <c r="BM198" s="218" t="s">
        <v>422</v>
      </c>
    </row>
    <row r="199" spans="2:65" s="11" customFormat="1" ht="22.9" customHeight="1" x14ac:dyDescent="0.2">
      <c r="B199" s="192"/>
      <c r="C199" s="193"/>
      <c r="D199" s="194" t="s">
        <v>75</v>
      </c>
      <c r="E199" s="206" t="s">
        <v>3270</v>
      </c>
      <c r="F199" s="206" t="s">
        <v>2081</v>
      </c>
      <c r="G199" s="193"/>
      <c r="H199" s="193"/>
      <c r="I199" s="196"/>
      <c r="J199" s="207">
        <f>BK199</f>
        <v>0</v>
      </c>
      <c r="K199" s="193"/>
      <c r="L199" s="198"/>
      <c r="M199" s="199"/>
      <c r="N199" s="200"/>
      <c r="O199" s="200"/>
      <c r="P199" s="201">
        <f>SUM(P200:P201)</f>
        <v>0</v>
      </c>
      <c r="Q199" s="200"/>
      <c r="R199" s="201">
        <f>SUM(R200:R201)</f>
        <v>0</v>
      </c>
      <c r="S199" s="200"/>
      <c r="T199" s="202">
        <f>SUM(T200:T201)</f>
        <v>0</v>
      </c>
      <c r="AR199" s="203" t="s">
        <v>211</v>
      </c>
      <c r="AT199" s="204" t="s">
        <v>75</v>
      </c>
      <c r="AU199" s="204" t="s">
        <v>83</v>
      </c>
      <c r="AY199" s="203" t="s">
        <v>198</v>
      </c>
      <c r="BK199" s="205">
        <f>SUM(BK200:BK201)</f>
        <v>0</v>
      </c>
    </row>
    <row r="200" spans="2:65" s="1" customFormat="1" ht="16.5" customHeight="1" x14ac:dyDescent="0.2">
      <c r="B200" s="33"/>
      <c r="C200" s="208" t="s">
        <v>424</v>
      </c>
      <c r="D200" s="208" t="s">
        <v>201</v>
      </c>
      <c r="E200" s="209" t="s">
        <v>3271</v>
      </c>
      <c r="F200" s="210" t="s">
        <v>3272</v>
      </c>
      <c r="G200" s="211" t="s">
        <v>2084</v>
      </c>
      <c r="H200" s="212">
        <v>25</v>
      </c>
      <c r="I200" s="213"/>
      <c r="J200" s="212">
        <f>ROUND(I200*H200,2)</f>
        <v>0</v>
      </c>
      <c r="K200" s="210" t="s">
        <v>1</v>
      </c>
      <c r="L200" s="37"/>
      <c r="M200" s="214" t="s">
        <v>1</v>
      </c>
      <c r="N200" s="215" t="s">
        <v>41</v>
      </c>
      <c r="O200" s="6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AR200" s="218" t="s">
        <v>403</v>
      </c>
      <c r="AT200" s="218" t="s">
        <v>201</v>
      </c>
      <c r="AU200" s="218" t="s">
        <v>85</v>
      </c>
      <c r="AY200" s="16" t="s">
        <v>198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6" t="s">
        <v>83</v>
      </c>
      <c r="BK200" s="219">
        <f>ROUND(I200*H200,2)</f>
        <v>0</v>
      </c>
      <c r="BL200" s="16" t="s">
        <v>403</v>
      </c>
      <c r="BM200" s="218" t="s">
        <v>427</v>
      </c>
    </row>
    <row r="201" spans="2:65" s="1" customFormat="1" ht="16.5" customHeight="1" x14ac:dyDescent="0.2">
      <c r="B201" s="33"/>
      <c r="C201" s="208" t="s">
        <v>320</v>
      </c>
      <c r="D201" s="208" t="s">
        <v>201</v>
      </c>
      <c r="E201" s="209" t="s">
        <v>2085</v>
      </c>
      <c r="F201" s="210" t="s">
        <v>2086</v>
      </c>
      <c r="G201" s="211" t="s">
        <v>2084</v>
      </c>
      <c r="H201" s="212">
        <v>10</v>
      </c>
      <c r="I201" s="213"/>
      <c r="J201" s="212">
        <f>ROUND(I201*H201,2)</f>
        <v>0</v>
      </c>
      <c r="K201" s="210" t="s">
        <v>1</v>
      </c>
      <c r="L201" s="37"/>
      <c r="M201" s="214" t="s">
        <v>1</v>
      </c>
      <c r="N201" s="215" t="s">
        <v>41</v>
      </c>
      <c r="O201" s="65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AR201" s="218" t="s">
        <v>403</v>
      </c>
      <c r="AT201" s="218" t="s">
        <v>201</v>
      </c>
      <c r="AU201" s="218" t="s">
        <v>85</v>
      </c>
      <c r="AY201" s="16" t="s">
        <v>198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6" t="s">
        <v>83</v>
      </c>
      <c r="BK201" s="219">
        <f>ROUND(I201*H201,2)</f>
        <v>0</v>
      </c>
      <c r="BL201" s="16" t="s">
        <v>403</v>
      </c>
      <c r="BM201" s="218" t="s">
        <v>433</v>
      </c>
    </row>
    <row r="202" spans="2:65" s="11" customFormat="1" ht="22.9" customHeight="1" x14ac:dyDescent="0.2">
      <c r="B202" s="192"/>
      <c r="C202" s="193"/>
      <c r="D202" s="194" t="s">
        <v>75</v>
      </c>
      <c r="E202" s="206" t="s">
        <v>3273</v>
      </c>
      <c r="F202" s="206" t="s">
        <v>2225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P203</f>
        <v>0</v>
      </c>
      <c r="Q202" s="200"/>
      <c r="R202" s="201">
        <f>R203</f>
        <v>0</v>
      </c>
      <c r="S202" s="200"/>
      <c r="T202" s="202">
        <f>T203</f>
        <v>0</v>
      </c>
      <c r="AR202" s="203" t="s">
        <v>211</v>
      </c>
      <c r="AT202" s="204" t="s">
        <v>75</v>
      </c>
      <c r="AU202" s="204" t="s">
        <v>83</v>
      </c>
      <c r="AY202" s="203" t="s">
        <v>198</v>
      </c>
      <c r="BK202" s="205">
        <f>BK203</f>
        <v>0</v>
      </c>
    </row>
    <row r="203" spans="2:65" s="1" customFormat="1" ht="16.5" customHeight="1" x14ac:dyDescent="0.2">
      <c r="B203" s="33"/>
      <c r="C203" s="208" t="s">
        <v>438</v>
      </c>
      <c r="D203" s="208" t="s">
        <v>201</v>
      </c>
      <c r="E203" s="209" t="s">
        <v>3274</v>
      </c>
      <c r="F203" s="210" t="s">
        <v>2227</v>
      </c>
      <c r="G203" s="211" t="s">
        <v>2228</v>
      </c>
      <c r="H203" s="212">
        <v>1</v>
      </c>
      <c r="I203" s="213"/>
      <c r="J203" s="212">
        <f>ROUND(I203*H203,2)</f>
        <v>0</v>
      </c>
      <c r="K203" s="210" t="s">
        <v>1</v>
      </c>
      <c r="L203" s="37"/>
      <c r="M203" s="269" t="s">
        <v>1</v>
      </c>
      <c r="N203" s="270" t="s">
        <v>41</v>
      </c>
      <c r="O203" s="271"/>
      <c r="P203" s="272">
        <f>O203*H203</f>
        <v>0</v>
      </c>
      <c r="Q203" s="272">
        <v>0</v>
      </c>
      <c r="R203" s="272">
        <f>Q203*H203</f>
        <v>0</v>
      </c>
      <c r="S203" s="272">
        <v>0</v>
      </c>
      <c r="T203" s="273">
        <f>S203*H203</f>
        <v>0</v>
      </c>
      <c r="AR203" s="218" t="s">
        <v>403</v>
      </c>
      <c r="AT203" s="218" t="s">
        <v>201</v>
      </c>
      <c r="AU203" s="218" t="s">
        <v>85</v>
      </c>
      <c r="AY203" s="16" t="s">
        <v>198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6" t="s">
        <v>83</v>
      </c>
      <c r="BK203" s="219">
        <f>ROUND(I203*H203,2)</f>
        <v>0</v>
      </c>
      <c r="BL203" s="16" t="s">
        <v>403</v>
      </c>
      <c r="BM203" s="218" t="s">
        <v>3275</v>
      </c>
    </row>
    <row r="204" spans="2:65" s="1" customFormat="1" ht="6.95" customHeight="1" x14ac:dyDescent="0.2">
      <c r="B204" s="48"/>
      <c r="C204" s="49"/>
      <c r="D204" s="49"/>
      <c r="E204" s="49"/>
      <c r="F204" s="49"/>
      <c r="G204" s="49"/>
      <c r="H204" s="49"/>
      <c r="I204" s="149"/>
      <c r="J204" s="49"/>
      <c r="K204" s="49"/>
      <c r="L204" s="37"/>
    </row>
  </sheetData>
  <sheetProtection algorithmName="SHA-512" hashValue="0QGsYK6Nc5CvgZOhK1lihZnpHE6clOJIkf9kKNMPzgUmvDIeMAE30u3h9j/poOTY/fG9tDYQfUzAzNXggFjrOg==" saltValue="WCsemhrfDN1YbiI7miJIXQ==" spinCount="100000" sheet="1" objects="1" scenarios="1" formatColumns="0" formatRows="0" autoFilter="0"/>
  <autoFilter ref="C146:K203" xr:uid="{00000000-0009-0000-0000-000006000000}"/>
  <mergeCells count="17">
    <mergeCell ref="E29:H29"/>
    <mergeCell ref="L2:V2"/>
    <mergeCell ref="E7:H7"/>
    <mergeCell ref="E9:H9"/>
    <mergeCell ref="E11:H11"/>
    <mergeCell ref="E20:H20"/>
    <mergeCell ref="E139:H139"/>
    <mergeCell ref="E85:H85"/>
    <mergeCell ref="E87:H87"/>
    <mergeCell ref="E89:H89"/>
    <mergeCell ref="D119:F119"/>
    <mergeCell ref="D120:F120"/>
    <mergeCell ref="D121:F121"/>
    <mergeCell ref="D122:F122"/>
    <mergeCell ref="D123:F123"/>
    <mergeCell ref="E135:H135"/>
    <mergeCell ref="E137:H13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2"/>
  <sheetViews>
    <sheetView showGridLines="0" topLeftCell="A126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108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ht="12" customHeight="1" x14ac:dyDescent="0.2">
      <c r="B8" s="19"/>
      <c r="D8" s="115" t="s">
        <v>125</v>
      </c>
      <c r="L8" s="19"/>
    </row>
    <row r="9" spans="2:46" s="1" customFormat="1" ht="16.5" customHeight="1" x14ac:dyDescent="0.2">
      <c r="B9" s="37"/>
      <c r="E9" s="327" t="s">
        <v>126</v>
      </c>
      <c r="F9" s="329"/>
      <c r="G9" s="329"/>
      <c r="H9" s="329"/>
      <c r="I9" s="116"/>
      <c r="L9" s="37"/>
    </row>
    <row r="10" spans="2:46" s="1" customFormat="1" ht="12" customHeight="1" x14ac:dyDescent="0.2">
      <c r="B10" s="37"/>
      <c r="D10" s="115" t="s">
        <v>127</v>
      </c>
      <c r="I10" s="116"/>
      <c r="L10" s="37"/>
    </row>
    <row r="11" spans="2:46" s="1" customFormat="1" ht="36.950000000000003" customHeight="1" x14ac:dyDescent="0.2">
      <c r="B11" s="37"/>
      <c r="E11" s="330" t="s">
        <v>3276</v>
      </c>
      <c r="F11" s="329"/>
      <c r="G11" s="329"/>
      <c r="H11" s="329"/>
      <c r="I11" s="116"/>
      <c r="L11" s="37"/>
    </row>
    <row r="12" spans="2:46" s="1" customFormat="1" x14ac:dyDescent="0.2">
      <c r="B12" s="37"/>
      <c r="I12" s="116"/>
      <c r="L12" s="37"/>
    </row>
    <row r="13" spans="2:46" s="1" customFormat="1" ht="12" customHeight="1" x14ac:dyDescent="0.2">
      <c r="B13" s="37"/>
      <c r="D13" s="115" t="s">
        <v>16</v>
      </c>
      <c r="F13" s="104" t="s">
        <v>1</v>
      </c>
      <c r="I13" s="117" t="s">
        <v>17</v>
      </c>
      <c r="J13" s="104" t="s">
        <v>1</v>
      </c>
      <c r="L13" s="37"/>
    </row>
    <row r="14" spans="2:46" s="1" customFormat="1" ht="12" customHeight="1" x14ac:dyDescent="0.2">
      <c r="B14" s="37"/>
      <c r="D14" s="115" t="s">
        <v>18</v>
      </c>
      <c r="F14" s="104" t="s">
        <v>19</v>
      </c>
      <c r="I14" s="117" t="s">
        <v>20</v>
      </c>
      <c r="J14" s="118" t="str">
        <f>'Rekapitulace stavby'!AN8</f>
        <v>25. 11. 2019</v>
      </c>
      <c r="L14" s="37"/>
    </row>
    <row r="15" spans="2:46" s="1" customFormat="1" ht="10.9" customHeight="1" x14ac:dyDescent="0.2">
      <c r="B15" s="37"/>
      <c r="I15" s="116"/>
      <c r="L15" s="37"/>
    </row>
    <row r="16" spans="2:46" s="1" customFormat="1" ht="12" customHeight="1" x14ac:dyDescent="0.2">
      <c r="B16" s="37"/>
      <c r="D16" s="115" t="s">
        <v>22</v>
      </c>
      <c r="I16" s="117" t="s">
        <v>23</v>
      </c>
      <c r="J16" s="104" t="s">
        <v>1</v>
      </c>
      <c r="L16" s="37"/>
    </row>
    <row r="17" spans="2:12" s="1" customFormat="1" ht="18" customHeight="1" x14ac:dyDescent="0.2">
      <c r="B17" s="37"/>
      <c r="E17" s="104" t="s">
        <v>24</v>
      </c>
      <c r="I17" s="117" t="s">
        <v>25</v>
      </c>
      <c r="J17" s="104" t="s">
        <v>1</v>
      </c>
      <c r="L17" s="37"/>
    </row>
    <row r="18" spans="2:12" s="1" customFormat="1" ht="6.95" customHeight="1" x14ac:dyDescent="0.2">
      <c r="B18" s="37"/>
      <c r="I18" s="116"/>
      <c r="L18" s="37"/>
    </row>
    <row r="19" spans="2:12" s="1" customFormat="1" ht="12" customHeight="1" x14ac:dyDescent="0.2">
      <c r="B19" s="37"/>
      <c r="D19" s="115" t="s">
        <v>26</v>
      </c>
      <c r="I19" s="117" t="s">
        <v>23</v>
      </c>
      <c r="J19" s="29" t="str">
        <f>'Rekapitulace stavby'!AN13</f>
        <v>Vyplň údaj</v>
      </c>
      <c r="L19" s="37"/>
    </row>
    <row r="20" spans="2:12" s="1" customFormat="1" ht="18" customHeight="1" x14ac:dyDescent="0.2">
      <c r="B20" s="37"/>
      <c r="E20" s="331" t="str">
        <f>'Rekapitulace stavby'!E14</f>
        <v>Vyplň údaj</v>
      </c>
      <c r="F20" s="332"/>
      <c r="G20" s="332"/>
      <c r="H20" s="332"/>
      <c r="I20" s="117" t="s">
        <v>25</v>
      </c>
      <c r="J20" s="29" t="str">
        <f>'Rekapitulace stavby'!AN14</f>
        <v>Vyplň údaj</v>
      </c>
      <c r="L20" s="37"/>
    </row>
    <row r="21" spans="2:12" s="1" customFormat="1" ht="6.95" customHeight="1" x14ac:dyDescent="0.2">
      <c r="B21" s="37"/>
      <c r="I21" s="116"/>
      <c r="L21" s="37"/>
    </row>
    <row r="22" spans="2:12" s="1" customFormat="1" ht="12" customHeight="1" x14ac:dyDescent="0.2">
      <c r="B22" s="37"/>
      <c r="D22" s="115" t="s">
        <v>28</v>
      </c>
      <c r="I22" s="117" t="s">
        <v>23</v>
      </c>
      <c r="J22" s="104" t="s">
        <v>29</v>
      </c>
      <c r="L22" s="37"/>
    </row>
    <row r="23" spans="2:12" s="1" customFormat="1" ht="18" customHeight="1" x14ac:dyDescent="0.2">
      <c r="B23" s="37"/>
      <c r="E23" s="104" t="s">
        <v>30</v>
      </c>
      <c r="I23" s="117" t="s">
        <v>25</v>
      </c>
      <c r="J23" s="104" t="s">
        <v>31</v>
      </c>
      <c r="L23" s="37"/>
    </row>
    <row r="24" spans="2:12" s="1" customFormat="1" ht="6.95" customHeight="1" x14ac:dyDescent="0.2">
      <c r="B24" s="37"/>
      <c r="I24" s="116"/>
      <c r="L24" s="37"/>
    </row>
    <row r="25" spans="2:12" s="1" customFormat="1" ht="12" customHeight="1" x14ac:dyDescent="0.2">
      <c r="B25" s="37"/>
      <c r="D25" s="115" t="s">
        <v>33</v>
      </c>
      <c r="I25" s="117" t="s">
        <v>23</v>
      </c>
      <c r="J25" s="104" t="str">
        <f>IF('Rekapitulace stavby'!AN19="","",'Rekapitulace stavby'!AN19)</f>
        <v/>
      </c>
      <c r="L25" s="37"/>
    </row>
    <row r="26" spans="2:12" s="1" customFormat="1" ht="18" customHeight="1" x14ac:dyDescent="0.2">
      <c r="B26" s="37"/>
      <c r="E26" s="104" t="str">
        <f>IF('Rekapitulace stavby'!E20="","",'Rekapitulace stavby'!E20)</f>
        <v xml:space="preserve"> </v>
      </c>
      <c r="I26" s="117" t="s">
        <v>25</v>
      </c>
      <c r="J26" s="104" t="str">
        <f>IF('Rekapitulace stavby'!AN20="","",'Rekapitulace stavby'!AN20)</f>
        <v/>
      </c>
      <c r="L26" s="37"/>
    </row>
    <row r="27" spans="2:12" s="1" customFormat="1" ht="6.95" customHeight="1" x14ac:dyDescent="0.2">
      <c r="B27" s="37"/>
      <c r="I27" s="116"/>
      <c r="L27" s="37"/>
    </row>
    <row r="28" spans="2:12" s="1" customFormat="1" ht="12" customHeight="1" x14ac:dyDescent="0.2">
      <c r="B28" s="37"/>
      <c r="D28" s="115" t="s">
        <v>35</v>
      </c>
      <c r="I28" s="116"/>
      <c r="L28" s="37"/>
    </row>
    <row r="29" spans="2:12" s="7" customFormat="1" ht="16.5" customHeight="1" x14ac:dyDescent="0.2">
      <c r="B29" s="119"/>
      <c r="E29" s="326" t="s">
        <v>1</v>
      </c>
      <c r="F29" s="326"/>
      <c r="G29" s="326"/>
      <c r="H29" s="326"/>
      <c r="I29" s="120"/>
      <c r="L29" s="119"/>
    </row>
    <row r="30" spans="2:12" s="1" customFormat="1" ht="6.95" customHeight="1" x14ac:dyDescent="0.2">
      <c r="B30" s="37"/>
      <c r="I30" s="116"/>
      <c r="L30" s="37"/>
    </row>
    <row r="31" spans="2:12" s="1" customFormat="1" ht="6.95" customHeight="1" x14ac:dyDescent="0.2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 x14ac:dyDescent="0.2">
      <c r="B32" s="37"/>
      <c r="D32" s="104" t="s">
        <v>129</v>
      </c>
      <c r="I32" s="116"/>
      <c r="J32" s="122">
        <f>J98</f>
        <v>0</v>
      </c>
      <c r="L32" s="37"/>
    </row>
    <row r="33" spans="2:12" s="1" customFormat="1" ht="14.45" customHeight="1" x14ac:dyDescent="0.2">
      <c r="B33" s="37"/>
      <c r="D33" s="123" t="s">
        <v>130</v>
      </c>
      <c r="I33" s="116"/>
      <c r="J33" s="122">
        <f>J103</f>
        <v>0</v>
      </c>
      <c r="L33" s="37"/>
    </row>
    <row r="34" spans="2:12" s="1" customFormat="1" ht="25.35" customHeight="1" x14ac:dyDescent="0.2">
      <c r="B34" s="37"/>
      <c r="D34" s="124" t="s">
        <v>36</v>
      </c>
      <c r="I34" s="116"/>
      <c r="J34" s="125">
        <f>ROUND(J32 + J33, 2)</f>
        <v>0</v>
      </c>
      <c r="L34" s="37"/>
    </row>
    <row r="35" spans="2:12" s="1" customFormat="1" ht="6.95" customHeight="1" x14ac:dyDescent="0.2">
      <c r="B35" s="37"/>
      <c r="D35" s="61"/>
      <c r="E35" s="61"/>
      <c r="F35" s="61"/>
      <c r="G35" s="61"/>
      <c r="H35" s="61"/>
      <c r="I35" s="121"/>
      <c r="J35" s="61"/>
      <c r="K35" s="61"/>
      <c r="L35" s="37"/>
    </row>
    <row r="36" spans="2:12" s="1" customFormat="1" ht="14.45" customHeight="1" x14ac:dyDescent="0.2">
      <c r="B36" s="37"/>
      <c r="F36" s="126" t="s">
        <v>38</v>
      </c>
      <c r="I36" s="127" t="s">
        <v>37</v>
      </c>
      <c r="J36" s="126" t="s">
        <v>39</v>
      </c>
      <c r="L36" s="37"/>
    </row>
    <row r="37" spans="2:12" s="1" customFormat="1" ht="14.45" customHeight="1" x14ac:dyDescent="0.2">
      <c r="B37" s="37"/>
      <c r="D37" s="128" t="s">
        <v>40</v>
      </c>
      <c r="E37" s="115" t="s">
        <v>41</v>
      </c>
      <c r="F37" s="129">
        <f>ROUND((SUM(BE103:BE110) + SUM(BE132:BE151)),  2)</f>
        <v>0</v>
      </c>
      <c r="I37" s="130">
        <v>0.21</v>
      </c>
      <c r="J37" s="129">
        <f>ROUND(((SUM(BE103:BE110) + SUM(BE132:BE151))*I37),  2)</f>
        <v>0</v>
      </c>
      <c r="L37" s="37"/>
    </row>
    <row r="38" spans="2:12" s="1" customFormat="1" ht="14.45" customHeight="1" x14ac:dyDescent="0.2">
      <c r="B38" s="37"/>
      <c r="E38" s="115" t="s">
        <v>42</v>
      </c>
      <c r="F38" s="129">
        <f>ROUND((SUM(BF103:BF110) + SUM(BF132:BF151)),  2)</f>
        <v>0</v>
      </c>
      <c r="I38" s="130">
        <v>0.15</v>
      </c>
      <c r="J38" s="129">
        <f>ROUND(((SUM(BF103:BF110) + SUM(BF132:BF151))*I38),  2)</f>
        <v>0</v>
      </c>
      <c r="L38" s="37"/>
    </row>
    <row r="39" spans="2:12" s="1" customFormat="1" ht="14.45" hidden="1" customHeight="1" x14ac:dyDescent="0.2">
      <c r="B39" s="37"/>
      <c r="E39" s="115" t="s">
        <v>43</v>
      </c>
      <c r="F39" s="129">
        <f>ROUND((SUM(BG103:BG110) + SUM(BG132:BG151)),  2)</f>
        <v>0</v>
      </c>
      <c r="I39" s="130">
        <v>0.21</v>
      </c>
      <c r="J39" s="129">
        <f>0</f>
        <v>0</v>
      </c>
      <c r="L39" s="37"/>
    </row>
    <row r="40" spans="2:12" s="1" customFormat="1" ht="14.45" hidden="1" customHeight="1" x14ac:dyDescent="0.2">
      <c r="B40" s="37"/>
      <c r="E40" s="115" t="s">
        <v>44</v>
      </c>
      <c r="F40" s="129">
        <f>ROUND((SUM(BH103:BH110) + SUM(BH132:BH151)),  2)</f>
        <v>0</v>
      </c>
      <c r="I40" s="130">
        <v>0.15</v>
      </c>
      <c r="J40" s="129">
        <f>0</f>
        <v>0</v>
      </c>
      <c r="L40" s="37"/>
    </row>
    <row r="41" spans="2:12" s="1" customFormat="1" ht="14.45" hidden="1" customHeight="1" x14ac:dyDescent="0.2">
      <c r="B41" s="37"/>
      <c r="E41" s="115" t="s">
        <v>45</v>
      </c>
      <c r="F41" s="129">
        <f>ROUND((SUM(BI103:BI110) + SUM(BI132:BI151)),  2)</f>
        <v>0</v>
      </c>
      <c r="I41" s="130">
        <v>0</v>
      </c>
      <c r="J41" s="129">
        <f>0</f>
        <v>0</v>
      </c>
      <c r="L41" s="37"/>
    </row>
    <row r="42" spans="2:12" s="1" customFormat="1" ht="6.95" customHeight="1" x14ac:dyDescent="0.2">
      <c r="B42" s="37"/>
      <c r="I42" s="116"/>
      <c r="L42" s="37"/>
    </row>
    <row r="43" spans="2:12" s="1" customFormat="1" ht="25.35" customHeight="1" x14ac:dyDescent="0.2">
      <c r="B43" s="37"/>
      <c r="C43" s="131"/>
      <c r="D43" s="132" t="s">
        <v>46</v>
      </c>
      <c r="E43" s="133"/>
      <c r="F43" s="133"/>
      <c r="G43" s="134" t="s">
        <v>47</v>
      </c>
      <c r="H43" s="135" t="s">
        <v>48</v>
      </c>
      <c r="I43" s="136"/>
      <c r="J43" s="137">
        <f>SUM(J34:J41)</f>
        <v>0</v>
      </c>
      <c r="K43" s="138"/>
      <c r="L43" s="37"/>
    </row>
    <row r="44" spans="2:12" s="1" customFormat="1" ht="14.45" customHeight="1" x14ac:dyDescent="0.2">
      <c r="B44" s="37"/>
      <c r="I44" s="116"/>
      <c r="L44" s="37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12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12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12" ht="12" customHeight="1" x14ac:dyDescent="0.2">
      <c r="B86" s="20"/>
      <c r="C86" s="28" t="s">
        <v>125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 x14ac:dyDescent="0.2">
      <c r="B87" s="33"/>
      <c r="C87" s="34"/>
      <c r="D87" s="34"/>
      <c r="E87" s="322" t="s">
        <v>126</v>
      </c>
      <c r="F87" s="321"/>
      <c r="G87" s="321"/>
      <c r="H87" s="321"/>
      <c r="I87" s="116"/>
      <c r="J87" s="34"/>
      <c r="K87" s="34"/>
      <c r="L87" s="37"/>
    </row>
    <row r="88" spans="2:12" s="1" customFormat="1" ht="12" customHeight="1" x14ac:dyDescent="0.2">
      <c r="B88" s="33"/>
      <c r="C88" s="28" t="s">
        <v>127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 x14ac:dyDescent="0.2">
      <c r="B89" s="33"/>
      <c r="C89" s="34"/>
      <c r="D89" s="34"/>
      <c r="E89" s="289" t="str">
        <f>E11</f>
        <v>1D.1.9 - VNITŘNÍ ROZVOD PLYNU</v>
      </c>
      <c r="F89" s="321"/>
      <c r="G89" s="321"/>
      <c r="H89" s="321"/>
      <c r="I89" s="116"/>
      <c r="J89" s="34"/>
      <c r="K89" s="34"/>
      <c r="L89" s="37"/>
    </row>
    <row r="90" spans="2:12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 x14ac:dyDescent="0.2">
      <c r="B91" s="33"/>
      <c r="C91" s="28" t="s">
        <v>18</v>
      </c>
      <c r="D91" s="34"/>
      <c r="E91" s="34"/>
      <c r="F91" s="26" t="str">
        <f>F14</f>
        <v>Litomyšl</v>
      </c>
      <c r="G91" s="34"/>
      <c r="H91" s="34"/>
      <c r="I91" s="117" t="s">
        <v>20</v>
      </c>
      <c r="J91" s="60" t="str">
        <f>IF(J14="","",J14)</f>
        <v>25. 11. 2019</v>
      </c>
      <c r="K91" s="34"/>
      <c r="L91" s="37"/>
    </row>
    <row r="92" spans="2:12" s="1" customFormat="1" ht="6.95" customHeight="1" x14ac:dyDescent="0.2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 x14ac:dyDescent="0.2">
      <c r="B93" s="33"/>
      <c r="C93" s="28" t="s">
        <v>22</v>
      </c>
      <c r="D93" s="34"/>
      <c r="E93" s="34"/>
      <c r="F93" s="26" t="str">
        <f>E17</f>
        <v>Město Litomyšl</v>
      </c>
      <c r="G93" s="34"/>
      <c r="H93" s="34"/>
      <c r="I93" s="117" t="s">
        <v>28</v>
      </c>
      <c r="J93" s="31" t="str">
        <f>E23</f>
        <v>KIP s.r.o. Litomyšl</v>
      </c>
      <c r="K93" s="34"/>
      <c r="L93" s="37"/>
    </row>
    <row r="94" spans="2:12" s="1" customFormat="1" ht="15.2" customHeight="1" x14ac:dyDescent="0.2">
      <c r="B94" s="33"/>
      <c r="C94" s="28" t="s">
        <v>26</v>
      </c>
      <c r="D94" s="34"/>
      <c r="E94" s="34"/>
      <c r="F94" s="26" t="str">
        <f>IF(E20="","",E20)</f>
        <v>Vyplň údaj</v>
      </c>
      <c r="G94" s="34"/>
      <c r="H94" s="34"/>
      <c r="I94" s="117" t="s">
        <v>33</v>
      </c>
      <c r="J94" s="31" t="str">
        <f>E26</f>
        <v xml:space="preserve"> </v>
      </c>
      <c r="K94" s="34"/>
      <c r="L94" s="37"/>
    </row>
    <row r="95" spans="2:12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 x14ac:dyDescent="0.2">
      <c r="B96" s="33"/>
      <c r="C96" s="153" t="s">
        <v>132</v>
      </c>
      <c r="D96" s="154"/>
      <c r="E96" s="154"/>
      <c r="F96" s="154"/>
      <c r="G96" s="154"/>
      <c r="H96" s="154"/>
      <c r="I96" s="155"/>
      <c r="J96" s="156" t="s">
        <v>133</v>
      </c>
      <c r="K96" s="154"/>
      <c r="L96" s="37"/>
    </row>
    <row r="97" spans="2:65" s="1" customFormat="1" ht="10.35" customHeight="1" x14ac:dyDescent="0.2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65" s="1" customFormat="1" ht="22.9" customHeight="1" x14ac:dyDescent="0.2">
      <c r="B98" s="33"/>
      <c r="C98" s="157" t="s">
        <v>134</v>
      </c>
      <c r="D98" s="34"/>
      <c r="E98" s="34"/>
      <c r="F98" s="34"/>
      <c r="G98" s="34"/>
      <c r="H98" s="34"/>
      <c r="I98" s="116"/>
      <c r="J98" s="78">
        <f>J132</f>
        <v>0</v>
      </c>
      <c r="K98" s="34"/>
      <c r="L98" s="37"/>
      <c r="AU98" s="16" t="s">
        <v>135</v>
      </c>
    </row>
    <row r="99" spans="2:65" s="8" customFormat="1" ht="24.95" customHeight="1" x14ac:dyDescent="0.2">
      <c r="B99" s="158"/>
      <c r="C99" s="159"/>
      <c r="D99" s="160" t="s">
        <v>3277</v>
      </c>
      <c r="E99" s="161"/>
      <c r="F99" s="161"/>
      <c r="G99" s="161"/>
      <c r="H99" s="161"/>
      <c r="I99" s="162"/>
      <c r="J99" s="163">
        <f>J133</f>
        <v>0</v>
      </c>
      <c r="K99" s="159"/>
      <c r="L99" s="164"/>
    </row>
    <row r="100" spans="2:65" s="8" customFormat="1" ht="24.95" customHeight="1" x14ac:dyDescent="0.2">
      <c r="B100" s="158"/>
      <c r="C100" s="159"/>
      <c r="D100" s="160" t="s">
        <v>3278</v>
      </c>
      <c r="E100" s="161"/>
      <c r="F100" s="161"/>
      <c r="G100" s="161"/>
      <c r="H100" s="161"/>
      <c r="I100" s="162"/>
      <c r="J100" s="163">
        <f>J150</f>
        <v>0</v>
      </c>
      <c r="K100" s="159"/>
      <c r="L100" s="164"/>
    </row>
    <row r="101" spans="2:65" s="1" customFormat="1" ht="21.75" customHeight="1" x14ac:dyDescent="0.2">
      <c r="B101" s="33"/>
      <c r="C101" s="34"/>
      <c r="D101" s="34"/>
      <c r="E101" s="34"/>
      <c r="F101" s="34"/>
      <c r="G101" s="34"/>
      <c r="H101" s="34"/>
      <c r="I101" s="116"/>
      <c r="J101" s="34"/>
      <c r="K101" s="34"/>
      <c r="L101" s="37"/>
    </row>
    <row r="102" spans="2:65" s="1" customFormat="1" ht="6.95" customHeight="1" x14ac:dyDescent="0.2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65" s="1" customFormat="1" ht="29.25" customHeight="1" x14ac:dyDescent="0.2">
      <c r="B103" s="33"/>
      <c r="C103" s="157" t="s">
        <v>173</v>
      </c>
      <c r="D103" s="34"/>
      <c r="E103" s="34"/>
      <c r="F103" s="34"/>
      <c r="G103" s="34"/>
      <c r="H103" s="34"/>
      <c r="I103" s="116"/>
      <c r="J103" s="171">
        <f>ROUND(J104 + J105 + J106 + J107 + J108 + J109,2)</f>
        <v>0</v>
      </c>
      <c r="K103" s="34"/>
      <c r="L103" s="37"/>
      <c r="N103" s="172" t="s">
        <v>40</v>
      </c>
    </row>
    <row r="104" spans="2:65" s="1" customFormat="1" ht="18" customHeight="1" x14ac:dyDescent="0.2">
      <c r="B104" s="33"/>
      <c r="C104" s="34"/>
      <c r="D104" s="324" t="s">
        <v>174</v>
      </c>
      <c r="E104" s="325"/>
      <c r="F104" s="325"/>
      <c r="G104" s="34"/>
      <c r="H104" s="34"/>
      <c r="I104" s="116"/>
      <c r="J104" s="174">
        <v>0</v>
      </c>
      <c r="K104" s="34"/>
      <c r="L104" s="175"/>
      <c r="M104" s="116"/>
      <c r="N104" s="176" t="s">
        <v>41</v>
      </c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77" t="s">
        <v>175</v>
      </c>
      <c r="AZ104" s="116"/>
      <c r="BA104" s="116"/>
      <c r="BB104" s="116"/>
      <c r="BC104" s="116"/>
      <c r="BD104" s="116"/>
      <c r="BE104" s="178">
        <f t="shared" ref="BE104:BE109" si="0">IF(N104="základní",J104,0)</f>
        <v>0</v>
      </c>
      <c r="BF104" s="178">
        <f t="shared" ref="BF104:BF109" si="1">IF(N104="snížená",J104,0)</f>
        <v>0</v>
      </c>
      <c r="BG104" s="178">
        <f t="shared" ref="BG104:BG109" si="2">IF(N104="zákl. přenesená",J104,0)</f>
        <v>0</v>
      </c>
      <c r="BH104" s="178">
        <f t="shared" ref="BH104:BH109" si="3">IF(N104="sníž. přenesená",J104,0)</f>
        <v>0</v>
      </c>
      <c r="BI104" s="178">
        <f t="shared" ref="BI104:BI109" si="4">IF(N104="nulová",J104,0)</f>
        <v>0</v>
      </c>
      <c r="BJ104" s="177" t="s">
        <v>83</v>
      </c>
      <c r="BK104" s="116"/>
      <c r="BL104" s="116"/>
      <c r="BM104" s="116"/>
    </row>
    <row r="105" spans="2:65" s="1" customFormat="1" ht="18" customHeight="1" x14ac:dyDescent="0.2">
      <c r="B105" s="33"/>
      <c r="C105" s="34"/>
      <c r="D105" s="324" t="s">
        <v>176</v>
      </c>
      <c r="E105" s="325"/>
      <c r="F105" s="325"/>
      <c r="G105" s="34"/>
      <c r="H105" s="34"/>
      <c r="I105" s="116"/>
      <c r="J105" s="174">
        <v>0</v>
      </c>
      <c r="K105" s="34"/>
      <c r="L105" s="175"/>
      <c r="M105" s="116"/>
      <c r="N105" s="176" t="s">
        <v>41</v>
      </c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77" t="s">
        <v>175</v>
      </c>
      <c r="AZ105" s="116"/>
      <c r="BA105" s="116"/>
      <c r="BB105" s="116"/>
      <c r="BC105" s="116"/>
      <c r="BD105" s="116"/>
      <c r="BE105" s="178">
        <f t="shared" si="0"/>
        <v>0</v>
      </c>
      <c r="BF105" s="178">
        <f t="shared" si="1"/>
        <v>0</v>
      </c>
      <c r="BG105" s="178">
        <f t="shared" si="2"/>
        <v>0</v>
      </c>
      <c r="BH105" s="178">
        <f t="shared" si="3"/>
        <v>0</v>
      </c>
      <c r="BI105" s="178">
        <f t="shared" si="4"/>
        <v>0</v>
      </c>
      <c r="BJ105" s="177" t="s">
        <v>83</v>
      </c>
      <c r="BK105" s="116"/>
      <c r="BL105" s="116"/>
      <c r="BM105" s="116"/>
    </row>
    <row r="106" spans="2:65" s="1" customFormat="1" ht="18" customHeight="1" x14ac:dyDescent="0.2">
      <c r="B106" s="33"/>
      <c r="C106" s="34"/>
      <c r="D106" s="324" t="s">
        <v>177</v>
      </c>
      <c r="E106" s="325"/>
      <c r="F106" s="325"/>
      <c r="G106" s="34"/>
      <c r="H106" s="34"/>
      <c r="I106" s="116"/>
      <c r="J106" s="174">
        <v>0</v>
      </c>
      <c r="K106" s="34"/>
      <c r="L106" s="175"/>
      <c r="M106" s="116"/>
      <c r="N106" s="176" t="s">
        <v>41</v>
      </c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77" t="s">
        <v>175</v>
      </c>
      <c r="AZ106" s="116"/>
      <c r="BA106" s="116"/>
      <c r="BB106" s="116"/>
      <c r="BC106" s="116"/>
      <c r="BD106" s="116"/>
      <c r="BE106" s="178">
        <f t="shared" si="0"/>
        <v>0</v>
      </c>
      <c r="BF106" s="178">
        <f t="shared" si="1"/>
        <v>0</v>
      </c>
      <c r="BG106" s="178">
        <f t="shared" si="2"/>
        <v>0</v>
      </c>
      <c r="BH106" s="178">
        <f t="shared" si="3"/>
        <v>0</v>
      </c>
      <c r="BI106" s="178">
        <f t="shared" si="4"/>
        <v>0</v>
      </c>
      <c r="BJ106" s="177" t="s">
        <v>83</v>
      </c>
      <c r="BK106" s="116"/>
      <c r="BL106" s="116"/>
      <c r="BM106" s="116"/>
    </row>
    <row r="107" spans="2:65" s="1" customFormat="1" ht="18" customHeight="1" x14ac:dyDescent="0.2">
      <c r="B107" s="33"/>
      <c r="C107" s="34"/>
      <c r="D107" s="324" t="s">
        <v>178</v>
      </c>
      <c r="E107" s="325"/>
      <c r="F107" s="325"/>
      <c r="G107" s="34"/>
      <c r="H107" s="34"/>
      <c r="I107" s="116"/>
      <c r="J107" s="174">
        <v>0</v>
      </c>
      <c r="K107" s="34"/>
      <c r="L107" s="175"/>
      <c r="M107" s="116"/>
      <c r="N107" s="176" t="s">
        <v>41</v>
      </c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77" t="s">
        <v>175</v>
      </c>
      <c r="AZ107" s="116"/>
      <c r="BA107" s="116"/>
      <c r="BB107" s="116"/>
      <c r="BC107" s="116"/>
      <c r="BD107" s="116"/>
      <c r="BE107" s="178">
        <f t="shared" si="0"/>
        <v>0</v>
      </c>
      <c r="BF107" s="178">
        <f t="shared" si="1"/>
        <v>0</v>
      </c>
      <c r="BG107" s="178">
        <f t="shared" si="2"/>
        <v>0</v>
      </c>
      <c r="BH107" s="178">
        <f t="shared" si="3"/>
        <v>0</v>
      </c>
      <c r="BI107" s="178">
        <f t="shared" si="4"/>
        <v>0</v>
      </c>
      <c r="BJ107" s="177" t="s">
        <v>83</v>
      </c>
      <c r="BK107" s="116"/>
      <c r="BL107" s="116"/>
      <c r="BM107" s="116"/>
    </row>
    <row r="108" spans="2:65" s="1" customFormat="1" ht="18" customHeight="1" x14ac:dyDescent="0.2">
      <c r="B108" s="33"/>
      <c r="C108" s="34"/>
      <c r="D108" s="324" t="s">
        <v>179</v>
      </c>
      <c r="E108" s="325"/>
      <c r="F108" s="325"/>
      <c r="G108" s="34"/>
      <c r="H108" s="34"/>
      <c r="I108" s="116"/>
      <c r="J108" s="174">
        <v>0</v>
      </c>
      <c r="K108" s="34"/>
      <c r="L108" s="175"/>
      <c r="M108" s="116"/>
      <c r="N108" s="176" t="s">
        <v>41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7" t="s">
        <v>175</v>
      </c>
      <c r="AZ108" s="116"/>
      <c r="BA108" s="116"/>
      <c r="BB108" s="116"/>
      <c r="BC108" s="116"/>
      <c r="BD108" s="116"/>
      <c r="BE108" s="178">
        <f t="shared" si="0"/>
        <v>0</v>
      </c>
      <c r="BF108" s="178">
        <f t="shared" si="1"/>
        <v>0</v>
      </c>
      <c r="BG108" s="178">
        <f t="shared" si="2"/>
        <v>0</v>
      </c>
      <c r="BH108" s="178">
        <f t="shared" si="3"/>
        <v>0</v>
      </c>
      <c r="BI108" s="178">
        <f t="shared" si="4"/>
        <v>0</v>
      </c>
      <c r="BJ108" s="177" t="s">
        <v>83</v>
      </c>
      <c r="BK108" s="116"/>
      <c r="BL108" s="116"/>
      <c r="BM108" s="116"/>
    </row>
    <row r="109" spans="2:65" s="1" customFormat="1" ht="18" customHeight="1" x14ac:dyDescent="0.2">
      <c r="B109" s="33"/>
      <c r="C109" s="34"/>
      <c r="D109" s="173" t="s">
        <v>180</v>
      </c>
      <c r="E109" s="34"/>
      <c r="F109" s="34"/>
      <c r="G109" s="34"/>
      <c r="H109" s="34"/>
      <c r="I109" s="116"/>
      <c r="J109" s="174">
        <f>ROUND(J32*T109,2)</f>
        <v>0</v>
      </c>
      <c r="K109" s="34"/>
      <c r="L109" s="175"/>
      <c r="M109" s="116"/>
      <c r="N109" s="176" t="s">
        <v>41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7" t="s">
        <v>181</v>
      </c>
      <c r="AZ109" s="116"/>
      <c r="BA109" s="116"/>
      <c r="BB109" s="116"/>
      <c r="BC109" s="116"/>
      <c r="BD109" s="116"/>
      <c r="BE109" s="178">
        <f t="shared" si="0"/>
        <v>0</v>
      </c>
      <c r="BF109" s="178">
        <f t="shared" si="1"/>
        <v>0</v>
      </c>
      <c r="BG109" s="178">
        <f t="shared" si="2"/>
        <v>0</v>
      </c>
      <c r="BH109" s="178">
        <f t="shared" si="3"/>
        <v>0</v>
      </c>
      <c r="BI109" s="178">
        <f t="shared" si="4"/>
        <v>0</v>
      </c>
      <c r="BJ109" s="177" t="s">
        <v>83</v>
      </c>
      <c r="BK109" s="116"/>
      <c r="BL109" s="116"/>
      <c r="BM109" s="116"/>
    </row>
    <row r="110" spans="2:65" s="1" customFormat="1" x14ac:dyDescent="0.2">
      <c r="B110" s="33"/>
      <c r="C110" s="34"/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65" s="1" customFormat="1" ht="29.25" customHeight="1" x14ac:dyDescent="0.2">
      <c r="B111" s="33"/>
      <c r="C111" s="179" t="s">
        <v>182</v>
      </c>
      <c r="D111" s="154"/>
      <c r="E111" s="154"/>
      <c r="F111" s="154"/>
      <c r="G111" s="154"/>
      <c r="H111" s="154"/>
      <c r="I111" s="155"/>
      <c r="J111" s="180">
        <f>ROUND(J98+J103,2)</f>
        <v>0</v>
      </c>
      <c r="K111" s="154"/>
      <c r="L111" s="37"/>
    </row>
    <row r="112" spans="2:65" s="1" customFormat="1" ht="6.95" customHeight="1" x14ac:dyDescent="0.2">
      <c r="B112" s="48"/>
      <c r="C112" s="49"/>
      <c r="D112" s="49"/>
      <c r="E112" s="49"/>
      <c r="F112" s="49"/>
      <c r="G112" s="49"/>
      <c r="H112" s="49"/>
      <c r="I112" s="149"/>
      <c r="J112" s="49"/>
      <c r="K112" s="49"/>
      <c r="L112" s="37"/>
    </row>
    <row r="116" spans="2:12" s="1" customFormat="1" ht="6.95" customHeight="1" x14ac:dyDescent="0.2">
      <c r="B116" s="50"/>
      <c r="C116" s="51"/>
      <c r="D116" s="51"/>
      <c r="E116" s="51"/>
      <c r="F116" s="51"/>
      <c r="G116" s="51"/>
      <c r="H116" s="51"/>
      <c r="I116" s="152"/>
      <c r="J116" s="51"/>
      <c r="K116" s="51"/>
      <c r="L116" s="37"/>
    </row>
    <row r="117" spans="2:12" s="1" customFormat="1" ht="24.95" customHeight="1" x14ac:dyDescent="0.2">
      <c r="B117" s="33"/>
      <c r="C117" s="22" t="s">
        <v>183</v>
      </c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12" s="1" customFormat="1" ht="6.95" customHeight="1" x14ac:dyDescent="0.2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2" customHeight="1" x14ac:dyDescent="0.2">
      <c r="B119" s="33"/>
      <c r="C119" s="28" t="s">
        <v>14</v>
      </c>
      <c r="D119" s="34"/>
      <c r="E119" s="34"/>
      <c r="F119" s="34"/>
      <c r="G119" s="34"/>
      <c r="H119" s="34"/>
      <c r="I119" s="116"/>
      <c r="J119" s="34"/>
      <c r="K119" s="34"/>
      <c r="L119" s="37"/>
    </row>
    <row r="120" spans="2:12" s="1" customFormat="1" ht="16.5" customHeight="1" x14ac:dyDescent="0.2">
      <c r="B120" s="33"/>
      <c r="C120" s="34"/>
      <c r="D120" s="34"/>
      <c r="E120" s="322" t="str">
        <f>E7</f>
        <v>Bytový dům Zahájská</v>
      </c>
      <c r="F120" s="323"/>
      <c r="G120" s="323"/>
      <c r="H120" s="323"/>
      <c r="I120" s="116"/>
      <c r="J120" s="34"/>
      <c r="K120" s="34"/>
      <c r="L120" s="37"/>
    </row>
    <row r="121" spans="2:12" ht="12" customHeight="1" x14ac:dyDescent="0.2">
      <c r="B121" s="20"/>
      <c r="C121" s="28" t="s">
        <v>125</v>
      </c>
      <c r="D121" s="21"/>
      <c r="E121" s="21"/>
      <c r="F121" s="21"/>
      <c r="G121" s="21"/>
      <c r="H121" s="21"/>
      <c r="J121" s="21"/>
      <c r="K121" s="21"/>
      <c r="L121" s="19"/>
    </row>
    <row r="122" spans="2:12" s="1" customFormat="1" ht="16.5" customHeight="1" x14ac:dyDescent="0.2">
      <c r="B122" s="33"/>
      <c r="C122" s="34"/>
      <c r="D122" s="34"/>
      <c r="E122" s="322" t="s">
        <v>126</v>
      </c>
      <c r="F122" s="321"/>
      <c r="G122" s="321"/>
      <c r="H122" s="321"/>
      <c r="I122" s="116"/>
      <c r="J122" s="34"/>
      <c r="K122" s="34"/>
      <c r="L122" s="37"/>
    </row>
    <row r="123" spans="2:12" s="1" customFormat="1" ht="12" customHeight="1" x14ac:dyDescent="0.2">
      <c r="B123" s="33"/>
      <c r="C123" s="28" t="s">
        <v>127</v>
      </c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12" s="1" customFormat="1" ht="16.5" customHeight="1" x14ac:dyDescent="0.2">
      <c r="B124" s="33"/>
      <c r="C124" s="34"/>
      <c r="D124" s="34"/>
      <c r="E124" s="289" t="str">
        <f>E11</f>
        <v>1D.1.9 - VNITŘNÍ ROZVOD PLYNU</v>
      </c>
      <c r="F124" s="321"/>
      <c r="G124" s="321"/>
      <c r="H124" s="321"/>
      <c r="I124" s="116"/>
      <c r="J124" s="34"/>
      <c r="K124" s="34"/>
      <c r="L124" s="37"/>
    </row>
    <row r="125" spans="2:12" s="1" customFormat="1" ht="6.95" customHeight="1" x14ac:dyDescent="0.2">
      <c r="B125" s="33"/>
      <c r="C125" s="34"/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12" s="1" customFormat="1" ht="12" customHeight="1" x14ac:dyDescent="0.2">
      <c r="B126" s="33"/>
      <c r="C126" s="28" t="s">
        <v>18</v>
      </c>
      <c r="D126" s="34"/>
      <c r="E126" s="34"/>
      <c r="F126" s="26" t="str">
        <f>F14</f>
        <v>Litomyšl</v>
      </c>
      <c r="G126" s="34"/>
      <c r="H126" s="34"/>
      <c r="I126" s="117" t="s">
        <v>20</v>
      </c>
      <c r="J126" s="60" t="str">
        <f>IF(J14="","",J14)</f>
        <v>25. 11. 2019</v>
      </c>
      <c r="K126" s="34"/>
      <c r="L126" s="37"/>
    </row>
    <row r="127" spans="2:12" s="1" customFormat="1" ht="6.95" customHeight="1" x14ac:dyDescent="0.2">
      <c r="B127" s="33"/>
      <c r="C127" s="34"/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12" s="1" customFormat="1" ht="15.2" customHeight="1" x14ac:dyDescent="0.2">
      <c r="B128" s="33"/>
      <c r="C128" s="28" t="s">
        <v>22</v>
      </c>
      <c r="D128" s="34"/>
      <c r="E128" s="34"/>
      <c r="F128" s="26" t="str">
        <f>E17</f>
        <v>Město Litomyšl</v>
      </c>
      <c r="G128" s="34"/>
      <c r="H128" s="34"/>
      <c r="I128" s="117" t="s">
        <v>28</v>
      </c>
      <c r="J128" s="31" t="str">
        <f>E23</f>
        <v>KIP s.r.o. Litomyšl</v>
      </c>
      <c r="K128" s="34"/>
      <c r="L128" s="37"/>
    </row>
    <row r="129" spans="2:65" s="1" customFormat="1" ht="15.2" customHeight="1" x14ac:dyDescent="0.2">
      <c r="B129" s="33"/>
      <c r="C129" s="28" t="s">
        <v>26</v>
      </c>
      <c r="D129" s="34"/>
      <c r="E129" s="34"/>
      <c r="F129" s="26" t="str">
        <f>IF(E20="","",E20)</f>
        <v>Vyplň údaj</v>
      </c>
      <c r="G129" s="34"/>
      <c r="H129" s="34"/>
      <c r="I129" s="117" t="s">
        <v>33</v>
      </c>
      <c r="J129" s="31" t="str">
        <f>E26</f>
        <v xml:space="preserve"> </v>
      </c>
      <c r="K129" s="34"/>
      <c r="L129" s="37"/>
    </row>
    <row r="130" spans="2:65" s="1" customFormat="1" ht="10.35" customHeight="1" x14ac:dyDescent="0.2">
      <c r="B130" s="33"/>
      <c r="C130" s="34"/>
      <c r="D130" s="34"/>
      <c r="E130" s="34"/>
      <c r="F130" s="34"/>
      <c r="G130" s="34"/>
      <c r="H130" s="34"/>
      <c r="I130" s="116"/>
      <c r="J130" s="34"/>
      <c r="K130" s="34"/>
      <c r="L130" s="37"/>
    </row>
    <row r="131" spans="2:65" s="10" customFormat="1" ht="29.25" customHeight="1" x14ac:dyDescent="0.2">
      <c r="B131" s="181"/>
      <c r="C131" s="182" t="s">
        <v>184</v>
      </c>
      <c r="D131" s="183" t="s">
        <v>61</v>
      </c>
      <c r="E131" s="183" t="s">
        <v>57</v>
      </c>
      <c r="F131" s="183" t="s">
        <v>58</v>
      </c>
      <c r="G131" s="183" t="s">
        <v>185</v>
      </c>
      <c r="H131" s="183" t="s">
        <v>186</v>
      </c>
      <c r="I131" s="184" t="s">
        <v>187</v>
      </c>
      <c r="J131" s="185" t="s">
        <v>133</v>
      </c>
      <c r="K131" s="186" t="s">
        <v>188</v>
      </c>
      <c r="L131" s="187"/>
      <c r="M131" s="69" t="s">
        <v>1</v>
      </c>
      <c r="N131" s="70" t="s">
        <v>40</v>
      </c>
      <c r="O131" s="70" t="s">
        <v>189</v>
      </c>
      <c r="P131" s="70" t="s">
        <v>190</v>
      </c>
      <c r="Q131" s="70" t="s">
        <v>191</v>
      </c>
      <c r="R131" s="70" t="s">
        <v>192</v>
      </c>
      <c r="S131" s="70" t="s">
        <v>193</v>
      </c>
      <c r="T131" s="71" t="s">
        <v>194</v>
      </c>
    </row>
    <row r="132" spans="2:65" s="1" customFormat="1" ht="22.9" customHeight="1" x14ac:dyDescent="0.25">
      <c r="B132" s="33"/>
      <c r="C132" s="76" t="s">
        <v>195</v>
      </c>
      <c r="D132" s="34"/>
      <c r="E132" s="34"/>
      <c r="F132" s="34"/>
      <c r="G132" s="34"/>
      <c r="H132" s="34"/>
      <c r="I132" s="116"/>
      <c r="J132" s="188">
        <f>BK132</f>
        <v>0</v>
      </c>
      <c r="K132" s="34"/>
      <c r="L132" s="37"/>
      <c r="M132" s="72"/>
      <c r="N132" s="73"/>
      <c r="O132" s="73"/>
      <c r="P132" s="189">
        <f>P133+P150</f>
        <v>0</v>
      </c>
      <c r="Q132" s="73"/>
      <c r="R132" s="189">
        <f>R133+R150</f>
        <v>0.26622999999999991</v>
      </c>
      <c r="S132" s="73"/>
      <c r="T132" s="190">
        <f>T133+T150</f>
        <v>0</v>
      </c>
      <c r="AT132" s="16" t="s">
        <v>75</v>
      </c>
      <c r="AU132" s="16" t="s">
        <v>135</v>
      </c>
      <c r="BK132" s="191">
        <f>BK133+BK150</f>
        <v>0</v>
      </c>
    </row>
    <row r="133" spans="2:65" s="11" customFormat="1" ht="25.9" customHeight="1" x14ac:dyDescent="0.2">
      <c r="B133" s="192"/>
      <c r="C133" s="193"/>
      <c r="D133" s="194" t="s">
        <v>75</v>
      </c>
      <c r="E133" s="195" t="s">
        <v>3279</v>
      </c>
      <c r="F133" s="195" t="s">
        <v>3280</v>
      </c>
      <c r="G133" s="193"/>
      <c r="H133" s="193"/>
      <c r="I133" s="196"/>
      <c r="J133" s="197">
        <f>BK133</f>
        <v>0</v>
      </c>
      <c r="K133" s="193"/>
      <c r="L133" s="198"/>
      <c r="M133" s="199"/>
      <c r="N133" s="200"/>
      <c r="O133" s="200"/>
      <c r="P133" s="201">
        <f>SUM(P134:P149)</f>
        <v>0</v>
      </c>
      <c r="Q133" s="200"/>
      <c r="R133" s="201">
        <f>SUM(R134:R149)</f>
        <v>0.2645499999999999</v>
      </c>
      <c r="S133" s="200"/>
      <c r="T133" s="202">
        <f>SUM(T134:T149)</f>
        <v>0</v>
      </c>
      <c r="AR133" s="203" t="s">
        <v>85</v>
      </c>
      <c r="AT133" s="204" t="s">
        <v>75</v>
      </c>
      <c r="AU133" s="204" t="s">
        <v>76</v>
      </c>
      <c r="AY133" s="203" t="s">
        <v>198</v>
      </c>
      <c r="BK133" s="205">
        <f>SUM(BK134:BK149)</f>
        <v>0</v>
      </c>
    </row>
    <row r="134" spans="2:65" s="1" customFormat="1" ht="24" customHeight="1" x14ac:dyDescent="0.2">
      <c r="B134" s="33"/>
      <c r="C134" s="208" t="s">
        <v>83</v>
      </c>
      <c r="D134" s="208" t="s">
        <v>201</v>
      </c>
      <c r="E134" s="209" t="s">
        <v>3281</v>
      </c>
      <c r="F134" s="210" t="s">
        <v>3282</v>
      </c>
      <c r="G134" s="211" t="s">
        <v>278</v>
      </c>
      <c r="H134" s="212">
        <v>2</v>
      </c>
      <c r="I134" s="213"/>
      <c r="J134" s="212">
        <f t="shared" ref="J134:J149" si="5">ROUND(I134*H134,2)</f>
        <v>0</v>
      </c>
      <c r="K134" s="210" t="s">
        <v>1</v>
      </c>
      <c r="L134" s="37"/>
      <c r="M134" s="214" t="s">
        <v>1</v>
      </c>
      <c r="N134" s="215" t="s">
        <v>41</v>
      </c>
      <c r="O134" s="65"/>
      <c r="P134" s="216">
        <f t="shared" ref="P134:P149" si="6">O134*H134</f>
        <v>0</v>
      </c>
      <c r="Q134" s="216">
        <v>1.44E-2</v>
      </c>
      <c r="R134" s="216">
        <f t="shared" ref="R134:R149" si="7">Q134*H134</f>
        <v>2.8799999999999999E-2</v>
      </c>
      <c r="S134" s="216">
        <v>0</v>
      </c>
      <c r="T134" s="217">
        <f t="shared" ref="T134:T149" si="8">S134*H134</f>
        <v>0</v>
      </c>
      <c r="AR134" s="218" t="s">
        <v>243</v>
      </c>
      <c r="AT134" s="218" t="s">
        <v>201</v>
      </c>
      <c r="AU134" s="218" t="s">
        <v>83</v>
      </c>
      <c r="AY134" s="16" t="s">
        <v>198</v>
      </c>
      <c r="BE134" s="219">
        <f t="shared" ref="BE134:BE149" si="9">IF(N134="základní",J134,0)</f>
        <v>0</v>
      </c>
      <c r="BF134" s="219">
        <f t="shared" ref="BF134:BF149" si="10">IF(N134="snížená",J134,0)</f>
        <v>0</v>
      </c>
      <c r="BG134" s="219">
        <f t="shared" ref="BG134:BG149" si="11">IF(N134="zákl. přenesená",J134,0)</f>
        <v>0</v>
      </c>
      <c r="BH134" s="219">
        <f t="shared" ref="BH134:BH149" si="12">IF(N134="sníž. přenesená",J134,0)</f>
        <v>0</v>
      </c>
      <c r="BI134" s="219">
        <f t="shared" ref="BI134:BI149" si="13">IF(N134="nulová",J134,0)</f>
        <v>0</v>
      </c>
      <c r="BJ134" s="16" t="s">
        <v>83</v>
      </c>
      <c r="BK134" s="219">
        <f t="shared" ref="BK134:BK149" si="14">ROUND(I134*H134,2)</f>
        <v>0</v>
      </c>
      <c r="BL134" s="16" t="s">
        <v>243</v>
      </c>
      <c r="BM134" s="218" t="s">
        <v>85</v>
      </c>
    </row>
    <row r="135" spans="2:65" s="1" customFormat="1" ht="24" customHeight="1" x14ac:dyDescent="0.2">
      <c r="B135" s="33"/>
      <c r="C135" s="208" t="s">
        <v>85</v>
      </c>
      <c r="D135" s="208" t="s">
        <v>201</v>
      </c>
      <c r="E135" s="209" t="s">
        <v>3283</v>
      </c>
      <c r="F135" s="210" t="s">
        <v>3284</v>
      </c>
      <c r="G135" s="211" t="s">
        <v>278</v>
      </c>
      <c r="H135" s="212">
        <v>10</v>
      </c>
      <c r="I135" s="213"/>
      <c r="J135" s="212">
        <f t="shared" si="5"/>
        <v>0</v>
      </c>
      <c r="K135" s="210" t="s">
        <v>1</v>
      </c>
      <c r="L135" s="37"/>
      <c r="M135" s="214" t="s">
        <v>1</v>
      </c>
      <c r="N135" s="215" t="s">
        <v>41</v>
      </c>
      <c r="O135" s="65"/>
      <c r="P135" s="216">
        <f t="shared" si="6"/>
        <v>0</v>
      </c>
      <c r="Q135" s="216">
        <v>2.146E-2</v>
      </c>
      <c r="R135" s="216">
        <f t="shared" si="7"/>
        <v>0.21460000000000001</v>
      </c>
      <c r="S135" s="216">
        <v>0</v>
      </c>
      <c r="T135" s="217">
        <f t="shared" si="8"/>
        <v>0</v>
      </c>
      <c r="AR135" s="218" t="s">
        <v>243</v>
      </c>
      <c r="AT135" s="218" t="s">
        <v>201</v>
      </c>
      <c r="AU135" s="218" t="s">
        <v>83</v>
      </c>
      <c r="AY135" s="16" t="s">
        <v>198</v>
      </c>
      <c r="BE135" s="219">
        <f t="shared" si="9"/>
        <v>0</v>
      </c>
      <c r="BF135" s="219">
        <f t="shared" si="10"/>
        <v>0</v>
      </c>
      <c r="BG135" s="219">
        <f t="shared" si="11"/>
        <v>0</v>
      </c>
      <c r="BH135" s="219">
        <f t="shared" si="12"/>
        <v>0</v>
      </c>
      <c r="BI135" s="219">
        <f t="shared" si="13"/>
        <v>0</v>
      </c>
      <c r="BJ135" s="16" t="s">
        <v>83</v>
      </c>
      <c r="BK135" s="219">
        <f t="shared" si="14"/>
        <v>0</v>
      </c>
      <c r="BL135" s="16" t="s">
        <v>243</v>
      </c>
      <c r="BM135" s="218" t="s">
        <v>205</v>
      </c>
    </row>
    <row r="136" spans="2:65" s="1" customFormat="1" ht="16.5" customHeight="1" x14ac:dyDescent="0.2">
      <c r="B136" s="33"/>
      <c r="C136" s="208" t="s">
        <v>211</v>
      </c>
      <c r="D136" s="208" t="s">
        <v>201</v>
      </c>
      <c r="E136" s="209" t="s">
        <v>3285</v>
      </c>
      <c r="F136" s="210" t="s">
        <v>3286</v>
      </c>
      <c r="G136" s="211" t="s">
        <v>278</v>
      </c>
      <c r="H136" s="212">
        <v>1</v>
      </c>
      <c r="I136" s="213"/>
      <c r="J136" s="212">
        <f t="shared" si="5"/>
        <v>0</v>
      </c>
      <c r="K136" s="210" t="s">
        <v>1</v>
      </c>
      <c r="L136" s="37"/>
      <c r="M136" s="214" t="s">
        <v>1</v>
      </c>
      <c r="N136" s="215" t="s">
        <v>41</v>
      </c>
      <c r="O136" s="65"/>
      <c r="P136" s="216">
        <f t="shared" si="6"/>
        <v>0</v>
      </c>
      <c r="Q136" s="216">
        <v>4.2900000000000004E-3</v>
      </c>
      <c r="R136" s="216">
        <f t="shared" si="7"/>
        <v>4.2900000000000004E-3</v>
      </c>
      <c r="S136" s="216">
        <v>0</v>
      </c>
      <c r="T136" s="217">
        <f t="shared" si="8"/>
        <v>0</v>
      </c>
      <c r="AR136" s="218" t="s">
        <v>243</v>
      </c>
      <c r="AT136" s="218" t="s">
        <v>201</v>
      </c>
      <c r="AU136" s="218" t="s">
        <v>83</v>
      </c>
      <c r="AY136" s="16" t="s">
        <v>198</v>
      </c>
      <c r="BE136" s="219">
        <f t="shared" si="9"/>
        <v>0</v>
      </c>
      <c r="BF136" s="219">
        <f t="shared" si="10"/>
        <v>0</v>
      </c>
      <c r="BG136" s="219">
        <f t="shared" si="11"/>
        <v>0</v>
      </c>
      <c r="BH136" s="219">
        <f t="shared" si="12"/>
        <v>0</v>
      </c>
      <c r="BI136" s="219">
        <f t="shared" si="13"/>
        <v>0</v>
      </c>
      <c r="BJ136" s="16" t="s">
        <v>83</v>
      </c>
      <c r="BK136" s="219">
        <f t="shared" si="14"/>
        <v>0</v>
      </c>
      <c r="BL136" s="16" t="s">
        <v>243</v>
      </c>
      <c r="BM136" s="218" t="s">
        <v>215</v>
      </c>
    </row>
    <row r="137" spans="2:65" s="1" customFormat="1" ht="24" customHeight="1" x14ac:dyDescent="0.2">
      <c r="B137" s="33"/>
      <c r="C137" s="208" t="s">
        <v>205</v>
      </c>
      <c r="D137" s="208" t="s">
        <v>201</v>
      </c>
      <c r="E137" s="209" t="s">
        <v>3287</v>
      </c>
      <c r="F137" s="210" t="s">
        <v>3288</v>
      </c>
      <c r="G137" s="211" t="s">
        <v>214</v>
      </c>
      <c r="H137" s="212">
        <v>1</v>
      </c>
      <c r="I137" s="213"/>
      <c r="J137" s="212">
        <f t="shared" si="5"/>
        <v>0</v>
      </c>
      <c r="K137" s="210" t="s">
        <v>1</v>
      </c>
      <c r="L137" s="37"/>
      <c r="M137" s="214" t="s">
        <v>1</v>
      </c>
      <c r="N137" s="215" t="s">
        <v>41</v>
      </c>
      <c r="O137" s="65"/>
      <c r="P137" s="216">
        <f t="shared" si="6"/>
        <v>0</v>
      </c>
      <c r="Q137" s="216">
        <v>3.79E-3</v>
      </c>
      <c r="R137" s="216">
        <f t="shared" si="7"/>
        <v>3.79E-3</v>
      </c>
      <c r="S137" s="216">
        <v>0</v>
      </c>
      <c r="T137" s="217">
        <f t="shared" si="8"/>
        <v>0</v>
      </c>
      <c r="AR137" s="218" t="s">
        <v>243</v>
      </c>
      <c r="AT137" s="218" t="s">
        <v>201</v>
      </c>
      <c r="AU137" s="218" t="s">
        <v>83</v>
      </c>
      <c r="AY137" s="16" t="s">
        <v>198</v>
      </c>
      <c r="BE137" s="219">
        <f t="shared" si="9"/>
        <v>0</v>
      </c>
      <c r="BF137" s="219">
        <f t="shared" si="10"/>
        <v>0</v>
      </c>
      <c r="BG137" s="219">
        <f t="shared" si="11"/>
        <v>0</v>
      </c>
      <c r="BH137" s="219">
        <f t="shared" si="12"/>
        <v>0</v>
      </c>
      <c r="BI137" s="219">
        <f t="shared" si="13"/>
        <v>0</v>
      </c>
      <c r="BJ137" s="16" t="s">
        <v>83</v>
      </c>
      <c r="BK137" s="219">
        <f t="shared" si="14"/>
        <v>0</v>
      </c>
      <c r="BL137" s="16" t="s">
        <v>243</v>
      </c>
      <c r="BM137" s="218" t="s">
        <v>218</v>
      </c>
    </row>
    <row r="138" spans="2:65" s="1" customFormat="1" ht="16.5" customHeight="1" x14ac:dyDescent="0.2">
      <c r="B138" s="33"/>
      <c r="C138" s="208" t="s">
        <v>221</v>
      </c>
      <c r="D138" s="208" t="s">
        <v>201</v>
      </c>
      <c r="E138" s="209" t="s">
        <v>3289</v>
      </c>
      <c r="F138" s="210" t="s">
        <v>3290</v>
      </c>
      <c r="G138" s="211" t="s">
        <v>214</v>
      </c>
      <c r="H138" s="212">
        <v>1</v>
      </c>
      <c r="I138" s="213"/>
      <c r="J138" s="212">
        <f t="shared" si="5"/>
        <v>0</v>
      </c>
      <c r="K138" s="210" t="s">
        <v>1</v>
      </c>
      <c r="L138" s="37"/>
      <c r="M138" s="214" t="s">
        <v>1</v>
      </c>
      <c r="N138" s="215" t="s">
        <v>41</v>
      </c>
      <c r="O138" s="65"/>
      <c r="P138" s="216">
        <f t="shared" si="6"/>
        <v>0</v>
      </c>
      <c r="Q138" s="216">
        <v>1.6000000000000001E-4</v>
      </c>
      <c r="R138" s="216">
        <f t="shared" si="7"/>
        <v>1.6000000000000001E-4</v>
      </c>
      <c r="S138" s="216">
        <v>0</v>
      </c>
      <c r="T138" s="217">
        <f t="shared" si="8"/>
        <v>0</v>
      </c>
      <c r="AR138" s="218" t="s">
        <v>243</v>
      </c>
      <c r="AT138" s="218" t="s">
        <v>201</v>
      </c>
      <c r="AU138" s="218" t="s">
        <v>83</v>
      </c>
      <c r="AY138" s="16" t="s">
        <v>198</v>
      </c>
      <c r="BE138" s="219">
        <f t="shared" si="9"/>
        <v>0</v>
      </c>
      <c r="BF138" s="219">
        <f t="shared" si="10"/>
        <v>0</v>
      </c>
      <c r="BG138" s="219">
        <f t="shared" si="11"/>
        <v>0</v>
      </c>
      <c r="BH138" s="219">
        <f t="shared" si="12"/>
        <v>0</v>
      </c>
      <c r="BI138" s="219">
        <f t="shared" si="13"/>
        <v>0</v>
      </c>
      <c r="BJ138" s="16" t="s">
        <v>83</v>
      </c>
      <c r="BK138" s="219">
        <f t="shared" si="14"/>
        <v>0</v>
      </c>
      <c r="BL138" s="16" t="s">
        <v>243</v>
      </c>
      <c r="BM138" s="218" t="s">
        <v>225</v>
      </c>
    </row>
    <row r="139" spans="2:65" s="1" customFormat="1" ht="24" customHeight="1" x14ac:dyDescent="0.2">
      <c r="B139" s="33"/>
      <c r="C139" s="208" t="s">
        <v>215</v>
      </c>
      <c r="D139" s="208" t="s">
        <v>201</v>
      </c>
      <c r="E139" s="209" t="s">
        <v>3291</v>
      </c>
      <c r="F139" s="210" t="s">
        <v>3292</v>
      </c>
      <c r="G139" s="211" t="s">
        <v>214</v>
      </c>
      <c r="H139" s="212">
        <v>2</v>
      </c>
      <c r="I139" s="213"/>
      <c r="J139" s="212">
        <f t="shared" si="5"/>
        <v>0</v>
      </c>
      <c r="K139" s="210" t="s">
        <v>1</v>
      </c>
      <c r="L139" s="37"/>
      <c r="M139" s="214" t="s">
        <v>1</v>
      </c>
      <c r="N139" s="215" t="s">
        <v>41</v>
      </c>
      <c r="O139" s="65"/>
      <c r="P139" s="216">
        <f t="shared" si="6"/>
        <v>0</v>
      </c>
      <c r="Q139" s="216">
        <v>4.2900000000000004E-3</v>
      </c>
      <c r="R139" s="216">
        <f t="shared" si="7"/>
        <v>8.5800000000000008E-3</v>
      </c>
      <c r="S139" s="216">
        <v>0</v>
      </c>
      <c r="T139" s="217">
        <f t="shared" si="8"/>
        <v>0</v>
      </c>
      <c r="AR139" s="218" t="s">
        <v>243</v>
      </c>
      <c r="AT139" s="218" t="s">
        <v>201</v>
      </c>
      <c r="AU139" s="218" t="s">
        <v>83</v>
      </c>
      <c r="AY139" s="16" t="s">
        <v>198</v>
      </c>
      <c r="BE139" s="219">
        <f t="shared" si="9"/>
        <v>0</v>
      </c>
      <c r="BF139" s="219">
        <f t="shared" si="10"/>
        <v>0</v>
      </c>
      <c r="BG139" s="219">
        <f t="shared" si="11"/>
        <v>0</v>
      </c>
      <c r="BH139" s="219">
        <f t="shared" si="12"/>
        <v>0</v>
      </c>
      <c r="BI139" s="219">
        <f t="shared" si="13"/>
        <v>0</v>
      </c>
      <c r="BJ139" s="16" t="s">
        <v>83</v>
      </c>
      <c r="BK139" s="219">
        <f t="shared" si="14"/>
        <v>0</v>
      </c>
      <c r="BL139" s="16" t="s">
        <v>243</v>
      </c>
      <c r="BM139" s="218" t="s">
        <v>219</v>
      </c>
    </row>
    <row r="140" spans="2:65" s="1" customFormat="1" ht="24" customHeight="1" x14ac:dyDescent="0.2">
      <c r="B140" s="33"/>
      <c r="C140" s="208" t="s">
        <v>238</v>
      </c>
      <c r="D140" s="208" t="s">
        <v>201</v>
      </c>
      <c r="E140" s="209" t="s">
        <v>3293</v>
      </c>
      <c r="F140" s="210" t="s">
        <v>3294</v>
      </c>
      <c r="G140" s="211" t="s">
        <v>214</v>
      </c>
      <c r="H140" s="212">
        <v>2</v>
      </c>
      <c r="I140" s="213"/>
      <c r="J140" s="212">
        <f t="shared" si="5"/>
        <v>0</v>
      </c>
      <c r="K140" s="210" t="s">
        <v>1</v>
      </c>
      <c r="L140" s="37"/>
      <c r="M140" s="214" t="s">
        <v>1</v>
      </c>
      <c r="N140" s="215" t="s">
        <v>41</v>
      </c>
      <c r="O140" s="65"/>
      <c r="P140" s="216">
        <f t="shared" si="6"/>
        <v>0</v>
      </c>
      <c r="Q140" s="216">
        <v>6.9999999999999994E-5</v>
      </c>
      <c r="R140" s="216">
        <f t="shared" si="7"/>
        <v>1.3999999999999999E-4</v>
      </c>
      <c r="S140" s="216">
        <v>0</v>
      </c>
      <c r="T140" s="217">
        <f t="shared" si="8"/>
        <v>0</v>
      </c>
      <c r="AR140" s="218" t="s">
        <v>243</v>
      </c>
      <c r="AT140" s="218" t="s">
        <v>201</v>
      </c>
      <c r="AU140" s="218" t="s">
        <v>83</v>
      </c>
      <c r="AY140" s="16" t="s">
        <v>198</v>
      </c>
      <c r="BE140" s="219">
        <f t="shared" si="9"/>
        <v>0</v>
      </c>
      <c r="BF140" s="219">
        <f t="shared" si="10"/>
        <v>0</v>
      </c>
      <c r="BG140" s="219">
        <f t="shared" si="11"/>
        <v>0</v>
      </c>
      <c r="BH140" s="219">
        <f t="shared" si="12"/>
        <v>0</v>
      </c>
      <c r="BI140" s="219">
        <f t="shared" si="13"/>
        <v>0</v>
      </c>
      <c r="BJ140" s="16" t="s">
        <v>83</v>
      </c>
      <c r="BK140" s="219">
        <f t="shared" si="14"/>
        <v>0</v>
      </c>
      <c r="BL140" s="16" t="s">
        <v>243</v>
      </c>
      <c r="BM140" s="218" t="s">
        <v>241</v>
      </c>
    </row>
    <row r="141" spans="2:65" s="1" customFormat="1" ht="16.5" customHeight="1" x14ac:dyDescent="0.2">
      <c r="B141" s="33"/>
      <c r="C141" s="260" t="s">
        <v>218</v>
      </c>
      <c r="D141" s="260" t="s">
        <v>2230</v>
      </c>
      <c r="E141" s="261" t="s">
        <v>3295</v>
      </c>
      <c r="F141" s="262" t="s">
        <v>3296</v>
      </c>
      <c r="G141" s="263" t="s">
        <v>204</v>
      </c>
      <c r="H141" s="264">
        <v>1</v>
      </c>
      <c r="I141" s="265"/>
      <c r="J141" s="264">
        <f t="shared" si="5"/>
        <v>0</v>
      </c>
      <c r="K141" s="262" t="s">
        <v>1</v>
      </c>
      <c r="L141" s="266"/>
      <c r="M141" s="267" t="s">
        <v>1</v>
      </c>
      <c r="N141" s="268" t="s">
        <v>41</v>
      </c>
      <c r="O141" s="65"/>
      <c r="P141" s="216">
        <f t="shared" si="6"/>
        <v>0</v>
      </c>
      <c r="Q141" s="216">
        <v>5.0000000000000001E-4</v>
      </c>
      <c r="R141" s="216">
        <f t="shared" si="7"/>
        <v>5.0000000000000001E-4</v>
      </c>
      <c r="S141" s="216">
        <v>0</v>
      </c>
      <c r="T141" s="217">
        <f t="shared" si="8"/>
        <v>0</v>
      </c>
      <c r="AR141" s="218" t="s">
        <v>295</v>
      </c>
      <c r="AT141" s="218" t="s">
        <v>2230</v>
      </c>
      <c r="AU141" s="218" t="s">
        <v>83</v>
      </c>
      <c r="AY141" s="16" t="s">
        <v>198</v>
      </c>
      <c r="BE141" s="219">
        <f t="shared" si="9"/>
        <v>0</v>
      </c>
      <c r="BF141" s="219">
        <f t="shared" si="10"/>
        <v>0</v>
      </c>
      <c r="BG141" s="219">
        <f t="shared" si="11"/>
        <v>0</v>
      </c>
      <c r="BH141" s="219">
        <f t="shared" si="12"/>
        <v>0</v>
      </c>
      <c r="BI141" s="219">
        <f t="shared" si="13"/>
        <v>0</v>
      </c>
      <c r="BJ141" s="16" t="s">
        <v>83</v>
      </c>
      <c r="BK141" s="219">
        <f t="shared" si="14"/>
        <v>0</v>
      </c>
      <c r="BL141" s="16" t="s">
        <v>243</v>
      </c>
      <c r="BM141" s="218" t="s">
        <v>243</v>
      </c>
    </row>
    <row r="142" spans="2:65" s="1" customFormat="1" ht="16.5" customHeight="1" x14ac:dyDescent="0.2">
      <c r="B142" s="33"/>
      <c r="C142" s="260" t="s">
        <v>250</v>
      </c>
      <c r="D142" s="260" t="s">
        <v>2230</v>
      </c>
      <c r="E142" s="261" t="s">
        <v>3297</v>
      </c>
      <c r="F142" s="262" t="s">
        <v>3298</v>
      </c>
      <c r="G142" s="263" t="s">
        <v>204</v>
      </c>
      <c r="H142" s="264">
        <v>1</v>
      </c>
      <c r="I142" s="265"/>
      <c r="J142" s="264">
        <f t="shared" si="5"/>
        <v>0</v>
      </c>
      <c r="K142" s="262" t="s">
        <v>1</v>
      </c>
      <c r="L142" s="266"/>
      <c r="M142" s="267" t="s">
        <v>1</v>
      </c>
      <c r="N142" s="268" t="s">
        <v>41</v>
      </c>
      <c r="O142" s="65"/>
      <c r="P142" s="216">
        <f t="shared" si="6"/>
        <v>0</v>
      </c>
      <c r="Q142" s="216">
        <v>1E-3</v>
      </c>
      <c r="R142" s="216">
        <f t="shared" si="7"/>
        <v>1E-3</v>
      </c>
      <c r="S142" s="216">
        <v>0</v>
      </c>
      <c r="T142" s="217">
        <f t="shared" si="8"/>
        <v>0</v>
      </c>
      <c r="AR142" s="218" t="s">
        <v>295</v>
      </c>
      <c r="AT142" s="218" t="s">
        <v>2230</v>
      </c>
      <c r="AU142" s="218" t="s">
        <v>83</v>
      </c>
      <c r="AY142" s="16" t="s">
        <v>198</v>
      </c>
      <c r="BE142" s="219">
        <f t="shared" si="9"/>
        <v>0</v>
      </c>
      <c r="BF142" s="219">
        <f t="shared" si="10"/>
        <v>0</v>
      </c>
      <c r="BG142" s="219">
        <f t="shared" si="11"/>
        <v>0</v>
      </c>
      <c r="BH142" s="219">
        <f t="shared" si="12"/>
        <v>0</v>
      </c>
      <c r="BI142" s="219">
        <f t="shared" si="13"/>
        <v>0</v>
      </c>
      <c r="BJ142" s="16" t="s">
        <v>83</v>
      </c>
      <c r="BK142" s="219">
        <f t="shared" si="14"/>
        <v>0</v>
      </c>
      <c r="BL142" s="16" t="s">
        <v>243</v>
      </c>
      <c r="BM142" s="218" t="s">
        <v>253</v>
      </c>
    </row>
    <row r="143" spans="2:65" s="1" customFormat="1" ht="24" customHeight="1" x14ac:dyDescent="0.2">
      <c r="B143" s="33"/>
      <c r="C143" s="208" t="s">
        <v>225</v>
      </c>
      <c r="D143" s="208" t="s">
        <v>201</v>
      </c>
      <c r="E143" s="209" t="s">
        <v>3299</v>
      </c>
      <c r="F143" s="210" t="s">
        <v>3300</v>
      </c>
      <c r="G143" s="211" t="s">
        <v>204</v>
      </c>
      <c r="H143" s="212">
        <v>2</v>
      </c>
      <c r="I143" s="213"/>
      <c r="J143" s="212">
        <f t="shared" si="5"/>
        <v>0</v>
      </c>
      <c r="K143" s="210" t="s">
        <v>1</v>
      </c>
      <c r="L143" s="37"/>
      <c r="M143" s="214" t="s">
        <v>1</v>
      </c>
      <c r="N143" s="215" t="s">
        <v>41</v>
      </c>
      <c r="O143" s="65"/>
      <c r="P143" s="216">
        <f t="shared" si="6"/>
        <v>0</v>
      </c>
      <c r="Q143" s="216">
        <v>3.0000000000000001E-5</v>
      </c>
      <c r="R143" s="216">
        <f t="shared" si="7"/>
        <v>6.0000000000000002E-5</v>
      </c>
      <c r="S143" s="216">
        <v>0</v>
      </c>
      <c r="T143" s="217">
        <f t="shared" si="8"/>
        <v>0</v>
      </c>
      <c r="AR143" s="218" t="s">
        <v>243</v>
      </c>
      <c r="AT143" s="218" t="s">
        <v>201</v>
      </c>
      <c r="AU143" s="218" t="s">
        <v>83</v>
      </c>
      <c r="AY143" s="16" t="s">
        <v>198</v>
      </c>
      <c r="BE143" s="219">
        <f t="shared" si="9"/>
        <v>0</v>
      </c>
      <c r="BF143" s="219">
        <f t="shared" si="10"/>
        <v>0</v>
      </c>
      <c r="BG143" s="219">
        <f t="shared" si="11"/>
        <v>0</v>
      </c>
      <c r="BH143" s="219">
        <f t="shared" si="12"/>
        <v>0</v>
      </c>
      <c r="BI143" s="219">
        <f t="shared" si="13"/>
        <v>0</v>
      </c>
      <c r="BJ143" s="16" t="s">
        <v>83</v>
      </c>
      <c r="BK143" s="219">
        <f t="shared" si="14"/>
        <v>0</v>
      </c>
      <c r="BL143" s="16" t="s">
        <v>243</v>
      </c>
      <c r="BM143" s="218" t="s">
        <v>259</v>
      </c>
    </row>
    <row r="144" spans="2:65" s="1" customFormat="1" ht="16.5" customHeight="1" x14ac:dyDescent="0.2">
      <c r="B144" s="33"/>
      <c r="C144" s="260" t="s">
        <v>199</v>
      </c>
      <c r="D144" s="260" t="s">
        <v>2230</v>
      </c>
      <c r="E144" s="261" t="s">
        <v>3301</v>
      </c>
      <c r="F144" s="262" t="s">
        <v>3302</v>
      </c>
      <c r="G144" s="263" t="s">
        <v>204</v>
      </c>
      <c r="H144" s="264">
        <v>2</v>
      </c>
      <c r="I144" s="265"/>
      <c r="J144" s="264">
        <f t="shared" si="5"/>
        <v>0</v>
      </c>
      <c r="K144" s="262" t="s">
        <v>1</v>
      </c>
      <c r="L144" s="266"/>
      <c r="M144" s="267" t="s">
        <v>1</v>
      </c>
      <c r="N144" s="268" t="s">
        <v>41</v>
      </c>
      <c r="O144" s="65"/>
      <c r="P144" s="216">
        <f t="shared" si="6"/>
        <v>0</v>
      </c>
      <c r="Q144" s="216">
        <v>8.0000000000000004E-4</v>
      </c>
      <c r="R144" s="216">
        <f t="shared" si="7"/>
        <v>1.6000000000000001E-3</v>
      </c>
      <c r="S144" s="216">
        <v>0</v>
      </c>
      <c r="T144" s="217">
        <f t="shared" si="8"/>
        <v>0</v>
      </c>
      <c r="AR144" s="218" t="s">
        <v>295</v>
      </c>
      <c r="AT144" s="218" t="s">
        <v>2230</v>
      </c>
      <c r="AU144" s="218" t="s">
        <v>83</v>
      </c>
      <c r="AY144" s="16" t="s">
        <v>198</v>
      </c>
      <c r="BE144" s="219">
        <f t="shared" si="9"/>
        <v>0</v>
      </c>
      <c r="BF144" s="219">
        <f t="shared" si="10"/>
        <v>0</v>
      </c>
      <c r="BG144" s="219">
        <f t="shared" si="11"/>
        <v>0</v>
      </c>
      <c r="BH144" s="219">
        <f t="shared" si="12"/>
        <v>0</v>
      </c>
      <c r="BI144" s="219">
        <f t="shared" si="13"/>
        <v>0</v>
      </c>
      <c r="BJ144" s="16" t="s">
        <v>83</v>
      </c>
      <c r="BK144" s="219">
        <f t="shared" si="14"/>
        <v>0</v>
      </c>
      <c r="BL144" s="16" t="s">
        <v>243</v>
      </c>
      <c r="BM144" s="218" t="s">
        <v>266</v>
      </c>
    </row>
    <row r="145" spans="2:65" s="1" customFormat="1" ht="24" customHeight="1" x14ac:dyDescent="0.2">
      <c r="B145" s="33"/>
      <c r="C145" s="208" t="s">
        <v>219</v>
      </c>
      <c r="D145" s="208" t="s">
        <v>201</v>
      </c>
      <c r="E145" s="209" t="s">
        <v>3303</v>
      </c>
      <c r="F145" s="210" t="s">
        <v>3304</v>
      </c>
      <c r="G145" s="211" t="s">
        <v>204</v>
      </c>
      <c r="H145" s="212">
        <v>1</v>
      </c>
      <c r="I145" s="213"/>
      <c r="J145" s="212">
        <f t="shared" si="5"/>
        <v>0</v>
      </c>
      <c r="K145" s="210" t="s">
        <v>1</v>
      </c>
      <c r="L145" s="37"/>
      <c r="M145" s="214" t="s">
        <v>1</v>
      </c>
      <c r="N145" s="215" t="s">
        <v>41</v>
      </c>
      <c r="O145" s="65"/>
      <c r="P145" s="216">
        <f t="shared" si="6"/>
        <v>0</v>
      </c>
      <c r="Q145" s="216">
        <v>3.0000000000000001E-5</v>
      </c>
      <c r="R145" s="216">
        <f t="shared" si="7"/>
        <v>3.0000000000000001E-5</v>
      </c>
      <c r="S145" s="216">
        <v>0</v>
      </c>
      <c r="T145" s="217">
        <f t="shared" si="8"/>
        <v>0</v>
      </c>
      <c r="AR145" s="218" t="s">
        <v>243</v>
      </c>
      <c r="AT145" s="218" t="s">
        <v>201</v>
      </c>
      <c r="AU145" s="218" t="s">
        <v>83</v>
      </c>
      <c r="AY145" s="16" t="s">
        <v>198</v>
      </c>
      <c r="BE145" s="219">
        <f t="shared" si="9"/>
        <v>0</v>
      </c>
      <c r="BF145" s="219">
        <f t="shared" si="10"/>
        <v>0</v>
      </c>
      <c r="BG145" s="219">
        <f t="shared" si="11"/>
        <v>0</v>
      </c>
      <c r="BH145" s="219">
        <f t="shared" si="12"/>
        <v>0</v>
      </c>
      <c r="BI145" s="219">
        <f t="shared" si="13"/>
        <v>0</v>
      </c>
      <c r="BJ145" s="16" t="s">
        <v>83</v>
      </c>
      <c r="BK145" s="219">
        <f t="shared" si="14"/>
        <v>0</v>
      </c>
      <c r="BL145" s="16" t="s">
        <v>243</v>
      </c>
      <c r="BM145" s="218" t="s">
        <v>273</v>
      </c>
    </row>
    <row r="146" spans="2:65" s="1" customFormat="1" ht="16.5" customHeight="1" x14ac:dyDescent="0.2">
      <c r="B146" s="33"/>
      <c r="C146" s="260" t="s">
        <v>227</v>
      </c>
      <c r="D146" s="260" t="s">
        <v>2230</v>
      </c>
      <c r="E146" s="261" t="s">
        <v>3305</v>
      </c>
      <c r="F146" s="262" t="s">
        <v>3306</v>
      </c>
      <c r="G146" s="263" t="s">
        <v>204</v>
      </c>
      <c r="H146" s="264">
        <v>1</v>
      </c>
      <c r="I146" s="265"/>
      <c r="J146" s="264">
        <f t="shared" si="5"/>
        <v>0</v>
      </c>
      <c r="K146" s="262" t="s">
        <v>1</v>
      </c>
      <c r="L146" s="266"/>
      <c r="M146" s="267" t="s">
        <v>1</v>
      </c>
      <c r="N146" s="268" t="s">
        <v>41</v>
      </c>
      <c r="O146" s="65"/>
      <c r="P146" s="216">
        <f t="shared" si="6"/>
        <v>0</v>
      </c>
      <c r="Q146" s="216">
        <v>1E-3</v>
      </c>
      <c r="R146" s="216">
        <f t="shared" si="7"/>
        <v>1E-3</v>
      </c>
      <c r="S146" s="216">
        <v>0</v>
      </c>
      <c r="T146" s="217">
        <f t="shared" si="8"/>
        <v>0</v>
      </c>
      <c r="AR146" s="218" t="s">
        <v>295</v>
      </c>
      <c r="AT146" s="218" t="s">
        <v>2230</v>
      </c>
      <c r="AU146" s="218" t="s">
        <v>83</v>
      </c>
      <c r="AY146" s="16" t="s">
        <v>198</v>
      </c>
      <c r="BE146" s="219">
        <f t="shared" si="9"/>
        <v>0</v>
      </c>
      <c r="BF146" s="219">
        <f t="shared" si="10"/>
        <v>0</v>
      </c>
      <c r="BG146" s="219">
        <f t="shared" si="11"/>
        <v>0</v>
      </c>
      <c r="BH146" s="219">
        <f t="shared" si="12"/>
        <v>0</v>
      </c>
      <c r="BI146" s="219">
        <f t="shared" si="13"/>
        <v>0</v>
      </c>
      <c r="BJ146" s="16" t="s">
        <v>83</v>
      </c>
      <c r="BK146" s="219">
        <f t="shared" si="14"/>
        <v>0</v>
      </c>
      <c r="BL146" s="16" t="s">
        <v>243</v>
      </c>
      <c r="BM146" s="218" t="s">
        <v>279</v>
      </c>
    </row>
    <row r="147" spans="2:65" s="1" customFormat="1" ht="16.5" customHeight="1" x14ac:dyDescent="0.2">
      <c r="B147" s="33"/>
      <c r="C147" s="208" t="s">
        <v>241</v>
      </c>
      <c r="D147" s="208" t="s">
        <v>201</v>
      </c>
      <c r="E147" s="209" t="s">
        <v>3307</v>
      </c>
      <c r="F147" s="210" t="s">
        <v>3308</v>
      </c>
      <c r="G147" s="211" t="s">
        <v>294</v>
      </c>
      <c r="H147" s="212">
        <v>0.27</v>
      </c>
      <c r="I147" s="213"/>
      <c r="J147" s="212">
        <f t="shared" si="5"/>
        <v>0</v>
      </c>
      <c r="K147" s="210" t="s">
        <v>1</v>
      </c>
      <c r="L147" s="37"/>
      <c r="M147" s="214" t="s">
        <v>1</v>
      </c>
      <c r="N147" s="215" t="s">
        <v>41</v>
      </c>
      <c r="O147" s="65"/>
      <c r="P147" s="216">
        <f t="shared" si="6"/>
        <v>0</v>
      </c>
      <c r="Q147" s="216">
        <v>0</v>
      </c>
      <c r="R147" s="216">
        <f t="shared" si="7"/>
        <v>0</v>
      </c>
      <c r="S147" s="216">
        <v>0</v>
      </c>
      <c r="T147" s="217">
        <f t="shared" si="8"/>
        <v>0</v>
      </c>
      <c r="AR147" s="218" t="s">
        <v>243</v>
      </c>
      <c r="AT147" s="218" t="s">
        <v>201</v>
      </c>
      <c r="AU147" s="218" t="s">
        <v>83</v>
      </c>
      <c r="AY147" s="16" t="s">
        <v>198</v>
      </c>
      <c r="BE147" s="219">
        <f t="shared" si="9"/>
        <v>0</v>
      </c>
      <c r="BF147" s="219">
        <f t="shared" si="10"/>
        <v>0</v>
      </c>
      <c r="BG147" s="219">
        <f t="shared" si="11"/>
        <v>0</v>
      </c>
      <c r="BH147" s="219">
        <f t="shared" si="12"/>
        <v>0</v>
      </c>
      <c r="BI147" s="219">
        <f t="shared" si="13"/>
        <v>0</v>
      </c>
      <c r="BJ147" s="16" t="s">
        <v>83</v>
      </c>
      <c r="BK147" s="219">
        <f t="shared" si="14"/>
        <v>0</v>
      </c>
      <c r="BL147" s="16" t="s">
        <v>243</v>
      </c>
      <c r="BM147" s="218" t="s">
        <v>283</v>
      </c>
    </row>
    <row r="148" spans="2:65" s="1" customFormat="1" ht="24" customHeight="1" x14ac:dyDescent="0.2">
      <c r="B148" s="33"/>
      <c r="C148" s="208" t="s">
        <v>8</v>
      </c>
      <c r="D148" s="208" t="s">
        <v>201</v>
      </c>
      <c r="E148" s="209" t="s">
        <v>3309</v>
      </c>
      <c r="F148" s="210" t="s">
        <v>3310</v>
      </c>
      <c r="G148" s="211" t="s">
        <v>294</v>
      </c>
      <c r="H148" s="212">
        <v>0.27</v>
      </c>
      <c r="I148" s="213"/>
      <c r="J148" s="212">
        <f t="shared" si="5"/>
        <v>0</v>
      </c>
      <c r="K148" s="210" t="s">
        <v>1</v>
      </c>
      <c r="L148" s="37"/>
      <c r="M148" s="214" t="s">
        <v>1</v>
      </c>
      <c r="N148" s="215" t="s">
        <v>41</v>
      </c>
      <c r="O148" s="65"/>
      <c r="P148" s="216">
        <f t="shared" si="6"/>
        <v>0</v>
      </c>
      <c r="Q148" s="216">
        <v>0</v>
      </c>
      <c r="R148" s="216">
        <f t="shared" si="7"/>
        <v>0</v>
      </c>
      <c r="S148" s="216">
        <v>0</v>
      </c>
      <c r="T148" s="217">
        <f t="shared" si="8"/>
        <v>0</v>
      </c>
      <c r="AR148" s="218" t="s">
        <v>243</v>
      </c>
      <c r="AT148" s="218" t="s">
        <v>201</v>
      </c>
      <c r="AU148" s="218" t="s">
        <v>83</v>
      </c>
      <c r="AY148" s="16" t="s">
        <v>198</v>
      </c>
      <c r="BE148" s="219">
        <f t="shared" si="9"/>
        <v>0</v>
      </c>
      <c r="BF148" s="219">
        <f t="shared" si="10"/>
        <v>0</v>
      </c>
      <c r="BG148" s="219">
        <f t="shared" si="11"/>
        <v>0</v>
      </c>
      <c r="BH148" s="219">
        <f t="shared" si="12"/>
        <v>0</v>
      </c>
      <c r="BI148" s="219">
        <f t="shared" si="13"/>
        <v>0</v>
      </c>
      <c r="BJ148" s="16" t="s">
        <v>83</v>
      </c>
      <c r="BK148" s="219">
        <f t="shared" si="14"/>
        <v>0</v>
      </c>
      <c r="BL148" s="16" t="s">
        <v>243</v>
      </c>
      <c r="BM148" s="218" t="s">
        <v>290</v>
      </c>
    </row>
    <row r="149" spans="2:65" s="1" customFormat="1" ht="16.5" customHeight="1" x14ac:dyDescent="0.2">
      <c r="B149" s="33"/>
      <c r="C149" s="208" t="s">
        <v>243</v>
      </c>
      <c r="D149" s="208" t="s">
        <v>201</v>
      </c>
      <c r="E149" s="209" t="s">
        <v>3311</v>
      </c>
      <c r="F149" s="210" t="s">
        <v>3312</v>
      </c>
      <c r="G149" s="211" t="s">
        <v>214</v>
      </c>
      <c r="H149" s="212">
        <v>1</v>
      </c>
      <c r="I149" s="213"/>
      <c r="J149" s="212">
        <f t="shared" si="5"/>
        <v>0</v>
      </c>
      <c r="K149" s="210" t="s">
        <v>1</v>
      </c>
      <c r="L149" s="37"/>
      <c r="M149" s="214" t="s">
        <v>1</v>
      </c>
      <c r="N149" s="215" t="s">
        <v>41</v>
      </c>
      <c r="O149" s="65"/>
      <c r="P149" s="216">
        <f t="shared" si="6"/>
        <v>0</v>
      </c>
      <c r="Q149" s="216">
        <v>0</v>
      </c>
      <c r="R149" s="216">
        <f t="shared" si="7"/>
        <v>0</v>
      </c>
      <c r="S149" s="216">
        <v>0</v>
      </c>
      <c r="T149" s="217">
        <f t="shared" si="8"/>
        <v>0</v>
      </c>
      <c r="AR149" s="218" t="s">
        <v>243</v>
      </c>
      <c r="AT149" s="218" t="s">
        <v>201</v>
      </c>
      <c r="AU149" s="218" t="s">
        <v>83</v>
      </c>
      <c r="AY149" s="16" t="s">
        <v>198</v>
      </c>
      <c r="BE149" s="219">
        <f t="shared" si="9"/>
        <v>0</v>
      </c>
      <c r="BF149" s="219">
        <f t="shared" si="10"/>
        <v>0</v>
      </c>
      <c r="BG149" s="219">
        <f t="shared" si="11"/>
        <v>0</v>
      </c>
      <c r="BH149" s="219">
        <f t="shared" si="12"/>
        <v>0</v>
      </c>
      <c r="BI149" s="219">
        <f t="shared" si="13"/>
        <v>0</v>
      </c>
      <c r="BJ149" s="16" t="s">
        <v>83</v>
      </c>
      <c r="BK149" s="219">
        <f t="shared" si="14"/>
        <v>0</v>
      </c>
      <c r="BL149" s="16" t="s">
        <v>243</v>
      </c>
      <c r="BM149" s="218" t="s">
        <v>295</v>
      </c>
    </row>
    <row r="150" spans="2:65" s="11" customFormat="1" ht="25.9" customHeight="1" x14ac:dyDescent="0.2">
      <c r="B150" s="192"/>
      <c r="C150" s="193"/>
      <c r="D150" s="194" t="s">
        <v>75</v>
      </c>
      <c r="E150" s="195" t="s">
        <v>1611</v>
      </c>
      <c r="F150" s="195" t="s">
        <v>1612</v>
      </c>
      <c r="G150" s="193"/>
      <c r="H150" s="193"/>
      <c r="I150" s="196"/>
      <c r="J150" s="197">
        <f>BK150</f>
        <v>0</v>
      </c>
      <c r="K150" s="193"/>
      <c r="L150" s="198"/>
      <c r="M150" s="199"/>
      <c r="N150" s="200"/>
      <c r="O150" s="200"/>
      <c r="P150" s="201">
        <f>P151</f>
        <v>0</v>
      </c>
      <c r="Q150" s="200"/>
      <c r="R150" s="201">
        <f>R151</f>
        <v>1.6799999999999999E-3</v>
      </c>
      <c r="S150" s="200"/>
      <c r="T150" s="202">
        <f>T151</f>
        <v>0</v>
      </c>
      <c r="AR150" s="203" t="s">
        <v>85</v>
      </c>
      <c r="AT150" s="204" t="s">
        <v>75</v>
      </c>
      <c r="AU150" s="204" t="s">
        <v>76</v>
      </c>
      <c r="AY150" s="203" t="s">
        <v>198</v>
      </c>
      <c r="BK150" s="205">
        <f>BK151</f>
        <v>0</v>
      </c>
    </row>
    <row r="151" spans="2:65" s="1" customFormat="1" ht="24" customHeight="1" x14ac:dyDescent="0.2">
      <c r="B151" s="33"/>
      <c r="C151" s="208" t="s">
        <v>255</v>
      </c>
      <c r="D151" s="208" t="s">
        <v>201</v>
      </c>
      <c r="E151" s="209" t="s">
        <v>3313</v>
      </c>
      <c r="F151" s="210" t="s">
        <v>3314</v>
      </c>
      <c r="G151" s="211" t="s">
        <v>278</v>
      </c>
      <c r="H151" s="212">
        <v>12</v>
      </c>
      <c r="I151" s="213"/>
      <c r="J151" s="212">
        <f>ROUND(I151*H151,2)</f>
        <v>0</v>
      </c>
      <c r="K151" s="210" t="s">
        <v>1</v>
      </c>
      <c r="L151" s="37"/>
      <c r="M151" s="269" t="s">
        <v>1</v>
      </c>
      <c r="N151" s="270" t="s">
        <v>41</v>
      </c>
      <c r="O151" s="271"/>
      <c r="P151" s="272">
        <f>O151*H151</f>
        <v>0</v>
      </c>
      <c r="Q151" s="272">
        <v>1.3999999999999999E-4</v>
      </c>
      <c r="R151" s="272">
        <f>Q151*H151</f>
        <v>1.6799999999999999E-3</v>
      </c>
      <c r="S151" s="272">
        <v>0</v>
      </c>
      <c r="T151" s="273">
        <f>S151*H151</f>
        <v>0</v>
      </c>
      <c r="AR151" s="218" t="s">
        <v>243</v>
      </c>
      <c r="AT151" s="218" t="s">
        <v>201</v>
      </c>
      <c r="AU151" s="218" t="s">
        <v>83</v>
      </c>
      <c r="AY151" s="16" t="s">
        <v>198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6" t="s">
        <v>83</v>
      </c>
      <c r="BK151" s="219">
        <f>ROUND(I151*H151,2)</f>
        <v>0</v>
      </c>
      <c r="BL151" s="16" t="s">
        <v>243</v>
      </c>
      <c r="BM151" s="218" t="s">
        <v>303</v>
      </c>
    </row>
    <row r="152" spans="2:65" s="1" customFormat="1" ht="6.95" customHeight="1" x14ac:dyDescent="0.2">
      <c r="B152" s="48"/>
      <c r="C152" s="49"/>
      <c r="D152" s="49"/>
      <c r="E152" s="49"/>
      <c r="F152" s="49"/>
      <c r="G152" s="49"/>
      <c r="H152" s="49"/>
      <c r="I152" s="149"/>
      <c r="J152" s="49"/>
      <c r="K152" s="49"/>
      <c r="L152" s="37"/>
    </row>
  </sheetData>
  <sheetProtection algorithmName="SHA-512" hashValue="ZkMIN0yqMEKd0Qse4xh9gOFkeF9m7M2VZ8Q8K9I6CKvEGfemrrIjfW0FjbACTDaqk7jyHga6+ZWsE4mbud1pxQ==" saltValue="ZyPP0awaMFrVx6vtgR4EmHGeJE3aEMwwjHdW8m5ddyiVF6vQfTie42hBCcMooLYHFXhICsrCAVf6HFjjMHOOCA==" spinCount="100000" sheet="1" objects="1" scenarios="1" formatColumns="0" formatRows="0" autoFilter="0"/>
  <autoFilter ref="C131:K151" xr:uid="{00000000-0009-0000-0000-000007000000}"/>
  <mergeCells count="17">
    <mergeCell ref="E29:H29"/>
    <mergeCell ref="L2:V2"/>
    <mergeCell ref="E7:H7"/>
    <mergeCell ref="E9:H9"/>
    <mergeCell ref="E11:H11"/>
    <mergeCell ref="E20:H20"/>
    <mergeCell ref="E124:H124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9"/>
  <sheetViews>
    <sheetView showGridLines="0" topLeftCell="A160" workbookViewId="0">
      <selection activeCell="F162" sqref="F16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111</v>
      </c>
    </row>
    <row r="3" spans="2:46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85</v>
      </c>
    </row>
    <row r="4" spans="2:46" ht="24.95" customHeight="1" x14ac:dyDescent="0.2">
      <c r="B4" s="19"/>
      <c r="D4" s="113" t="s">
        <v>124</v>
      </c>
      <c r="L4" s="19"/>
      <c r="M4" s="114" t="s">
        <v>10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115" t="s">
        <v>14</v>
      </c>
      <c r="L6" s="19"/>
    </row>
    <row r="7" spans="2:46" ht="16.5" customHeight="1" x14ac:dyDescent="0.2">
      <c r="B7" s="19"/>
      <c r="E7" s="327" t="str">
        <f>'Rekapitulace stavby'!K6</f>
        <v>Bytový dům Zahájská</v>
      </c>
      <c r="F7" s="328"/>
      <c r="G7" s="328"/>
      <c r="H7" s="328"/>
      <c r="L7" s="19"/>
    </row>
    <row r="8" spans="2:46" s="1" customFormat="1" ht="12" customHeight="1" x14ac:dyDescent="0.2">
      <c r="B8" s="37"/>
      <c r="D8" s="115" t="s">
        <v>125</v>
      </c>
      <c r="I8" s="116"/>
      <c r="L8" s="37"/>
    </row>
    <row r="9" spans="2:46" s="1" customFormat="1" ht="36.950000000000003" customHeight="1" x14ac:dyDescent="0.2">
      <c r="B9" s="37"/>
      <c r="E9" s="330" t="s">
        <v>3315</v>
      </c>
      <c r="F9" s="329"/>
      <c r="G9" s="329"/>
      <c r="H9" s="329"/>
      <c r="I9" s="116"/>
      <c r="L9" s="37"/>
    </row>
    <row r="10" spans="2:46" s="1" customFormat="1" x14ac:dyDescent="0.2">
      <c r="B10" s="37"/>
      <c r="I10" s="116"/>
      <c r="L10" s="37"/>
    </row>
    <row r="11" spans="2:46" s="1" customFormat="1" ht="12" customHeight="1" x14ac:dyDescent="0.2">
      <c r="B11" s="37"/>
      <c r="D11" s="115" t="s">
        <v>16</v>
      </c>
      <c r="F11" s="104" t="s">
        <v>1</v>
      </c>
      <c r="I11" s="117" t="s">
        <v>17</v>
      </c>
      <c r="J11" s="104" t="s">
        <v>1</v>
      </c>
      <c r="L11" s="37"/>
    </row>
    <row r="12" spans="2:46" s="1" customFormat="1" ht="12" customHeight="1" x14ac:dyDescent="0.2">
      <c r="B12" s="37"/>
      <c r="D12" s="115" t="s">
        <v>18</v>
      </c>
      <c r="F12" s="104" t="s">
        <v>19</v>
      </c>
      <c r="I12" s="117" t="s">
        <v>20</v>
      </c>
      <c r="J12" s="118" t="str">
        <f>'Rekapitulace stavby'!AN8</f>
        <v>25. 11. 2019</v>
      </c>
      <c r="L12" s="37"/>
    </row>
    <row r="13" spans="2:46" s="1" customFormat="1" ht="10.9" customHeight="1" x14ac:dyDescent="0.2">
      <c r="B13" s="37"/>
      <c r="I13" s="116"/>
      <c r="L13" s="37"/>
    </row>
    <row r="14" spans="2:46" s="1" customFormat="1" ht="12" customHeight="1" x14ac:dyDescent="0.2">
      <c r="B14" s="37"/>
      <c r="D14" s="115" t="s">
        <v>22</v>
      </c>
      <c r="I14" s="117" t="s">
        <v>23</v>
      </c>
      <c r="J14" s="104" t="s">
        <v>1</v>
      </c>
      <c r="L14" s="37"/>
    </row>
    <row r="15" spans="2:46" s="1" customFormat="1" ht="18" customHeight="1" x14ac:dyDescent="0.2">
      <c r="B15" s="37"/>
      <c r="E15" s="104" t="s">
        <v>24</v>
      </c>
      <c r="I15" s="117" t="s">
        <v>25</v>
      </c>
      <c r="J15" s="104" t="s">
        <v>1</v>
      </c>
      <c r="L15" s="37"/>
    </row>
    <row r="16" spans="2:46" s="1" customFormat="1" ht="6.95" customHeight="1" x14ac:dyDescent="0.2">
      <c r="B16" s="37"/>
      <c r="I16" s="116"/>
      <c r="L16" s="37"/>
    </row>
    <row r="17" spans="2:12" s="1" customFormat="1" ht="12" customHeight="1" x14ac:dyDescent="0.2">
      <c r="B17" s="37"/>
      <c r="D17" s="115" t="s">
        <v>26</v>
      </c>
      <c r="I17" s="117" t="s">
        <v>23</v>
      </c>
      <c r="J17" s="29" t="str">
        <f>'Rekapitulace stavby'!AN13</f>
        <v>Vyplň údaj</v>
      </c>
      <c r="L17" s="37"/>
    </row>
    <row r="18" spans="2:12" s="1" customFormat="1" ht="18" customHeight="1" x14ac:dyDescent="0.2">
      <c r="B18" s="37"/>
      <c r="E18" s="331" t="str">
        <f>'Rekapitulace stavby'!E14</f>
        <v>Vyplň údaj</v>
      </c>
      <c r="F18" s="332"/>
      <c r="G18" s="332"/>
      <c r="H18" s="332"/>
      <c r="I18" s="117" t="s">
        <v>25</v>
      </c>
      <c r="J18" s="29" t="str">
        <f>'Rekapitulace stavby'!AN14</f>
        <v>Vyplň údaj</v>
      </c>
      <c r="L18" s="37"/>
    </row>
    <row r="19" spans="2:12" s="1" customFormat="1" ht="6.95" customHeight="1" x14ac:dyDescent="0.2">
      <c r="B19" s="37"/>
      <c r="I19" s="116"/>
      <c r="L19" s="37"/>
    </row>
    <row r="20" spans="2:12" s="1" customFormat="1" ht="12" customHeight="1" x14ac:dyDescent="0.2">
      <c r="B20" s="37"/>
      <c r="D20" s="115" t="s">
        <v>28</v>
      </c>
      <c r="I20" s="117" t="s">
        <v>23</v>
      </c>
      <c r="J20" s="104" t="s">
        <v>29</v>
      </c>
      <c r="L20" s="37"/>
    </row>
    <row r="21" spans="2:12" s="1" customFormat="1" ht="18" customHeight="1" x14ac:dyDescent="0.2">
      <c r="B21" s="37"/>
      <c r="E21" s="104" t="s">
        <v>30</v>
      </c>
      <c r="I21" s="117" t="s">
        <v>25</v>
      </c>
      <c r="J21" s="104" t="s">
        <v>31</v>
      </c>
      <c r="L21" s="37"/>
    </row>
    <row r="22" spans="2:12" s="1" customFormat="1" ht="6.95" customHeight="1" x14ac:dyDescent="0.2">
      <c r="B22" s="37"/>
      <c r="I22" s="116"/>
      <c r="L22" s="37"/>
    </row>
    <row r="23" spans="2:12" s="1" customFormat="1" ht="12" customHeight="1" x14ac:dyDescent="0.2">
      <c r="B23" s="37"/>
      <c r="D23" s="115" t="s">
        <v>33</v>
      </c>
      <c r="I23" s="117" t="s">
        <v>23</v>
      </c>
      <c r="J23" s="104" t="str">
        <f>IF('Rekapitulace stavby'!AN19="","",'Rekapitulace stavby'!AN19)</f>
        <v/>
      </c>
      <c r="L23" s="37"/>
    </row>
    <row r="24" spans="2:12" s="1" customFormat="1" ht="18" customHeight="1" x14ac:dyDescent="0.2">
      <c r="B24" s="37"/>
      <c r="E24" s="104" t="str">
        <f>IF('Rekapitulace stavby'!E20="","",'Rekapitulace stavby'!E20)</f>
        <v xml:space="preserve"> </v>
      </c>
      <c r="I24" s="117" t="s">
        <v>25</v>
      </c>
      <c r="J24" s="104" t="str">
        <f>IF('Rekapitulace stavby'!AN20="","",'Rekapitulace stavby'!AN20)</f>
        <v/>
      </c>
      <c r="L24" s="37"/>
    </row>
    <row r="25" spans="2:12" s="1" customFormat="1" ht="6.95" customHeight="1" x14ac:dyDescent="0.2">
      <c r="B25" s="37"/>
      <c r="I25" s="116"/>
      <c r="L25" s="37"/>
    </row>
    <row r="26" spans="2:12" s="1" customFormat="1" ht="12" customHeight="1" x14ac:dyDescent="0.2">
      <c r="B26" s="37"/>
      <c r="D26" s="115" t="s">
        <v>35</v>
      </c>
      <c r="I26" s="116"/>
      <c r="L26" s="37"/>
    </row>
    <row r="27" spans="2:12" s="7" customFormat="1" ht="16.5" customHeight="1" x14ac:dyDescent="0.2">
      <c r="B27" s="119"/>
      <c r="E27" s="326" t="s">
        <v>1</v>
      </c>
      <c r="F27" s="326"/>
      <c r="G27" s="326"/>
      <c r="H27" s="326"/>
      <c r="I27" s="120"/>
      <c r="L27" s="119"/>
    </row>
    <row r="28" spans="2:12" s="1" customFormat="1" ht="6.95" customHeight="1" x14ac:dyDescent="0.2">
      <c r="B28" s="37"/>
      <c r="I28" s="116"/>
      <c r="L28" s="37"/>
    </row>
    <row r="29" spans="2:12" s="1" customFormat="1" ht="6.95" customHeight="1" x14ac:dyDescent="0.2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14.45" customHeight="1" x14ac:dyDescent="0.2">
      <c r="B30" s="37"/>
      <c r="D30" s="104" t="s">
        <v>129</v>
      </c>
      <c r="I30" s="116"/>
      <c r="J30" s="122">
        <f>J96</f>
        <v>0</v>
      </c>
      <c r="L30" s="37"/>
    </row>
    <row r="31" spans="2:12" s="1" customFormat="1" ht="14.45" customHeight="1" x14ac:dyDescent="0.2">
      <c r="B31" s="37"/>
      <c r="D31" s="123" t="s">
        <v>130</v>
      </c>
      <c r="I31" s="116"/>
      <c r="J31" s="122">
        <f>J111</f>
        <v>0</v>
      </c>
      <c r="L31" s="37"/>
    </row>
    <row r="32" spans="2:12" s="1" customFormat="1" ht="25.35" customHeight="1" x14ac:dyDescent="0.2">
      <c r="B32" s="37"/>
      <c r="D32" s="124" t="s">
        <v>36</v>
      </c>
      <c r="I32" s="116"/>
      <c r="J32" s="125">
        <f>ROUND(J30 + J31, 2)</f>
        <v>0</v>
      </c>
      <c r="L32" s="37"/>
    </row>
    <row r="33" spans="2:12" s="1" customFormat="1" ht="6.95" customHeight="1" x14ac:dyDescent="0.2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 x14ac:dyDescent="0.2">
      <c r="B34" s="37"/>
      <c r="F34" s="126" t="s">
        <v>38</v>
      </c>
      <c r="I34" s="127" t="s">
        <v>37</v>
      </c>
      <c r="J34" s="126" t="s">
        <v>39</v>
      </c>
      <c r="L34" s="37"/>
    </row>
    <row r="35" spans="2:12" s="1" customFormat="1" ht="14.45" customHeight="1" x14ac:dyDescent="0.2">
      <c r="B35" s="37"/>
      <c r="D35" s="128" t="s">
        <v>40</v>
      </c>
      <c r="E35" s="115" t="s">
        <v>41</v>
      </c>
      <c r="F35" s="129">
        <f>ROUND((SUM(BE111:BE118) + SUM(BE138:BE188)),  2)</f>
        <v>0</v>
      </c>
      <c r="I35" s="130">
        <v>0.21</v>
      </c>
      <c r="J35" s="129">
        <f>ROUND(((SUM(BE111:BE118) + SUM(BE138:BE188))*I35),  2)</f>
        <v>0</v>
      </c>
      <c r="L35" s="37"/>
    </row>
    <row r="36" spans="2:12" s="1" customFormat="1" ht="14.45" customHeight="1" x14ac:dyDescent="0.2">
      <c r="B36" s="37"/>
      <c r="E36" s="115" t="s">
        <v>42</v>
      </c>
      <c r="F36" s="129">
        <f>ROUND((SUM(BF111:BF118) + SUM(BF138:BF188)),  2)</f>
        <v>0</v>
      </c>
      <c r="I36" s="130">
        <v>0.15</v>
      </c>
      <c r="J36" s="129">
        <f>ROUND(((SUM(BF111:BF118) + SUM(BF138:BF188))*I36),  2)</f>
        <v>0</v>
      </c>
      <c r="L36" s="37"/>
    </row>
    <row r="37" spans="2:12" s="1" customFormat="1" ht="14.45" hidden="1" customHeight="1" x14ac:dyDescent="0.2">
      <c r="B37" s="37"/>
      <c r="E37" s="115" t="s">
        <v>43</v>
      </c>
      <c r="F37" s="129">
        <f>ROUND((SUM(BG111:BG118) + SUM(BG138:BG188)),  2)</f>
        <v>0</v>
      </c>
      <c r="I37" s="130">
        <v>0.21</v>
      </c>
      <c r="J37" s="129">
        <f>0</f>
        <v>0</v>
      </c>
      <c r="L37" s="37"/>
    </row>
    <row r="38" spans="2:12" s="1" customFormat="1" ht="14.45" hidden="1" customHeight="1" x14ac:dyDescent="0.2">
      <c r="B38" s="37"/>
      <c r="E38" s="115" t="s">
        <v>44</v>
      </c>
      <c r="F38" s="129">
        <f>ROUND((SUM(BH111:BH118) + SUM(BH138:BH188)),  2)</f>
        <v>0</v>
      </c>
      <c r="I38" s="130">
        <v>0.15</v>
      </c>
      <c r="J38" s="129">
        <f>0</f>
        <v>0</v>
      </c>
      <c r="L38" s="37"/>
    </row>
    <row r="39" spans="2:12" s="1" customFormat="1" ht="14.45" hidden="1" customHeight="1" x14ac:dyDescent="0.2">
      <c r="B39" s="37"/>
      <c r="E39" s="115" t="s">
        <v>45</v>
      </c>
      <c r="F39" s="129">
        <f>ROUND((SUM(BI111:BI118) + SUM(BI138:BI188)),  2)</f>
        <v>0</v>
      </c>
      <c r="I39" s="130">
        <v>0</v>
      </c>
      <c r="J39" s="129">
        <f>0</f>
        <v>0</v>
      </c>
      <c r="L39" s="37"/>
    </row>
    <row r="40" spans="2:12" s="1" customFormat="1" ht="6.95" customHeight="1" x14ac:dyDescent="0.2">
      <c r="B40" s="37"/>
      <c r="I40" s="116"/>
      <c r="L40" s="37"/>
    </row>
    <row r="41" spans="2:12" s="1" customFormat="1" ht="25.35" customHeight="1" x14ac:dyDescent="0.2">
      <c r="B41" s="37"/>
      <c r="C41" s="131"/>
      <c r="D41" s="132" t="s">
        <v>46</v>
      </c>
      <c r="E41" s="133"/>
      <c r="F41" s="133"/>
      <c r="G41" s="134" t="s">
        <v>47</v>
      </c>
      <c r="H41" s="135" t="s">
        <v>48</v>
      </c>
      <c r="I41" s="136"/>
      <c r="J41" s="137">
        <f>SUM(J32:J39)</f>
        <v>0</v>
      </c>
      <c r="K41" s="138"/>
      <c r="L41" s="37"/>
    </row>
    <row r="42" spans="2:12" s="1" customFormat="1" ht="14.45" customHeight="1" x14ac:dyDescent="0.2">
      <c r="B42" s="37"/>
      <c r="I42" s="116"/>
      <c r="L42" s="37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7"/>
      <c r="D50" s="139" t="s">
        <v>49</v>
      </c>
      <c r="E50" s="140"/>
      <c r="F50" s="140"/>
      <c r="G50" s="139" t="s">
        <v>50</v>
      </c>
      <c r="H50" s="140"/>
      <c r="I50" s="141"/>
      <c r="J50" s="140"/>
      <c r="K50" s="140"/>
      <c r="L50" s="37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7"/>
      <c r="D61" s="142" t="s">
        <v>51</v>
      </c>
      <c r="E61" s="143"/>
      <c r="F61" s="144" t="s">
        <v>52</v>
      </c>
      <c r="G61" s="142" t="s">
        <v>51</v>
      </c>
      <c r="H61" s="143"/>
      <c r="I61" s="145"/>
      <c r="J61" s="146" t="s">
        <v>52</v>
      </c>
      <c r="K61" s="143"/>
      <c r="L61" s="37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7"/>
      <c r="D65" s="139" t="s">
        <v>53</v>
      </c>
      <c r="E65" s="140"/>
      <c r="F65" s="140"/>
      <c r="G65" s="139" t="s">
        <v>54</v>
      </c>
      <c r="H65" s="140"/>
      <c r="I65" s="141"/>
      <c r="J65" s="140"/>
      <c r="K65" s="140"/>
      <c r="L65" s="37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7"/>
      <c r="D76" s="142" t="s">
        <v>51</v>
      </c>
      <c r="E76" s="143"/>
      <c r="F76" s="144" t="s">
        <v>52</v>
      </c>
      <c r="G76" s="142" t="s">
        <v>51</v>
      </c>
      <c r="H76" s="143"/>
      <c r="I76" s="145"/>
      <c r="J76" s="146" t="s">
        <v>52</v>
      </c>
      <c r="K76" s="143"/>
      <c r="L76" s="37"/>
    </row>
    <row r="77" spans="2:12" s="1" customFormat="1" ht="14.45" customHeight="1" x14ac:dyDescent="0.2"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37"/>
    </row>
    <row r="81" spans="2:47" s="1" customFormat="1" ht="6.95" customHeight="1" x14ac:dyDescent="0.2"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37"/>
    </row>
    <row r="82" spans="2:47" s="1" customFormat="1" ht="24.95" customHeight="1" x14ac:dyDescent="0.2">
      <c r="B82" s="33"/>
      <c r="C82" s="22" t="s">
        <v>131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47" s="1" customFormat="1" ht="6.95" customHeight="1" x14ac:dyDescent="0.2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47" s="1" customFormat="1" ht="12" customHeight="1" x14ac:dyDescent="0.2">
      <c r="B84" s="33"/>
      <c r="C84" s="28" t="s">
        <v>14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47" s="1" customFormat="1" ht="16.5" customHeight="1" x14ac:dyDescent="0.2">
      <c r="B85" s="33"/>
      <c r="C85" s="34"/>
      <c r="D85" s="34"/>
      <c r="E85" s="322" t="str">
        <f>E7</f>
        <v>Bytový dům Zahájská</v>
      </c>
      <c r="F85" s="323"/>
      <c r="G85" s="323"/>
      <c r="H85" s="323"/>
      <c r="I85" s="116"/>
      <c r="J85" s="34"/>
      <c r="K85" s="34"/>
      <c r="L85" s="37"/>
    </row>
    <row r="86" spans="2:47" s="1" customFormat="1" ht="12" customHeight="1" x14ac:dyDescent="0.2">
      <c r="B86" s="33"/>
      <c r="C86" s="28" t="s">
        <v>125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47" s="1" customFormat="1" ht="16.5" customHeight="1" x14ac:dyDescent="0.2">
      <c r="B87" s="33"/>
      <c r="C87" s="34"/>
      <c r="D87" s="34"/>
      <c r="E87" s="289" t="str">
        <f>E9</f>
        <v>2D - SO 02 VENKOVNÍ KANALIZACE</v>
      </c>
      <c r="F87" s="321"/>
      <c r="G87" s="321"/>
      <c r="H87" s="321"/>
      <c r="I87" s="116"/>
      <c r="J87" s="34"/>
      <c r="K87" s="34"/>
      <c r="L87" s="37"/>
    </row>
    <row r="88" spans="2:47" s="1" customFormat="1" ht="6.95" customHeight="1" x14ac:dyDescent="0.2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47" s="1" customFormat="1" ht="12" customHeight="1" x14ac:dyDescent="0.2">
      <c r="B89" s="33"/>
      <c r="C89" s="28" t="s">
        <v>18</v>
      </c>
      <c r="D89" s="34"/>
      <c r="E89" s="34"/>
      <c r="F89" s="26" t="str">
        <f>F12</f>
        <v>Litomyšl</v>
      </c>
      <c r="G89" s="34"/>
      <c r="H89" s="34"/>
      <c r="I89" s="117" t="s">
        <v>20</v>
      </c>
      <c r="J89" s="60" t="str">
        <f>IF(J12="","",J12)</f>
        <v>25. 11. 2019</v>
      </c>
      <c r="K89" s="34"/>
      <c r="L89" s="37"/>
    </row>
    <row r="90" spans="2:47" s="1" customFormat="1" ht="6.95" customHeight="1" x14ac:dyDescent="0.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47" s="1" customFormat="1" ht="15.2" customHeight="1" x14ac:dyDescent="0.2">
      <c r="B91" s="33"/>
      <c r="C91" s="28" t="s">
        <v>22</v>
      </c>
      <c r="D91" s="34"/>
      <c r="E91" s="34"/>
      <c r="F91" s="26" t="str">
        <f>E15</f>
        <v>Město Litomyšl</v>
      </c>
      <c r="G91" s="34"/>
      <c r="H91" s="34"/>
      <c r="I91" s="117" t="s">
        <v>28</v>
      </c>
      <c r="J91" s="31" t="str">
        <f>E21</f>
        <v>KIP s.r.o. Litomyšl</v>
      </c>
      <c r="K91" s="34"/>
      <c r="L91" s="37"/>
    </row>
    <row r="92" spans="2:47" s="1" customFormat="1" ht="15.2" customHeight="1" x14ac:dyDescent="0.2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17" t="s">
        <v>33</v>
      </c>
      <c r="J92" s="31" t="str">
        <f>E24</f>
        <v xml:space="preserve"> </v>
      </c>
      <c r="K92" s="34"/>
      <c r="L92" s="37"/>
    </row>
    <row r="93" spans="2:47" s="1" customFormat="1" ht="10.35" customHeight="1" x14ac:dyDescent="0.2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47" s="1" customFormat="1" ht="29.25" customHeight="1" x14ac:dyDescent="0.2">
      <c r="B94" s="33"/>
      <c r="C94" s="153" t="s">
        <v>132</v>
      </c>
      <c r="D94" s="154"/>
      <c r="E94" s="154"/>
      <c r="F94" s="154"/>
      <c r="G94" s="154"/>
      <c r="H94" s="154"/>
      <c r="I94" s="155"/>
      <c r="J94" s="156" t="s">
        <v>133</v>
      </c>
      <c r="K94" s="154"/>
      <c r="L94" s="37"/>
    </row>
    <row r="95" spans="2:47" s="1" customFormat="1" ht="10.35" customHeight="1" x14ac:dyDescent="0.2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 x14ac:dyDescent="0.2">
      <c r="B96" s="33"/>
      <c r="C96" s="157" t="s">
        <v>134</v>
      </c>
      <c r="D96" s="34"/>
      <c r="E96" s="34"/>
      <c r="F96" s="34"/>
      <c r="G96" s="34"/>
      <c r="H96" s="34"/>
      <c r="I96" s="116"/>
      <c r="J96" s="78">
        <f>J138</f>
        <v>0</v>
      </c>
      <c r="K96" s="34"/>
      <c r="L96" s="37"/>
      <c r="AU96" s="16" t="s">
        <v>135</v>
      </c>
    </row>
    <row r="97" spans="2:65" s="8" customFormat="1" ht="24.95" customHeight="1" x14ac:dyDescent="0.2">
      <c r="B97" s="158"/>
      <c r="C97" s="159"/>
      <c r="D97" s="160" t="s">
        <v>3316</v>
      </c>
      <c r="E97" s="161"/>
      <c r="F97" s="161"/>
      <c r="G97" s="161"/>
      <c r="H97" s="161"/>
      <c r="I97" s="162"/>
      <c r="J97" s="163">
        <f>J139</f>
        <v>0</v>
      </c>
      <c r="K97" s="159"/>
      <c r="L97" s="164"/>
    </row>
    <row r="98" spans="2:65" s="9" customFormat="1" ht="19.899999999999999" customHeight="1" x14ac:dyDescent="0.2">
      <c r="B98" s="165"/>
      <c r="C98" s="98"/>
      <c r="D98" s="166" t="s">
        <v>137</v>
      </c>
      <c r="E98" s="167"/>
      <c r="F98" s="167"/>
      <c r="G98" s="167"/>
      <c r="H98" s="167"/>
      <c r="I98" s="168"/>
      <c r="J98" s="169">
        <f>J140</f>
        <v>0</v>
      </c>
      <c r="K98" s="98"/>
      <c r="L98" s="170"/>
    </row>
    <row r="99" spans="2:65" s="9" customFormat="1" ht="19.899999999999999" customHeight="1" x14ac:dyDescent="0.2">
      <c r="B99" s="165"/>
      <c r="C99" s="98"/>
      <c r="D99" s="166" t="s">
        <v>139</v>
      </c>
      <c r="E99" s="167"/>
      <c r="F99" s="167"/>
      <c r="G99" s="167"/>
      <c r="H99" s="167"/>
      <c r="I99" s="168"/>
      <c r="J99" s="169">
        <f>J144</f>
        <v>0</v>
      </c>
      <c r="K99" s="98"/>
      <c r="L99" s="170"/>
    </row>
    <row r="100" spans="2:65" s="9" customFormat="1" ht="19.899999999999999" customHeight="1" x14ac:dyDescent="0.2">
      <c r="B100" s="165"/>
      <c r="C100" s="98"/>
      <c r="D100" s="166" t="s">
        <v>140</v>
      </c>
      <c r="E100" s="167"/>
      <c r="F100" s="167"/>
      <c r="G100" s="167"/>
      <c r="H100" s="167"/>
      <c r="I100" s="168"/>
      <c r="J100" s="169">
        <f>J146</f>
        <v>0</v>
      </c>
      <c r="K100" s="98"/>
      <c r="L100" s="170"/>
    </row>
    <row r="101" spans="2:65" s="9" customFormat="1" ht="19.899999999999999" customHeight="1" x14ac:dyDescent="0.2">
      <c r="B101" s="165"/>
      <c r="C101" s="98"/>
      <c r="D101" s="166" t="s">
        <v>141</v>
      </c>
      <c r="E101" s="167"/>
      <c r="F101" s="167"/>
      <c r="G101" s="167"/>
      <c r="H101" s="167"/>
      <c r="I101" s="168"/>
      <c r="J101" s="169">
        <f>J150</f>
        <v>0</v>
      </c>
      <c r="K101" s="98"/>
      <c r="L101" s="170"/>
    </row>
    <row r="102" spans="2:65" s="9" customFormat="1" ht="19.899999999999999" customHeight="1" x14ac:dyDescent="0.2">
      <c r="B102" s="165"/>
      <c r="C102" s="98"/>
      <c r="D102" s="166" t="s">
        <v>142</v>
      </c>
      <c r="E102" s="167"/>
      <c r="F102" s="167"/>
      <c r="G102" s="167"/>
      <c r="H102" s="167"/>
      <c r="I102" s="168"/>
      <c r="J102" s="169">
        <f>J154</f>
        <v>0</v>
      </c>
      <c r="K102" s="98"/>
      <c r="L102" s="170"/>
    </row>
    <row r="103" spans="2:65" s="9" customFormat="1" ht="19.899999999999999" customHeight="1" x14ac:dyDescent="0.2">
      <c r="B103" s="165"/>
      <c r="C103" s="98"/>
      <c r="D103" s="166" t="s">
        <v>150</v>
      </c>
      <c r="E103" s="167"/>
      <c r="F103" s="167"/>
      <c r="G103" s="167"/>
      <c r="H103" s="167"/>
      <c r="I103" s="168"/>
      <c r="J103" s="169">
        <f>J158</f>
        <v>0</v>
      </c>
      <c r="K103" s="98"/>
      <c r="L103" s="170"/>
    </row>
    <row r="104" spans="2:65" s="9" customFormat="1" ht="19.899999999999999" customHeight="1" x14ac:dyDescent="0.2">
      <c r="B104" s="165"/>
      <c r="C104" s="98"/>
      <c r="D104" s="166" t="s">
        <v>3317</v>
      </c>
      <c r="E104" s="167"/>
      <c r="F104" s="167"/>
      <c r="G104" s="167"/>
      <c r="H104" s="167"/>
      <c r="I104" s="168"/>
      <c r="J104" s="169">
        <f>J162</f>
        <v>0</v>
      </c>
      <c r="K104" s="98"/>
      <c r="L104" s="170"/>
    </row>
    <row r="105" spans="2:65" s="9" customFormat="1" ht="19.899999999999999" customHeight="1" x14ac:dyDescent="0.2">
      <c r="B105" s="165"/>
      <c r="C105" s="98"/>
      <c r="D105" s="166" t="s">
        <v>3318</v>
      </c>
      <c r="E105" s="167"/>
      <c r="F105" s="167"/>
      <c r="G105" s="167"/>
      <c r="H105" s="167"/>
      <c r="I105" s="168"/>
      <c r="J105" s="169">
        <f>J166</f>
        <v>0</v>
      </c>
      <c r="K105" s="98"/>
      <c r="L105" s="170"/>
    </row>
    <row r="106" spans="2:65" s="9" customFormat="1" ht="19.899999999999999" customHeight="1" x14ac:dyDescent="0.2">
      <c r="B106" s="165"/>
      <c r="C106" s="98"/>
      <c r="D106" s="166" t="s">
        <v>3319</v>
      </c>
      <c r="E106" s="167"/>
      <c r="F106" s="167"/>
      <c r="G106" s="167"/>
      <c r="H106" s="167"/>
      <c r="I106" s="168"/>
      <c r="J106" s="169">
        <f>J173</f>
        <v>0</v>
      </c>
      <c r="K106" s="98"/>
      <c r="L106" s="170"/>
    </row>
    <row r="107" spans="2:65" s="9" customFormat="1" ht="19.899999999999999" customHeight="1" x14ac:dyDescent="0.2">
      <c r="B107" s="165"/>
      <c r="C107" s="98"/>
      <c r="D107" s="166" t="s">
        <v>3320</v>
      </c>
      <c r="E107" s="167"/>
      <c r="F107" s="167"/>
      <c r="G107" s="167"/>
      <c r="H107" s="167"/>
      <c r="I107" s="168"/>
      <c r="J107" s="169">
        <f>J177</f>
        <v>0</v>
      </c>
      <c r="K107" s="98"/>
      <c r="L107" s="170"/>
    </row>
    <row r="108" spans="2:65" s="9" customFormat="1" ht="19.899999999999999" customHeight="1" x14ac:dyDescent="0.2">
      <c r="B108" s="165"/>
      <c r="C108" s="98"/>
      <c r="D108" s="166" t="s">
        <v>3321</v>
      </c>
      <c r="E108" s="167"/>
      <c r="F108" s="167"/>
      <c r="G108" s="167"/>
      <c r="H108" s="167"/>
      <c r="I108" s="168"/>
      <c r="J108" s="169">
        <f>J187</f>
        <v>0</v>
      </c>
      <c r="K108" s="98"/>
      <c r="L108" s="170"/>
    </row>
    <row r="109" spans="2:65" s="1" customFormat="1" ht="21.75" customHeight="1" x14ac:dyDescent="0.2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65" s="1" customFormat="1" ht="6.95" customHeight="1" x14ac:dyDescent="0.2">
      <c r="B110" s="33"/>
      <c r="C110" s="34"/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65" s="1" customFormat="1" ht="29.25" customHeight="1" x14ac:dyDescent="0.2">
      <c r="B111" s="33"/>
      <c r="C111" s="157" t="s">
        <v>173</v>
      </c>
      <c r="D111" s="34"/>
      <c r="E111" s="34"/>
      <c r="F111" s="34"/>
      <c r="G111" s="34"/>
      <c r="H111" s="34"/>
      <c r="I111" s="116"/>
      <c r="J111" s="171">
        <f>ROUND(J112 + J113 + J114 + J115 + J116 + J117,2)</f>
        <v>0</v>
      </c>
      <c r="K111" s="34"/>
      <c r="L111" s="37"/>
      <c r="N111" s="172" t="s">
        <v>40</v>
      </c>
    </row>
    <row r="112" spans="2:65" s="1" customFormat="1" ht="18" customHeight="1" x14ac:dyDescent="0.2">
      <c r="B112" s="33"/>
      <c r="C112" s="34"/>
      <c r="D112" s="324" t="s">
        <v>174</v>
      </c>
      <c r="E112" s="325"/>
      <c r="F112" s="325"/>
      <c r="G112" s="34"/>
      <c r="H112" s="34"/>
      <c r="I112" s="116"/>
      <c r="J112" s="174">
        <v>0</v>
      </c>
      <c r="K112" s="34"/>
      <c r="L112" s="175"/>
      <c r="M112" s="116"/>
      <c r="N112" s="176" t="s">
        <v>41</v>
      </c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77" t="s">
        <v>175</v>
      </c>
      <c r="AZ112" s="116"/>
      <c r="BA112" s="116"/>
      <c r="BB112" s="116"/>
      <c r="BC112" s="116"/>
      <c r="BD112" s="116"/>
      <c r="BE112" s="178">
        <f t="shared" ref="BE112:BE117" si="0">IF(N112="základní",J112,0)</f>
        <v>0</v>
      </c>
      <c r="BF112" s="178">
        <f t="shared" ref="BF112:BF117" si="1">IF(N112="snížená",J112,0)</f>
        <v>0</v>
      </c>
      <c r="BG112" s="178">
        <f t="shared" ref="BG112:BG117" si="2">IF(N112="zákl. přenesená",J112,0)</f>
        <v>0</v>
      </c>
      <c r="BH112" s="178">
        <f t="shared" ref="BH112:BH117" si="3">IF(N112="sníž. přenesená",J112,0)</f>
        <v>0</v>
      </c>
      <c r="BI112" s="178">
        <f t="shared" ref="BI112:BI117" si="4">IF(N112="nulová",J112,0)</f>
        <v>0</v>
      </c>
      <c r="BJ112" s="177" t="s">
        <v>83</v>
      </c>
      <c r="BK112" s="116"/>
      <c r="BL112" s="116"/>
      <c r="BM112" s="116"/>
    </row>
    <row r="113" spans="2:65" s="1" customFormat="1" ht="18" customHeight="1" x14ac:dyDescent="0.2">
      <c r="B113" s="33"/>
      <c r="C113" s="34"/>
      <c r="D113" s="324" t="s">
        <v>176</v>
      </c>
      <c r="E113" s="325"/>
      <c r="F113" s="325"/>
      <c r="G113" s="34"/>
      <c r="H113" s="34"/>
      <c r="I113" s="116"/>
      <c r="J113" s="174">
        <v>0</v>
      </c>
      <c r="K113" s="34"/>
      <c r="L113" s="175"/>
      <c r="M113" s="116"/>
      <c r="N113" s="176" t="s">
        <v>41</v>
      </c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77" t="s">
        <v>175</v>
      </c>
      <c r="AZ113" s="116"/>
      <c r="BA113" s="116"/>
      <c r="BB113" s="116"/>
      <c r="BC113" s="116"/>
      <c r="BD113" s="116"/>
      <c r="BE113" s="178">
        <f t="shared" si="0"/>
        <v>0</v>
      </c>
      <c r="BF113" s="178">
        <f t="shared" si="1"/>
        <v>0</v>
      </c>
      <c r="BG113" s="178">
        <f t="shared" si="2"/>
        <v>0</v>
      </c>
      <c r="BH113" s="178">
        <f t="shared" si="3"/>
        <v>0</v>
      </c>
      <c r="BI113" s="178">
        <f t="shared" si="4"/>
        <v>0</v>
      </c>
      <c r="BJ113" s="177" t="s">
        <v>83</v>
      </c>
      <c r="BK113" s="116"/>
      <c r="BL113" s="116"/>
      <c r="BM113" s="116"/>
    </row>
    <row r="114" spans="2:65" s="1" customFormat="1" ht="18" customHeight="1" x14ac:dyDescent="0.2">
      <c r="B114" s="33"/>
      <c r="C114" s="34"/>
      <c r="D114" s="324" t="s">
        <v>177</v>
      </c>
      <c r="E114" s="325"/>
      <c r="F114" s="325"/>
      <c r="G114" s="34"/>
      <c r="H114" s="34"/>
      <c r="I114" s="116"/>
      <c r="J114" s="174">
        <v>0</v>
      </c>
      <c r="K114" s="34"/>
      <c r="L114" s="175"/>
      <c r="M114" s="116"/>
      <c r="N114" s="176" t="s">
        <v>41</v>
      </c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77" t="s">
        <v>175</v>
      </c>
      <c r="AZ114" s="116"/>
      <c r="BA114" s="116"/>
      <c r="BB114" s="116"/>
      <c r="BC114" s="116"/>
      <c r="BD114" s="116"/>
      <c r="BE114" s="178">
        <f t="shared" si="0"/>
        <v>0</v>
      </c>
      <c r="BF114" s="178">
        <f t="shared" si="1"/>
        <v>0</v>
      </c>
      <c r="BG114" s="178">
        <f t="shared" si="2"/>
        <v>0</v>
      </c>
      <c r="BH114" s="178">
        <f t="shared" si="3"/>
        <v>0</v>
      </c>
      <c r="BI114" s="178">
        <f t="shared" si="4"/>
        <v>0</v>
      </c>
      <c r="BJ114" s="177" t="s">
        <v>83</v>
      </c>
      <c r="BK114" s="116"/>
      <c r="BL114" s="116"/>
      <c r="BM114" s="116"/>
    </row>
    <row r="115" spans="2:65" s="1" customFormat="1" ht="18" customHeight="1" x14ac:dyDescent="0.2">
      <c r="B115" s="33"/>
      <c r="C115" s="34"/>
      <c r="D115" s="324" t="s">
        <v>178</v>
      </c>
      <c r="E115" s="325"/>
      <c r="F115" s="325"/>
      <c r="G115" s="34"/>
      <c r="H115" s="34"/>
      <c r="I115" s="116"/>
      <c r="J115" s="174">
        <v>0</v>
      </c>
      <c r="K115" s="34"/>
      <c r="L115" s="175"/>
      <c r="M115" s="116"/>
      <c r="N115" s="176" t="s">
        <v>41</v>
      </c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77" t="s">
        <v>175</v>
      </c>
      <c r="AZ115" s="116"/>
      <c r="BA115" s="116"/>
      <c r="BB115" s="116"/>
      <c r="BC115" s="116"/>
      <c r="BD115" s="116"/>
      <c r="BE115" s="178">
        <f t="shared" si="0"/>
        <v>0</v>
      </c>
      <c r="BF115" s="178">
        <f t="shared" si="1"/>
        <v>0</v>
      </c>
      <c r="BG115" s="178">
        <f t="shared" si="2"/>
        <v>0</v>
      </c>
      <c r="BH115" s="178">
        <f t="shared" si="3"/>
        <v>0</v>
      </c>
      <c r="BI115" s="178">
        <f t="shared" si="4"/>
        <v>0</v>
      </c>
      <c r="BJ115" s="177" t="s">
        <v>83</v>
      </c>
      <c r="BK115" s="116"/>
      <c r="BL115" s="116"/>
      <c r="BM115" s="116"/>
    </row>
    <row r="116" spans="2:65" s="1" customFormat="1" ht="18" customHeight="1" x14ac:dyDescent="0.2">
      <c r="B116" s="33"/>
      <c r="C116" s="34"/>
      <c r="D116" s="324" t="s">
        <v>179</v>
      </c>
      <c r="E116" s="325"/>
      <c r="F116" s="325"/>
      <c r="G116" s="34"/>
      <c r="H116" s="34"/>
      <c r="I116" s="116"/>
      <c r="J116" s="174">
        <v>0</v>
      </c>
      <c r="K116" s="34"/>
      <c r="L116" s="175"/>
      <c r="M116" s="116"/>
      <c r="N116" s="176" t="s">
        <v>41</v>
      </c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77" t="s">
        <v>175</v>
      </c>
      <c r="AZ116" s="116"/>
      <c r="BA116" s="116"/>
      <c r="BB116" s="116"/>
      <c r="BC116" s="116"/>
      <c r="BD116" s="116"/>
      <c r="BE116" s="178">
        <f t="shared" si="0"/>
        <v>0</v>
      </c>
      <c r="BF116" s="178">
        <f t="shared" si="1"/>
        <v>0</v>
      </c>
      <c r="BG116" s="178">
        <f t="shared" si="2"/>
        <v>0</v>
      </c>
      <c r="BH116" s="178">
        <f t="shared" si="3"/>
        <v>0</v>
      </c>
      <c r="BI116" s="178">
        <f t="shared" si="4"/>
        <v>0</v>
      </c>
      <c r="BJ116" s="177" t="s">
        <v>83</v>
      </c>
      <c r="BK116" s="116"/>
      <c r="BL116" s="116"/>
      <c r="BM116" s="116"/>
    </row>
    <row r="117" spans="2:65" s="1" customFormat="1" ht="18" customHeight="1" x14ac:dyDescent="0.2">
      <c r="B117" s="33"/>
      <c r="C117" s="34"/>
      <c r="D117" s="173" t="s">
        <v>180</v>
      </c>
      <c r="E117" s="34"/>
      <c r="F117" s="34"/>
      <c r="G117" s="34"/>
      <c r="H117" s="34"/>
      <c r="I117" s="116"/>
      <c r="J117" s="174">
        <f>ROUND(J30*T117,2)</f>
        <v>0</v>
      </c>
      <c r="K117" s="34"/>
      <c r="L117" s="175"/>
      <c r="M117" s="116"/>
      <c r="N117" s="176" t="s">
        <v>41</v>
      </c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77" t="s">
        <v>181</v>
      </c>
      <c r="AZ117" s="116"/>
      <c r="BA117" s="116"/>
      <c r="BB117" s="116"/>
      <c r="BC117" s="116"/>
      <c r="BD117" s="116"/>
      <c r="BE117" s="178">
        <f t="shared" si="0"/>
        <v>0</v>
      </c>
      <c r="BF117" s="178">
        <f t="shared" si="1"/>
        <v>0</v>
      </c>
      <c r="BG117" s="178">
        <f t="shared" si="2"/>
        <v>0</v>
      </c>
      <c r="BH117" s="178">
        <f t="shared" si="3"/>
        <v>0</v>
      </c>
      <c r="BI117" s="178">
        <f t="shared" si="4"/>
        <v>0</v>
      </c>
      <c r="BJ117" s="177" t="s">
        <v>83</v>
      </c>
      <c r="BK117" s="116"/>
      <c r="BL117" s="116"/>
      <c r="BM117" s="116"/>
    </row>
    <row r="118" spans="2:65" s="1" customFormat="1" x14ac:dyDescent="0.2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65" s="1" customFormat="1" ht="29.25" customHeight="1" x14ac:dyDescent="0.2">
      <c r="B119" s="33"/>
      <c r="C119" s="179" t="s">
        <v>182</v>
      </c>
      <c r="D119" s="154"/>
      <c r="E119" s="154"/>
      <c r="F119" s="154"/>
      <c r="G119" s="154"/>
      <c r="H119" s="154"/>
      <c r="I119" s="155"/>
      <c r="J119" s="180">
        <f>ROUND(J96+J111,2)</f>
        <v>0</v>
      </c>
      <c r="K119" s="154"/>
      <c r="L119" s="37"/>
    </row>
    <row r="120" spans="2:65" s="1" customFormat="1" ht="6.95" customHeight="1" x14ac:dyDescent="0.2">
      <c r="B120" s="48"/>
      <c r="C120" s="49"/>
      <c r="D120" s="49"/>
      <c r="E120" s="49"/>
      <c r="F120" s="49"/>
      <c r="G120" s="49"/>
      <c r="H120" s="49"/>
      <c r="I120" s="149"/>
      <c r="J120" s="49"/>
      <c r="K120" s="49"/>
      <c r="L120" s="37"/>
    </row>
    <row r="124" spans="2:65" s="1" customFormat="1" ht="6.95" customHeight="1" x14ac:dyDescent="0.2">
      <c r="B124" s="50"/>
      <c r="C124" s="51"/>
      <c r="D124" s="51"/>
      <c r="E124" s="51"/>
      <c r="F124" s="51"/>
      <c r="G124" s="51"/>
      <c r="H124" s="51"/>
      <c r="I124" s="152"/>
      <c r="J124" s="51"/>
      <c r="K124" s="51"/>
      <c r="L124" s="37"/>
    </row>
    <row r="125" spans="2:65" s="1" customFormat="1" ht="24.95" customHeight="1" x14ac:dyDescent="0.2">
      <c r="B125" s="33"/>
      <c r="C125" s="22" t="s">
        <v>183</v>
      </c>
      <c r="D125" s="34"/>
      <c r="E125" s="34"/>
      <c r="F125" s="34"/>
      <c r="G125" s="34"/>
      <c r="H125" s="34"/>
      <c r="I125" s="116"/>
      <c r="J125" s="34"/>
      <c r="K125" s="34"/>
      <c r="L125" s="37"/>
    </row>
    <row r="126" spans="2:65" s="1" customFormat="1" ht="6.95" customHeight="1" x14ac:dyDescent="0.2">
      <c r="B126" s="33"/>
      <c r="C126" s="34"/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65" s="1" customFormat="1" ht="12" customHeight="1" x14ac:dyDescent="0.2">
      <c r="B127" s="33"/>
      <c r="C127" s="28" t="s">
        <v>14</v>
      </c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65" s="1" customFormat="1" ht="16.5" customHeight="1" x14ac:dyDescent="0.2">
      <c r="B128" s="33"/>
      <c r="C128" s="34"/>
      <c r="D128" s="34"/>
      <c r="E128" s="322" t="str">
        <f>E7</f>
        <v>Bytový dům Zahájská</v>
      </c>
      <c r="F128" s="323"/>
      <c r="G128" s="323"/>
      <c r="H128" s="323"/>
      <c r="I128" s="116"/>
      <c r="J128" s="34"/>
      <c r="K128" s="34"/>
      <c r="L128" s="37"/>
    </row>
    <row r="129" spans="2:65" s="1" customFormat="1" ht="12" customHeight="1" x14ac:dyDescent="0.2">
      <c r="B129" s="33"/>
      <c r="C129" s="28" t="s">
        <v>125</v>
      </c>
      <c r="D129" s="34"/>
      <c r="E129" s="34"/>
      <c r="F129" s="34"/>
      <c r="G129" s="34"/>
      <c r="H129" s="34"/>
      <c r="I129" s="116"/>
      <c r="J129" s="34"/>
      <c r="K129" s="34"/>
      <c r="L129" s="37"/>
    </row>
    <row r="130" spans="2:65" s="1" customFormat="1" ht="16.5" customHeight="1" x14ac:dyDescent="0.2">
      <c r="B130" s="33"/>
      <c r="C130" s="34"/>
      <c r="D130" s="34"/>
      <c r="E130" s="289" t="str">
        <f>E9</f>
        <v>2D - SO 02 VENKOVNÍ KANALIZACE</v>
      </c>
      <c r="F130" s="321"/>
      <c r="G130" s="321"/>
      <c r="H130" s="321"/>
      <c r="I130" s="116"/>
      <c r="J130" s="34"/>
      <c r="K130" s="34"/>
      <c r="L130" s="37"/>
    </row>
    <row r="131" spans="2:65" s="1" customFormat="1" ht="6.95" customHeight="1" x14ac:dyDescent="0.2">
      <c r="B131" s="33"/>
      <c r="C131" s="34"/>
      <c r="D131" s="34"/>
      <c r="E131" s="34"/>
      <c r="F131" s="34"/>
      <c r="G131" s="34"/>
      <c r="H131" s="34"/>
      <c r="I131" s="116"/>
      <c r="J131" s="34"/>
      <c r="K131" s="34"/>
      <c r="L131" s="37"/>
    </row>
    <row r="132" spans="2:65" s="1" customFormat="1" ht="12" customHeight="1" x14ac:dyDescent="0.2">
      <c r="B132" s="33"/>
      <c r="C132" s="28" t="s">
        <v>18</v>
      </c>
      <c r="D132" s="34"/>
      <c r="E132" s="34"/>
      <c r="F132" s="26" t="str">
        <f>F12</f>
        <v>Litomyšl</v>
      </c>
      <c r="G132" s="34"/>
      <c r="H132" s="34"/>
      <c r="I132" s="117" t="s">
        <v>20</v>
      </c>
      <c r="J132" s="60" t="str">
        <f>IF(J12="","",J12)</f>
        <v>25. 11. 2019</v>
      </c>
      <c r="K132" s="34"/>
      <c r="L132" s="37"/>
    </row>
    <row r="133" spans="2:65" s="1" customFormat="1" ht="6.95" customHeight="1" x14ac:dyDescent="0.2">
      <c r="B133" s="33"/>
      <c r="C133" s="34"/>
      <c r="D133" s="34"/>
      <c r="E133" s="34"/>
      <c r="F133" s="34"/>
      <c r="G133" s="34"/>
      <c r="H133" s="34"/>
      <c r="I133" s="116"/>
      <c r="J133" s="34"/>
      <c r="K133" s="34"/>
      <c r="L133" s="37"/>
    </row>
    <row r="134" spans="2:65" s="1" customFormat="1" ht="15.2" customHeight="1" x14ac:dyDescent="0.2">
      <c r="B134" s="33"/>
      <c r="C134" s="28" t="s">
        <v>22</v>
      </c>
      <c r="D134" s="34"/>
      <c r="E134" s="34"/>
      <c r="F134" s="26" t="str">
        <f>E15</f>
        <v>Město Litomyšl</v>
      </c>
      <c r="G134" s="34"/>
      <c r="H134" s="34"/>
      <c r="I134" s="117" t="s">
        <v>28</v>
      </c>
      <c r="J134" s="31" t="str">
        <f>E21</f>
        <v>KIP s.r.o. Litomyšl</v>
      </c>
      <c r="K134" s="34"/>
      <c r="L134" s="37"/>
    </row>
    <row r="135" spans="2:65" s="1" customFormat="1" ht="15.2" customHeight="1" x14ac:dyDescent="0.2">
      <c r="B135" s="33"/>
      <c r="C135" s="28" t="s">
        <v>26</v>
      </c>
      <c r="D135" s="34"/>
      <c r="E135" s="34"/>
      <c r="F135" s="26" t="str">
        <f>IF(E18="","",E18)</f>
        <v>Vyplň údaj</v>
      </c>
      <c r="G135" s="34"/>
      <c r="H135" s="34"/>
      <c r="I135" s="117" t="s">
        <v>33</v>
      </c>
      <c r="J135" s="31" t="str">
        <f>E24</f>
        <v xml:space="preserve"> </v>
      </c>
      <c r="K135" s="34"/>
      <c r="L135" s="37"/>
    </row>
    <row r="136" spans="2:65" s="1" customFormat="1" ht="10.35" customHeight="1" x14ac:dyDescent="0.2">
      <c r="B136" s="33"/>
      <c r="C136" s="34"/>
      <c r="D136" s="34"/>
      <c r="E136" s="34"/>
      <c r="F136" s="34"/>
      <c r="G136" s="34"/>
      <c r="H136" s="34"/>
      <c r="I136" s="116"/>
      <c r="J136" s="34"/>
      <c r="K136" s="34"/>
      <c r="L136" s="37"/>
    </row>
    <row r="137" spans="2:65" s="10" customFormat="1" ht="29.25" customHeight="1" x14ac:dyDescent="0.2">
      <c r="B137" s="181"/>
      <c r="C137" s="182" t="s">
        <v>184</v>
      </c>
      <c r="D137" s="183" t="s">
        <v>61</v>
      </c>
      <c r="E137" s="183" t="s">
        <v>57</v>
      </c>
      <c r="F137" s="183" t="s">
        <v>58</v>
      </c>
      <c r="G137" s="183" t="s">
        <v>185</v>
      </c>
      <c r="H137" s="183" t="s">
        <v>186</v>
      </c>
      <c r="I137" s="184" t="s">
        <v>187</v>
      </c>
      <c r="J137" s="185" t="s">
        <v>133</v>
      </c>
      <c r="K137" s="186" t="s">
        <v>188</v>
      </c>
      <c r="L137" s="187"/>
      <c r="M137" s="69" t="s">
        <v>1</v>
      </c>
      <c r="N137" s="70" t="s">
        <v>40</v>
      </c>
      <c r="O137" s="70" t="s">
        <v>189</v>
      </c>
      <c r="P137" s="70" t="s">
        <v>190</v>
      </c>
      <c r="Q137" s="70" t="s">
        <v>191</v>
      </c>
      <c r="R137" s="70" t="s">
        <v>192</v>
      </c>
      <c r="S137" s="70" t="s">
        <v>193</v>
      </c>
      <c r="T137" s="71" t="s">
        <v>194</v>
      </c>
    </row>
    <row r="138" spans="2:65" s="1" customFormat="1" ht="22.9" customHeight="1" x14ac:dyDescent="0.25">
      <c r="B138" s="33"/>
      <c r="C138" s="76" t="s">
        <v>195</v>
      </c>
      <c r="D138" s="34"/>
      <c r="E138" s="34"/>
      <c r="F138" s="34"/>
      <c r="G138" s="34"/>
      <c r="H138" s="34"/>
      <c r="I138" s="116"/>
      <c r="J138" s="188">
        <f>BK138</f>
        <v>0</v>
      </c>
      <c r="K138" s="34"/>
      <c r="L138" s="37"/>
      <c r="M138" s="72"/>
      <c r="N138" s="73"/>
      <c r="O138" s="73"/>
      <c r="P138" s="189">
        <f>P139</f>
        <v>0</v>
      </c>
      <c r="Q138" s="73"/>
      <c r="R138" s="189">
        <f>R139</f>
        <v>28.72925</v>
      </c>
      <c r="S138" s="73"/>
      <c r="T138" s="190">
        <f>T139</f>
        <v>0</v>
      </c>
      <c r="AT138" s="16" t="s">
        <v>75</v>
      </c>
      <c r="AU138" s="16" t="s">
        <v>135</v>
      </c>
      <c r="BK138" s="191">
        <f>BK139</f>
        <v>0</v>
      </c>
    </row>
    <row r="139" spans="2:65" s="11" customFormat="1" ht="25.9" customHeight="1" x14ac:dyDescent="0.2">
      <c r="B139" s="192"/>
      <c r="C139" s="193"/>
      <c r="D139" s="194" t="s">
        <v>75</v>
      </c>
      <c r="E139" s="195" t="s">
        <v>196</v>
      </c>
      <c r="F139" s="195" t="s">
        <v>3322</v>
      </c>
      <c r="G139" s="193"/>
      <c r="H139" s="193"/>
      <c r="I139" s="196"/>
      <c r="J139" s="197">
        <f>BK139</f>
        <v>0</v>
      </c>
      <c r="K139" s="193"/>
      <c r="L139" s="198"/>
      <c r="M139" s="199"/>
      <c r="N139" s="200"/>
      <c r="O139" s="200"/>
      <c r="P139" s="201">
        <f>P140+P144+P146+P150+P154+P158+P162+P166+P173+P177+P187</f>
        <v>0</v>
      </c>
      <c r="Q139" s="200"/>
      <c r="R139" s="201">
        <f>R140+R144+R146+R150+R154+R158+R162+R166+R173+R177+R187</f>
        <v>28.72925</v>
      </c>
      <c r="S139" s="200"/>
      <c r="T139" s="202">
        <f>T140+T144+T146+T150+T154+T158+T162+T166+T173+T177+T187</f>
        <v>0</v>
      </c>
      <c r="AR139" s="203" t="s">
        <v>83</v>
      </c>
      <c r="AT139" s="204" t="s">
        <v>75</v>
      </c>
      <c r="AU139" s="204" t="s">
        <v>76</v>
      </c>
      <c r="AY139" s="203" t="s">
        <v>198</v>
      </c>
      <c r="BK139" s="205">
        <f>BK140+BK144+BK146+BK150+BK154+BK158+BK162+BK166+BK173+BK177+BK187</f>
        <v>0</v>
      </c>
    </row>
    <row r="140" spans="2:65" s="11" customFormat="1" ht="22.9" customHeight="1" x14ac:dyDescent="0.2">
      <c r="B140" s="192"/>
      <c r="C140" s="193"/>
      <c r="D140" s="194" t="s">
        <v>75</v>
      </c>
      <c r="E140" s="206" t="s">
        <v>199</v>
      </c>
      <c r="F140" s="206" t="s">
        <v>200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SUM(P141:P143)</f>
        <v>0</v>
      </c>
      <c r="Q140" s="200"/>
      <c r="R140" s="201">
        <f>SUM(R141:R143)</f>
        <v>0</v>
      </c>
      <c r="S140" s="200"/>
      <c r="T140" s="202">
        <f>SUM(T141:T143)</f>
        <v>0</v>
      </c>
      <c r="AR140" s="203" t="s">
        <v>83</v>
      </c>
      <c r="AT140" s="204" t="s">
        <v>75</v>
      </c>
      <c r="AU140" s="204" t="s">
        <v>83</v>
      </c>
      <c r="AY140" s="203" t="s">
        <v>198</v>
      </c>
      <c r="BK140" s="205">
        <f>SUM(BK141:BK143)</f>
        <v>0</v>
      </c>
    </row>
    <row r="141" spans="2:65" s="1" customFormat="1" ht="16.5" customHeight="1" x14ac:dyDescent="0.2">
      <c r="B141" s="33"/>
      <c r="C141" s="208" t="s">
        <v>83</v>
      </c>
      <c r="D141" s="208" t="s">
        <v>201</v>
      </c>
      <c r="E141" s="209" t="s">
        <v>3323</v>
      </c>
      <c r="F141" s="210" t="s">
        <v>3324</v>
      </c>
      <c r="G141" s="211" t="s">
        <v>312</v>
      </c>
      <c r="H141" s="212">
        <v>5.4</v>
      </c>
      <c r="I141" s="213"/>
      <c r="J141" s="212">
        <f>ROUND(I141*H141,2)</f>
        <v>0</v>
      </c>
      <c r="K141" s="210" t="s">
        <v>1</v>
      </c>
      <c r="L141" s="37"/>
      <c r="M141" s="214" t="s">
        <v>1</v>
      </c>
      <c r="N141" s="215" t="s">
        <v>41</v>
      </c>
      <c r="O141" s="6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218" t="s">
        <v>205</v>
      </c>
      <c r="AT141" s="218" t="s">
        <v>201</v>
      </c>
      <c r="AU141" s="218" t="s">
        <v>85</v>
      </c>
      <c r="AY141" s="16" t="s">
        <v>198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6" t="s">
        <v>83</v>
      </c>
      <c r="BK141" s="219">
        <f>ROUND(I141*H141,2)</f>
        <v>0</v>
      </c>
      <c r="BL141" s="16" t="s">
        <v>205</v>
      </c>
      <c r="BM141" s="218" t="s">
        <v>85</v>
      </c>
    </row>
    <row r="142" spans="2:65" s="12" customFormat="1" ht="22.5" x14ac:dyDescent="0.2">
      <c r="B142" s="220"/>
      <c r="C142" s="221"/>
      <c r="D142" s="222" t="s">
        <v>206</v>
      </c>
      <c r="E142" s="223" t="s">
        <v>1</v>
      </c>
      <c r="F142" s="224" t="s">
        <v>3325</v>
      </c>
      <c r="G142" s="221"/>
      <c r="H142" s="225">
        <v>5.4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206</v>
      </c>
      <c r="AU142" s="231" t="s">
        <v>85</v>
      </c>
      <c r="AV142" s="12" t="s">
        <v>85</v>
      </c>
      <c r="AW142" s="12" t="s">
        <v>32</v>
      </c>
      <c r="AX142" s="12" t="s">
        <v>76</v>
      </c>
      <c r="AY142" s="231" t="s">
        <v>198</v>
      </c>
    </row>
    <row r="143" spans="2:65" s="13" customFormat="1" x14ac:dyDescent="0.2">
      <c r="B143" s="232"/>
      <c r="C143" s="233"/>
      <c r="D143" s="222" t="s">
        <v>206</v>
      </c>
      <c r="E143" s="234" t="s">
        <v>1</v>
      </c>
      <c r="F143" s="235" t="s">
        <v>208</v>
      </c>
      <c r="G143" s="233"/>
      <c r="H143" s="236">
        <v>5.4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206</v>
      </c>
      <c r="AU143" s="242" t="s">
        <v>85</v>
      </c>
      <c r="AV143" s="13" t="s">
        <v>205</v>
      </c>
      <c r="AW143" s="13" t="s">
        <v>32</v>
      </c>
      <c r="AX143" s="13" t="s">
        <v>83</v>
      </c>
      <c r="AY143" s="242" t="s">
        <v>198</v>
      </c>
    </row>
    <row r="144" spans="2:65" s="11" customFormat="1" ht="22.9" customHeight="1" x14ac:dyDescent="0.2">
      <c r="B144" s="192"/>
      <c r="C144" s="193"/>
      <c r="D144" s="194" t="s">
        <v>75</v>
      </c>
      <c r="E144" s="206" t="s">
        <v>227</v>
      </c>
      <c r="F144" s="206" t="s">
        <v>228</v>
      </c>
      <c r="G144" s="193"/>
      <c r="H144" s="193"/>
      <c r="I144" s="196"/>
      <c r="J144" s="207">
        <f>BK144</f>
        <v>0</v>
      </c>
      <c r="K144" s="193"/>
      <c r="L144" s="198"/>
      <c r="M144" s="199"/>
      <c r="N144" s="200"/>
      <c r="O144" s="200"/>
      <c r="P144" s="201">
        <f>P145</f>
        <v>0</v>
      </c>
      <c r="Q144" s="200"/>
      <c r="R144" s="201">
        <f>R145</f>
        <v>0</v>
      </c>
      <c r="S144" s="200"/>
      <c r="T144" s="202">
        <f>T145</f>
        <v>0</v>
      </c>
      <c r="AR144" s="203" t="s">
        <v>83</v>
      </c>
      <c r="AT144" s="204" t="s">
        <v>75</v>
      </c>
      <c r="AU144" s="204" t="s">
        <v>83</v>
      </c>
      <c r="AY144" s="203" t="s">
        <v>198</v>
      </c>
      <c r="BK144" s="205">
        <f>BK145</f>
        <v>0</v>
      </c>
    </row>
    <row r="145" spans="2:65" s="1" customFormat="1" ht="16.5" customHeight="1" x14ac:dyDescent="0.2">
      <c r="B145" s="33"/>
      <c r="C145" s="208" t="s">
        <v>85</v>
      </c>
      <c r="D145" s="208" t="s">
        <v>201</v>
      </c>
      <c r="E145" s="209" t="s">
        <v>3326</v>
      </c>
      <c r="F145" s="210" t="s">
        <v>3327</v>
      </c>
      <c r="G145" s="211" t="s">
        <v>224</v>
      </c>
      <c r="H145" s="212">
        <v>13.52</v>
      </c>
      <c r="I145" s="213"/>
      <c r="J145" s="212">
        <f>ROUND(I145*H145,2)</f>
        <v>0</v>
      </c>
      <c r="K145" s="210" t="s">
        <v>1</v>
      </c>
      <c r="L145" s="37"/>
      <c r="M145" s="214" t="s">
        <v>1</v>
      </c>
      <c r="N145" s="215" t="s">
        <v>41</v>
      </c>
      <c r="O145" s="6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18" t="s">
        <v>205</v>
      </c>
      <c r="AT145" s="218" t="s">
        <v>201</v>
      </c>
      <c r="AU145" s="218" t="s">
        <v>85</v>
      </c>
      <c r="AY145" s="16" t="s">
        <v>198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6" t="s">
        <v>83</v>
      </c>
      <c r="BK145" s="219">
        <f>ROUND(I145*H145,2)</f>
        <v>0</v>
      </c>
      <c r="BL145" s="16" t="s">
        <v>205</v>
      </c>
      <c r="BM145" s="218" t="s">
        <v>205</v>
      </c>
    </row>
    <row r="146" spans="2:65" s="11" customFormat="1" ht="22.9" customHeight="1" x14ac:dyDescent="0.2">
      <c r="B146" s="192"/>
      <c r="C146" s="193"/>
      <c r="D146" s="194" t="s">
        <v>75</v>
      </c>
      <c r="E146" s="206" t="s">
        <v>243</v>
      </c>
      <c r="F146" s="206" t="s">
        <v>244</v>
      </c>
      <c r="G146" s="193"/>
      <c r="H146" s="193"/>
      <c r="I146" s="196"/>
      <c r="J146" s="207">
        <f>BK146</f>
        <v>0</v>
      </c>
      <c r="K146" s="193"/>
      <c r="L146" s="198"/>
      <c r="M146" s="199"/>
      <c r="N146" s="200"/>
      <c r="O146" s="200"/>
      <c r="P146" s="201">
        <f>SUM(P147:P149)</f>
        <v>0</v>
      </c>
      <c r="Q146" s="200"/>
      <c r="R146" s="201">
        <f>SUM(R147:R149)</f>
        <v>0</v>
      </c>
      <c r="S146" s="200"/>
      <c r="T146" s="202">
        <f>SUM(T147:T149)</f>
        <v>0</v>
      </c>
      <c r="AR146" s="203" t="s">
        <v>83</v>
      </c>
      <c r="AT146" s="204" t="s">
        <v>75</v>
      </c>
      <c r="AU146" s="204" t="s">
        <v>83</v>
      </c>
      <c r="AY146" s="203" t="s">
        <v>198</v>
      </c>
      <c r="BK146" s="205">
        <f>SUM(BK147:BK149)</f>
        <v>0</v>
      </c>
    </row>
    <row r="147" spans="2:65" s="1" customFormat="1" ht="16.5" customHeight="1" x14ac:dyDescent="0.2">
      <c r="B147" s="33"/>
      <c r="C147" s="208" t="s">
        <v>211</v>
      </c>
      <c r="D147" s="208" t="s">
        <v>201</v>
      </c>
      <c r="E147" s="209" t="s">
        <v>245</v>
      </c>
      <c r="F147" s="210" t="s">
        <v>246</v>
      </c>
      <c r="G147" s="211" t="s">
        <v>224</v>
      </c>
      <c r="H147" s="212">
        <v>14.33</v>
      </c>
      <c r="I147" s="213"/>
      <c r="J147" s="212">
        <f>ROUND(I147*H147,2)</f>
        <v>0</v>
      </c>
      <c r="K147" s="210" t="s">
        <v>1</v>
      </c>
      <c r="L147" s="37"/>
      <c r="M147" s="214" t="s">
        <v>1</v>
      </c>
      <c r="N147" s="215" t="s">
        <v>41</v>
      </c>
      <c r="O147" s="6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AR147" s="218" t="s">
        <v>205</v>
      </c>
      <c r="AT147" s="218" t="s">
        <v>201</v>
      </c>
      <c r="AU147" s="218" t="s">
        <v>85</v>
      </c>
      <c r="AY147" s="16" t="s">
        <v>198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6" t="s">
        <v>83</v>
      </c>
      <c r="BK147" s="219">
        <f>ROUND(I147*H147,2)</f>
        <v>0</v>
      </c>
      <c r="BL147" s="16" t="s">
        <v>205</v>
      </c>
      <c r="BM147" s="218" t="s">
        <v>215</v>
      </c>
    </row>
    <row r="148" spans="2:65" s="12" customFormat="1" x14ac:dyDescent="0.2">
      <c r="B148" s="220"/>
      <c r="C148" s="221"/>
      <c r="D148" s="222" t="s">
        <v>206</v>
      </c>
      <c r="E148" s="223" t="s">
        <v>1</v>
      </c>
      <c r="F148" s="224" t="s">
        <v>3328</v>
      </c>
      <c r="G148" s="221"/>
      <c r="H148" s="225">
        <v>14.33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206</v>
      </c>
      <c r="AU148" s="231" t="s">
        <v>85</v>
      </c>
      <c r="AV148" s="12" t="s">
        <v>85</v>
      </c>
      <c r="AW148" s="12" t="s">
        <v>32</v>
      </c>
      <c r="AX148" s="12" t="s">
        <v>76</v>
      </c>
      <c r="AY148" s="231" t="s">
        <v>198</v>
      </c>
    </row>
    <row r="149" spans="2:65" s="13" customFormat="1" x14ac:dyDescent="0.2">
      <c r="B149" s="232"/>
      <c r="C149" s="233"/>
      <c r="D149" s="222" t="s">
        <v>206</v>
      </c>
      <c r="E149" s="234" t="s">
        <v>1</v>
      </c>
      <c r="F149" s="235" t="s">
        <v>208</v>
      </c>
      <c r="G149" s="233"/>
      <c r="H149" s="236">
        <v>14.33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206</v>
      </c>
      <c r="AU149" s="242" t="s">
        <v>85</v>
      </c>
      <c r="AV149" s="13" t="s">
        <v>205</v>
      </c>
      <c r="AW149" s="13" t="s">
        <v>32</v>
      </c>
      <c r="AX149" s="13" t="s">
        <v>83</v>
      </c>
      <c r="AY149" s="242" t="s">
        <v>198</v>
      </c>
    </row>
    <row r="150" spans="2:65" s="11" customFormat="1" ht="22.9" customHeight="1" x14ac:dyDescent="0.2">
      <c r="B150" s="192"/>
      <c r="C150" s="193"/>
      <c r="D150" s="194" t="s">
        <v>75</v>
      </c>
      <c r="E150" s="206" t="s">
        <v>255</v>
      </c>
      <c r="F150" s="206" t="s">
        <v>256</v>
      </c>
      <c r="G150" s="193"/>
      <c r="H150" s="193"/>
      <c r="I150" s="196"/>
      <c r="J150" s="207">
        <f>BK150</f>
        <v>0</v>
      </c>
      <c r="K150" s="193"/>
      <c r="L150" s="198"/>
      <c r="M150" s="199"/>
      <c r="N150" s="200"/>
      <c r="O150" s="200"/>
      <c r="P150" s="201">
        <f>SUM(P151:P153)</f>
        <v>0</v>
      </c>
      <c r="Q150" s="200"/>
      <c r="R150" s="201">
        <f>SUM(R151:R153)</f>
        <v>25.79</v>
      </c>
      <c r="S150" s="200"/>
      <c r="T150" s="202">
        <f>SUM(T151:T153)</f>
        <v>0</v>
      </c>
      <c r="AR150" s="203" t="s">
        <v>83</v>
      </c>
      <c r="AT150" s="204" t="s">
        <v>75</v>
      </c>
      <c r="AU150" s="204" t="s">
        <v>83</v>
      </c>
      <c r="AY150" s="203" t="s">
        <v>198</v>
      </c>
      <c r="BK150" s="205">
        <f>SUM(BK151:BK153)</f>
        <v>0</v>
      </c>
    </row>
    <row r="151" spans="2:65" s="1" customFormat="1" ht="16.5" customHeight="1" x14ac:dyDescent="0.2">
      <c r="B151" s="33"/>
      <c r="C151" s="208" t="s">
        <v>205</v>
      </c>
      <c r="D151" s="208" t="s">
        <v>201</v>
      </c>
      <c r="E151" s="209" t="s">
        <v>257</v>
      </c>
      <c r="F151" s="210" t="s">
        <v>258</v>
      </c>
      <c r="G151" s="211" t="s">
        <v>224</v>
      </c>
      <c r="H151" s="212">
        <v>11.59</v>
      </c>
      <c r="I151" s="213"/>
      <c r="J151" s="212">
        <f>ROUND(I151*H151,2)</f>
        <v>0</v>
      </c>
      <c r="K151" s="210" t="s">
        <v>1</v>
      </c>
      <c r="L151" s="37"/>
      <c r="M151" s="214" t="s">
        <v>1</v>
      </c>
      <c r="N151" s="215" t="s">
        <v>41</v>
      </c>
      <c r="O151" s="65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AR151" s="218" t="s">
        <v>205</v>
      </c>
      <c r="AT151" s="218" t="s">
        <v>201</v>
      </c>
      <c r="AU151" s="218" t="s">
        <v>85</v>
      </c>
      <c r="AY151" s="16" t="s">
        <v>198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6" t="s">
        <v>83</v>
      </c>
      <c r="BK151" s="219">
        <f>ROUND(I151*H151,2)</f>
        <v>0</v>
      </c>
      <c r="BL151" s="16" t="s">
        <v>205</v>
      </c>
      <c r="BM151" s="218" t="s">
        <v>218</v>
      </c>
    </row>
    <row r="152" spans="2:65" s="1" customFormat="1" ht="24" customHeight="1" x14ac:dyDescent="0.2">
      <c r="B152" s="33"/>
      <c r="C152" s="208" t="s">
        <v>221</v>
      </c>
      <c r="D152" s="208" t="s">
        <v>201</v>
      </c>
      <c r="E152" s="209" t="s">
        <v>2262</v>
      </c>
      <c r="F152" s="210" t="s">
        <v>3329</v>
      </c>
      <c r="G152" s="211" t="s">
        <v>224</v>
      </c>
      <c r="H152" s="212">
        <v>2.9</v>
      </c>
      <c r="I152" s="213"/>
      <c r="J152" s="212">
        <f>ROUND(I152*H152,2)</f>
        <v>0</v>
      </c>
      <c r="K152" s="210" t="s">
        <v>1</v>
      </c>
      <c r="L152" s="37"/>
      <c r="M152" s="214" t="s">
        <v>1</v>
      </c>
      <c r="N152" s="215" t="s">
        <v>41</v>
      </c>
      <c r="O152" s="65"/>
      <c r="P152" s="216">
        <f>O152*H152</f>
        <v>0</v>
      </c>
      <c r="Q152" s="216">
        <v>1.7</v>
      </c>
      <c r="R152" s="216">
        <f>Q152*H152</f>
        <v>4.93</v>
      </c>
      <c r="S152" s="216">
        <v>0</v>
      </c>
      <c r="T152" s="217">
        <f>S152*H152</f>
        <v>0</v>
      </c>
      <c r="AR152" s="218" t="s">
        <v>205</v>
      </c>
      <c r="AT152" s="218" t="s">
        <v>201</v>
      </c>
      <c r="AU152" s="218" t="s">
        <v>85</v>
      </c>
      <c r="AY152" s="16" t="s">
        <v>198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6" t="s">
        <v>83</v>
      </c>
      <c r="BK152" s="219">
        <f>ROUND(I152*H152,2)</f>
        <v>0</v>
      </c>
      <c r="BL152" s="16" t="s">
        <v>205</v>
      </c>
      <c r="BM152" s="218" t="s">
        <v>225</v>
      </c>
    </row>
    <row r="153" spans="2:65" s="1" customFormat="1" ht="16.5" customHeight="1" x14ac:dyDescent="0.2">
      <c r="B153" s="33"/>
      <c r="C153" s="208" t="s">
        <v>215</v>
      </c>
      <c r="D153" s="208" t="s">
        <v>201</v>
      </c>
      <c r="E153" s="209" t="s">
        <v>263</v>
      </c>
      <c r="F153" s="210" t="s">
        <v>264</v>
      </c>
      <c r="G153" s="211" t="s">
        <v>265</v>
      </c>
      <c r="H153" s="212">
        <v>20.86</v>
      </c>
      <c r="I153" s="213"/>
      <c r="J153" s="212">
        <f>ROUND(I153*H153,2)</f>
        <v>0</v>
      </c>
      <c r="K153" s="210" t="s">
        <v>1</v>
      </c>
      <c r="L153" s="37"/>
      <c r="M153" s="214" t="s">
        <v>1</v>
      </c>
      <c r="N153" s="215" t="s">
        <v>41</v>
      </c>
      <c r="O153" s="65"/>
      <c r="P153" s="216">
        <f>O153*H153</f>
        <v>0</v>
      </c>
      <c r="Q153" s="216">
        <v>1</v>
      </c>
      <c r="R153" s="216">
        <f>Q153*H153</f>
        <v>20.86</v>
      </c>
      <c r="S153" s="216">
        <v>0</v>
      </c>
      <c r="T153" s="217">
        <f>S153*H153</f>
        <v>0</v>
      </c>
      <c r="AR153" s="218" t="s">
        <v>205</v>
      </c>
      <c r="AT153" s="218" t="s">
        <v>201</v>
      </c>
      <c r="AU153" s="218" t="s">
        <v>85</v>
      </c>
      <c r="AY153" s="16" t="s">
        <v>198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6" t="s">
        <v>83</v>
      </c>
      <c r="BK153" s="219">
        <f>ROUND(I153*H153,2)</f>
        <v>0</v>
      </c>
      <c r="BL153" s="16" t="s">
        <v>205</v>
      </c>
      <c r="BM153" s="218" t="s">
        <v>219</v>
      </c>
    </row>
    <row r="154" spans="2:65" s="11" customFormat="1" ht="22.9" customHeight="1" x14ac:dyDescent="0.2">
      <c r="B154" s="192"/>
      <c r="C154" s="193"/>
      <c r="D154" s="194" t="s">
        <v>75</v>
      </c>
      <c r="E154" s="206" t="s">
        <v>269</v>
      </c>
      <c r="F154" s="206" t="s">
        <v>270</v>
      </c>
      <c r="G154" s="193"/>
      <c r="H154" s="193"/>
      <c r="I154" s="196"/>
      <c r="J154" s="207">
        <f>BK154</f>
        <v>0</v>
      </c>
      <c r="K154" s="193"/>
      <c r="L154" s="198"/>
      <c r="M154" s="199"/>
      <c r="N154" s="200"/>
      <c r="O154" s="200"/>
      <c r="P154" s="201">
        <f>SUM(P155:P157)</f>
        <v>0</v>
      </c>
      <c r="Q154" s="200"/>
      <c r="R154" s="201">
        <f>SUM(R155:R157)</f>
        <v>0</v>
      </c>
      <c r="S154" s="200"/>
      <c r="T154" s="202">
        <f>SUM(T155:T157)</f>
        <v>0</v>
      </c>
      <c r="AR154" s="203" t="s">
        <v>83</v>
      </c>
      <c r="AT154" s="204" t="s">
        <v>75</v>
      </c>
      <c r="AU154" s="204" t="s">
        <v>83</v>
      </c>
      <c r="AY154" s="203" t="s">
        <v>198</v>
      </c>
      <c r="BK154" s="205">
        <f>SUM(BK155:BK157)</f>
        <v>0</v>
      </c>
    </row>
    <row r="155" spans="2:65" s="1" customFormat="1" ht="16.5" customHeight="1" x14ac:dyDescent="0.2">
      <c r="B155" s="33"/>
      <c r="C155" s="208" t="s">
        <v>238</v>
      </c>
      <c r="D155" s="208" t="s">
        <v>201</v>
      </c>
      <c r="E155" s="209" t="s">
        <v>271</v>
      </c>
      <c r="F155" s="210" t="s">
        <v>272</v>
      </c>
      <c r="G155" s="211" t="s">
        <v>224</v>
      </c>
      <c r="H155" s="212">
        <v>14.33</v>
      </c>
      <c r="I155" s="213"/>
      <c r="J155" s="212">
        <f>ROUND(I155*H155,2)</f>
        <v>0</v>
      </c>
      <c r="K155" s="210" t="s">
        <v>1</v>
      </c>
      <c r="L155" s="37"/>
      <c r="M155" s="214" t="s">
        <v>1</v>
      </c>
      <c r="N155" s="215" t="s">
        <v>41</v>
      </c>
      <c r="O155" s="6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AR155" s="218" t="s">
        <v>205</v>
      </c>
      <c r="AT155" s="218" t="s">
        <v>201</v>
      </c>
      <c r="AU155" s="218" t="s">
        <v>85</v>
      </c>
      <c r="AY155" s="16" t="s">
        <v>198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6" t="s">
        <v>83</v>
      </c>
      <c r="BK155" s="219">
        <f>ROUND(I155*H155,2)</f>
        <v>0</v>
      </c>
      <c r="BL155" s="16" t="s">
        <v>205</v>
      </c>
      <c r="BM155" s="218" t="s">
        <v>241</v>
      </c>
    </row>
    <row r="156" spans="2:65" s="12" customFormat="1" x14ac:dyDescent="0.2">
      <c r="B156" s="220"/>
      <c r="C156" s="221"/>
      <c r="D156" s="222" t="s">
        <v>206</v>
      </c>
      <c r="E156" s="223" t="s">
        <v>1</v>
      </c>
      <c r="F156" s="224" t="s">
        <v>3330</v>
      </c>
      <c r="G156" s="221"/>
      <c r="H156" s="225">
        <v>14.33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206</v>
      </c>
      <c r="AU156" s="231" t="s">
        <v>85</v>
      </c>
      <c r="AV156" s="12" t="s">
        <v>85</v>
      </c>
      <c r="AW156" s="12" t="s">
        <v>32</v>
      </c>
      <c r="AX156" s="12" t="s">
        <v>76</v>
      </c>
      <c r="AY156" s="231" t="s">
        <v>198</v>
      </c>
    </row>
    <row r="157" spans="2:65" s="13" customFormat="1" x14ac:dyDescent="0.2">
      <c r="B157" s="232"/>
      <c r="C157" s="233"/>
      <c r="D157" s="222" t="s">
        <v>206</v>
      </c>
      <c r="E157" s="234" t="s">
        <v>1</v>
      </c>
      <c r="F157" s="235" t="s">
        <v>208</v>
      </c>
      <c r="G157" s="233"/>
      <c r="H157" s="236">
        <v>14.33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206</v>
      </c>
      <c r="AU157" s="242" t="s">
        <v>85</v>
      </c>
      <c r="AV157" s="13" t="s">
        <v>205</v>
      </c>
      <c r="AW157" s="13" t="s">
        <v>32</v>
      </c>
      <c r="AX157" s="13" t="s">
        <v>83</v>
      </c>
      <c r="AY157" s="242" t="s">
        <v>198</v>
      </c>
    </row>
    <row r="158" spans="2:65" s="11" customFormat="1" ht="22.9" customHeight="1" x14ac:dyDescent="0.2">
      <c r="B158" s="192"/>
      <c r="C158" s="193"/>
      <c r="D158" s="194" t="s">
        <v>75</v>
      </c>
      <c r="E158" s="206" t="s">
        <v>378</v>
      </c>
      <c r="F158" s="206" t="s">
        <v>750</v>
      </c>
      <c r="G158" s="193"/>
      <c r="H158" s="193"/>
      <c r="I158" s="196"/>
      <c r="J158" s="207">
        <f>BK158</f>
        <v>0</v>
      </c>
      <c r="K158" s="193"/>
      <c r="L158" s="198"/>
      <c r="M158" s="199"/>
      <c r="N158" s="200"/>
      <c r="O158" s="200"/>
      <c r="P158" s="201">
        <f>SUM(P159:P161)</f>
        <v>0</v>
      </c>
      <c r="Q158" s="200"/>
      <c r="R158" s="201">
        <f>SUM(R159:R161)</f>
        <v>1.4242999999999988</v>
      </c>
      <c r="S158" s="200"/>
      <c r="T158" s="202">
        <f>SUM(T159:T161)</f>
        <v>0</v>
      </c>
      <c r="AR158" s="203" t="s">
        <v>83</v>
      </c>
      <c r="AT158" s="204" t="s">
        <v>75</v>
      </c>
      <c r="AU158" s="204" t="s">
        <v>83</v>
      </c>
      <c r="AY158" s="203" t="s">
        <v>198</v>
      </c>
      <c r="BK158" s="205">
        <f>SUM(BK159:BK161)</f>
        <v>0</v>
      </c>
    </row>
    <row r="159" spans="2:65" s="1" customFormat="1" ht="16.5" customHeight="1" x14ac:dyDescent="0.2">
      <c r="B159" s="33"/>
      <c r="C159" s="208" t="s">
        <v>218</v>
      </c>
      <c r="D159" s="208" t="s">
        <v>201</v>
      </c>
      <c r="E159" s="209" t="s">
        <v>3331</v>
      </c>
      <c r="F159" s="210" t="s">
        <v>3332</v>
      </c>
      <c r="G159" s="211" t="s">
        <v>312</v>
      </c>
      <c r="H159" s="212">
        <v>5.4</v>
      </c>
      <c r="I159" s="213"/>
      <c r="J159" s="212">
        <f>ROUND(I159*H159,2)</f>
        <v>0</v>
      </c>
      <c r="K159" s="210" t="s">
        <v>1</v>
      </c>
      <c r="L159" s="37"/>
      <c r="M159" s="214" t="s">
        <v>1</v>
      </c>
      <c r="N159" s="215" t="s">
        <v>41</v>
      </c>
      <c r="O159" s="65"/>
      <c r="P159" s="216">
        <f>O159*H159</f>
        <v>0</v>
      </c>
      <c r="Q159" s="216">
        <v>0.26375925925925903</v>
      </c>
      <c r="R159" s="216">
        <f>Q159*H159</f>
        <v>1.4242999999999988</v>
      </c>
      <c r="S159" s="216">
        <v>0</v>
      </c>
      <c r="T159" s="217">
        <f>S159*H159</f>
        <v>0</v>
      </c>
      <c r="AR159" s="218" t="s">
        <v>205</v>
      </c>
      <c r="AT159" s="218" t="s">
        <v>201</v>
      </c>
      <c r="AU159" s="218" t="s">
        <v>85</v>
      </c>
      <c r="AY159" s="16" t="s">
        <v>198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6" t="s">
        <v>83</v>
      </c>
      <c r="BK159" s="219">
        <f>ROUND(I159*H159,2)</f>
        <v>0</v>
      </c>
      <c r="BL159" s="16" t="s">
        <v>205</v>
      </c>
      <c r="BM159" s="218" t="s">
        <v>243</v>
      </c>
    </row>
    <row r="160" spans="2:65" s="12" customFormat="1" x14ac:dyDescent="0.2">
      <c r="B160" s="220"/>
      <c r="C160" s="221"/>
      <c r="D160" s="222" t="s">
        <v>206</v>
      </c>
      <c r="E160" s="223" t="s">
        <v>1</v>
      </c>
      <c r="F160" s="224" t="s">
        <v>3333</v>
      </c>
      <c r="G160" s="221"/>
      <c r="H160" s="225">
        <v>5.4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206</v>
      </c>
      <c r="AU160" s="231" t="s">
        <v>85</v>
      </c>
      <c r="AV160" s="12" t="s">
        <v>85</v>
      </c>
      <c r="AW160" s="12" t="s">
        <v>32</v>
      </c>
      <c r="AX160" s="12" t="s">
        <v>76</v>
      </c>
      <c r="AY160" s="231" t="s">
        <v>198</v>
      </c>
    </row>
    <row r="161" spans="2:65" s="13" customFormat="1" x14ac:dyDescent="0.2">
      <c r="B161" s="232"/>
      <c r="C161" s="233"/>
      <c r="D161" s="222" t="s">
        <v>206</v>
      </c>
      <c r="E161" s="234" t="s">
        <v>1</v>
      </c>
      <c r="F161" s="235" t="s">
        <v>208</v>
      </c>
      <c r="G161" s="233"/>
      <c r="H161" s="236">
        <v>5.4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206</v>
      </c>
      <c r="AU161" s="242" t="s">
        <v>85</v>
      </c>
      <c r="AV161" s="13" t="s">
        <v>205</v>
      </c>
      <c r="AW161" s="13" t="s">
        <v>32</v>
      </c>
      <c r="AX161" s="13" t="s">
        <v>83</v>
      </c>
      <c r="AY161" s="242" t="s">
        <v>198</v>
      </c>
    </row>
    <row r="162" spans="2:65" s="11" customFormat="1" ht="22.9" customHeight="1" x14ac:dyDescent="0.2">
      <c r="B162" s="192"/>
      <c r="C162" s="193"/>
      <c r="D162" s="194" t="s">
        <v>75</v>
      </c>
      <c r="E162" s="206" t="s">
        <v>526</v>
      </c>
      <c r="F162" s="206" t="s">
        <v>3334</v>
      </c>
      <c r="G162" s="193"/>
      <c r="H162" s="193"/>
      <c r="I162" s="196"/>
      <c r="J162" s="207">
        <f>BK162</f>
        <v>0</v>
      </c>
      <c r="K162" s="193"/>
      <c r="L162" s="198"/>
      <c r="M162" s="199"/>
      <c r="N162" s="200"/>
      <c r="O162" s="200"/>
      <c r="P162" s="201">
        <f>SUM(P163:P165)</f>
        <v>0</v>
      </c>
      <c r="Q162" s="200"/>
      <c r="R162" s="201">
        <f>SUM(R163:R165)</f>
        <v>0.70015999999999867</v>
      </c>
      <c r="S162" s="200"/>
      <c r="T162" s="202">
        <f>SUM(T163:T165)</f>
        <v>0</v>
      </c>
      <c r="AR162" s="203" t="s">
        <v>83</v>
      </c>
      <c r="AT162" s="204" t="s">
        <v>75</v>
      </c>
      <c r="AU162" s="204" t="s">
        <v>83</v>
      </c>
      <c r="AY162" s="203" t="s">
        <v>198</v>
      </c>
      <c r="BK162" s="205">
        <f>SUM(BK163:BK165)</f>
        <v>0</v>
      </c>
    </row>
    <row r="163" spans="2:65" s="1" customFormat="1" ht="24" customHeight="1" x14ac:dyDescent="0.2">
      <c r="B163" s="33"/>
      <c r="C163" s="208" t="s">
        <v>250</v>
      </c>
      <c r="D163" s="208" t="s">
        <v>201</v>
      </c>
      <c r="E163" s="209" t="s">
        <v>3335</v>
      </c>
      <c r="F163" s="210" t="s">
        <v>3336</v>
      </c>
      <c r="G163" s="211" t="s">
        <v>312</v>
      </c>
      <c r="H163" s="212">
        <v>5.4</v>
      </c>
      <c r="I163" s="213"/>
      <c r="J163" s="212">
        <f>ROUND(I163*H163,2)</f>
        <v>0</v>
      </c>
      <c r="K163" s="210" t="s">
        <v>1</v>
      </c>
      <c r="L163" s="37"/>
      <c r="M163" s="214" t="s">
        <v>1</v>
      </c>
      <c r="N163" s="215" t="s">
        <v>41</v>
      </c>
      <c r="O163" s="65"/>
      <c r="P163" s="216">
        <f>O163*H163</f>
        <v>0</v>
      </c>
      <c r="Q163" s="216">
        <v>0.129659259259259</v>
      </c>
      <c r="R163" s="216">
        <f>Q163*H163</f>
        <v>0.70015999999999867</v>
      </c>
      <c r="S163" s="216">
        <v>0</v>
      </c>
      <c r="T163" s="217">
        <f>S163*H163</f>
        <v>0</v>
      </c>
      <c r="AR163" s="218" t="s">
        <v>205</v>
      </c>
      <c r="AT163" s="218" t="s">
        <v>201</v>
      </c>
      <c r="AU163" s="218" t="s">
        <v>85</v>
      </c>
      <c r="AY163" s="16" t="s">
        <v>198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6" t="s">
        <v>83</v>
      </c>
      <c r="BK163" s="219">
        <f>ROUND(I163*H163,2)</f>
        <v>0</v>
      </c>
      <c r="BL163" s="16" t="s">
        <v>205</v>
      </c>
      <c r="BM163" s="218" t="s">
        <v>253</v>
      </c>
    </row>
    <row r="164" spans="2:65" s="12" customFormat="1" x14ac:dyDescent="0.2">
      <c r="B164" s="220"/>
      <c r="C164" s="221"/>
      <c r="D164" s="222" t="s">
        <v>206</v>
      </c>
      <c r="E164" s="223" t="s">
        <v>1</v>
      </c>
      <c r="F164" s="224" t="s">
        <v>3337</v>
      </c>
      <c r="G164" s="221"/>
      <c r="H164" s="225">
        <v>5.4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206</v>
      </c>
      <c r="AU164" s="231" t="s">
        <v>85</v>
      </c>
      <c r="AV164" s="12" t="s">
        <v>85</v>
      </c>
      <c r="AW164" s="12" t="s">
        <v>32</v>
      </c>
      <c r="AX164" s="12" t="s">
        <v>76</v>
      </c>
      <c r="AY164" s="231" t="s">
        <v>198</v>
      </c>
    </row>
    <row r="165" spans="2:65" s="13" customFormat="1" x14ac:dyDescent="0.2">
      <c r="B165" s="232"/>
      <c r="C165" s="233"/>
      <c r="D165" s="222" t="s">
        <v>206</v>
      </c>
      <c r="E165" s="234" t="s">
        <v>1</v>
      </c>
      <c r="F165" s="235" t="s">
        <v>208</v>
      </c>
      <c r="G165" s="233"/>
      <c r="H165" s="236">
        <v>5.4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206</v>
      </c>
      <c r="AU165" s="242" t="s">
        <v>85</v>
      </c>
      <c r="AV165" s="13" t="s">
        <v>205</v>
      </c>
      <c r="AW165" s="13" t="s">
        <v>32</v>
      </c>
      <c r="AX165" s="13" t="s">
        <v>83</v>
      </c>
      <c r="AY165" s="242" t="s">
        <v>198</v>
      </c>
    </row>
    <row r="166" spans="2:65" s="11" customFormat="1" ht="22.9" customHeight="1" x14ac:dyDescent="0.2">
      <c r="B166" s="192"/>
      <c r="C166" s="193"/>
      <c r="D166" s="194" t="s">
        <v>75</v>
      </c>
      <c r="E166" s="206" t="s">
        <v>2274</v>
      </c>
      <c r="F166" s="206" t="s">
        <v>2275</v>
      </c>
      <c r="G166" s="193"/>
      <c r="H166" s="193"/>
      <c r="I166" s="196"/>
      <c r="J166" s="207">
        <f>BK166</f>
        <v>0</v>
      </c>
      <c r="K166" s="193"/>
      <c r="L166" s="198"/>
      <c r="M166" s="199"/>
      <c r="N166" s="200"/>
      <c r="O166" s="200"/>
      <c r="P166" s="201">
        <f>SUM(P167:P172)</f>
        <v>0</v>
      </c>
      <c r="Q166" s="200"/>
      <c r="R166" s="201">
        <f>SUM(R167:R172)</f>
        <v>7.8789999999999971E-2</v>
      </c>
      <c r="S166" s="200"/>
      <c r="T166" s="202">
        <f>SUM(T167:T172)</f>
        <v>0</v>
      </c>
      <c r="AR166" s="203" t="s">
        <v>85</v>
      </c>
      <c r="AT166" s="204" t="s">
        <v>75</v>
      </c>
      <c r="AU166" s="204" t="s">
        <v>83</v>
      </c>
      <c r="AY166" s="203" t="s">
        <v>198</v>
      </c>
      <c r="BK166" s="205">
        <f>SUM(BK167:BK172)</f>
        <v>0</v>
      </c>
    </row>
    <row r="167" spans="2:65" s="1" customFormat="1" ht="16.5" customHeight="1" x14ac:dyDescent="0.2">
      <c r="B167" s="33"/>
      <c r="C167" s="208" t="s">
        <v>225</v>
      </c>
      <c r="D167" s="208" t="s">
        <v>201</v>
      </c>
      <c r="E167" s="209" t="s">
        <v>3338</v>
      </c>
      <c r="F167" s="210" t="s">
        <v>3339</v>
      </c>
      <c r="G167" s="211" t="s">
        <v>204</v>
      </c>
      <c r="H167" s="212">
        <v>2</v>
      </c>
      <c r="I167" s="213"/>
      <c r="J167" s="212">
        <f>ROUND(I167*H167,2)</f>
        <v>0</v>
      </c>
      <c r="K167" s="210" t="s">
        <v>1</v>
      </c>
      <c r="L167" s="37"/>
      <c r="M167" s="214" t="s">
        <v>1</v>
      </c>
      <c r="N167" s="215" t="s">
        <v>41</v>
      </c>
      <c r="O167" s="65"/>
      <c r="P167" s="216">
        <f>O167*H167</f>
        <v>0</v>
      </c>
      <c r="Q167" s="216">
        <v>3.8E-3</v>
      </c>
      <c r="R167" s="216">
        <f>Q167*H167</f>
        <v>7.6E-3</v>
      </c>
      <c r="S167" s="216">
        <v>0</v>
      </c>
      <c r="T167" s="217">
        <f>S167*H167</f>
        <v>0</v>
      </c>
      <c r="AR167" s="218" t="s">
        <v>243</v>
      </c>
      <c r="AT167" s="218" t="s">
        <v>201</v>
      </c>
      <c r="AU167" s="218" t="s">
        <v>85</v>
      </c>
      <c r="AY167" s="16" t="s">
        <v>198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6" t="s">
        <v>83</v>
      </c>
      <c r="BK167" s="219">
        <f>ROUND(I167*H167,2)</f>
        <v>0</v>
      </c>
      <c r="BL167" s="16" t="s">
        <v>243</v>
      </c>
      <c r="BM167" s="218" t="s">
        <v>259</v>
      </c>
    </row>
    <row r="168" spans="2:65" s="12" customFormat="1" x14ac:dyDescent="0.2">
      <c r="B168" s="220"/>
      <c r="C168" s="221"/>
      <c r="D168" s="222" t="s">
        <v>206</v>
      </c>
      <c r="E168" s="223" t="s">
        <v>1</v>
      </c>
      <c r="F168" s="224" t="s">
        <v>3340</v>
      </c>
      <c r="G168" s="221"/>
      <c r="H168" s="225">
        <v>2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206</v>
      </c>
      <c r="AU168" s="231" t="s">
        <v>85</v>
      </c>
      <c r="AV168" s="12" t="s">
        <v>85</v>
      </c>
      <c r="AW168" s="12" t="s">
        <v>32</v>
      </c>
      <c r="AX168" s="12" t="s">
        <v>76</v>
      </c>
      <c r="AY168" s="231" t="s">
        <v>198</v>
      </c>
    </row>
    <row r="169" spans="2:65" s="13" customFormat="1" x14ac:dyDescent="0.2">
      <c r="B169" s="232"/>
      <c r="C169" s="233"/>
      <c r="D169" s="222" t="s">
        <v>206</v>
      </c>
      <c r="E169" s="234" t="s">
        <v>1</v>
      </c>
      <c r="F169" s="235" t="s">
        <v>208</v>
      </c>
      <c r="G169" s="233"/>
      <c r="H169" s="236">
        <v>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206</v>
      </c>
      <c r="AU169" s="242" t="s">
        <v>85</v>
      </c>
      <c r="AV169" s="13" t="s">
        <v>205</v>
      </c>
      <c r="AW169" s="13" t="s">
        <v>32</v>
      </c>
      <c r="AX169" s="13" t="s">
        <v>83</v>
      </c>
      <c r="AY169" s="242" t="s">
        <v>198</v>
      </c>
    </row>
    <row r="170" spans="2:65" s="1" customFormat="1" ht="16.5" customHeight="1" x14ac:dyDescent="0.2">
      <c r="B170" s="33"/>
      <c r="C170" s="208" t="s">
        <v>199</v>
      </c>
      <c r="D170" s="208" t="s">
        <v>201</v>
      </c>
      <c r="E170" s="209" t="s">
        <v>3341</v>
      </c>
      <c r="F170" s="210" t="s">
        <v>3342</v>
      </c>
      <c r="G170" s="211" t="s">
        <v>278</v>
      </c>
      <c r="H170" s="212">
        <v>17.71</v>
      </c>
      <c r="I170" s="213"/>
      <c r="J170" s="212">
        <f>ROUND(I170*H170,2)</f>
        <v>0</v>
      </c>
      <c r="K170" s="210" t="s">
        <v>1</v>
      </c>
      <c r="L170" s="37"/>
      <c r="M170" s="214" t="s">
        <v>1</v>
      </c>
      <c r="N170" s="215" t="s">
        <v>41</v>
      </c>
      <c r="O170" s="65"/>
      <c r="P170" s="216">
        <f>O170*H170</f>
        <v>0</v>
      </c>
      <c r="Q170" s="216">
        <v>4.0197628458498004E-3</v>
      </c>
      <c r="R170" s="216">
        <f>Q170*H170</f>
        <v>7.1189999999999976E-2</v>
      </c>
      <c r="S170" s="216">
        <v>0</v>
      </c>
      <c r="T170" s="217">
        <f>S170*H170</f>
        <v>0</v>
      </c>
      <c r="AR170" s="218" t="s">
        <v>243</v>
      </c>
      <c r="AT170" s="218" t="s">
        <v>201</v>
      </c>
      <c r="AU170" s="218" t="s">
        <v>85</v>
      </c>
      <c r="AY170" s="16" t="s">
        <v>198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6" t="s">
        <v>83</v>
      </c>
      <c r="BK170" s="219">
        <f>ROUND(I170*H170,2)</f>
        <v>0</v>
      </c>
      <c r="BL170" s="16" t="s">
        <v>243</v>
      </c>
      <c r="BM170" s="218" t="s">
        <v>266</v>
      </c>
    </row>
    <row r="171" spans="2:65" s="12" customFormat="1" x14ac:dyDescent="0.2">
      <c r="B171" s="220"/>
      <c r="C171" s="221"/>
      <c r="D171" s="222" t="s">
        <v>206</v>
      </c>
      <c r="E171" s="223" t="s">
        <v>1</v>
      </c>
      <c r="F171" s="224" t="s">
        <v>3343</v>
      </c>
      <c r="G171" s="221"/>
      <c r="H171" s="225">
        <v>17.71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206</v>
      </c>
      <c r="AU171" s="231" t="s">
        <v>85</v>
      </c>
      <c r="AV171" s="12" t="s">
        <v>85</v>
      </c>
      <c r="AW171" s="12" t="s">
        <v>32</v>
      </c>
      <c r="AX171" s="12" t="s">
        <v>76</v>
      </c>
      <c r="AY171" s="231" t="s">
        <v>198</v>
      </c>
    </row>
    <row r="172" spans="2:65" s="13" customFormat="1" x14ac:dyDescent="0.2">
      <c r="B172" s="232"/>
      <c r="C172" s="233"/>
      <c r="D172" s="222" t="s">
        <v>206</v>
      </c>
      <c r="E172" s="234" t="s">
        <v>1</v>
      </c>
      <c r="F172" s="235" t="s">
        <v>208</v>
      </c>
      <c r="G172" s="233"/>
      <c r="H172" s="236">
        <v>17.71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206</v>
      </c>
      <c r="AU172" s="242" t="s">
        <v>85</v>
      </c>
      <c r="AV172" s="13" t="s">
        <v>205</v>
      </c>
      <c r="AW172" s="13" t="s">
        <v>32</v>
      </c>
      <c r="AX172" s="13" t="s">
        <v>83</v>
      </c>
      <c r="AY172" s="242" t="s">
        <v>198</v>
      </c>
    </row>
    <row r="173" spans="2:65" s="11" customFormat="1" ht="22.9" customHeight="1" x14ac:dyDescent="0.2">
      <c r="B173" s="192"/>
      <c r="C173" s="193"/>
      <c r="D173" s="194" t="s">
        <v>75</v>
      </c>
      <c r="E173" s="206" t="s">
        <v>718</v>
      </c>
      <c r="F173" s="206" t="s">
        <v>2467</v>
      </c>
      <c r="G173" s="193"/>
      <c r="H173" s="193"/>
      <c r="I173" s="196"/>
      <c r="J173" s="207">
        <f>BK173</f>
        <v>0</v>
      </c>
      <c r="K173" s="193"/>
      <c r="L173" s="198"/>
      <c r="M173" s="199"/>
      <c r="N173" s="200"/>
      <c r="O173" s="200"/>
      <c r="P173" s="201">
        <f>SUM(P174:P176)</f>
        <v>0</v>
      </c>
      <c r="Q173" s="200"/>
      <c r="R173" s="201">
        <f>SUM(R174:R176)</f>
        <v>0.60599999999999998</v>
      </c>
      <c r="S173" s="200"/>
      <c r="T173" s="202">
        <f>SUM(T174:T176)</f>
        <v>0</v>
      </c>
      <c r="AR173" s="203" t="s">
        <v>83</v>
      </c>
      <c r="AT173" s="204" t="s">
        <v>75</v>
      </c>
      <c r="AU173" s="204" t="s">
        <v>83</v>
      </c>
      <c r="AY173" s="203" t="s">
        <v>198</v>
      </c>
      <c r="BK173" s="205">
        <f>SUM(BK174:BK176)</f>
        <v>0</v>
      </c>
    </row>
    <row r="174" spans="2:65" s="1" customFormat="1" ht="16.5" customHeight="1" x14ac:dyDescent="0.2">
      <c r="B174" s="33"/>
      <c r="C174" s="208" t="s">
        <v>219</v>
      </c>
      <c r="D174" s="208" t="s">
        <v>201</v>
      </c>
      <c r="E174" s="209" t="s">
        <v>3344</v>
      </c>
      <c r="F174" s="210" t="s">
        <v>3345</v>
      </c>
      <c r="G174" s="211" t="s">
        <v>224</v>
      </c>
      <c r="H174" s="212">
        <v>0.24</v>
      </c>
      <c r="I174" s="213"/>
      <c r="J174" s="212">
        <f>ROUND(I174*H174,2)</f>
        <v>0</v>
      </c>
      <c r="K174" s="210" t="s">
        <v>1</v>
      </c>
      <c r="L174" s="37"/>
      <c r="M174" s="214" t="s">
        <v>1</v>
      </c>
      <c r="N174" s="215" t="s">
        <v>41</v>
      </c>
      <c r="O174" s="65"/>
      <c r="P174" s="216">
        <f>O174*H174</f>
        <v>0</v>
      </c>
      <c r="Q174" s="216">
        <v>2.5249999999999999</v>
      </c>
      <c r="R174" s="216">
        <f>Q174*H174</f>
        <v>0.60599999999999998</v>
      </c>
      <c r="S174" s="216">
        <v>0</v>
      </c>
      <c r="T174" s="217">
        <f>S174*H174</f>
        <v>0</v>
      </c>
      <c r="AR174" s="218" t="s">
        <v>205</v>
      </c>
      <c r="AT174" s="218" t="s">
        <v>201</v>
      </c>
      <c r="AU174" s="218" t="s">
        <v>85</v>
      </c>
      <c r="AY174" s="16" t="s">
        <v>198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6" t="s">
        <v>83</v>
      </c>
      <c r="BK174" s="219">
        <f>ROUND(I174*H174,2)</f>
        <v>0</v>
      </c>
      <c r="BL174" s="16" t="s">
        <v>205</v>
      </c>
      <c r="BM174" s="218" t="s">
        <v>273</v>
      </c>
    </row>
    <row r="175" spans="2:65" s="12" customFormat="1" x14ac:dyDescent="0.2">
      <c r="B175" s="220"/>
      <c r="C175" s="221"/>
      <c r="D175" s="222" t="s">
        <v>206</v>
      </c>
      <c r="E175" s="223" t="s">
        <v>1</v>
      </c>
      <c r="F175" s="224" t="s">
        <v>3346</v>
      </c>
      <c r="G175" s="221"/>
      <c r="H175" s="225">
        <v>0.24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206</v>
      </c>
      <c r="AU175" s="231" t="s">
        <v>85</v>
      </c>
      <c r="AV175" s="12" t="s">
        <v>85</v>
      </c>
      <c r="AW175" s="12" t="s">
        <v>32</v>
      </c>
      <c r="AX175" s="12" t="s">
        <v>76</v>
      </c>
      <c r="AY175" s="231" t="s">
        <v>198</v>
      </c>
    </row>
    <row r="176" spans="2:65" s="13" customFormat="1" x14ac:dyDescent="0.2">
      <c r="B176" s="232"/>
      <c r="C176" s="233"/>
      <c r="D176" s="222" t="s">
        <v>206</v>
      </c>
      <c r="E176" s="234" t="s">
        <v>1</v>
      </c>
      <c r="F176" s="235" t="s">
        <v>208</v>
      </c>
      <c r="G176" s="233"/>
      <c r="H176" s="236">
        <v>0.24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206</v>
      </c>
      <c r="AU176" s="242" t="s">
        <v>85</v>
      </c>
      <c r="AV176" s="13" t="s">
        <v>205</v>
      </c>
      <c r="AW176" s="13" t="s">
        <v>32</v>
      </c>
      <c r="AX176" s="13" t="s">
        <v>83</v>
      </c>
      <c r="AY176" s="242" t="s">
        <v>198</v>
      </c>
    </row>
    <row r="177" spans="2:65" s="11" customFormat="1" ht="22.9" customHeight="1" x14ac:dyDescent="0.2">
      <c r="B177" s="192"/>
      <c r="C177" s="193"/>
      <c r="D177" s="194" t="s">
        <v>75</v>
      </c>
      <c r="E177" s="206" t="s">
        <v>727</v>
      </c>
      <c r="F177" s="206" t="s">
        <v>3347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SUM(P178:P186)</f>
        <v>0</v>
      </c>
      <c r="Q177" s="200"/>
      <c r="R177" s="201">
        <f>SUM(R178:R186)</f>
        <v>0.13</v>
      </c>
      <c r="S177" s="200"/>
      <c r="T177" s="202">
        <f>SUM(T178:T186)</f>
        <v>0</v>
      </c>
      <c r="AR177" s="203" t="s">
        <v>83</v>
      </c>
      <c r="AT177" s="204" t="s">
        <v>75</v>
      </c>
      <c r="AU177" s="204" t="s">
        <v>83</v>
      </c>
      <c r="AY177" s="203" t="s">
        <v>198</v>
      </c>
      <c r="BK177" s="205">
        <f>SUM(BK178:BK186)</f>
        <v>0</v>
      </c>
    </row>
    <row r="178" spans="2:65" s="1" customFormat="1" ht="16.5" customHeight="1" x14ac:dyDescent="0.2">
      <c r="B178" s="33"/>
      <c r="C178" s="208" t="s">
        <v>227</v>
      </c>
      <c r="D178" s="208" t="s">
        <v>201</v>
      </c>
      <c r="E178" s="209" t="s">
        <v>3348</v>
      </c>
      <c r="F178" s="210" t="s">
        <v>3349</v>
      </c>
      <c r="G178" s="211" t="s">
        <v>278</v>
      </c>
      <c r="H178" s="212">
        <v>19.2</v>
      </c>
      <c r="I178" s="213"/>
      <c r="J178" s="212">
        <f>ROUND(I178*H178,2)</f>
        <v>0</v>
      </c>
      <c r="K178" s="210" t="s">
        <v>1</v>
      </c>
      <c r="L178" s="37"/>
      <c r="M178" s="214" t="s">
        <v>1</v>
      </c>
      <c r="N178" s="215" t="s">
        <v>41</v>
      </c>
      <c r="O178" s="6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AR178" s="218" t="s">
        <v>205</v>
      </c>
      <c r="AT178" s="218" t="s">
        <v>201</v>
      </c>
      <c r="AU178" s="218" t="s">
        <v>85</v>
      </c>
      <c r="AY178" s="16" t="s">
        <v>198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6" t="s">
        <v>83</v>
      </c>
      <c r="BK178" s="219">
        <f>ROUND(I178*H178,2)</f>
        <v>0</v>
      </c>
      <c r="BL178" s="16" t="s">
        <v>205</v>
      </c>
      <c r="BM178" s="218" t="s">
        <v>279</v>
      </c>
    </row>
    <row r="179" spans="2:65" s="12" customFormat="1" x14ac:dyDescent="0.2">
      <c r="B179" s="220"/>
      <c r="C179" s="221"/>
      <c r="D179" s="222" t="s">
        <v>206</v>
      </c>
      <c r="E179" s="223" t="s">
        <v>1</v>
      </c>
      <c r="F179" s="224" t="s">
        <v>3350</v>
      </c>
      <c r="G179" s="221"/>
      <c r="H179" s="225">
        <v>19.2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206</v>
      </c>
      <c r="AU179" s="231" t="s">
        <v>85</v>
      </c>
      <c r="AV179" s="12" t="s">
        <v>85</v>
      </c>
      <c r="AW179" s="12" t="s">
        <v>32</v>
      </c>
      <c r="AX179" s="12" t="s">
        <v>76</v>
      </c>
      <c r="AY179" s="231" t="s">
        <v>198</v>
      </c>
    </row>
    <row r="180" spans="2:65" s="13" customFormat="1" x14ac:dyDescent="0.2">
      <c r="B180" s="232"/>
      <c r="C180" s="233"/>
      <c r="D180" s="222" t="s">
        <v>206</v>
      </c>
      <c r="E180" s="234" t="s">
        <v>1</v>
      </c>
      <c r="F180" s="235" t="s">
        <v>208</v>
      </c>
      <c r="G180" s="233"/>
      <c r="H180" s="236">
        <v>19.2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206</v>
      </c>
      <c r="AU180" s="242" t="s">
        <v>85</v>
      </c>
      <c r="AV180" s="13" t="s">
        <v>205</v>
      </c>
      <c r="AW180" s="13" t="s">
        <v>32</v>
      </c>
      <c r="AX180" s="13" t="s">
        <v>83</v>
      </c>
      <c r="AY180" s="242" t="s">
        <v>198</v>
      </c>
    </row>
    <row r="181" spans="2:65" s="1" customFormat="1" ht="16.5" customHeight="1" x14ac:dyDescent="0.2">
      <c r="B181" s="33"/>
      <c r="C181" s="208" t="s">
        <v>241</v>
      </c>
      <c r="D181" s="208" t="s">
        <v>201</v>
      </c>
      <c r="E181" s="209" t="s">
        <v>3351</v>
      </c>
      <c r="F181" s="210" t="s">
        <v>3352</v>
      </c>
      <c r="G181" s="211" t="s">
        <v>3353</v>
      </c>
      <c r="H181" s="212">
        <v>1</v>
      </c>
      <c r="I181" s="213"/>
      <c r="J181" s="212">
        <f>ROUND(I181*H181,2)</f>
        <v>0</v>
      </c>
      <c r="K181" s="210" t="s">
        <v>1</v>
      </c>
      <c r="L181" s="37"/>
      <c r="M181" s="214" t="s">
        <v>1</v>
      </c>
      <c r="N181" s="215" t="s">
        <v>41</v>
      </c>
      <c r="O181" s="65"/>
      <c r="P181" s="216">
        <f>O181*H181</f>
        <v>0</v>
      </c>
      <c r="Q181" s="216">
        <v>0.13</v>
      </c>
      <c r="R181" s="216">
        <f>Q181*H181</f>
        <v>0.13</v>
      </c>
      <c r="S181" s="216">
        <v>0</v>
      </c>
      <c r="T181" s="217">
        <f>S181*H181</f>
        <v>0</v>
      </c>
      <c r="AR181" s="218" t="s">
        <v>205</v>
      </c>
      <c r="AT181" s="218" t="s">
        <v>201</v>
      </c>
      <c r="AU181" s="218" t="s">
        <v>85</v>
      </c>
      <c r="AY181" s="16" t="s">
        <v>198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6" t="s">
        <v>83</v>
      </c>
      <c r="BK181" s="219">
        <f>ROUND(I181*H181,2)</f>
        <v>0</v>
      </c>
      <c r="BL181" s="16" t="s">
        <v>205</v>
      </c>
      <c r="BM181" s="218" t="s">
        <v>283</v>
      </c>
    </row>
    <row r="182" spans="2:65" s="12" customFormat="1" x14ac:dyDescent="0.2">
      <c r="B182" s="220"/>
      <c r="C182" s="221"/>
      <c r="D182" s="222" t="s">
        <v>206</v>
      </c>
      <c r="E182" s="223" t="s">
        <v>1</v>
      </c>
      <c r="F182" s="224" t="s">
        <v>83</v>
      </c>
      <c r="G182" s="221"/>
      <c r="H182" s="225">
        <v>1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206</v>
      </c>
      <c r="AU182" s="231" t="s">
        <v>85</v>
      </c>
      <c r="AV182" s="12" t="s">
        <v>85</v>
      </c>
      <c r="AW182" s="12" t="s">
        <v>32</v>
      </c>
      <c r="AX182" s="12" t="s">
        <v>76</v>
      </c>
      <c r="AY182" s="231" t="s">
        <v>198</v>
      </c>
    </row>
    <row r="183" spans="2:65" s="13" customFormat="1" x14ac:dyDescent="0.2">
      <c r="B183" s="232"/>
      <c r="C183" s="233"/>
      <c r="D183" s="222" t="s">
        <v>206</v>
      </c>
      <c r="E183" s="234" t="s">
        <v>1</v>
      </c>
      <c r="F183" s="235" t="s">
        <v>208</v>
      </c>
      <c r="G183" s="233"/>
      <c r="H183" s="236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206</v>
      </c>
      <c r="AU183" s="242" t="s">
        <v>85</v>
      </c>
      <c r="AV183" s="13" t="s">
        <v>205</v>
      </c>
      <c r="AW183" s="13" t="s">
        <v>32</v>
      </c>
      <c r="AX183" s="13" t="s">
        <v>83</v>
      </c>
      <c r="AY183" s="242" t="s">
        <v>198</v>
      </c>
    </row>
    <row r="184" spans="2:65" s="1" customFormat="1" ht="16.5" customHeight="1" x14ac:dyDescent="0.2">
      <c r="B184" s="33"/>
      <c r="C184" s="208" t="s">
        <v>8</v>
      </c>
      <c r="D184" s="208" t="s">
        <v>201</v>
      </c>
      <c r="E184" s="209" t="s">
        <v>3354</v>
      </c>
      <c r="F184" s="210" t="s">
        <v>3355</v>
      </c>
      <c r="G184" s="211" t="s">
        <v>3356</v>
      </c>
      <c r="H184" s="212">
        <v>3</v>
      </c>
      <c r="I184" s="213"/>
      <c r="J184" s="212">
        <f>ROUND(I184*H184,2)</f>
        <v>0</v>
      </c>
      <c r="K184" s="210" t="s">
        <v>1</v>
      </c>
      <c r="L184" s="37"/>
      <c r="M184" s="214" t="s">
        <v>1</v>
      </c>
      <c r="N184" s="215" t="s">
        <v>41</v>
      </c>
      <c r="O184" s="6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AR184" s="218" t="s">
        <v>205</v>
      </c>
      <c r="AT184" s="218" t="s">
        <v>201</v>
      </c>
      <c r="AU184" s="218" t="s">
        <v>85</v>
      </c>
      <c r="AY184" s="16" t="s">
        <v>198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6" t="s">
        <v>83</v>
      </c>
      <c r="BK184" s="219">
        <f>ROUND(I184*H184,2)</f>
        <v>0</v>
      </c>
      <c r="BL184" s="16" t="s">
        <v>205</v>
      </c>
      <c r="BM184" s="218" t="s">
        <v>290</v>
      </c>
    </row>
    <row r="185" spans="2:65" s="12" customFormat="1" x14ac:dyDescent="0.2">
      <c r="B185" s="220"/>
      <c r="C185" s="221"/>
      <c r="D185" s="222" t="s">
        <v>206</v>
      </c>
      <c r="E185" s="223" t="s">
        <v>1</v>
      </c>
      <c r="F185" s="224" t="s">
        <v>211</v>
      </c>
      <c r="G185" s="221"/>
      <c r="H185" s="225">
        <v>3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206</v>
      </c>
      <c r="AU185" s="231" t="s">
        <v>85</v>
      </c>
      <c r="AV185" s="12" t="s">
        <v>85</v>
      </c>
      <c r="AW185" s="12" t="s">
        <v>32</v>
      </c>
      <c r="AX185" s="12" t="s">
        <v>76</v>
      </c>
      <c r="AY185" s="231" t="s">
        <v>198</v>
      </c>
    </row>
    <row r="186" spans="2:65" s="13" customFormat="1" x14ac:dyDescent="0.2">
      <c r="B186" s="232"/>
      <c r="C186" s="233"/>
      <c r="D186" s="222" t="s">
        <v>206</v>
      </c>
      <c r="E186" s="234" t="s">
        <v>1</v>
      </c>
      <c r="F186" s="235" t="s">
        <v>208</v>
      </c>
      <c r="G186" s="233"/>
      <c r="H186" s="236">
        <v>3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206</v>
      </c>
      <c r="AU186" s="242" t="s">
        <v>85</v>
      </c>
      <c r="AV186" s="13" t="s">
        <v>205</v>
      </c>
      <c r="AW186" s="13" t="s">
        <v>32</v>
      </c>
      <c r="AX186" s="13" t="s">
        <v>83</v>
      </c>
      <c r="AY186" s="242" t="s">
        <v>198</v>
      </c>
    </row>
    <row r="187" spans="2:65" s="11" customFormat="1" ht="22.9" customHeight="1" x14ac:dyDescent="0.2">
      <c r="B187" s="192"/>
      <c r="C187" s="193"/>
      <c r="D187" s="194" t="s">
        <v>75</v>
      </c>
      <c r="E187" s="206" t="s">
        <v>2485</v>
      </c>
      <c r="F187" s="206" t="s">
        <v>2486</v>
      </c>
      <c r="G187" s="193"/>
      <c r="H187" s="193"/>
      <c r="I187" s="196"/>
      <c r="J187" s="207">
        <f>BK187</f>
        <v>0</v>
      </c>
      <c r="K187" s="193"/>
      <c r="L187" s="198"/>
      <c r="M187" s="199"/>
      <c r="N187" s="200"/>
      <c r="O187" s="200"/>
      <c r="P187" s="201">
        <f>P188</f>
        <v>0</v>
      </c>
      <c r="Q187" s="200"/>
      <c r="R187" s="201">
        <f>R188</f>
        <v>0</v>
      </c>
      <c r="S187" s="200"/>
      <c r="T187" s="202">
        <f>T188</f>
        <v>0</v>
      </c>
      <c r="AR187" s="203" t="s">
        <v>83</v>
      </c>
      <c r="AT187" s="204" t="s">
        <v>75</v>
      </c>
      <c r="AU187" s="204" t="s">
        <v>83</v>
      </c>
      <c r="AY187" s="203" t="s">
        <v>198</v>
      </c>
      <c r="BK187" s="205">
        <f>BK188</f>
        <v>0</v>
      </c>
    </row>
    <row r="188" spans="2:65" s="1" customFormat="1" ht="16.5" customHeight="1" x14ac:dyDescent="0.2">
      <c r="B188" s="33"/>
      <c r="C188" s="208" t="s">
        <v>243</v>
      </c>
      <c r="D188" s="208" t="s">
        <v>201</v>
      </c>
      <c r="E188" s="209" t="s">
        <v>2487</v>
      </c>
      <c r="F188" s="210" t="s">
        <v>2488</v>
      </c>
      <c r="G188" s="211" t="s">
        <v>294</v>
      </c>
      <c r="H188" s="212">
        <v>2.81</v>
      </c>
      <c r="I188" s="213"/>
      <c r="J188" s="212">
        <f>ROUND(I188*H188,2)</f>
        <v>0</v>
      </c>
      <c r="K188" s="210" t="s">
        <v>1</v>
      </c>
      <c r="L188" s="37"/>
      <c r="M188" s="269" t="s">
        <v>1</v>
      </c>
      <c r="N188" s="270" t="s">
        <v>41</v>
      </c>
      <c r="O188" s="271"/>
      <c r="P188" s="272">
        <f>O188*H188</f>
        <v>0</v>
      </c>
      <c r="Q188" s="272">
        <v>0</v>
      </c>
      <c r="R188" s="272">
        <f>Q188*H188</f>
        <v>0</v>
      </c>
      <c r="S188" s="272">
        <v>0</v>
      </c>
      <c r="T188" s="273">
        <f>S188*H188</f>
        <v>0</v>
      </c>
      <c r="AR188" s="218" t="s">
        <v>205</v>
      </c>
      <c r="AT188" s="218" t="s">
        <v>201</v>
      </c>
      <c r="AU188" s="218" t="s">
        <v>85</v>
      </c>
      <c r="AY188" s="16" t="s">
        <v>198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6" t="s">
        <v>83</v>
      </c>
      <c r="BK188" s="219">
        <f>ROUND(I188*H188,2)</f>
        <v>0</v>
      </c>
      <c r="BL188" s="16" t="s">
        <v>205</v>
      </c>
      <c r="BM188" s="218" t="s">
        <v>295</v>
      </c>
    </row>
    <row r="189" spans="2:65" s="1" customFormat="1" ht="6.95" customHeight="1" x14ac:dyDescent="0.2">
      <c r="B189" s="48"/>
      <c r="C189" s="49"/>
      <c r="D189" s="49"/>
      <c r="E189" s="49"/>
      <c r="F189" s="49"/>
      <c r="G189" s="49"/>
      <c r="H189" s="49"/>
      <c r="I189" s="149"/>
      <c r="J189" s="49"/>
      <c r="K189" s="49"/>
      <c r="L189" s="37"/>
    </row>
  </sheetData>
  <sheetProtection formatColumns="0" formatRows="0" autoFilter="0"/>
  <autoFilter ref="C137:K188" xr:uid="{00000000-0009-0000-0000-000008000000}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1D.1.1 - ARCHITEKTONICKO-...</vt:lpstr>
      <vt:lpstr>1D.1.4 - ELEKTROINSTALACE...</vt:lpstr>
      <vt:lpstr>1D.1.5 - ZDRAVOTECHNICKÉ ...</vt:lpstr>
      <vt:lpstr>1D.1.6 - ZAŘÍZENÍ PRO VYT...</vt:lpstr>
      <vt:lpstr>1D.1.7 - VZDUCHOTECHNIKA</vt:lpstr>
      <vt:lpstr>1D.1.8 - ELEKTROINSTALACE...</vt:lpstr>
      <vt:lpstr>1D.1.9 - VNITŘNÍ ROZVOD P...</vt:lpstr>
      <vt:lpstr>2D - SO 02 VENKOVNÍ KANAL...</vt:lpstr>
      <vt:lpstr>3D - SO 03 VODOVOD</vt:lpstr>
      <vt:lpstr>5D - SO 05 PŘÍPOJKA NTL</vt:lpstr>
      <vt:lpstr>6D - SO 06 ZPEVNĚNÉ PLOCHY</vt:lpstr>
      <vt:lpstr>ORN - OSTATNÍ ROZPOČTOVÉ ...</vt:lpstr>
      <vt:lpstr>'1D.1.1 - ARCHITEKTONICKO-...'!Názvy_tisku</vt:lpstr>
      <vt:lpstr>'1D.1.4 - ELEKTROINSTALACE...'!Názvy_tisku</vt:lpstr>
      <vt:lpstr>'1D.1.5 - ZDRAVOTECHNICKÉ ...'!Názvy_tisku</vt:lpstr>
      <vt:lpstr>'1D.1.6 - ZAŘÍZENÍ PRO VYT...'!Názvy_tisku</vt:lpstr>
      <vt:lpstr>'1D.1.7 - VZDUCHOTECHNIKA'!Názvy_tisku</vt:lpstr>
      <vt:lpstr>'1D.1.8 - ELEKTROINSTALACE...'!Názvy_tisku</vt:lpstr>
      <vt:lpstr>'1D.1.9 - VNITŘNÍ ROZVOD P...'!Názvy_tisku</vt:lpstr>
      <vt:lpstr>'2D - SO 02 VENKOVNÍ KANAL...'!Názvy_tisku</vt:lpstr>
      <vt:lpstr>'3D - SO 03 VODOVOD'!Názvy_tisku</vt:lpstr>
      <vt:lpstr>'5D - SO 05 PŘÍPOJKA NTL'!Názvy_tisku</vt:lpstr>
      <vt:lpstr>'6D - SO 06 ZPEVNĚNÉ PLOCHY'!Názvy_tisku</vt:lpstr>
      <vt:lpstr>'ORN - OSTATNÍ ROZPOČTOVÉ ...'!Názvy_tisku</vt:lpstr>
      <vt:lpstr>'Rekapitulace stavby'!Názvy_tisku</vt:lpstr>
      <vt:lpstr>'1D.1.1 - ARCHITEKTONICKO-...'!Oblast_tisku</vt:lpstr>
      <vt:lpstr>'1D.1.4 - ELEKTROINSTALACE...'!Oblast_tisku</vt:lpstr>
      <vt:lpstr>'1D.1.5 - ZDRAVOTECHNICKÉ ...'!Oblast_tisku</vt:lpstr>
      <vt:lpstr>'1D.1.6 - ZAŘÍZENÍ PRO VYT...'!Oblast_tisku</vt:lpstr>
      <vt:lpstr>'1D.1.7 - VZDUCHOTECHNIKA'!Oblast_tisku</vt:lpstr>
      <vt:lpstr>'1D.1.8 - ELEKTROINSTALACE...'!Oblast_tisku</vt:lpstr>
      <vt:lpstr>'1D.1.9 - VNITŘNÍ ROZVOD P...'!Oblast_tisku</vt:lpstr>
      <vt:lpstr>'2D - SO 02 VENKOVNÍ KANAL...'!Oblast_tisku</vt:lpstr>
      <vt:lpstr>'3D - SO 03 VODOVOD'!Oblast_tisku</vt:lpstr>
      <vt:lpstr>'5D - SO 05 PŘÍPOJKA NTL'!Oblast_tisku</vt:lpstr>
      <vt:lpstr>'6D - SO 06 ZPEVNĚNÉ PLOCHY'!Oblast_tisku</vt:lpstr>
      <vt:lpstr>'ORN - OSTATNÍ ROZPOČTOVÉ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RINN\Rinn</dc:creator>
  <cp:lastModifiedBy>admin</cp:lastModifiedBy>
  <dcterms:created xsi:type="dcterms:W3CDTF">2019-12-06T14:37:37Z</dcterms:created>
  <dcterms:modified xsi:type="dcterms:W3CDTF">2019-12-19T14:00:42Z</dcterms:modified>
</cp:coreProperties>
</file>