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Rinn\Desktop\Rinn\úkoly\_Import, export\"/>
    </mc:Choice>
  </mc:AlternateContent>
  <xr:revisionPtr revIDLastSave="0" documentId="13_ncr:1_{2C0C2393-B881-4F6E-9687-D699EE4106EB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Rekapitulace stavby" sheetId="1" r:id="rId1"/>
    <sheet name="1D.1.1 - ARCHITEKTONICKO-..." sheetId="2" r:id="rId2"/>
    <sheet name="1D.1.4 - ELEKTROINSTALACE..." sheetId="3" r:id="rId3"/>
    <sheet name="1D.1.5 - ZDRAVOTECHNICKÉ ..." sheetId="4" r:id="rId4"/>
    <sheet name="1D.1.6 - ZAŘÍZENÍ PRO VYT..." sheetId="5" r:id="rId5"/>
    <sheet name="1D.1.7 - VZDUCHOTECHNIKA" sheetId="6" r:id="rId6"/>
    <sheet name="1D.1.8 - ELEKTROINSTALACE..." sheetId="7" r:id="rId7"/>
    <sheet name="1D.1.9 - VNITŘNÍ ROZVOD P..." sheetId="8" r:id="rId8"/>
    <sheet name="2D - SO 02 VENKOVNÍ KANAL..." sheetId="9" r:id="rId9"/>
    <sheet name="3D - SO 03 VODOVOD" sheetId="10" r:id="rId10"/>
    <sheet name="5D - SO 05 PŘÍPOJKA NTL" sheetId="11" r:id="rId11"/>
    <sheet name="6D - SO 06 ZPEVNĚNÉ PLOCHY" sheetId="12" r:id="rId12"/>
    <sheet name="ORN - OSTATNÍ ROZPOČTOVÉ ..." sheetId="13" r:id="rId13"/>
  </sheets>
  <definedNames>
    <definedName name="_xlnm._FilterDatabase" localSheetId="1" hidden="1">'1D.1.1 - ARCHITEKTONICKO-...'!$C$166:$K$478</definedName>
    <definedName name="_xlnm._FilterDatabase" localSheetId="2" hidden="1">'1D.1.4 - ELEKTROINSTALACE...'!$C$226:$K$487</definedName>
    <definedName name="_xlnm._FilterDatabase" localSheetId="3" hidden="1">'1D.1.5 - ZDRAVOTECHNICKÉ ...'!$C$140:$K$241</definedName>
    <definedName name="_xlnm._FilterDatabase" localSheetId="4" hidden="1">'1D.1.6 - ZAŘÍZENÍ PRO VYT...'!$C$135:$K$292</definedName>
    <definedName name="_xlnm._FilterDatabase" localSheetId="5" hidden="1">'1D.1.7 - VZDUCHOTECHNIKA'!$C$135:$K$212</definedName>
    <definedName name="_xlnm._FilterDatabase" localSheetId="6" hidden="1">'1D.1.8 - ELEKTROINSTALACE...'!$C$146:$K$203</definedName>
    <definedName name="_xlnm._FilterDatabase" localSheetId="7" hidden="1">'1D.1.9 - VNITŘNÍ ROZVOD P...'!$C$131:$K$151</definedName>
    <definedName name="_xlnm._FilterDatabase" localSheetId="8" hidden="1">'2D - SO 02 VENKOVNÍ KANAL...'!$C$137:$K$166</definedName>
    <definedName name="_xlnm._FilterDatabase" localSheetId="9" hidden="1">'3D - SO 03 VODOVOD'!$C$136:$K$164</definedName>
    <definedName name="_xlnm._FilterDatabase" localSheetId="10" hidden="1">'5D - SO 05 PŘÍPOJKA NTL'!$C$133:$K$174</definedName>
    <definedName name="_xlnm._FilterDatabase" localSheetId="11" hidden="1">'6D - SO 06 ZPEVNĚNÉ PLOCHY'!$C$132:$K$202</definedName>
    <definedName name="_xlnm._FilterDatabase" localSheetId="12" hidden="1">'ORN - OSTATNÍ ROZPOČTOVÉ ...'!$C$126:$K$133</definedName>
    <definedName name="_xlnm.Print_Titles" localSheetId="1">'1D.1.1 - ARCHITEKTONICKO-...'!$166:$166</definedName>
    <definedName name="_xlnm.Print_Titles" localSheetId="2">'1D.1.4 - ELEKTROINSTALACE...'!$226:$226</definedName>
    <definedName name="_xlnm.Print_Titles" localSheetId="3">'1D.1.5 - ZDRAVOTECHNICKÉ ...'!$140:$140</definedName>
    <definedName name="_xlnm.Print_Titles" localSheetId="4">'1D.1.6 - ZAŘÍZENÍ PRO VYT...'!$135:$135</definedName>
    <definedName name="_xlnm.Print_Titles" localSheetId="5">'1D.1.7 - VZDUCHOTECHNIKA'!$135:$135</definedName>
    <definedName name="_xlnm.Print_Titles" localSheetId="6">'1D.1.8 - ELEKTROINSTALACE...'!$146:$146</definedName>
    <definedName name="_xlnm.Print_Titles" localSheetId="7">'1D.1.9 - VNITŘNÍ ROZVOD P...'!$131:$131</definedName>
    <definedName name="_xlnm.Print_Titles" localSheetId="8">'2D - SO 02 VENKOVNÍ KANAL...'!$137:$137</definedName>
    <definedName name="_xlnm.Print_Titles" localSheetId="9">'3D - SO 03 VODOVOD'!$136:$136</definedName>
    <definedName name="_xlnm.Print_Titles" localSheetId="10">'5D - SO 05 PŘÍPOJKA NTL'!$133:$133</definedName>
    <definedName name="_xlnm.Print_Titles" localSheetId="11">'6D - SO 06 ZPEVNĚNÉ PLOCHY'!$132:$132</definedName>
    <definedName name="_xlnm.Print_Titles" localSheetId="12">'ORN - OSTATNÍ ROZPOČTOVÉ ...'!$126:$126</definedName>
    <definedName name="_xlnm.Print_Titles" localSheetId="0">'Rekapitulace stavby'!$92:$92</definedName>
    <definedName name="_xlnm.Print_Area" localSheetId="1">'1D.1.1 - ARCHITEKTONICKO-...'!$C$4:$J$76,'1D.1.1 - ARCHITEKTONICKO-...'!$C$82:$J$146,'1D.1.1 - ARCHITEKTONICKO-...'!$C$152:$K$478</definedName>
    <definedName name="_xlnm.Print_Area" localSheetId="2">'1D.1.4 - ELEKTROINSTALACE...'!$C$4:$J$76,'1D.1.4 - ELEKTROINSTALACE...'!$C$82:$J$206,'1D.1.4 - ELEKTROINSTALACE...'!$C$212:$K$487</definedName>
    <definedName name="_xlnm.Print_Area" localSheetId="3">'1D.1.5 - ZDRAVOTECHNICKÉ ...'!$C$4:$J$76,'1D.1.5 - ZDRAVOTECHNICKÉ ...'!$C$82:$J$120,'1D.1.5 - ZDRAVOTECHNICKÉ ...'!$C$126:$K$241</definedName>
    <definedName name="_xlnm.Print_Area" localSheetId="4">'1D.1.6 - ZAŘÍZENÍ PRO VYT...'!$C$4:$J$76,'1D.1.6 - ZAŘÍZENÍ PRO VYT...'!$C$82:$J$115,'1D.1.6 - ZAŘÍZENÍ PRO VYT...'!$C$121:$K$292</definedName>
    <definedName name="_xlnm.Print_Area" localSheetId="5">'1D.1.7 - VZDUCHOTECHNIKA'!$C$4:$J$76,'1D.1.7 - VZDUCHOTECHNIKA'!$C$82:$J$115,'1D.1.7 - VZDUCHOTECHNIKA'!$C$121:$K$212</definedName>
    <definedName name="_xlnm.Print_Area" localSheetId="6">'1D.1.8 - ELEKTROINSTALACE...'!$C$4:$J$76,'1D.1.8 - ELEKTROINSTALACE...'!$C$82:$J$126,'1D.1.8 - ELEKTROINSTALACE...'!$C$132:$K$203</definedName>
    <definedName name="_xlnm.Print_Area" localSheetId="7">'1D.1.9 - VNITŘNÍ ROZVOD P...'!$C$4:$J$76,'1D.1.9 - VNITŘNÍ ROZVOD P...'!$C$82:$J$111,'1D.1.9 - VNITŘNÍ ROZVOD P...'!$C$117:$K$151</definedName>
    <definedName name="_xlnm.Print_Area" localSheetId="8">'2D - SO 02 VENKOVNÍ KANAL...'!$C$4:$J$76,'2D - SO 02 VENKOVNÍ KANAL...'!$C$82:$J$119,'2D - SO 02 VENKOVNÍ KANAL...'!$C$125:$K$166</definedName>
    <definedName name="_xlnm.Print_Area" localSheetId="9">'3D - SO 03 VODOVOD'!$C$4:$J$76,'3D - SO 03 VODOVOD'!$C$82:$J$118,'3D - SO 03 VODOVOD'!$C$124:$K$164</definedName>
    <definedName name="_xlnm.Print_Area" localSheetId="10">'5D - SO 05 PŘÍPOJKA NTL'!$C$4:$J$76,'5D - SO 05 PŘÍPOJKA NTL'!$C$82:$J$115,'5D - SO 05 PŘÍPOJKA NTL'!$C$121:$K$174</definedName>
    <definedName name="_xlnm.Print_Area" localSheetId="11">'6D - SO 06 ZPEVNĚNÉ PLOCHY'!$C$4:$J$76,'6D - SO 06 ZPEVNĚNÉ PLOCHY'!$C$82:$J$114,'6D - SO 06 ZPEVNĚNÉ PLOCHY'!$C$120:$K$202</definedName>
    <definedName name="_xlnm.Print_Area" localSheetId="12">'ORN - OSTATNÍ ROZPOČTOVÉ ...'!$C$4:$J$76,'ORN - OSTATNÍ ROZPOČTOVÉ ...'!$C$82:$J$108,'ORN - OSTATNÍ ROZPOČTOVÉ ...'!$C$114:$K$133</definedName>
    <definedName name="_xlnm.Print_Area" localSheetId="0">'Rekapitulace stavby'!$D$4:$AO$76,'Rekapitulace stavby'!$C$82:$AQ$108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13" l="1"/>
  <c r="J38" i="13"/>
  <c r="AY107" i="1" s="1"/>
  <c r="J37" i="13"/>
  <c r="AX107" i="1" s="1"/>
  <c r="BI133" i="13"/>
  <c r="BH133" i="13"/>
  <c r="BG133" i="13"/>
  <c r="BF133" i="13"/>
  <c r="T133" i="13"/>
  <c r="R133" i="13"/>
  <c r="P133" i="13"/>
  <c r="BK133" i="13"/>
  <c r="J133" i="13"/>
  <c r="BE133" i="13"/>
  <c r="BI132" i="13"/>
  <c r="BH132" i="13"/>
  <c r="BG132" i="13"/>
  <c r="BF132" i="13"/>
  <c r="T132" i="13"/>
  <c r="R132" i="13"/>
  <c r="P132" i="13"/>
  <c r="BK132" i="13"/>
  <c r="J132" i="13"/>
  <c r="BE132" i="13" s="1"/>
  <c r="BI131" i="13"/>
  <c r="BH131" i="13"/>
  <c r="BG131" i="13"/>
  <c r="BF131" i="13"/>
  <c r="T131" i="13"/>
  <c r="R131" i="13"/>
  <c r="P131" i="13"/>
  <c r="BK131" i="13"/>
  <c r="J131" i="13"/>
  <c r="BE131" i="13"/>
  <c r="BI130" i="13"/>
  <c r="BH130" i="13"/>
  <c r="BG130" i="13"/>
  <c r="BF130" i="13"/>
  <c r="T130" i="13"/>
  <c r="T128" i="13" s="1"/>
  <c r="T127" i="13" s="1"/>
  <c r="R130" i="13"/>
  <c r="P130" i="13"/>
  <c r="BK130" i="13"/>
  <c r="J130" i="13"/>
  <c r="BE130" i="13" s="1"/>
  <c r="BI129" i="13"/>
  <c r="BH129" i="13"/>
  <c r="BG129" i="13"/>
  <c r="F37" i="13" s="1"/>
  <c r="BB107" i="1" s="1"/>
  <c r="BF129" i="13"/>
  <c r="T129" i="13"/>
  <c r="R129" i="13"/>
  <c r="R128" i="13" s="1"/>
  <c r="R127" i="13" s="1"/>
  <c r="P129" i="13"/>
  <c r="P128" i="13" s="1"/>
  <c r="P127" i="13" s="1"/>
  <c r="AU107" i="1" s="1"/>
  <c r="BK129" i="13"/>
  <c r="BK128" i="13" s="1"/>
  <c r="J129" i="13"/>
  <c r="BE129" i="13"/>
  <c r="J123" i="13"/>
  <c r="F123" i="13"/>
  <c r="F121" i="13"/>
  <c r="E119" i="13"/>
  <c r="BI106" i="13"/>
  <c r="BH106" i="13"/>
  <c r="BG106" i="13"/>
  <c r="BF106" i="13"/>
  <c r="BI105" i="13"/>
  <c r="BH105" i="13"/>
  <c r="BG105" i="13"/>
  <c r="BF105" i="13"/>
  <c r="F36" i="13" s="1"/>
  <c r="BA107" i="1" s="1"/>
  <c r="BE105" i="13"/>
  <c r="BI104" i="13"/>
  <c r="BH104" i="13"/>
  <c r="BG104" i="13"/>
  <c r="BF104" i="13"/>
  <c r="BE104" i="13"/>
  <c r="BI103" i="13"/>
  <c r="BH103" i="13"/>
  <c r="BG103" i="13"/>
  <c r="BF103" i="13"/>
  <c r="BE103" i="13"/>
  <c r="BI102" i="13"/>
  <c r="BH102" i="13"/>
  <c r="BG102" i="13"/>
  <c r="BF102" i="13"/>
  <c r="BE102" i="13"/>
  <c r="BI101" i="13"/>
  <c r="BH101" i="13"/>
  <c r="F38" i="13" s="1"/>
  <c r="BC107" i="1" s="1"/>
  <c r="BG101" i="13"/>
  <c r="BF101" i="13"/>
  <c r="BE101" i="13"/>
  <c r="J91" i="13"/>
  <c r="F91" i="13"/>
  <c r="F89" i="13"/>
  <c r="E87" i="13"/>
  <c r="J24" i="13"/>
  <c r="E24" i="13"/>
  <c r="J124" i="13" s="1"/>
  <c r="J92" i="13"/>
  <c r="J23" i="13"/>
  <c r="J18" i="13"/>
  <c r="E18" i="13"/>
  <c r="F124" i="13" s="1"/>
  <c r="J17" i="13"/>
  <c r="J12" i="13"/>
  <c r="J121" i="13"/>
  <c r="J89" i="13"/>
  <c r="E7" i="13"/>
  <c r="E117" i="13" s="1"/>
  <c r="E85" i="13"/>
  <c r="J39" i="12"/>
  <c r="J38" i="12"/>
  <c r="AY106" i="1" s="1"/>
  <c r="J37" i="12"/>
  <c r="AX106" i="1" s="1"/>
  <c r="BI202" i="12"/>
  <c r="BH202" i="12"/>
  <c r="BG202" i="12"/>
  <c r="BF202" i="12"/>
  <c r="T202" i="12"/>
  <c r="T201" i="12" s="1"/>
  <c r="R202" i="12"/>
  <c r="R201" i="12" s="1"/>
  <c r="P202" i="12"/>
  <c r="P201" i="12" s="1"/>
  <c r="BK202" i="12"/>
  <c r="BK201" i="12" s="1"/>
  <c r="J201" i="12" s="1"/>
  <c r="J103" i="12" s="1"/>
  <c r="J202" i="12"/>
  <c r="BE202" i="12"/>
  <c r="BI200" i="12"/>
  <c r="BH200" i="12"/>
  <c r="BG200" i="12"/>
  <c r="BF200" i="12"/>
  <c r="T200" i="12"/>
  <c r="R200" i="12"/>
  <c r="P200" i="12"/>
  <c r="BK200" i="12"/>
  <c r="J200" i="12"/>
  <c r="BE200" i="12"/>
  <c r="BI199" i="12"/>
  <c r="BH199" i="12"/>
  <c r="BG199" i="12"/>
  <c r="BF199" i="12"/>
  <c r="T199" i="12"/>
  <c r="R199" i="12"/>
  <c r="P199" i="12"/>
  <c r="BK199" i="12"/>
  <c r="J199" i="12"/>
  <c r="BE199" i="12" s="1"/>
  <c r="BI198" i="12"/>
  <c r="BH198" i="12"/>
  <c r="BG198" i="12"/>
  <c r="BF198" i="12"/>
  <c r="T198" i="12"/>
  <c r="R198" i="12"/>
  <c r="P198" i="12"/>
  <c r="BK198" i="12"/>
  <c r="J198" i="12"/>
  <c r="BE198" i="12"/>
  <c r="BI197" i="12"/>
  <c r="BH197" i="12"/>
  <c r="BG197" i="12"/>
  <c r="BF197" i="12"/>
  <c r="T197" i="12"/>
  <c r="R197" i="12"/>
  <c r="P197" i="12"/>
  <c r="BK197" i="12"/>
  <c r="J197" i="12"/>
  <c r="BE197" i="12" s="1"/>
  <c r="BI196" i="12"/>
  <c r="BH196" i="12"/>
  <c r="BG196" i="12"/>
  <c r="BF196" i="12"/>
  <c r="T196" i="12"/>
  <c r="R196" i="12"/>
  <c r="P196" i="12"/>
  <c r="BK196" i="12"/>
  <c r="J196" i="12"/>
  <c r="BE196" i="12"/>
  <c r="BI195" i="12"/>
  <c r="BH195" i="12"/>
  <c r="BG195" i="12"/>
  <c r="BF195" i="12"/>
  <c r="T195" i="12"/>
  <c r="R195" i="12"/>
  <c r="P195" i="12"/>
  <c r="BK195" i="12"/>
  <c r="J195" i="12"/>
  <c r="BE195" i="12" s="1"/>
  <c r="BI194" i="12"/>
  <c r="BH194" i="12"/>
  <c r="BG194" i="12"/>
  <c r="BF194" i="12"/>
  <c r="T194" i="12"/>
  <c r="R194" i="12"/>
  <c r="P194" i="12"/>
  <c r="BK194" i="12"/>
  <c r="J194" i="12"/>
  <c r="BE194" i="12"/>
  <c r="BI193" i="12"/>
  <c r="BH193" i="12"/>
  <c r="BG193" i="12"/>
  <c r="BF193" i="12"/>
  <c r="T193" i="12"/>
  <c r="R193" i="12"/>
  <c r="P193" i="12"/>
  <c r="BK193" i="12"/>
  <c r="J193" i="12"/>
  <c r="BE193" i="12" s="1"/>
  <c r="BI192" i="12"/>
  <c r="BH192" i="12"/>
  <c r="BG192" i="12"/>
  <c r="BF192" i="12"/>
  <c r="T192" i="12"/>
  <c r="R192" i="12"/>
  <c r="P192" i="12"/>
  <c r="BK192" i="12"/>
  <c r="J192" i="12"/>
  <c r="BE192" i="12"/>
  <c r="BI191" i="12"/>
  <c r="BH191" i="12"/>
  <c r="BG191" i="12"/>
  <c r="BF191" i="12"/>
  <c r="T191" i="12"/>
  <c r="R191" i="12"/>
  <c r="P191" i="12"/>
  <c r="BK191" i="12"/>
  <c r="J191" i="12"/>
  <c r="BE191" i="12" s="1"/>
  <c r="BI190" i="12"/>
  <c r="BH190" i="12"/>
  <c r="BG190" i="12"/>
  <c r="BF190" i="12"/>
  <c r="T190" i="12"/>
  <c r="R190" i="12"/>
  <c r="P190" i="12"/>
  <c r="BK190" i="12"/>
  <c r="J190" i="12"/>
  <c r="BE190" i="12"/>
  <c r="BI189" i="12"/>
  <c r="BH189" i="12"/>
  <c r="BG189" i="12"/>
  <c r="BF189" i="12"/>
  <c r="T189" i="12"/>
  <c r="R189" i="12"/>
  <c r="P189" i="12"/>
  <c r="BK189" i="12"/>
  <c r="J189" i="12"/>
  <c r="BE189" i="12" s="1"/>
  <c r="BI188" i="12"/>
  <c r="BH188" i="12"/>
  <c r="BG188" i="12"/>
  <c r="BF188" i="12"/>
  <c r="T188" i="12"/>
  <c r="R188" i="12"/>
  <c r="P188" i="12"/>
  <c r="BK188" i="12"/>
  <c r="J188" i="12"/>
  <c r="BE188" i="12"/>
  <c r="BI187" i="12"/>
  <c r="BH187" i="12"/>
  <c r="BG187" i="12"/>
  <c r="BF187" i="12"/>
  <c r="T187" i="12"/>
  <c r="R187" i="12"/>
  <c r="R186" i="12" s="1"/>
  <c r="P187" i="12"/>
  <c r="BK187" i="12"/>
  <c r="BK186" i="12" s="1"/>
  <c r="J186" i="12" s="1"/>
  <c r="J102" i="12" s="1"/>
  <c r="J187" i="12"/>
  <c r="BE187" i="12" s="1"/>
  <c r="BI185" i="12"/>
  <c r="BH185" i="12"/>
  <c r="BG185" i="12"/>
  <c r="BF185" i="12"/>
  <c r="T185" i="12"/>
  <c r="R185" i="12"/>
  <c r="P185" i="12"/>
  <c r="BK185" i="12"/>
  <c r="J185" i="12"/>
  <c r="BE185" i="12" s="1"/>
  <c r="BI184" i="12"/>
  <c r="BH184" i="12"/>
  <c r="BG184" i="12"/>
  <c r="BF184" i="12"/>
  <c r="T184" i="12"/>
  <c r="R184" i="12"/>
  <c r="P184" i="12"/>
  <c r="BK184" i="12"/>
  <c r="J184" i="12"/>
  <c r="BE184" i="12" s="1"/>
  <c r="BI183" i="12"/>
  <c r="BH183" i="12"/>
  <c r="BG183" i="12"/>
  <c r="BF183" i="12"/>
  <c r="T183" i="12"/>
  <c r="R183" i="12"/>
  <c r="P183" i="12"/>
  <c r="BK183" i="12"/>
  <c r="J183" i="12"/>
  <c r="BE183" i="12" s="1"/>
  <c r="BI182" i="12"/>
  <c r="BH182" i="12"/>
  <c r="BG182" i="12"/>
  <c r="BF182" i="12"/>
  <c r="T182" i="12"/>
  <c r="R182" i="12"/>
  <c r="P182" i="12"/>
  <c r="BK182" i="12"/>
  <c r="J182" i="12"/>
  <c r="BE182" i="12"/>
  <c r="BI181" i="12"/>
  <c r="BH181" i="12"/>
  <c r="BG181" i="12"/>
  <c r="BF181" i="12"/>
  <c r="T181" i="12"/>
  <c r="R181" i="12"/>
  <c r="P181" i="12"/>
  <c r="BK181" i="12"/>
  <c r="J181" i="12"/>
  <c r="BE181" i="12" s="1"/>
  <c r="BI180" i="12"/>
  <c r="BH180" i="12"/>
  <c r="BG180" i="12"/>
  <c r="BF180" i="12"/>
  <c r="T180" i="12"/>
  <c r="R180" i="12"/>
  <c r="R179" i="12" s="1"/>
  <c r="P180" i="12"/>
  <c r="BK180" i="12"/>
  <c r="BK179" i="12" s="1"/>
  <c r="J179" i="12" s="1"/>
  <c r="J101" i="12" s="1"/>
  <c r="J180" i="12"/>
  <c r="BE180" i="12"/>
  <c r="BI178" i="12"/>
  <c r="BH178" i="12"/>
  <c r="BG178" i="12"/>
  <c r="BF178" i="12"/>
  <c r="T178" i="12"/>
  <c r="R178" i="12"/>
  <c r="P178" i="12"/>
  <c r="BK178" i="12"/>
  <c r="J178" i="12"/>
  <c r="BE178" i="12"/>
  <c r="BI177" i="12"/>
  <c r="BH177" i="12"/>
  <c r="BG177" i="12"/>
  <c r="BF177" i="12"/>
  <c r="T177" i="12"/>
  <c r="R177" i="12"/>
  <c r="P177" i="12"/>
  <c r="BK177" i="12"/>
  <c r="J177" i="12"/>
  <c r="BE177" i="12" s="1"/>
  <c r="BI176" i="12"/>
  <c r="BH176" i="12"/>
  <c r="BG176" i="12"/>
  <c r="BF176" i="12"/>
  <c r="T176" i="12"/>
  <c r="R176" i="12"/>
  <c r="P176" i="12"/>
  <c r="BK176" i="12"/>
  <c r="J176" i="12"/>
  <c r="BE176" i="12"/>
  <c r="BI175" i="12"/>
  <c r="BH175" i="12"/>
  <c r="BG175" i="12"/>
  <c r="BF175" i="12"/>
  <c r="T175" i="12"/>
  <c r="T174" i="12" s="1"/>
  <c r="R175" i="12"/>
  <c r="R174" i="12" s="1"/>
  <c r="P175" i="12"/>
  <c r="BK175" i="12"/>
  <c r="BK174" i="12" s="1"/>
  <c r="J174" i="12"/>
  <c r="J100" i="12" s="1"/>
  <c r="J175" i="12"/>
  <c r="BE175" i="12" s="1"/>
  <c r="BI173" i="12"/>
  <c r="BH173" i="12"/>
  <c r="BG173" i="12"/>
  <c r="BF173" i="12"/>
  <c r="T173" i="12"/>
  <c r="R173" i="12"/>
  <c r="P173" i="12"/>
  <c r="BK173" i="12"/>
  <c r="J173" i="12"/>
  <c r="BE173" i="12" s="1"/>
  <c r="BI172" i="12"/>
  <c r="BH172" i="12"/>
  <c r="BG172" i="12"/>
  <c r="BF172" i="12"/>
  <c r="T172" i="12"/>
  <c r="R172" i="12"/>
  <c r="P172" i="12"/>
  <c r="BK172" i="12"/>
  <c r="J172" i="12"/>
  <c r="BE172" i="12"/>
  <c r="BI171" i="12"/>
  <c r="BH171" i="12"/>
  <c r="BG171" i="12"/>
  <c r="BF171" i="12"/>
  <c r="T171" i="12"/>
  <c r="R171" i="12"/>
  <c r="P171" i="12"/>
  <c r="BK171" i="12"/>
  <c r="J171" i="12"/>
  <c r="BE171" i="12" s="1"/>
  <c r="BI170" i="12"/>
  <c r="BH170" i="12"/>
  <c r="BG170" i="12"/>
  <c r="BF170" i="12"/>
  <c r="T170" i="12"/>
  <c r="R170" i="12"/>
  <c r="P170" i="12"/>
  <c r="BK170" i="12"/>
  <c r="J170" i="12"/>
  <c r="BE170" i="12"/>
  <c r="BI169" i="12"/>
  <c r="BH169" i="12"/>
  <c r="BG169" i="12"/>
  <c r="BF169" i="12"/>
  <c r="T169" i="12"/>
  <c r="R169" i="12"/>
  <c r="P169" i="12"/>
  <c r="BK169" i="12"/>
  <c r="J169" i="12"/>
  <c r="BE169" i="12" s="1"/>
  <c r="BI168" i="12"/>
  <c r="BH168" i="12"/>
  <c r="BG168" i="12"/>
  <c r="BF168" i="12"/>
  <c r="T168" i="12"/>
  <c r="R168" i="12"/>
  <c r="P168" i="12"/>
  <c r="BK168" i="12"/>
  <c r="J168" i="12"/>
  <c r="BE168" i="12"/>
  <c r="BI167" i="12"/>
  <c r="BH167" i="12"/>
  <c r="BG167" i="12"/>
  <c r="BF167" i="12"/>
  <c r="T167" i="12"/>
  <c r="R167" i="12"/>
  <c r="P167" i="12"/>
  <c r="BK167" i="12"/>
  <c r="J167" i="12"/>
  <c r="BE167" i="12" s="1"/>
  <c r="BI166" i="12"/>
  <c r="BH166" i="12"/>
  <c r="BG166" i="12"/>
  <c r="BF166" i="12"/>
  <c r="T166" i="12"/>
  <c r="R166" i="12"/>
  <c r="P166" i="12"/>
  <c r="BK166" i="12"/>
  <c r="J166" i="12"/>
  <c r="BE166" i="12"/>
  <c r="BI165" i="12"/>
  <c r="BH165" i="12"/>
  <c r="BG165" i="12"/>
  <c r="BF165" i="12"/>
  <c r="T165" i="12"/>
  <c r="R165" i="12"/>
  <c r="P165" i="12"/>
  <c r="BK165" i="12"/>
  <c r="J165" i="12"/>
  <c r="BE165" i="12" s="1"/>
  <c r="BI164" i="12"/>
  <c r="BH164" i="12"/>
  <c r="BG164" i="12"/>
  <c r="BF164" i="12"/>
  <c r="T164" i="12"/>
  <c r="R164" i="12"/>
  <c r="R163" i="12" s="1"/>
  <c r="P164" i="12"/>
  <c r="BK164" i="12"/>
  <c r="BK163" i="12" s="1"/>
  <c r="J164" i="12"/>
  <c r="BE164" i="12"/>
  <c r="BI162" i="12"/>
  <c r="BH162" i="12"/>
  <c r="BG162" i="12"/>
  <c r="BF162" i="12"/>
  <c r="T162" i="12"/>
  <c r="R162" i="12"/>
  <c r="P162" i="12"/>
  <c r="BK162" i="12"/>
  <c r="J162" i="12"/>
  <c r="BE162" i="12"/>
  <c r="BI161" i="12"/>
  <c r="BH161" i="12"/>
  <c r="BG161" i="12"/>
  <c r="BF161" i="12"/>
  <c r="T161" i="12"/>
  <c r="R161" i="12"/>
  <c r="P161" i="12"/>
  <c r="BK161" i="12"/>
  <c r="J161" i="12"/>
  <c r="BE161" i="12" s="1"/>
  <c r="BI160" i="12"/>
  <c r="BH160" i="12"/>
  <c r="BG160" i="12"/>
  <c r="BF160" i="12"/>
  <c r="T160" i="12"/>
  <c r="R160" i="12"/>
  <c r="P160" i="12"/>
  <c r="BK160" i="12"/>
  <c r="J160" i="12"/>
  <c r="BE160" i="12"/>
  <c r="BI159" i="12"/>
  <c r="BH159" i="12"/>
  <c r="BG159" i="12"/>
  <c r="BF159" i="12"/>
  <c r="T159" i="12"/>
  <c r="R159" i="12"/>
  <c r="P159" i="12"/>
  <c r="BK159" i="12"/>
  <c r="J159" i="12"/>
  <c r="BE159" i="12" s="1"/>
  <c r="BI158" i="12"/>
  <c r="BH158" i="12"/>
  <c r="BG158" i="12"/>
  <c r="BF158" i="12"/>
  <c r="T158" i="12"/>
  <c r="R158" i="12"/>
  <c r="P158" i="12"/>
  <c r="BK158" i="12"/>
  <c r="J158" i="12"/>
  <c r="BE158" i="12"/>
  <c r="BI157" i="12"/>
  <c r="BH157" i="12"/>
  <c r="BG157" i="12"/>
  <c r="BF157" i="12"/>
  <c r="T157" i="12"/>
  <c r="R157" i="12"/>
  <c r="R156" i="12"/>
  <c r="P157" i="12"/>
  <c r="P156" i="12" s="1"/>
  <c r="BK157" i="12"/>
  <c r="BK156" i="12"/>
  <c r="J156" i="12"/>
  <c r="J98" i="12" s="1"/>
  <c r="J157" i="12"/>
  <c r="BE157" i="12" s="1"/>
  <c r="BI155" i="12"/>
  <c r="BH155" i="12"/>
  <c r="BG155" i="12"/>
  <c r="BF155" i="12"/>
  <c r="T155" i="12"/>
  <c r="R155" i="12"/>
  <c r="P155" i="12"/>
  <c r="BK155" i="12"/>
  <c r="J155" i="12"/>
  <c r="BE155" i="12" s="1"/>
  <c r="BI154" i="12"/>
  <c r="BH154" i="12"/>
  <c r="BG154" i="12"/>
  <c r="BF154" i="12"/>
  <c r="T154" i="12"/>
  <c r="R154" i="12"/>
  <c r="P154" i="12"/>
  <c r="BK154" i="12"/>
  <c r="J154" i="12"/>
  <c r="BE154" i="12"/>
  <c r="BI153" i="12"/>
  <c r="BH153" i="12"/>
  <c r="BG153" i="12"/>
  <c r="BF153" i="12"/>
  <c r="T153" i="12"/>
  <c r="R153" i="12"/>
  <c r="P153" i="12"/>
  <c r="BK153" i="12"/>
  <c r="J153" i="12"/>
  <c r="BE153" i="12" s="1"/>
  <c r="BI152" i="12"/>
  <c r="BH152" i="12"/>
  <c r="BG152" i="12"/>
  <c r="BF152" i="12"/>
  <c r="T152" i="12"/>
  <c r="R152" i="12"/>
  <c r="P152" i="12"/>
  <c r="BK152" i="12"/>
  <c r="J152" i="12"/>
  <c r="BE152" i="12"/>
  <c r="BI151" i="12"/>
  <c r="BH151" i="12"/>
  <c r="BG151" i="12"/>
  <c r="BF151" i="12"/>
  <c r="T151" i="12"/>
  <c r="R151" i="12"/>
  <c r="P151" i="12"/>
  <c r="BK151" i="12"/>
  <c r="J151" i="12"/>
  <c r="BE151" i="12" s="1"/>
  <c r="BI150" i="12"/>
  <c r="BH150" i="12"/>
  <c r="BG150" i="12"/>
  <c r="BF150" i="12"/>
  <c r="T150" i="12"/>
  <c r="R150" i="12"/>
  <c r="P150" i="12"/>
  <c r="BK150" i="12"/>
  <c r="J150" i="12"/>
  <c r="BE150" i="12"/>
  <c r="BI149" i="12"/>
  <c r="BH149" i="12"/>
  <c r="BG149" i="12"/>
  <c r="BF149" i="12"/>
  <c r="T149" i="12"/>
  <c r="R149" i="12"/>
  <c r="P149" i="12"/>
  <c r="BK149" i="12"/>
  <c r="J149" i="12"/>
  <c r="BE149" i="12" s="1"/>
  <c r="BI148" i="12"/>
  <c r="BH148" i="12"/>
  <c r="BG148" i="12"/>
  <c r="BF148" i="12"/>
  <c r="T148" i="12"/>
  <c r="R148" i="12"/>
  <c r="P148" i="12"/>
  <c r="BK148" i="12"/>
  <c r="J148" i="12"/>
  <c r="BE148" i="12"/>
  <c r="BI147" i="12"/>
  <c r="BH147" i="12"/>
  <c r="BG147" i="12"/>
  <c r="BF147" i="12"/>
  <c r="T147" i="12"/>
  <c r="R147" i="12"/>
  <c r="P147" i="12"/>
  <c r="BK147" i="12"/>
  <c r="J147" i="12"/>
  <c r="BE147" i="12" s="1"/>
  <c r="BI146" i="12"/>
  <c r="BH146" i="12"/>
  <c r="BG146" i="12"/>
  <c r="BF146" i="12"/>
  <c r="T146" i="12"/>
  <c r="R146" i="12"/>
  <c r="P146" i="12"/>
  <c r="BK146" i="12"/>
  <c r="J146" i="12"/>
  <c r="BE146" i="12"/>
  <c r="BI145" i="12"/>
  <c r="BH145" i="12"/>
  <c r="BG145" i="12"/>
  <c r="BF145" i="12"/>
  <c r="T145" i="12"/>
  <c r="R145" i="12"/>
  <c r="P145" i="12"/>
  <c r="BK145" i="12"/>
  <c r="J145" i="12"/>
  <c r="BE145" i="12" s="1"/>
  <c r="BI144" i="12"/>
  <c r="BH144" i="12"/>
  <c r="BG144" i="12"/>
  <c r="BF144" i="12"/>
  <c r="T144" i="12"/>
  <c r="R144" i="12"/>
  <c r="P144" i="12"/>
  <c r="BK144" i="12"/>
  <c r="J144" i="12"/>
  <c r="BE144" i="12"/>
  <c r="BI143" i="12"/>
  <c r="BH143" i="12"/>
  <c r="BG143" i="12"/>
  <c r="BF143" i="12"/>
  <c r="T143" i="12"/>
  <c r="R143" i="12"/>
  <c r="P143" i="12"/>
  <c r="BK143" i="12"/>
  <c r="J143" i="12"/>
  <c r="BE143" i="12" s="1"/>
  <c r="BI142" i="12"/>
  <c r="BH142" i="12"/>
  <c r="BG142" i="12"/>
  <c r="BF142" i="12"/>
  <c r="T142" i="12"/>
  <c r="R142" i="12"/>
  <c r="P142" i="12"/>
  <c r="BK142" i="12"/>
  <c r="J142" i="12"/>
  <c r="BE142" i="12"/>
  <c r="BI141" i="12"/>
  <c r="BH141" i="12"/>
  <c r="BG141" i="12"/>
  <c r="BF141" i="12"/>
  <c r="T141" i="12"/>
  <c r="R141" i="12"/>
  <c r="P141" i="12"/>
  <c r="BK141" i="12"/>
  <c r="J141" i="12"/>
  <c r="BE141" i="12" s="1"/>
  <c r="BI140" i="12"/>
  <c r="BH140" i="12"/>
  <c r="BG140" i="12"/>
  <c r="BF140" i="12"/>
  <c r="T140" i="12"/>
  <c r="R140" i="12"/>
  <c r="P140" i="12"/>
  <c r="BK140" i="12"/>
  <c r="J140" i="12"/>
  <c r="BE140" i="12"/>
  <c r="BI139" i="12"/>
  <c r="BH139" i="12"/>
  <c r="BG139" i="12"/>
  <c r="BF139" i="12"/>
  <c r="T139" i="12"/>
  <c r="R139" i="12"/>
  <c r="P139" i="12"/>
  <c r="BK139" i="12"/>
  <c r="J139" i="12"/>
  <c r="BE139" i="12" s="1"/>
  <c r="BI138" i="12"/>
  <c r="BH138" i="12"/>
  <c r="BG138" i="12"/>
  <c r="BF138" i="12"/>
  <c r="T138" i="12"/>
  <c r="R138" i="12"/>
  <c r="P138" i="12"/>
  <c r="BK138" i="12"/>
  <c r="J138" i="12"/>
  <c r="BE138" i="12"/>
  <c r="BI137" i="12"/>
  <c r="F39" i="12" s="1"/>
  <c r="BD106" i="1" s="1"/>
  <c r="BH137" i="12"/>
  <c r="BG137" i="12"/>
  <c r="BF137" i="12"/>
  <c r="T137" i="12"/>
  <c r="R137" i="12"/>
  <c r="P137" i="12"/>
  <c r="BK137" i="12"/>
  <c r="J137" i="12"/>
  <c r="BE137" i="12" s="1"/>
  <c r="BI136" i="12"/>
  <c r="BH136" i="12"/>
  <c r="BG136" i="12"/>
  <c r="BF136" i="12"/>
  <c r="T136" i="12"/>
  <c r="R136" i="12"/>
  <c r="P136" i="12"/>
  <c r="BK136" i="12"/>
  <c r="J136" i="12"/>
  <c r="BE136" i="12"/>
  <c r="BI135" i="12"/>
  <c r="BH135" i="12"/>
  <c r="BG135" i="12"/>
  <c r="BF135" i="12"/>
  <c r="T135" i="12"/>
  <c r="R135" i="12"/>
  <c r="R134" i="12"/>
  <c r="P135" i="12"/>
  <c r="BK135" i="12"/>
  <c r="BK134" i="12"/>
  <c r="J134" i="12"/>
  <c r="J97" i="12" s="1"/>
  <c r="J135" i="12"/>
  <c r="BE135" i="12" s="1"/>
  <c r="J129" i="12"/>
  <c r="F129" i="12"/>
  <c r="F127" i="12"/>
  <c r="E125" i="12"/>
  <c r="BI112" i="12"/>
  <c r="BH112" i="12"/>
  <c r="BG112" i="12"/>
  <c r="BF112" i="12"/>
  <c r="BI111" i="12"/>
  <c r="BH111" i="12"/>
  <c r="F38" i="12" s="1"/>
  <c r="BC106" i="1" s="1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J91" i="12"/>
  <c r="F91" i="12"/>
  <c r="F89" i="12"/>
  <c r="E87" i="12"/>
  <c r="J24" i="12"/>
  <c r="E24" i="12"/>
  <c r="J23" i="12"/>
  <c r="J18" i="12"/>
  <c r="E18" i="12"/>
  <c r="F130" i="12" s="1"/>
  <c r="J17" i="12"/>
  <c r="J12" i="12"/>
  <c r="J127" i="12" s="1"/>
  <c r="E7" i="12"/>
  <c r="J39" i="11"/>
  <c r="J38" i="11"/>
  <c r="AY105" i="1" s="1"/>
  <c r="J37" i="11"/>
  <c r="AX105" i="1"/>
  <c r="BI174" i="11"/>
  <c r="BH174" i="11"/>
  <c r="BG174" i="11"/>
  <c r="BF174" i="11"/>
  <c r="T174" i="11"/>
  <c r="T172" i="11" s="1"/>
  <c r="R174" i="11"/>
  <c r="P174" i="11"/>
  <c r="BK174" i="11"/>
  <c r="J174" i="11"/>
  <c r="BE174" i="11" s="1"/>
  <c r="BI173" i="11"/>
  <c r="BH173" i="11"/>
  <c r="BG173" i="11"/>
  <c r="BF173" i="11"/>
  <c r="T173" i="11"/>
  <c r="R173" i="11"/>
  <c r="R172" i="11" s="1"/>
  <c r="P173" i="11"/>
  <c r="P172" i="11"/>
  <c r="BK173" i="11"/>
  <c r="BK172" i="11" s="1"/>
  <c r="J172" i="11" s="1"/>
  <c r="J104" i="11" s="1"/>
  <c r="J173" i="11"/>
  <c r="BE173" i="11"/>
  <c r="BI171" i="11"/>
  <c r="BH171" i="11"/>
  <c r="BG171" i="11"/>
  <c r="BF171" i="11"/>
  <c r="T171" i="11"/>
  <c r="R171" i="11"/>
  <c r="P171" i="11"/>
  <c r="BK171" i="11"/>
  <c r="J171" i="11"/>
  <c r="BE171" i="11"/>
  <c r="BI170" i="11"/>
  <c r="BH170" i="11"/>
  <c r="BG170" i="11"/>
  <c r="BF170" i="11"/>
  <c r="T170" i="11"/>
  <c r="R170" i="11"/>
  <c r="P170" i="11"/>
  <c r="BK170" i="11"/>
  <c r="J170" i="11"/>
  <c r="BE170" i="11" s="1"/>
  <c r="BI169" i="11"/>
  <c r="BH169" i="11"/>
  <c r="BG169" i="11"/>
  <c r="BF169" i="11"/>
  <c r="T169" i="11"/>
  <c r="R169" i="11"/>
  <c r="P169" i="11"/>
  <c r="BK169" i="11"/>
  <c r="J169" i="11"/>
  <c r="BE169" i="11"/>
  <c r="BI168" i="11"/>
  <c r="BH168" i="11"/>
  <c r="BG168" i="11"/>
  <c r="BF168" i="11"/>
  <c r="T168" i="11"/>
  <c r="R168" i="11"/>
  <c r="P168" i="11"/>
  <c r="BK168" i="11"/>
  <c r="J168" i="11"/>
  <c r="BE168" i="11" s="1"/>
  <c r="BI167" i="11"/>
  <c r="BH167" i="11"/>
  <c r="BG167" i="11"/>
  <c r="BF167" i="11"/>
  <c r="T167" i="11"/>
  <c r="R167" i="11"/>
  <c r="P167" i="11"/>
  <c r="BK167" i="11"/>
  <c r="J167" i="11"/>
  <c r="BE167" i="11"/>
  <c r="BI166" i="11"/>
  <c r="BH166" i="11"/>
  <c r="BG166" i="11"/>
  <c r="BF166" i="11"/>
  <c r="T166" i="11"/>
  <c r="R166" i="11"/>
  <c r="P166" i="11"/>
  <c r="BK166" i="11"/>
  <c r="J166" i="11"/>
  <c r="BE166" i="11" s="1"/>
  <c r="BI165" i="11"/>
  <c r="BH165" i="11"/>
  <c r="BG165" i="11"/>
  <c r="BF165" i="11"/>
  <c r="T165" i="11"/>
  <c r="R165" i="11"/>
  <c r="P165" i="11"/>
  <c r="BK165" i="11"/>
  <c r="J165" i="11"/>
  <c r="BE165" i="11"/>
  <c r="BI164" i="11"/>
  <c r="BH164" i="11"/>
  <c r="BG164" i="11"/>
  <c r="BF164" i="11"/>
  <c r="T164" i="11"/>
  <c r="R164" i="11"/>
  <c r="R163" i="11"/>
  <c r="P164" i="11"/>
  <c r="BK164" i="11"/>
  <c r="BK163" i="11"/>
  <c r="J163" i="11"/>
  <c r="J103" i="11" s="1"/>
  <c r="J164" i="11"/>
  <c r="BE164" i="11" s="1"/>
  <c r="BI162" i="11"/>
  <c r="BH162" i="11"/>
  <c r="BG162" i="11"/>
  <c r="BF162" i="11"/>
  <c r="T162" i="11"/>
  <c r="T160" i="11" s="1"/>
  <c r="R162" i="11"/>
  <c r="P162" i="11"/>
  <c r="BK162" i="11"/>
  <c r="J162" i="11"/>
  <c r="BE162" i="11" s="1"/>
  <c r="BI161" i="11"/>
  <c r="BH161" i="11"/>
  <c r="BG161" i="11"/>
  <c r="BF161" i="11"/>
  <c r="T161" i="11"/>
  <c r="R161" i="11"/>
  <c r="R160" i="11" s="1"/>
  <c r="P161" i="11"/>
  <c r="P160" i="11"/>
  <c r="BK161" i="11"/>
  <c r="BK160" i="11" s="1"/>
  <c r="J160" i="11" s="1"/>
  <c r="J102" i="11" s="1"/>
  <c r="J161" i="11"/>
  <c r="BE161" i="11"/>
  <c r="BI159" i="11"/>
  <c r="BH159" i="11"/>
  <c r="BG159" i="11"/>
  <c r="BF159" i="11"/>
  <c r="T159" i="11"/>
  <c r="T158" i="11"/>
  <c r="R159" i="11"/>
  <c r="R158" i="11" s="1"/>
  <c r="P159" i="11"/>
  <c r="P158" i="11"/>
  <c r="BK159" i="11"/>
  <c r="BK158" i="11" s="1"/>
  <c r="J158" i="11" s="1"/>
  <c r="J101" i="11" s="1"/>
  <c r="J159" i="11"/>
  <c r="BE159" i="11"/>
  <c r="BI157" i="11"/>
  <c r="BH157" i="11"/>
  <c r="BG157" i="11"/>
  <c r="BF157" i="11"/>
  <c r="T157" i="11"/>
  <c r="R157" i="11"/>
  <c r="P157" i="11"/>
  <c r="BK157" i="11"/>
  <c r="J157" i="11"/>
  <c r="BE157" i="11"/>
  <c r="BI156" i="11"/>
  <c r="BH156" i="11"/>
  <c r="BG156" i="11"/>
  <c r="BF156" i="11"/>
  <c r="T156" i="11"/>
  <c r="R156" i="11"/>
  <c r="P156" i="11"/>
  <c r="BK156" i="11"/>
  <c r="J156" i="11"/>
  <c r="BE156" i="11" s="1"/>
  <c r="BI155" i="11"/>
  <c r="BH155" i="11"/>
  <c r="BG155" i="11"/>
  <c r="BF155" i="11"/>
  <c r="T155" i="11"/>
  <c r="R155" i="11"/>
  <c r="P155" i="11"/>
  <c r="BK155" i="11"/>
  <c r="BK153" i="11" s="1"/>
  <c r="J153" i="11" s="1"/>
  <c r="J100" i="11" s="1"/>
  <c r="J155" i="11"/>
  <c r="BE155" i="11"/>
  <c r="BI154" i="11"/>
  <c r="BH154" i="11"/>
  <c r="BG154" i="11"/>
  <c r="BF154" i="11"/>
  <c r="T154" i="11"/>
  <c r="T153" i="11"/>
  <c r="R154" i="11"/>
  <c r="R153" i="11"/>
  <c r="P154" i="11"/>
  <c r="P153" i="11"/>
  <c r="BK154" i="11"/>
  <c r="J154" i="11"/>
  <c r="BE154" i="11" s="1"/>
  <c r="BI152" i="11"/>
  <c r="BH152" i="11"/>
  <c r="BG152" i="11"/>
  <c r="BF152" i="11"/>
  <c r="T152" i="11"/>
  <c r="T151" i="11"/>
  <c r="R152" i="11"/>
  <c r="R151" i="11" s="1"/>
  <c r="P152" i="11"/>
  <c r="P151" i="11"/>
  <c r="BK152" i="11"/>
  <c r="BK151" i="11" s="1"/>
  <c r="J151" i="11" s="1"/>
  <c r="J99" i="11" s="1"/>
  <c r="J152" i="11"/>
  <c r="BE152" i="11" s="1"/>
  <c r="BI150" i="11"/>
  <c r="BH150" i="11"/>
  <c r="BG150" i="11"/>
  <c r="BF150" i="11"/>
  <c r="T150" i="11"/>
  <c r="R150" i="11"/>
  <c r="P150" i="11"/>
  <c r="BK150" i="11"/>
  <c r="J150" i="11"/>
  <c r="BE150" i="11"/>
  <c r="BI149" i="11"/>
  <c r="BH149" i="11"/>
  <c r="BG149" i="11"/>
  <c r="BF149" i="11"/>
  <c r="T149" i="11"/>
  <c r="T148" i="11" s="1"/>
  <c r="R149" i="11"/>
  <c r="R148" i="11"/>
  <c r="P149" i="11"/>
  <c r="P148" i="11" s="1"/>
  <c r="BK149" i="11"/>
  <c r="BK148" i="11"/>
  <c r="J148" i="11" s="1"/>
  <c r="J149" i="11"/>
  <c r="BE149" i="11" s="1"/>
  <c r="J98" i="11"/>
  <c r="BI147" i="11"/>
  <c r="BH147" i="11"/>
  <c r="BG147" i="11"/>
  <c r="BF147" i="11"/>
  <c r="T147" i="11"/>
  <c r="R147" i="11"/>
  <c r="P147" i="11"/>
  <c r="BK147" i="11"/>
  <c r="J147" i="11"/>
  <c r="BE147" i="11" s="1"/>
  <c r="BI146" i="11"/>
  <c r="BH146" i="11"/>
  <c r="BG146" i="11"/>
  <c r="BF146" i="11"/>
  <c r="T146" i="11"/>
  <c r="R146" i="11"/>
  <c r="P146" i="11"/>
  <c r="BK146" i="11"/>
  <c r="J146" i="11"/>
  <c r="BE146" i="11"/>
  <c r="BI145" i="11"/>
  <c r="BH145" i="11"/>
  <c r="BG145" i="11"/>
  <c r="BF145" i="11"/>
  <c r="T145" i="11"/>
  <c r="R145" i="11"/>
  <c r="P145" i="11"/>
  <c r="BK145" i="11"/>
  <c r="J145" i="11"/>
  <c r="BE145" i="11" s="1"/>
  <c r="BI144" i="11"/>
  <c r="BH144" i="11"/>
  <c r="BG144" i="11"/>
  <c r="BF144" i="11"/>
  <c r="T144" i="11"/>
  <c r="R144" i="11"/>
  <c r="P144" i="11"/>
  <c r="BK144" i="11"/>
  <c r="J144" i="11"/>
  <c r="BE144" i="11"/>
  <c r="BI143" i="11"/>
  <c r="BH143" i="11"/>
  <c r="BG143" i="11"/>
  <c r="BF143" i="11"/>
  <c r="T143" i="11"/>
  <c r="R143" i="11"/>
  <c r="P143" i="11"/>
  <c r="BK143" i="11"/>
  <c r="J143" i="11"/>
  <c r="BE143" i="11" s="1"/>
  <c r="BI142" i="11"/>
  <c r="BH142" i="11"/>
  <c r="BG142" i="11"/>
  <c r="BF142" i="11"/>
  <c r="T142" i="11"/>
  <c r="R142" i="11"/>
  <c r="P142" i="11"/>
  <c r="BK142" i="11"/>
  <c r="J142" i="11"/>
  <c r="BE142" i="11"/>
  <c r="BI141" i="11"/>
  <c r="BH141" i="11"/>
  <c r="BG141" i="11"/>
  <c r="BF141" i="11"/>
  <c r="T141" i="11"/>
  <c r="R141" i="11"/>
  <c r="P141" i="11"/>
  <c r="BK141" i="11"/>
  <c r="J141" i="11"/>
  <c r="BE141" i="11" s="1"/>
  <c r="BI140" i="11"/>
  <c r="BH140" i="11"/>
  <c r="BG140" i="11"/>
  <c r="BF140" i="11"/>
  <c r="T140" i="11"/>
  <c r="R140" i="11"/>
  <c r="P140" i="11"/>
  <c r="BK140" i="11"/>
  <c r="J140" i="11"/>
  <c r="BE140" i="11"/>
  <c r="BI139" i="11"/>
  <c r="BH139" i="11"/>
  <c r="BG139" i="11"/>
  <c r="BF139" i="11"/>
  <c r="T139" i="11"/>
  <c r="R139" i="11"/>
  <c r="P139" i="11"/>
  <c r="BK139" i="11"/>
  <c r="J139" i="11"/>
  <c r="BE139" i="11" s="1"/>
  <c r="BI138" i="11"/>
  <c r="BH138" i="11"/>
  <c r="BG138" i="11"/>
  <c r="BF138" i="11"/>
  <c r="T138" i="11"/>
  <c r="R138" i="11"/>
  <c r="P138" i="11"/>
  <c r="BK138" i="11"/>
  <c r="J138" i="11"/>
  <c r="BE138" i="11"/>
  <c r="BI137" i="11"/>
  <c r="BH137" i="11"/>
  <c r="BG137" i="11"/>
  <c r="BF137" i="11"/>
  <c r="T137" i="11"/>
  <c r="R137" i="11"/>
  <c r="P137" i="11"/>
  <c r="BK137" i="11"/>
  <c r="J137" i="11"/>
  <c r="BE137" i="11" s="1"/>
  <c r="BI136" i="11"/>
  <c r="BH136" i="11"/>
  <c r="BG136" i="11"/>
  <c r="BF136" i="11"/>
  <c r="T136" i="11"/>
  <c r="T135" i="11"/>
  <c r="R136" i="11"/>
  <c r="R135" i="11" s="1"/>
  <c r="R134" i="11" s="1"/>
  <c r="P136" i="11"/>
  <c r="P135" i="11" s="1"/>
  <c r="BK136" i="11"/>
  <c r="J136" i="11"/>
  <c r="BE136" i="11"/>
  <c r="J130" i="11"/>
  <c r="F130" i="11"/>
  <c r="F128" i="11"/>
  <c r="E126" i="11"/>
  <c r="BI113" i="11"/>
  <c r="BH113" i="11"/>
  <c r="BG113" i="11"/>
  <c r="BF113" i="11"/>
  <c r="BI112" i="11"/>
  <c r="BH112" i="11"/>
  <c r="BG112" i="11"/>
  <c r="BF112" i="11"/>
  <c r="BE112" i="11"/>
  <c r="BI111" i="11"/>
  <c r="BH111" i="11"/>
  <c r="BG111" i="11"/>
  <c r="BF111" i="11"/>
  <c r="BE111" i="11"/>
  <c r="BI110" i="11"/>
  <c r="BH110" i="11"/>
  <c r="BG110" i="11"/>
  <c r="BF110" i="11"/>
  <c r="BE110" i="11"/>
  <c r="BI109" i="11"/>
  <c r="BH109" i="11"/>
  <c r="BG109" i="11"/>
  <c r="BF109" i="11"/>
  <c r="BE109" i="11"/>
  <c r="BI108" i="11"/>
  <c r="F39" i="11" s="1"/>
  <c r="BD105" i="1" s="1"/>
  <c r="BH108" i="11"/>
  <c r="BG108" i="11"/>
  <c r="BF108" i="11"/>
  <c r="BE108" i="11"/>
  <c r="J91" i="11"/>
  <c r="F91" i="11"/>
  <c r="F89" i="11"/>
  <c r="E87" i="11"/>
  <c r="J24" i="11"/>
  <c r="E24" i="11"/>
  <c r="J131" i="11"/>
  <c r="J92" i="11"/>
  <c r="J23" i="11"/>
  <c r="J18" i="11"/>
  <c r="E18" i="11"/>
  <c r="J17" i="11"/>
  <c r="J12" i="11"/>
  <c r="E7" i="11"/>
  <c r="E124" i="11"/>
  <c r="E85" i="11"/>
  <c r="J39" i="10"/>
  <c r="J38" i="10"/>
  <c r="AY104" i="1"/>
  <c r="J37" i="10"/>
  <c r="AX104" i="1"/>
  <c r="BI164" i="10"/>
  <c r="BH164" i="10"/>
  <c r="BG164" i="10"/>
  <c r="BF164" i="10"/>
  <c r="T164" i="10"/>
  <c r="T163" i="10"/>
  <c r="R164" i="10"/>
  <c r="R163" i="10"/>
  <c r="P164" i="10"/>
  <c r="P163" i="10"/>
  <c r="BK164" i="10"/>
  <c r="BK163" i="10"/>
  <c r="J163" i="10" s="1"/>
  <c r="J107" i="10" s="1"/>
  <c r="J164" i="10"/>
  <c r="BE164" i="10" s="1"/>
  <c r="BI162" i="10"/>
  <c r="BH162" i="10"/>
  <c r="BG162" i="10"/>
  <c r="BF162" i="10"/>
  <c r="T162" i="10"/>
  <c r="T161" i="10"/>
  <c r="R162" i="10"/>
  <c r="R161" i="10" s="1"/>
  <c r="P162" i="10"/>
  <c r="P161" i="10"/>
  <c r="BK162" i="10"/>
  <c r="BK161" i="10" s="1"/>
  <c r="J161" i="10" s="1"/>
  <c r="J106" i="10" s="1"/>
  <c r="J162" i="10"/>
  <c r="BE162" i="10" s="1"/>
  <c r="BI160" i="10"/>
  <c r="BH160" i="10"/>
  <c r="BG160" i="10"/>
  <c r="BF160" i="10"/>
  <c r="T160" i="10"/>
  <c r="R160" i="10"/>
  <c r="P160" i="10"/>
  <c r="BK160" i="10"/>
  <c r="J160" i="10"/>
  <c r="BE160" i="10"/>
  <c r="BI159" i="10"/>
  <c r="BH159" i="10"/>
  <c r="BG159" i="10"/>
  <c r="BF159" i="10"/>
  <c r="F36" i="10" s="1"/>
  <c r="BA104" i="1" s="1"/>
  <c r="T159" i="10"/>
  <c r="R159" i="10"/>
  <c r="P159" i="10"/>
  <c r="BK159" i="10"/>
  <c r="J159" i="10"/>
  <c r="BE159" i="10" s="1"/>
  <c r="BI158" i="10"/>
  <c r="BH158" i="10"/>
  <c r="BG158" i="10"/>
  <c r="BF158" i="10"/>
  <c r="T158" i="10"/>
  <c r="R158" i="10"/>
  <c r="P158" i="10"/>
  <c r="BK158" i="10"/>
  <c r="J158" i="10"/>
  <c r="BE158" i="10"/>
  <c r="BI157" i="10"/>
  <c r="BH157" i="10"/>
  <c r="BG157" i="10"/>
  <c r="BF157" i="10"/>
  <c r="T157" i="10"/>
  <c r="R157" i="10"/>
  <c r="P157" i="10"/>
  <c r="BK157" i="10"/>
  <c r="J157" i="10"/>
  <c r="BE157" i="10" s="1"/>
  <c r="BI156" i="10"/>
  <c r="BH156" i="10"/>
  <c r="BG156" i="10"/>
  <c r="BF156" i="10"/>
  <c r="T156" i="10"/>
  <c r="T155" i="10"/>
  <c r="R156" i="10"/>
  <c r="P156" i="10"/>
  <c r="P155" i="10"/>
  <c r="BK156" i="10"/>
  <c r="J156" i="10"/>
  <c r="BE156" i="10" s="1"/>
  <c r="BI154" i="10"/>
  <c r="BH154" i="10"/>
  <c r="BG154" i="10"/>
  <c r="BF154" i="10"/>
  <c r="T154" i="10"/>
  <c r="T153" i="10"/>
  <c r="R154" i="10"/>
  <c r="R153" i="10" s="1"/>
  <c r="P154" i="10"/>
  <c r="P153" i="10"/>
  <c r="BK154" i="10"/>
  <c r="BK153" i="10" s="1"/>
  <c r="J153" i="10" s="1"/>
  <c r="J104" i="10" s="1"/>
  <c r="J154" i="10"/>
  <c r="BE154" i="10" s="1"/>
  <c r="BI152" i="10"/>
  <c r="BH152" i="10"/>
  <c r="BG152" i="10"/>
  <c r="BF152" i="10"/>
  <c r="T152" i="10"/>
  <c r="T151" i="10"/>
  <c r="R152" i="10"/>
  <c r="R151" i="10" s="1"/>
  <c r="P152" i="10"/>
  <c r="P151" i="10"/>
  <c r="BK152" i="10"/>
  <c r="BK151" i="10" s="1"/>
  <c r="J151" i="10" s="1"/>
  <c r="J103" i="10" s="1"/>
  <c r="J152" i="10"/>
  <c r="BE152" i="10" s="1"/>
  <c r="BI150" i="10"/>
  <c r="BH150" i="10"/>
  <c r="BG150" i="10"/>
  <c r="BF150" i="10"/>
  <c r="T150" i="10"/>
  <c r="T149" i="10"/>
  <c r="R150" i="10"/>
  <c r="R149" i="10" s="1"/>
  <c r="P150" i="10"/>
  <c r="P149" i="10"/>
  <c r="BK150" i="10"/>
  <c r="BK149" i="10" s="1"/>
  <c r="J149" i="10" s="1"/>
  <c r="J102" i="10" s="1"/>
  <c r="J150" i="10"/>
  <c r="BE150" i="10" s="1"/>
  <c r="BI148" i="10"/>
  <c r="BH148" i="10"/>
  <c r="BG148" i="10"/>
  <c r="BF148" i="10"/>
  <c r="T148" i="10"/>
  <c r="R148" i="10"/>
  <c r="P148" i="10"/>
  <c r="BK148" i="10"/>
  <c r="J148" i="10"/>
  <c r="BE148" i="10"/>
  <c r="BI147" i="10"/>
  <c r="BH147" i="10"/>
  <c r="BG147" i="10"/>
  <c r="BF147" i="10"/>
  <c r="T147" i="10"/>
  <c r="R147" i="10"/>
  <c r="P147" i="10"/>
  <c r="BK147" i="10"/>
  <c r="J147" i="10"/>
  <c r="BE147" i="10" s="1"/>
  <c r="BI146" i="10"/>
  <c r="BH146" i="10"/>
  <c r="BG146" i="10"/>
  <c r="BF146" i="10"/>
  <c r="T146" i="10"/>
  <c r="T145" i="10"/>
  <c r="R146" i="10"/>
  <c r="R145" i="10" s="1"/>
  <c r="P146" i="10"/>
  <c r="P145" i="10"/>
  <c r="BK146" i="10"/>
  <c r="J146" i="10"/>
  <c r="BE146" i="10" s="1"/>
  <c r="BI144" i="10"/>
  <c r="BH144" i="10"/>
  <c r="BG144" i="10"/>
  <c r="BF144" i="10"/>
  <c r="T144" i="10"/>
  <c r="T143" i="10"/>
  <c r="R144" i="10"/>
  <c r="R143" i="10" s="1"/>
  <c r="P144" i="10"/>
  <c r="P143" i="10"/>
  <c r="BK144" i="10"/>
  <c r="BK143" i="10" s="1"/>
  <c r="J143" i="10" s="1"/>
  <c r="J100" i="10" s="1"/>
  <c r="J144" i="10"/>
  <c r="BE144" i="10" s="1"/>
  <c r="BI142" i="10"/>
  <c r="BH142" i="10"/>
  <c r="BG142" i="10"/>
  <c r="BF142" i="10"/>
  <c r="T142" i="10"/>
  <c r="T141" i="10"/>
  <c r="R142" i="10"/>
  <c r="R141" i="10" s="1"/>
  <c r="P142" i="10"/>
  <c r="P141" i="10"/>
  <c r="BK142" i="10"/>
  <c r="BK141" i="10" s="1"/>
  <c r="J141" i="10" s="1"/>
  <c r="J99" i="10" s="1"/>
  <c r="J142" i="10"/>
  <c r="BE142" i="10" s="1"/>
  <c r="BI140" i="10"/>
  <c r="BH140" i="10"/>
  <c r="BG140" i="10"/>
  <c r="BF140" i="10"/>
  <c r="T140" i="10"/>
  <c r="T139" i="10"/>
  <c r="R140" i="10"/>
  <c r="R139" i="10"/>
  <c r="P140" i="10"/>
  <c r="P139" i="10"/>
  <c r="BK140" i="10"/>
  <c r="BK139" i="10" s="1"/>
  <c r="J140" i="10"/>
  <c r="BE140" i="10" s="1"/>
  <c r="J133" i="10"/>
  <c r="F133" i="10"/>
  <c r="F131" i="10"/>
  <c r="E129" i="10"/>
  <c r="BI116" i="10"/>
  <c r="BH116" i="10"/>
  <c r="BG116" i="10"/>
  <c r="BF116" i="10"/>
  <c r="BI115" i="10"/>
  <c r="BH115" i="10"/>
  <c r="BG115" i="10"/>
  <c r="BF115" i="10"/>
  <c r="BE115" i="10"/>
  <c r="BI114" i="10"/>
  <c r="BH114" i="10"/>
  <c r="BG114" i="10"/>
  <c r="BF114" i="10"/>
  <c r="BE114" i="10"/>
  <c r="BI113" i="10"/>
  <c r="BH113" i="10"/>
  <c r="BG113" i="10"/>
  <c r="BF113" i="10"/>
  <c r="BE113" i="10"/>
  <c r="BI112" i="10"/>
  <c r="BH112" i="10"/>
  <c r="BG112" i="10"/>
  <c r="BF112" i="10"/>
  <c r="BE112" i="10"/>
  <c r="BI111" i="10"/>
  <c r="F39" i="10" s="1"/>
  <c r="BD104" i="1" s="1"/>
  <c r="BH111" i="10"/>
  <c r="F38" i="10"/>
  <c r="BC104" i="1" s="1"/>
  <c r="BG111" i="10"/>
  <c r="BF111" i="10"/>
  <c r="BE111" i="10"/>
  <c r="J91" i="10"/>
  <c r="F91" i="10"/>
  <c r="F89" i="10"/>
  <c r="E87" i="10"/>
  <c r="J24" i="10"/>
  <c r="E24" i="10"/>
  <c r="J134" i="10" s="1"/>
  <c r="J23" i="10"/>
  <c r="J18" i="10"/>
  <c r="E18" i="10"/>
  <c r="F134" i="10" s="1"/>
  <c r="J17" i="10"/>
  <c r="J12" i="10"/>
  <c r="J131" i="10" s="1"/>
  <c r="J89" i="10"/>
  <c r="E7" i="10"/>
  <c r="E127" i="10" s="1"/>
  <c r="J39" i="9"/>
  <c r="J38" i="9"/>
  <c r="AY103" i="1" s="1"/>
  <c r="J37" i="9"/>
  <c r="AX103" i="1"/>
  <c r="BI166" i="9"/>
  <c r="BH166" i="9"/>
  <c r="BG166" i="9"/>
  <c r="BF166" i="9"/>
  <c r="T166" i="9"/>
  <c r="T165" i="9" s="1"/>
  <c r="R166" i="9"/>
  <c r="R165" i="9"/>
  <c r="P166" i="9"/>
  <c r="P165" i="9" s="1"/>
  <c r="BK166" i="9"/>
  <c r="BK165" i="9"/>
  <c r="J165" i="9" s="1"/>
  <c r="J108" i="9" s="1"/>
  <c r="J166" i="9"/>
  <c r="BE166" i="9"/>
  <c r="BI164" i="9"/>
  <c r="BH164" i="9"/>
  <c r="BG164" i="9"/>
  <c r="BF164" i="9"/>
  <c r="T164" i="9"/>
  <c r="R164" i="9"/>
  <c r="P164" i="9"/>
  <c r="BK164" i="9"/>
  <c r="J164" i="9"/>
  <c r="BE164" i="9" s="1"/>
  <c r="BI163" i="9"/>
  <c r="BH163" i="9"/>
  <c r="BG163" i="9"/>
  <c r="BF163" i="9"/>
  <c r="T163" i="9"/>
  <c r="R163" i="9"/>
  <c r="R161" i="9" s="1"/>
  <c r="P163" i="9"/>
  <c r="BK163" i="9"/>
  <c r="J163" i="9"/>
  <c r="BE163" i="9"/>
  <c r="BI162" i="9"/>
  <c r="BH162" i="9"/>
  <c r="BG162" i="9"/>
  <c r="BF162" i="9"/>
  <c r="T162" i="9"/>
  <c r="T161" i="9" s="1"/>
  <c r="R162" i="9"/>
  <c r="P162" i="9"/>
  <c r="P161" i="9" s="1"/>
  <c r="BK162" i="9"/>
  <c r="BK161" i="9"/>
  <c r="J161" i="9" s="1"/>
  <c r="J107" i="9" s="1"/>
  <c r="J162" i="9"/>
  <c r="BE162" i="9"/>
  <c r="BI160" i="9"/>
  <c r="BH160" i="9"/>
  <c r="BG160" i="9"/>
  <c r="BF160" i="9"/>
  <c r="T160" i="9"/>
  <c r="T159" i="9" s="1"/>
  <c r="R160" i="9"/>
  <c r="R159" i="9"/>
  <c r="P160" i="9"/>
  <c r="P159" i="9" s="1"/>
  <c r="BK160" i="9"/>
  <c r="BK159" i="9"/>
  <c r="J159" i="9" s="1"/>
  <c r="J160" i="9"/>
  <c r="BE160" i="9"/>
  <c r="J106" i="9"/>
  <c r="BI158" i="9"/>
  <c r="BH158" i="9"/>
  <c r="BG158" i="9"/>
  <c r="BF158" i="9"/>
  <c r="T158" i="9"/>
  <c r="R158" i="9"/>
  <c r="P158" i="9"/>
  <c r="BK158" i="9"/>
  <c r="J158" i="9"/>
  <c r="BE158" i="9" s="1"/>
  <c r="BI157" i="9"/>
  <c r="BH157" i="9"/>
  <c r="BG157" i="9"/>
  <c r="BF157" i="9"/>
  <c r="T157" i="9"/>
  <c r="T156" i="9" s="1"/>
  <c r="R157" i="9"/>
  <c r="R156" i="9" s="1"/>
  <c r="P157" i="9"/>
  <c r="P156" i="9" s="1"/>
  <c r="BK157" i="9"/>
  <c r="BK156" i="9" s="1"/>
  <c r="J156" i="9" s="1"/>
  <c r="J105" i="9" s="1"/>
  <c r="J157" i="9"/>
  <c r="BE157" i="9"/>
  <c r="BI155" i="9"/>
  <c r="BH155" i="9"/>
  <c r="BG155" i="9"/>
  <c r="BF155" i="9"/>
  <c r="T155" i="9"/>
  <c r="T154" i="9" s="1"/>
  <c r="R155" i="9"/>
  <c r="R154" i="9" s="1"/>
  <c r="P155" i="9"/>
  <c r="P154" i="9" s="1"/>
  <c r="BK155" i="9"/>
  <c r="BK154" i="9" s="1"/>
  <c r="J154" i="9" s="1"/>
  <c r="J104" i="9" s="1"/>
  <c r="J155" i="9"/>
  <c r="BE155" i="9"/>
  <c r="BI153" i="9"/>
  <c r="BH153" i="9"/>
  <c r="BG153" i="9"/>
  <c r="BF153" i="9"/>
  <c r="T153" i="9"/>
  <c r="T152" i="9" s="1"/>
  <c r="R153" i="9"/>
  <c r="R152" i="9" s="1"/>
  <c r="P153" i="9"/>
  <c r="P152" i="9" s="1"/>
  <c r="BK153" i="9"/>
  <c r="BK152" i="9" s="1"/>
  <c r="J152" i="9" s="1"/>
  <c r="J103" i="9" s="1"/>
  <c r="J153" i="9"/>
  <c r="BE153" i="9"/>
  <c r="BI151" i="9"/>
  <c r="BH151" i="9"/>
  <c r="BG151" i="9"/>
  <c r="BF151" i="9"/>
  <c r="T151" i="9"/>
  <c r="T150" i="9" s="1"/>
  <c r="R151" i="9"/>
  <c r="R150" i="9" s="1"/>
  <c r="P151" i="9"/>
  <c r="P150" i="9" s="1"/>
  <c r="BK151" i="9"/>
  <c r="BK150" i="9" s="1"/>
  <c r="J150" i="9" s="1"/>
  <c r="J102" i="9" s="1"/>
  <c r="J151" i="9"/>
  <c r="BE151" i="9"/>
  <c r="BI149" i="9"/>
  <c r="BH149" i="9"/>
  <c r="BG149" i="9"/>
  <c r="BF149" i="9"/>
  <c r="T149" i="9"/>
  <c r="R149" i="9"/>
  <c r="P149" i="9"/>
  <c r="BK149" i="9"/>
  <c r="J149" i="9"/>
  <c r="BE149" i="9" s="1"/>
  <c r="BI148" i="9"/>
  <c r="BH148" i="9"/>
  <c r="BG148" i="9"/>
  <c r="BF148" i="9"/>
  <c r="T148" i="9"/>
  <c r="R148" i="9"/>
  <c r="P148" i="9"/>
  <c r="BK148" i="9"/>
  <c r="J148" i="9"/>
  <c r="BE148" i="9" s="1"/>
  <c r="BI147" i="9"/>
  <c r="BH147" i="9"/>
  <c r="BG147" i="9"/>
  <c r="BF147" i="9"/>
  <c r="T147" i="9"/>
  <c r="R147" i="9"/>
  <c r="R146" i="9" s="1"/>
  <c r="P147" i="9"/>
  <c r="P146" i="9" s="1"/>
  <c r="BK147" i="9"/>
  <c r="BK146" i="9" s="1"/>
  <c r="J146" i="9" s="1"/>
  <c r="J101" i="9" s="1"/>
  <c r="J147" i="9"/>
  <c r="BE147" i="9"/>
  <c r="BI145" i="9"/>
  <c r="BH145" i="9"/>
  <c r="BG145" i="9"/>
  <c r="BF145" i="9"/>
  <c r="T145" i="9"/>
  <c r="T144" i="9" s="1"/>
  <c r="R145" i="9"/>
  <c r="R144" i="9" s="1"/>
  <c r="P145" i="9"/>
  <c r="P144" i="9" s="1"/>
  <c r="BK145" i="9"/>
  <c r="BK144" i="9" s="1"/>
  <c r="J144" i="9" s="1"/>
  <c r="J100" i="9" s="1"/>
  <c r="J145" i="9"/>
  <c r="BE145" i="9"/>
  <c r="BI143" i="9"/>
  <c r="BH143" i="9"/>
  <c r="BG143" i="9"/>
  <c r="BF143" i="9"/>
  <c r="T143" i="9"/>
  <c r="T142" i="9" s="1"/>
  <c r="R143" i="9"/>
  <c r="R142" i="9" s="1"/>
  <c r="P143" i="9"/>
  <c r="P142" i="9" s="1"/>
  <c r="BK143" i="9"/>
  <c r="BK142" i="9" s="1"/>
  <c r="J142" i="9" s="1"/>
  <c r="J99" i="9" s="1"/>
  <c r="J143" i="9"/>
  <c r="BE143" i="9"/>
  <c r="BI141" i="9"/>
  <c r="BH141" i="9"/>
  <c r="BG141" i="9"/>
  <c r="BF141" i="9"/>
  <c r="T141" i="9"/>
  <c r="T140" i="9" s="1"/>
  <c r="R141" i="9"/>
  <c r="R140" i="9" s="1"/>
  <c r="R139" i="9"/>
  <c r="R138" i="9" s="1"/>
  <c r="P141" i="9"/>
  <c r="P140" i="9" s="1"/>
  <c r="BK141" i="9"/>
  <c r="BK140" i="9"/>
  <c r="J141" i="9"/>
  <c r="BE141" i="9"/>
  <c r="J134" i="9"/>
  <c r="F134" i="9"/>
  <c r="F132" i="9"/>
  <c r="E130" i="9"/>
  <c r="BI117" i="9"/>
  <c r="BH117" i="9"/>
  <c r="BG117" i="9"/>
  <c r="BF117" i="9"/>
  <c r="BI116" i="9"/>
  <c r="BH116" i="9"/>
  <c r="BG116" i="9"/>
  <c r="BF116" i="9"/>
  <c r="BE116" i="9"/>
  <c r="BI115" i="9"/>
  <c r="BH115" i="9"/>
  <c r="BG115" i="9"/>
  <c r="BF115" i="9"/>
  <c r="BE115" i="9"/>
  <c r="BI114" i="9"/>
  <c r="BH114" i="9"/>
  <c r="BG114" i="9"/>
  <c r="BF114" i="9"/>
  <c r="BE114" i="9"/>
  <c r="BI113" i="9"/>
  <c r="BH113" i="9"/>
  <c r="BG113" i="9"/>
  <c r="BF113" i="9"/>
  <c r="BE113" i="9"/>
  <c r="BI112" i="9"/>
  <c r="F39" i="9"/>
  <c r="BD103" i="1" s="1"/>
  <c r="BH112" i="9"/>
  <c r="BG112" i="9"/>
  <c r="BF112" i="9"/>
  <c r="BE112" i="9"/>
  <c r="J91" i="9"/>
  <c r="F91" i="9"/>
  <c r="F89" i="9"/>
  <c r="E87" i="9"/>
  <c r="J24" i="9"/>
  <c r="E24" i="9"/>
  <c r="J23" i="9"/>
  <c r="J18" i="9"/>
  <c r="E18" i="9"/>
  <c r="F92" i="9" s="1"/>
  <c r="J17" i="9"/>
  <c r="J12" i="9"/>
  <c r="J89" i="9" s="1"/>
  <c r="E7" i="9"/>
  <c r="J41" i="8"/>
  <c r="J40" i="8"/>
  <c r="AY102" i="1" s="1"/>
  <c r="J39" i="8"/>
  <c r="AX102" i="1" s="1"/>
  <c r="BI151" i="8"/>
  <c r="BH151" i="8"/>
  <c r="BG151" i="8"/>
  <c r="BF151" i="8"/>
  <c r="T151" i="8"/>
  <c r="T150" i="8" s="1"/>
  <c r="R151" i="8"/>
  <c r="R150" i="8" s="1"/>
  <c r="P151" i="8"/>
  <c r="P150" i="8" s="1"/>
  <c r="BK151" i="8"/>
  <c r="BK150" i="8" s="1"/>
  <c r="J150" i="8"/>
  <c r="J100" i="8" s="1"/>
  <c r="J151" i="8"/>
  <c r="BE151" i="8"/>
  <c r="BI149" i="8"/>
  <c r="BH149" i="8"/>
  <c r="BG149" i="8"/>
  <c r="BF149" i="8"/>
  <c r="T149" i="8"/>
  <c r="R149" i="8"/>
  <c r="P149" i="8"/>
  <c r="BK149" i="8"/>
  <c r="J149" i="8"/>
  <c r="BE149" i="8" s="1"/>
  <c r="BI148" i="8"/>
  <c r="BH148" i="8"/>
  <c r="BG148" i="8"/>
  <c r="BF148" i="8"/>
  <c r="T148" i="8"/>
  <c r="R148" i="8"/>
  <c r="P148" i="8"/>
  <c r="BK148" i="8"/>
  <c r="J148" i="8"/>
  <c r="BE148" i="8" s="1"/>
  <c r="BI147" i="8"/>
  <c r="BH147" i="8"/>
  <c r="BG147" i="8"/>
  <c r="BF147" i="8"/>
  <c r="T147" i="8"/>
  <c r="R147" i="8"/>
  <c r="P147" i="8"/>
  <c r="BK147" i="8"/>
  <c r="J147" i="8"/>
  <c r="BE147" i="8" s="1"/>
  <c r="BI146" i="8"/>
  <c r="BH146" i="8"/>
  <c r="BG146" i="8"/>
  <c r="BF146" i="8"/>
  <c r="T146" i="8"/>
  <c r="R146" i="8"/>
  <c r="P146" i="8"/>
  <c r="BK146" i="8"/>
  <c r="J146" i="8"/>
  <c r="BE146" i="8" s="1"/>
  <c r="BI145" i="8"/>
  <c r="BH145" i="8"/>
  <c r="BG145" i="8"/>
  <c r="BF145" i="8"/>
  <c r="T145" i="8"/>
  <c r="R145" i="8"/>
  <c r="P145" i="8"/>
  <c r="BK145" i="8"/>
  <c r="J145" i="8"/>
  <c r="BE145" i="8" s="1"/>
  <c r="BI144" i="8"/>
  <c r="BH144" i="8"/>
  <c r="BG144" i="8"/>
  <c r="BF144" i="8"/>
  <c r="T144" i="8"/>
  <c r="R144" i="8"/>
  <c r="P144" i="8"/>
  <c r="BK144" i="8"/>
  <c r="J144" i="8"/>
  <c r="BE144" i="8" s="1"/>
  <c r="BI143" i="8"/>
  <c r="BH143" i="8"/>
  <c r="BG143" i="8"/>
  <c r="BF143" i="8"/>
  <c r="T143" i="8"/>
  <c r="R143" i="8"/>
  <c r="P143" i="8"/>
  <c r="BK143" i="8"/>
  <c r="J143" i="8"/>
  <c r="BE143" i="8" s="1"/>
  <c r="BI142" i="8"/>
  <c r="BH142" i="8"/>
  <c r="BG142" i="8"/>
  <c r="BF142" i="8"/>
  <c r="T142" i="8"/>
  <c r="R142" i="8"/>
  <c r="P142" i="8"/>
  <c r="BK142" i="8"/>
  <c r="J142" i="8"/>
  <c r="BE142" i="8" s="1"/>
  <c r="BI141" i="8"/>
  <c r="BH141" i="8"/>
  <c r="BG141" i="8"/>
  <c r="BF141" i="8"/>
  <c r="T141" i="8"/>
  <c r="R141" i="8"/>
  <c r="P141" i="8"/>
  <c r="BK141" i="8"/>
  <c r="J141" i="8"/>
  <c r="BE141" i="8" s="1"/>
  <c r="BI140" i="8"/>
  <c r="BH140" i="8"/>
  <c r="BG140" i="8"/>
  <c r="BF140" i="8"/>
  <c r="T140" i="8"/>
  <c r="R140" i="8"/>
  <c r="P140" i="8"/>
  <c r="BK140" i="8"/>
  <c r="J140" i="8"/>
  <c r="BE140" i="8" s="1"/>
  <c r="BI139" i="8"/>
  <c r="BH139" i="8"/>
  <c r="BG139" i="8"/>
  <c r="BF139" i="8"/>
  <c r="T139" i="8"/>
  <c r="R139" i="8"/>
  <c r="P139" i="8"/>
  <c r="BK139" i="8"/>
  <c r="J139" i="8"/>
  <c r="BE139" i="8" s="1"/>
  <c r="BI138" i="8"/>
  <c r="BH138" i="8"/>
  <c r="BG138" i="8"/>
  <c r="BF138" i="8"/>
  <c r="T138" i="8"/>
  <c r="R138" i="8"/>
  <c r="P138" i="8"/>
  <c r="BK138" i="8"/>
  <c r="J138" i="8"/>
  <c r="BE138" i="8" s="1"/>
  <c r="BI137" i="8"/>
  <c r="BH137" i="8"/>
  <c r="BG137" i="8"/>
  <c r="BF137" i="8"/>
  <c r="T137" i="8"/>
  <c r="R137" i="8"/>
  <c r="P137" i="8"/>
  <c r="BK137" i="8"/>
  <c r="J137" i="8"/>
  <c r="BE137" i="8" s="1"/>
  <c r="BI136" i="8"/>
  <c r="BH136" i="8"/>
  <c r="BG136" i="8"/>
  <c r="BF136" i="8"/>
  <c r="T136" i="8"/>
  <c r="R136" i="8"/>
  <c r="P136" i="8"/>
  <c r="BK136" i="8"/>
  <c r="J136" i="8"/>
  <c r="BE136" i="8" s="1"/>
  <c r="BI135" i="8"/>
  <c r="BH135" i="8"/>
  <c r="BG135" i="8"/>
  <c r="BF135" i="8"/>
  <c r="T135" i="8"/>
  <c r="R135" i="8"/>
  <c r="P135" i="8"/>
  <c r="BK135" i="8"/>
  <c r="J135" i="8"/>
  <c r="BE135" i="8" s="1"/>
  <c r="BI134" i="8"/>
  <c r="BH134" i="8"/>
  <c r="BG134" i="8"/>
  <c r="F39" i="8" s="1"/>
  <c r="BB102" i="1" s="1"/>
  <c r="BF134" i="8"/>
  <c r="T134" i="8"/>
  <c r="R134" i="8"/>
  <c r="R133" i="8"/>
  <c r="P134" i="8"/>
  <c r="BK134" i="8"/>
  <c r="BK133" i="8" s="1"/>
  <c r="J134" i="8"/>
  <c r="BE134" i="8" s="1"/>
  <c r="J128" i="8"/>
  <c r="F128" i="8"/>
  <c r="F126" i="8"/>
  <c r="E124" i="8"/>
  <c r="BI109" i="8"/>
  <c r="BH109" i="8"/>
  <c r="BG109" i="8"/>
  <c r="BF109" i="8"/>
  <c r="BI108" i="8"/>
  <c r="BH108" i="8"/>
  <c r="BG108" i="8"/>
  <c r="BF108" i="8"/>
  <c r="BE108" i="8"/>
  <c r="BI107" i="8"/>
  <c r="BH107" i="8"/>
  <c r="BG107" i="8"/>
  <c r="BF107" i="8"/>
  <c r="BE107" i="8"/>
  <c r="BI106" i="8"/>
  <c r="BH106" i="8"/>
  <c r="BG106" i="8"/>
  <c r="BF106" i="8"/>
  <c r="BE106" i="8"/>
  <c r="BI105" i="8"/>
  <c r="BH105" i="8"/>
  <c r="BG105" i="8"/>
  <c r="BF105" i="8"/>
  <c r="BE105" i="8"/>
  <c r="BI104" i="8"/>
  <c r="BH104" i="8"/>
  <c r="F40" i="8" s="1"/>
  <c r="BC102" i="1" s="1"/>
  <c r="BG104" i="8"/>
  <c r="BF104" i="8"/>
  <c r="BE104" i="8"/>
  <c r="J93" i="8"/>
  <c r="F93" i="8"/>
  <c r="F91" i="8"/>
  <c r="E89" i="8"/>
  <c r="J26" i="8"/>
  <c r="E26" i="8"/>
  <c r="J129" i="8" s="1"/>
  <c r="J94" i="8"/>
  <c r="J25" i="8"/>
  <c r="J20" i="8"/>
  <c r="E20" i="8"/>
  <c r="F94" i="8" s="1"/>
  <c r="F129" i="8"/>
  <c r="J19" i="8"/>
  <c r="J14" i="8"/>
  <c r="J126" i="8" s="1"/>
  <c r="E7" i="8"/>
  <c r="E120" i="8" s="1"/>
  <c r="E85" i="8"/>
  <c r="J41" i="7"/>
  <c r="J40" i="7"/>
  <c r="AY101" i="1" s="1"/>
  <c r="J39" i="7"/>
  <c r="AX101" i="1" s="1"/>
  <c r="BI203" i="7"/>
  <c r="BH203" i="7"/>
  <c r="BG203" i="7"/>
  <c r="BF203" i="7"/>
  <c r="T203" i="7"/>
  <c r="T202" i="7" s="1"/>
  <c r="R203" i="7"/>
  <c r="R202" i="7" s="1"/>
  <c r="P203" i="7"/>
  <c r="P202" i="7" s="1"/>
  <c r="BK203" i="7"/>
  <c r="BK202" i="7" s="1"/>
  <c r="J202" i="7" s="1"/>
  <c r="J115" i="7" s="1"/>
  <c r="J203" i="7"/>
  <c r="BE203" i="7"/>
  <c r="BI201" i="7"/>
  <c r="BH201" i="7"/>
  <c r="BG201" i="7"/>
  <c r="BF201" i="7"/>
  <c r="T201" i="7"/>
  <c r="R201" i="7"/>
  <c r="P201" i="7"/>
  <c r="BK201" i="7"/>
  <c r="J201" i="7"/>
  <c r="BE201" i="7" s="1"/>
  <c r="BI200" i="7"/>
  <c r="BH200" i="7"/>
  <c r="BG200" i="7"/>
  <c r="BF200" i="7"/>
  <c r="T200" i="7"/>
  <c r="T199" i="7" s="1"/>
  <c r="R200" i="7"/>
  <c r="R199" i="7" s="1"/>
  <c r="P200" i="7"/>
  <c r="P199" i="7" s="1"/>
  <c r="BK200" i="7"/>
  <c r="BK199" i="7" s="1"/>
  <c r="J199" i="7" s="1"/>
  <c r="J114" i="7" s="1"/>
  <c r="J200" i="7"/>
  <c r="BE200" i="7"/>
  <c r="BI198" i="7"/>
  <c r="BH198" i="7"/>
  <c r="BG198" i="7"/>
  <c r="BF198" i="7"/>
  <c r="T198" i="7"/>
  <c r="T197" i="7" s="1"/>
  <c r="R198" i="7"/>
  <c r="R197" i="7" s="1"/>
  <c r="P198" i="7"/>
  <c r="P197" i="7" s="1"/>
  <c r="BK198" i="7"/>
  <c r="BK197" i="7" s="1"/>
  <c r="J197" i="7"/>
  <c r="J113" i="7" s="1"/>
  <c r="J198" i="7"/>
  <c r="BE198" i="7"/>
  <c r="BI196" i="7"/>
  <c r="BH196" i="7"/>
  <c r="BG196" i="7"/>
  <c r="BF196" i="7"/>
  <c r="T196" i="7"/>
  <c r="T195" i="7" s="1"/>
  <c r="R196" i="7"/>
  <c r="R195" i="7" s="1"/>
  <c r="P196" i="7"/>
  <c r="P195" i="7" s="1"/>
  <c r="BK196" i="7"/>
  <c r="BK195" i="7" s="1"/>
  <c r="J195" i="7"/>
  <c r="J112" i="7" s="1"/>
  <c r="J196" i="7"/>
  <c r="BE196" i="7"/>
  <c r="BI194" i="7"/>
  <c r="BH194" i="7"/>
  <c r="BG194" i="7"/>
  <c r="BF194" i="7"/>
  <c r="T194" i="7"/>
  <c r="T193" i="7" s="1"/>
  <c r="R194" i="7"/>
  <c r="R193" i="7" s="1"/>
  <c r="P194" i="7"/>
  <c r="P193" i="7" s="1"/>
  <c r="BK194" i="7"/>
  <c r="BK193" i="7" s="1"/>
  <c r="J193" i="7" s="1"/>
  <c r="J111" i="7" s="1"/>
  <c r="J194" i="7"/>
  <c r="BE194" i="7"/>
  <c r="BI192" i="7"/>
  <c r="BH192" i="7"/>
  <c r="BG192" i="7"/>
  <c r="BF192" i="7"/>
  <c r="T192" i="7"/>
  <c r="T191" i="7" s="1"/>
  <c r="R192" i="7"/>
  <c r="R191" i="7" s="1"/>
  <c r="P192" i="7"/>
  <c r="P191" i="7" s="1"/>
  <c r="BK192" i="7"/>
  <c r="BK191" i="7" s="1"/>
  <c r="J191" i="7" s="1"/>
  <c r="J110" i="7" s="1"/>
  <c r="J192" i="7"/>
  <c r="BE192" i="7"/>
  <c r="BI190" i="7"/>
  <c r="BH190" i="7"/>
  <c r="BG190" i="7"/>
  <c r="BF190" i="7"/>
  <c r="T190" i="7"/>
  <c r="T189" i="7" s="1"/>
  <c r="R190" i="7"/>
  <c r="R189" i="7" s="1"/>
  <c r="P190" i="7"/>
  <c r="P189" i="7" s="1"/>
  <c r="BK190" i="7"/>
  <c r="BK189" i="7" s="1"/>
  <c r="J189" i="7"/>
  <c r="J109" i="7" s="1"/>
  <c r="J190" i="7"/>
  <c r="BE190" i="7"/>
  <c r="BI188" i="7"/>
  <c r="BH188" i="7"/>
  <c r="BG188" i="7"/>
  <c r="BF188" i="7"/>
  <c r="T188" i="7"/>
  <c r="R188" i="7"/>
  <c r="P188" i="7"/>
  <c r="BK188" i="7"/>
  <c r="J188" i="7"/>
  <c r="BE188" i="7" s="1"/>
  <c r="BI187" i="7"/>
  <c r="BH187" i="7"/>
  <c r="BG187" i="7"/>
  <c r="BF187" i="7"/>
  <c r="T187" i="7"/>
  <c r="R187" i="7"/>
  <c r="P187" i="7"/>
  <c r="BK187" i="7"/>
  <c r="J187" i="7"/>
  <c r="BE187" i="7" s="1"/>
  <c r="BI186" i="7"/>
  <c r="BH186" i="7"/>
  <c r="BG186" i="7"/>
  <c r="BF186" i="7"/>
  <c r="T186" i="7"/>
  <c r="R186" i="7"/>
  <c r="R185" i="7" s="1"/>
  <c r="P186" i="7"/>
  <c r="P185" i="7"/>
  <c r="BK186" i="7"/>
  <c r="BK185" i="7" s="1"/>
  <c r="J185" i="7" s="1"/>
  <c r="J108" i="7" s="1"/>
  <c r="J186" i="7"/>
  <c r="BE186" i="7" s="1"/>
  <c r="BI184" i="7"/>
  <c r="BH184" i="7"/>
  <c r="BG184" i="7"/>
  <c r="BF184" i="7"/>
  <c r="T184" i="7"/>
  <c r="R184" i="7"/>
  <c r="R182" i="7" s="1"/>
  <c r="P184" i="7"/>
  <c r="BK184" i="7"/>
  <c r="J184" i="7"/>
  <c r="BE184" i="7"/>
  <c r="BI183" i="7"/>
  <c r="BH183" i="7"/>
  <c r="BG183" i="7"/>
  <c r="BF183" i="7"/>
  <c r="T183" i="7"/>
  <c r="T182" i="7" s="1"/>
  <c r="R183" i="7"/>
  <c r="P183" i="7"/>
  <c r="P182" i="7" s="1"/>
  <c r="BK183" i="7"/>
  <c r="BK182" i="7"/>
  <c r="J182" i="7" s="1"/>
  <c r="J183" i="7"/>
  <c r="BE183" i="7"/>
  <c r="J107" i="7"/>
  <c r="BI181" i="7"/>
  <c r="BH181" i="7"/>
  <c r="BG181" i="7"/>
  <c r="BF181" i="7"/>
  <c r="T181" i="7"/>
  <c r="T180" i="7" s="1"/>
  <c r="R181" i="7"/>
  <c r="R180" i="7"/>
  <c r="P181" i="7"/>
  <c r="P180" i="7" s="1"/>
  <c r="BK181" i="7"/>
  <c r="BK180" i="7"/>
  <c r="J180" i="7" s="1"/>
  <c r="J106" i="7" s="1"/>
  <c r="J181" i="7"/>
  <c r="BE181" i="7"/>
  <c r="BI179" i="7"/>
  <c r="BH179" i="7"/>
  <c r="BG179" i="7"/>
  <c r="BF179" i="7"/>
  <c r="T179" i="7"/>
  <c r="R179" i="7"/>
  <c r="P179" i="7"/>
  <c r="BK179" i="7"/>
  <c r="J179" i="7"/>
  <c r="BE179" i="7" s="1"/>
  <c r="BI178" i="7"/>
  <c r="BH178" i="7"/>
  <c r="BG178" i="7"/>
  <c r="BF178" i="7"/>
  <c r="T178" i="7"/>
  <c r="T177" i="7"/>
  <c r="R178" i="7"/>
  <c r="R177" i="7" s="1"/>
  <c r="P178" i="7"/>
  <c r="P177" i="7"/>
  <c r="BK178" i="7"/>
  <c r="BK177" i="7" s="1"/>
  <c r="J177" i="7" s="1"/>
  <c r="J105" i="7" s="1"/>
  <c r="J178" i="7"/>
  <c r="BE178" i="7" s="1"/>
  <c r="BI176" i="7"/>
  <c r="BH176" i="7"/>
  <c r="BG176" i="7"/>
  <c r="BF176" i="7"/>
  <c r="T176" i="7"/>
  <c r="T175" i="7"/>
  <c r="R176" i="7"/>
  <c r="R175" i="7" s="1"/>
  <c r="P176" i="7"/>
  <c r="P175" i="7"/>
  <c r="BK176" i="7"/>
  <c r="BK175" i="7" s="1"/>
  <c r="J175" i="7" s="1"/>
  <c r="J104" i="7" s="1"/>
  <c r="J176" i="7"/>
  <c r="BE176" i="7" s="1"/>
  <c r="BI174" i="7"/>
  <c r="BH174" i="7"/>
  <c r="BG174" i="7"/>
  <c r="BF174" i="7"/>
  <c r="T174" i="7"/>
  <c r="R174" i="7"/>
  <c r="R172" i="7" s="1"/>
  <c r="P174" i="7"/>
  <c r="BK174" i="7"/>
  <c r="J174" i="7"/>
  <c r="BE174" i="7"/>
  <c r="BI173" i="7"/>
  <c r="BH173" i="7"/>
  <c r="BG173" i="7"/>
  <c r="BF173" i="7"/>
  <c r="T173" i="7"/>
  <c r="T172" i="7" s="1"/>
  <c r="R173" i="7"/>
  <c r="P173" i="7"/>
  <c r="P172" i="7" s="1"/>
  <c r="BK173" i="7"/>
  <c r="BK172" i="7"/>
  <c r="J172" i="7" s="1"/>
  <c r="J103" i="7" s="1"/>
  <c r="J173" i="7"/>
  <c r="BE173" i="7"/>
  <c r="BI171" i="7"/>
  <c r="BH171" i="7"/>
  <c r="BG171" i="7"/>
  <c r="BF171" i="7"/>
  <c r="T171" i="7"/>
  <c r="R171" i="7"/>
  <c r="P171" i="7"/>
  <c r="BK171" i="7"/>
  <c r="J171" i="7"/>
  <c r="BE171" i="7" s="1"/>
  <c r="BI170" i="7"/>
  <c r="BH170" i="7"/>
  <c r="BG170" i="7"/>
  <c r="BF170" i="7"/>
  <c r="T170" i="7"/>
  <c r="R170" i="7"/>
  <c r="P170" i="7"/>
  <c r="BK170" i="7"/>
  <c r="J170" i="7"/>
  <c r="BE170" i="7"/>
  <c r="BI169" i="7"/>
  <c r="BH169" i="7"/>
  <c r="BG169" i="7"/>
  <c r="BF169" i="7"/>
  <c r="T169" i="7"/>
  <c r="R169" i="7"/>
  <c r="P169" i="7"/>
  <c r="BK169" i="7"/>
  <c r="J169" i="7"/>
  <c r="BE169" i="7" s="1"/>
  <c r="BI168" i="7"/>
  <c r="BH168" i="7"/>
  <c r="BG168" i="7"/>
  <c r="BF168" i="7"/>
  <c r="T168" i="7"/>
  <c r="R168" i="7"/>
  <c r="P168" i="7"/>
  <c r="BK168" i="7"/>
  <c r="J168" i="7"/>
  <c r="BE168" i="7"/>
  <c r="BI167" i="7"/>
  <c r="BH167" i="7"/>
  <c r="BG167" i="7"/>
  <c r="BF167" i="7"/>
  <c r="T167" i="7"/>
  <c r="R167" i="7"/>
  <c r="P167" i="7"/>
  <c r="BK167" i="7"/>
  <c r="J167" i="7"/>
  <c r="BE167" i="7" s="1"/>
  <c r="BI166" i="7"/>
  <c r="BH166" i="7"/>
  <c r="BG166" i="7"/>
  <c r="BF166" i="7"/>
  <c r="T166" i="7"/>
  <c r="R166" i="7"/>
  <c r="P166" i="7"/>
  <c r="BK166" i="7"/>
  <c r="J166" i="7"/>
  <c r="BE166" i="7"/>
  <c r="BI165" i="7"/>
  <c r="BH165" i="7"/>
  <c r="BG165" i="7"/>
  <c r="BF165" i="7"/>
  <c r="T165" i="7"/>
  <c r="R165" i="7"/>
  <c r="P165" i="7"/>
  <c r="BK165" i="7"/>
  <c r="J165" i="7"/>
  <c r="BE165" i="7" s="1"/>
  <c r="BI164" i="7"/>
  <c r="BH164" i="7"/>
  <c r="BG164" i="7"/>
  <c r="BF164" i="7"/>
  <c r="T164" i="7"/>
  <c r="R164" i="7"/>
  <c r="P164" i="7"/>
  <c r="BK164" i="7"/>
  <c r="J164" i="7"/>
  <c r="BE164" i="7"/>
  <c r="BI163" i="7"/>
  <c r="BH163" i="7"/>
  <c r="BG163" i="7"/>
  <c r="BF163" i="7"/>
  <c r="T163" i="7"/>
  <c r="R163" i="7"/>
  <c r="P163" i="7"/>
  <c r="BK163" i="7"/>
  <c r="J163" i="7"/>
  <c r="BE163" i="7" s="1"/>
  <c r="BI162" i="7"/>
  <c r="BH162" i="7"/>
  <c r="BG162" i="7"/>
  <c r="BF162" i="7"/>
  <c r="T162" i="7"/>
  <c r="T161" i="7"/>
  <c r="R162" i="7"/>
  <c r="P162" i="7"/>
  <c r="P161" i="7"/>
  <c r="BK162" i="7"/>
  <c r="J162" i="7"/>
  <c r="BE162" i="7" s="1"/>
  <c r="BI160" i="7"/>
  <c r="BH160" i="7"/>
  <c r="BG160" i="7"/>
  <c r="BF160" i="7"/>
  <c r="T160" i="7"/>
  <c r="R160" i="7"/>
  <c r="P160" i="7"/>
  <c r="BK160" i="7"/>
  <c r="J160" i="7"/>
  <c r="BE160" i="7"/>
  <c r="BI159" i="7"/>
  <c r="BH159" i="7"/>
  <c r="BG159" i="7"/>
  <c r="BF159" i="7"/>
  <c r="T159" i="7"/>
  <c r="R159" i="7"/>
  <c r="P159" i="7"/>
  <c r="BK159" i="7"/>
  <c r="J159" i="7"/>
  <c r="BE159" i="7" s="1"/>
  <c r="BI158" i="7"/>
  <c r="BH158" i="7"/>
  <c r="BG158" i="7"/>
  <c r="BF158" i="7"/>
  <c r="T158" i="7"/>
  <c r="T157" i="7"/>
  <c r="R158" i="7"/>
  <c r="R157" i="7" s="1"/>
  <c r="P158" i="7"/>
  <c r="P157" i="7"/>
  <c r="BK158" i="7"/>
  <c r="BK157" i="7" s="1"/>
  <c r="J157" i="7" s="1"/>
  <c r="J101" i="7" s="1"/>
  <c r="J158" i="7"/>
  <c r="BE158" i="7" s="1"/>
  <c r="BI156" i="7"/>
  <c r="BH156" i="7"/>
  <c r="BG156" i="7"/>
  <c r="BF156" i="7"/>
  <c r="T156" i="7"/>
  <c r="R156" i="7"/>
  <c r="R149" i="7" s="1"/>
  <c r="P156" i="7"/>
  <c r="BK156" i="7"/>
  <c r="J156" i="7"/>
  <c r="BE156" i="7"/>
  <c r="BI155" i="7"/>
  <c r="BH155" i="7"/>
  <c r="BG155" i="7"/>
  <c r="BF155" i="7"/>
  <c r="T155" i="7"/>
  <c r="R155" i="7"/>
  <c r="P155" i="7"/>
  <c r="BK155" i="7"/>
  <c r="J155" i="7"/>
  <c r="BE155" i="7" s="1"/>
  <c r="BI154" i="7"/>
  <c r="BH154" i="7"/>
  <c r="BG154" i="7"/>
  <c r="BF154" i="7"/>
  <c r="T154" i="7"/>
  <c r="R154" i="7"/>
  <c r="P154" i="7"/>
  <c r="BK154" i="7"/>
  <c r="J154" i="7"/>
  <c r="BE154" i="7"/>
  <c r="BI153" i="7"/>
  <c r="BH153" i="7"/>
  <c r="BG153" i="7"/>
  <c r="BF153" i="7"/>
  <c r="T153" i="7"/>
  <c r="R153" i="7"/>
  <c r="P153" i="7"/>
  <c r="BK153" i="7"/>
  <c r="J153" i="7"/>
  <c r="BE153" i="7" s="1"/>
  <c r="BI152" i="7"/>
  <c r="BH152" i="7"/>
  <c r="BG152" i="7"/>
  <c r="BF152" i="7"/>
  <c r="T152" i="7"/>
  <c r="R152" i="7"/>
  <c r="P152" i="7"/>
  <c r="BK152" i="7"/>
  <c r="J152" i="7"/>
  <c r="BE152" i="7"/>
  <c r="BI151" i="7"/>
  <c r="BH151" i="7"/>
  <c r="BG151" i="7"/>
  <c r="BF151" i="7"/>
  <c r="T151" i="7"/>
  <c r="R151" i="7"/>
  <c r="P151" i="7"/>
  <c r="BK151" i="7"/>
  <c r="J151" i="7"/>
  <c r="BE151" i="7" s="1"/>
  <c r="BI150" i="7"/>
  <c r="BH150" i="7"/>
  <c r="BG150" i="7"/>
  <c r="BF150" i="7"/>
  <c r="T150" i="7"/>
  <c r="T149" i="7"/>
  <c r="R150" i="7"/>
  <c r="P150" i="7"/>
  <c r="P149" i="7"/>
  <c r="P148" i="7" s="1"/>
  <c r="P147" i="7" s="1"/>
  <c r="AU101" i="1" s="1"/>
  <c r="BK150" i="7"/>
  <c r="J150" i="7"/>
  <c r="BE150" i="7" s="1"/>
  <c r="J143" i="7"/>
  <c r="F143" i="7"/>
  <c r="F141" i="7"/>
  <c r="E139" i="7"/>
  <c r="BI124" i="7"/>
  <c r="BH124" i="7"/>
  <c r="BG124" i="7"/>
  <c r="BF124" i="7"/>
  <c r="BI123" i="7"/>
  <c r="BH123" i="7"/>
  <c r="BG123" i="7"/>
  <c r="BF123" i="7"/>
  <c r="BE123" i="7"/>
  <c r="BI122" i="7"/>
  <c r="BH122" i="7"/>
  <c r="BG122" i="7"/>
  <c r="BF122" i="7"/>
  <c r="BE122" i="7"/>
  <c r="BI121" i="7"/>
  <c r="BH121" i="7"/>
  <c r="BG121" i="7"/>
  <c r="F39" i="7" s="1"/>
  <c r="BB101" i="1" s="1"/>
  <c r="BF121" i="7"/>
  <c r="BE121" i="7"/>
  <c r="BI120" i="7"/>
  <c r="BH120" i="7"/>
  <c r="BG120" i="7"/>
  <c r="BF120" i="7"/>
  <c r="BE120" i="7"/>
  <c r="BI119" i="7"/>
  <c r="F41" i="7" s="1"/>
  <c r="BD101" i="1" s="1"/>
  <c r="BH119" i="7"/>
  <c r="BG119" i="7"/>
  <c r="BF119" i="7"/>
  <c r="BE119" i="7"/>
  <c r="J93" i="7"/>
  <c r="F93" i="7"/>
  <c r="F91" i="7"/>
  <c r="E89" i="7"/>
  <c r="J26" i="7"/>
  <c r="E26" i="7"/>
  <c r="J144" i="7" s="1"/>
  <c r="J94" i="7"/>
  <c r="J25" i="7"/>
  <c r="J20" i="7"/>
  <c r="E20" i="7"/>
  <c r="F94" i="7" s="1"/>
  <c r="J19" i="7"/>
  <c r="J14" i="7"/>
  <c r="J141" i="7" s="1"/>
  <c r="E7" i="7"/>
  <c r="E135" i="7" s="1"/>
  <c r="E85" i="7"/>
  <c r="J41" i="6"/>
  <c r="J40" i="6"/>
  <c r="AY100" i="1" s="1"/>
  <c r="J39" i="6"/>
  <c r="AX100" i="1"/>
  <c r="BI212" i="6"/>
  <c r="BH212" i="6"/>
  <c r="BG212" i="6"/>
  <c r="BF212" i="6"/>
  <c r="T212" i="6"/>
  <c r="T211" i="6" s="1"/>
  <c r="R212" i="6"/>
  <c r="R211" i="6"/>
  <c r="P212" i="6"/>
  <c r="P211" i="6" s="1"/>
  <c r="BK212" i="6"/>
  <c r="BK211" i="6"/>
  <c r="J211" i="6" s="1"/>
  <c r="J104" i="6" s="1"/>
  <c r="J212" i="6"/>
  <c r="BE212" i="6"/>
  <c r="BI210" i="6"/>
  <c r="BH210" i="6"/>
  <c r="BG210" i="6"/>
  <c r="BF210" i="6"/>
  <c r="T210" i="6"/>
  <c r="T209" i="6" s="1"/>
  <c r="R210" i="6"/>
  <c r="R209" i="6"/>
  <c r="P210" i="6"/>
  <c r="P209" i="6" s="1"/>
  <c r="BK210" i="6"/>
  <c r="BK209" i="6"/>
  <c r="J209" i="6" s="1"/>
  <c r="J103" i="6" s="1"/>
  <c r="J210" i="6"/>
  <c r="BE210" i="6"/>
  <c r="BI208" i="6"/>
  <c r="BH208" i="6"/>
  <c r="BG208" i="6"/>
  <c r="BF208" i="6"/>
  <c r="T208" i="6"/>
  <c r="T207" i="6" s="1"/>
  <c r="R208" i="6"/>
  <c r="R207" i="6"/>
  <c r="P208" i="6"/>
  <c r="P207" i="6" s="1"/>
  <c r="BK208" i="6"/>
  <c r="BK207" i="6"/>
  <c r="J207" i="6" s="1"/>
  <c r="J102" i="6" s="1"/>
  <c r="J208" i="6"/>
  <c r="BE208" i="6"/>
  <c r="BI206" i="6"/>
  <c r="BH206" i="6"/>
  <c r="BG206" i="6"/>
  <c r="BF206" i="6"/>
  <c r="T206" i="6"/>
  <c r="R206" i="6"/>
  <c r="P206" i="6"/>
  <c r="BK206" i="6"/>
  <c r="J206" i="6"/>
  <c r="BE206" i="6"/>
  <c r="BI205" i="6"/>
  <c r="BH205" i="6"/>
  <c r="BG205" i="6"/>
  <c r="BF205" i="6"/>
  <c r="T205" i="6"/>
  <c r="R205" i="6"/>
  <c r="P205" i="6"/>
  <c r="BK205" i="6"/>
  <c r="J205" i="6"/>
  <c r="BE205" i="6"/>
  <c r="BI204" i="6"/>
  <c r="BH204" i="6"/>
  <c r="BG204" i="6"/>
  <c r="BF204" i="6"/>
  <c r="T204" i="6"/>
  <c r="R204" i="6"/>
  <c r="P204" i="6"/>
  <c r="BK204" i="6"/>
  <c r="J204" i="6"/>
  <c r="BE204" i="6"/>
  <c r="BI203" i="6"/>
  <c r="BH203" i="6"/>
  <c r="BG203" i="6"/>
  <c r="BF203" i="6"/>
  <c r="T203" i="6"/>
  <c r="R203" i="6"/>
  <c r="P203" i="6"/>
  <c r="BK203" i="6"/>
  <c r="J203" i="6"/>
  <c r="BE203" i="6"/>
  <c r="BI202" i="6"/>
  <c r="BH202" i="6"/>
  <c r="BG202" i="6"/>
  <c r="BF202" i="6"/>
  <c r="T202" i="6"/>
  <c r="R202" i="6"/>
  <c r="P202" i="6"/>
  <c r="BK202" i="6"/>
  <c r="J202" i="6"/>
  <c r="BE202" i="6"/>
  <c r="BI201" i="6"/>
  <c r="BH201" i="6"/>
  <c r="BG201" i="6"/>
  <c r="BF201" i="6"/>
  <c r="T201" i="6"/>
  <c r="R201" i="6"/>
  <c r="P201" i="6"/>
  <c r="BK201" i="6"/>
  <c r="J201" i="6"/>
  <c r="BE201" i="6"/>
  <c r="BI200" i="6"/>
  <c r="BH200" i="6"/>
  <c r="BG200" i="6"/>
  <c r="BF200" i="6"/>
  <c r="T200" i="6"/>
  <c r="R200" i="6"/>
  <c r="P200" i="6"/>
  <c r="BK200" i="6"/>
  <c r="J200" i="6"/>
  <c r="BE200" i="6"/>
  <c r="BI199" i="6"/>
  <c r="BH199" i="6"/>
  <c r="BG199" i="6"/>
  <c r="BF199" i="6"/>
  <c r="T199" i="6"/>
  <c r="R199" i="6"/>
  <c r="P199" i="6"/>
  <c r="BK199" i="6"/>
  <c r="J199" i="6"/>
  <c r="BE199" i="6"/>
  <c r="BI198" i="6"/>
  <c r="BH198" i="6"/>
  <c r="BG198" i="6"/>
  <c r="BF198" i="6"/>
  <c r="T198" i="6"/>
  <c r="R198" i="6"/>
  <c r="P198" i="6"/>
  <c r="BK198" i="6"/>
  <c r="J198" i="6"/>
  <c r="BE198" i="6"/>
  <c r="BI197" i="6"/>
  <c r="BH197" i="6"/>
  <c r="BG197" i="6"/>
  <c r="BF197" i="6"/>
  <c r="T197" i="6"/>
  <c r="R197" i="6"/>
  <c r="P197" i="6"/>
  <c r="BK197" i="6"/>
  <c r="J197" i="6"/>
  <c r="BE197" i="6"/>
  <c r="BI196" i="6"/>
  <c r="BH196" i="6"/>
  <c r="BG196" i="6"/>
  <c r="BF196" i="6"/>
  <c r="T196" i="6"/>
  <c r="R196" i="6"/>
  <c r="P196" i="6"/>
  <c r="BK196" i="6"/>
  <c r="J196" i="6"/>
  <c r="BE196" i="6"/>
  <c r="BI195" i="6"/>
  <c r="BH195" i="6"/>
  <c r="BG195" i="6"/>
  <c r="BF195" i="6"/>
  <c r="T195" i="6"/>
  <c r="R195" i="6"/>
  <c r="P195" i="6"/>
  <c r="BK195" i="6"/>
  <c r="J195" i="6"/>
  <c r="BE195" i="6"/>
  <c r="BI194" i="6"/>
  <c r="BH194" i="6"/>
  <c r="BG194" i="6"/>
  <c r="BF194" i="6"/>
  <c r="T194" i="6"/>
  <c r="R194" i="6"/>
  <c r="P194" i="6"/>
  <c r="BK194" i="6"/>
  <c r="J194" i="6"/>
  <c r="BE194" i="6"/>
  <c r="BI193" i="6"/>
  <c r="BH193" i="6"/>
  <c r="BG193" i="6"/>
  <c r="BF193" i="6"/>
  <c r="T193" i="6"/>
  <c r="R193" i="6"/>
  <c r="P193" i="6"/>
  <c r="BK193" i="6"/>
  <c r="J193" i="6"/>
  <c r="BE193" i="6"/>
  <c r="BI192" i="6"/>
  <c r="BH192" i="6"/>
  <c r="BG192" i="6"/>
  <c r="BF192" i="6"/>
  <c r="T192" i="6"/>
  <c r="R192" i="6"/>
  <c r="P192" i="6"/>
  <c r="BK192" i="6"/>
  <c r="J192" i="6"/>
  <c r="BE192" i="6"/>
  <c r="BI191" i="6"/>
  <c r="BH191" i="6"/>
  <c r="BG191" i="6"/>
  <c r="BF191" i="6"/>
  <c r="T191" i="6"/>
  <c r="R191" i="6"/>
  <c r="P191" i="6"/>
  <c r="BK191" i="6"/>
  <c r="J191" i="6"/>
  <c r="BE191" i="6"/>
  <c r="BI190" i="6"/>
  <c r="BH190" i="6"/>
  <c r="BG190" i="6"/>
  <c r="BF190" i="6"/>
  <c r="T190" i="6"/>
  <c r="R190" i="6"/>
  <c r="P190" i="6"/>
  <c r="BK190" i="6"/>
  <c r="J190" i="6"/>
  <c r="BE190" i="6"/>
  <c r="BI189" i="6"/>
  <c r="BH189" i="6"/>
  <c r="BG189" i="6"/>
  <c r="BF189" i="6"/>
  <c r="T189" i="6"/>
  <c r="R189" i="6"/>
  <c r="R186" i="6" s="1"/>
  <c r="P189" i="6"/>
  <c r="BK189" i="6"/>
  <c r="J189" i="6"/>
  <c r="BE189" i="6"/>
  <c r="BI188" i="6"/>
  <c r="BH188" i="6"/>
  <c r="BG188" i="6"/>
  <c r="BF188" i="6"/>
  <c r="T188" i="6"/>
  <c r="R188" i="6"/>
  <c r="P188" i="6"/>
  <c r="BK188" i="6"/>
  <c r="BK186" i="6" s="1"/>
  <c r="J186" i="6" s="1"/>
  <c r="J101" i="6" s="1"/>
  <c r="J188" i="6"/>
  <c r="BE188" i="6"/>
  <c r="BI187" i="6"/>
  <c r="BH187" i="6"/>
  <c r="BG187" i="6"/>
  <c r="BF187" i="6"/>
  <c r="T187" i="6"/>
  <c r="T186" i="6"/>
  <c r="R187" i="6"/>
  <c r="P187" i="6"/>
  <c r="P186" i="6"/>
  <c r="BK187" i="6"/>
  <c r="J187" i="6"/>
  <c r="BE187" i="6" s="1"/>
  <c r="BI185" i="6"/>
  <c r="BH185" i="6"/>
  <c r="BG185" i="6"/>
  <c r="BF185" i="6"/>
  <c r="T185" i="6"/>
  <c r="R185" i="6"/>
  <c r="P185" i="6"/>
  <c r="BK185" i="6"/>
  <c r="J185" i="6"/>
  <c r="BE185" i="6"/>
  <c r="BI184" i="6"/>
  <c r="BH184" i="6"/>
  <c r="BG184" i="6"/>
  <c r="BF184" i="6"/>
  <c r="T184" i="6"/>
  <c r="R184" i="6"/>
  <c r="P184" i="6"/>
  <c r="BK184" i="6"/>
  <c r="J184" i="6"/>
  <c r="BE184" i="6"/>
  <c r="BI183" i="6"/>
  <c r="BH183" i="6"/>
  <c r="BG183" i="6"/>
  <c r="BF183" i="6"/>
  <c r="T183" i="6"/>
  <c r="R183" i="6"/>
  <c r="P183" i="6"/>
  <c r="BK183" i="6"/>
  <c r="J183" i="6"/>
  <c r="BE183" i="6"/>
  <c r="BI182" i="6"/>
  <c r="BH182" i="6"/>
  <c r="BG182" i="6"/>
  <c r="BF182" i="6"/>
  <c r="T182" i="6"/>
  <c r="R182" i="6"/>
  <c r="P182" i="6"/>
  <c r="BK182" i="6"/>
  <c r="J182" i="6"/>
  <c r="BE182" i="6"/>
  <c r="BI181" i="6"/>
  <c r="BH181" i="6"/>
  <c r="BG181" i="6"/>
  <c r="BF181" i="6"/>
  <c r="T181" i="6"/>
  <c r="R181" i="6"/>
  <c r="P181" i="6"/>
  <c r="BK181" i="6"/>
  <c r="J181" i="6"/>
  <c r="BE181" i="6"/>
  <c r="BI180" i="6"/>
  <c r="BH180" i="6"/>
  <c r="BG180" i="6"/>
  <c r="BF180" i="6"/>
  <c r="T180" i="6"/>
  <c r="R180" i="6"/>
  <c r="P180" i="6"/>
  <c r="BK180" i="6"/>
  <c r="J180" i="6"/>
  <c r="BE180" i="6"/>
  <c r="BI179" i="6"/>
  <c r="BH179" i="6"/>
  <c r="BG179" i="6"/>
  <c r="BF179" i="6"/>
  <c r="T179" i="6"/>
  <c r="R179" i="6"/>
  <c r="P179" i="6"/>
  <c r="BK179" i="6"/>
  <c r="J179" i="6"/>
  <c r="BE179" i="6"/>
  <c r="BI178" i="6"/>
  <c r="BH178" i="6"/>
  <c r="BG178" i="6"/>
  <c r="BF178" i="6"/>
  <c r="T178" i="6"/>
  <c r="R178" i="6"/>
  <c r="P178" i="6"/>
  <c r="BK178" i="6"/>
  <c r="J178" i="6"/>
  <c r="BE178" i="6"/>
  <c r="BI177" i="6"/>
  <c r="BH177" i="6"/>
  <c r="BG177" i="6"/>
  <c r="BF177" i="6"/>
  <c r="T177" i="6"/>
  <c r="R177" i="6"/>
  <c r="P177" i="6"/>
  <c r="BK177" i="6"/>
  <c r="J177" i="6"/>
  <c r="BE177" i="6"/>
  <c r="BI176" i="6"/>
  <c r="BH176" i="6"/>
  <c r="BG176" i="6"/>
  <c r="BF176" i="6"/>
  <c r="T176" i="6"/>
  <c r="R176" i="6"/>
  <c r="P176" i="6"/>
  <c r="BK176" i="6"/>
  <c r="J176" i="6"/>
  <c r="BE176" i="6"/>
  <c r="BI175" i="6"/>
  <c r="BH175" i="6"/>
  <c r="BG175" i="6"/>
  <c r="BF175" i="6"/>
  <c r="T175" i="6"/>
  <c r="R175" i="6"/>
  <c r="P175" i="6"/>
  <c r="BK175" i="6"/>
  <c r="J175" i="6"/>
  <c r="BE175" i="6"/>
  <c r="BI174" i="6"/>
  <c r="BH174" i="6"/>
  <c r="BG174" i="6"/>
  <c r="BF174" i="6"/>
  <c r="T174" i="6"/>
  <c r="R174" i="6"/>
  <c r="P174" i="6"/>
  <c r="BK174" i="6"/>
  <c r="J174" i="6"/>
  <c r="BE174" i="6"/>
  <c r="BI173" i="6"/>
  <c r="BH173" i="6"/>
  <c r="BG173" i="6"/>
  <c r="BF173" i="6"/>
  <c r="T173" i="6"/>
  <c r="R173" i="6"/>
  <c r="P173" i="6"/>
  <c r="BK173" i="6"/>
  <c r="J173" i="6"/>
  <c r="BE173" i="6"/>
  <c r="BI172" i="6"/>
  <c r="BH172" i="6"/>
  <c r="BG172" i="6"/>
  <c r="BF172" i="6"/>
  <c r="T172" i="6"/>
  <c r="R172" i="6"/>
  <c r="P172" i="6"/>
  <c r="BK172" i="6"/>
  <c r="J172" i="6"/>
  <c r="BE172" i="6"/>
  <c r="BI171" i="6"/>
  <c r="BH171" i="6"/>
  <c r="BG171" i="6"/>
  <c r="BF171" i="6"/>
  <c r="T171" i="6"/>
  <c r="R171" i="6"/>
  <c r="P171" i="6"/>
  <c r="BK171" i="6"/>
  <c r="J171" i="6"/>
  <c r="BE171" i="6"/>
  <c r="BI170" i="6"/>
  <c r="BH170" i="6"/>
  <c r="BG170" i="6"/>
  <c r="BF170" i="6"/>
  <c r="T170" i="6"/>
  <c r="R170" i="6"/>
  <c r="P170" i="6"/>
  <c r="BK170" i="6"/>
  <c r="J170" i="6"/>
  <c r="BE170" i="6"/>
  <c r="BI169" i="6"/>
  <c r="BH169" i="6"/>
  <c r="BG169" i="6"/>
  <c r="BF169" i="6"/>
  <c r="T169" i="6"/>
  <c r="R169" i="6"/>
  <c r="P169" i="6"/>
  <c r="BK169" i="6"/>
  <c r="J169" i="6"/>
  <c r="BE169" i="6"/>
  <c r="BI168" i="6"/>
  <c r="BH168" i="6"/>
  <c r="BG168" i="6"/>
  <c r="BF168" i="6"/>
  <c r="T168" i="6"/>
  <c r="R168" i="6"/>
  <c r="P168" i="6"/>
  <c r="BK168" i="6"/>
  <c r="J168" i="6"/>
  <c r="BE168" i="6"/>
  <c r="BI167" i="6"/>
  <c r="BH167" i="6"/>
  <c r="BG167" i="6"/>
  <c r="BF167" i="6"/>
  <c r="T167" i="6"/>
  <c r="R167" i="6"/>
  <c r="P167" i="6"/>
  <c r="BK167" i="6"/>
  <c r="J167" i="6"/>
  <c r="BE167" i="6"/>
  <c r="BI166" i="6"/>
  <c r="BH166" i="6"/>
  <c r="BG166" i="6"/>
  <c r="BF166" i="6"/>
  <c r="T166" i="6"/>
  <c r="R166" i="6"/>
  <c r="P166" i="6"/>
  <c r="BK166" i="6"/>
  <c r="J166" i="6"/>
  <c r="BE166" i="6"/>
  <c r="BI165" i="6"/>
  <c r="BH165" i="6"/>
  <c r="BG165" i="6"/>
  <c r="BF165" i="6"/>
  <c r="T165" i="6"/>
  <c r="R165" i="6"/>
  <c r="P165" i="6"/>
  <c r="BK165" i="6"/>
  <c r="J165" i="6"/>
  <c r="BE165" i="6"/>
  <c r="BI164" i="6"/>
  <c r="BH164" i="6"/>
  <c r="BG164" i="6"/>
  <c r="BF164" i="6"/>
  <c r="T164" i="6"/>
  <c r="R164" i="6"/>
  <c r="P164" i="6"/>
  <c r="BK164" i="6"/>
  <c r="J164" i="6"/>
  <c r="BE164" i="6"/>
  <c r="BI163" i="6"/>
  <c r="BH163" i="6"/>
  <c r="BG163" i="6"/>
  <c r="BF163" i="6"/>
  <c r="T163" i="6"/>
  <c r="R163" i="6"/>
  <c r="P163" i="6"/>
  <c r="BK163" i="6"/>
  <c r="J163" i="6"/>
  <c r="BE163" i="6"/>
  <c r="BI162" i="6"/>
  <c r="BH162" i="6"/>
  <c r="BG162" i="6"/>
  <c r="BF162" i="6"/>
  <c r="T162" i="6"/>
  <c r="R162" i="6"/>
  <c r="P162" i="6"/>
  <c r="BK162" i="6"/>
  <c r="J162" i="6"/>
  <c r="BE162" i="6"/>
  <c r="BI161" i="6"/>
  <c r="BH161" i="6"/>
  <c r="BG161" i="6"/>
  <c r="BF161" i="6"/>
  <c r="T161" i="6"/>
  <c r="R161" i="6"/>
  <c r="P161" i="6"/>
  <c r="BK161" i="6"/>
  <c r="J161" i="6"/>
  <c r="BE161" i="6"/>
  <c r="BI160" i="6"/>
  <c r="BH160" i="6"/>
  <c r="BG160" i="6"/>
  <c r="BF160" i="6"/>
  <c r="T160" i="6"/>
  <c r="R160" i="6"/>
  <c r="P160" i="6"/>
  <c r="BK160" i="6"/>
  <c r="J160" i="6"/>
  <c r="BE160" i="6"/>
  <c r="BI159" i="6"/>
  <c r="BH159" i="6"/>
  <c r="BG159" i="6"/>
  <c r="BF159" i="6"/>
  <c r="T159" i="6"/>
  <c r="R159" i="6"/>
  <c r="P159" i="6"/>
  <c r="BK159" i="6"/>
  <c r="J159" i="6"/>
  <c r="BE159" i="6"/>
  <c r="BI158" i="6"/>
  <c r="BH158" i="6"/>
  <c r="BG158" i="6"/>
  <c r="BF158" i="6"/>
  <c r="T158" i="6"/>
  <c r="R158" i="6"/>
  <c r="P158" i="6"/>
  <c r="BK158" i="6"/>
  <c r="J158" i="6"/>
  <c r="BE158" i="6"/>
  <c r="BI157" i="6"/>
  <c r="BH157" i="6"/>
  <c r="BG157" i="6"/>
  <c r="BF157" i="6"/>
  <c r="T157" i="6"/>
  <c r="R157" i="6"/>
  <c r="P157" i="6"/>
  <c r="BK157" i="6"/>
  <c r="J157" i="6"/>
  <c r="BE157" i="6"/>
  <c r="BI156" i="6"/>
  <c r="BH156" i="6"/>
  <c r="BG156" i="6"/>
  <c r="BF156" i="6"/>
  <c r="T156" i="6"/>
  <c r="R156" i="6"/>
  <c r="P156" i="6"/>
  <c r="BK156" i="6"/>
  <c r="J156" i="6"/>
  <c r="BE156" i="6"/>
  <c r="BI155" i="6"/>
  <c r="BH155" i="6"/>
  <c r="BG155" i="6"/>
  <c r="BF155" i="6"/>
  <c r="T155" i="6"/>
  <c r="R155" i="6"/>
  <c r="P155" i="6"/>
  <c r="BK155" i="6"/>
  <c r="J155" i="6"/>
  <c r="BE155" i="6"/>
  <c r="BI154" i="6"/>
  <c r="BH154" i="6"/>
  <c r="BG154" i="6"/>
  <c r="BF154" i="6"/>
  <c r="T154" i="6"/>
  <c r="R154" i="6"/>
  <c r="P154" i="6"/>
  <c r="BK154" i="6"/>
  <c r="J154" i="6"/>
  <c r="BE154" i="6"/>
  <c r="BI153" i="6"/>
  <c r="BH153" i="6"/>
  <c r="BG153" i="6"/>
  <c r="BF153" i="6"/>
  <c r="T153" i="6"/>
  <c r="R153" i="6"/>
  <c r="P153" i="6"/>
  <c r="BK153" i="6"/>
  <c r="J153" i="6"/>
  <c r="BE153" i="6"/>
  <c r="BI152" i="6"/>
  <c r="BH152" i="6"/>
  <c r="BG152" i="6"/>
  <c r="BF152" i="6"/>
  <c r="T152" i="6"/>
  <c r="R152" i="6"/>
  <c r="P152" i="6"/>
  <c r="BK152" i="6"/>
  <c r="J152" i="6"/>
  <c r="BE152" i="6"/>
  <c r="BI151" i="6"/>
  <c r="BH151" i="6"/>
  <c r="BG151" i="6"/>
  <c r="BF151" i="6"/>
  <c r="T151" i="6"/>
  <c r="R151" i="6"/>
  <c r="P151" i="6"/>
  <c r="BK151" i="6"/>
  <c r="J151" i="6"/>
  <c r="BE151" i="6"/>
  <c r="BI150" i="6"/>
  <c r="BH150" i="6"/>
  <c r="BG150" i="6"/>
  <c r="BF150" i="6"/>
  <c r="T150" i="6"/>
  <c r="R150" i="6"/>
  <c r="P150" i="6"/>
  <c r="BK150" i="6"/>
  <c r="J150" i="6"/>
  <c r="BE150" i="6"/>
  <c r="BI149" i="6"/>
  <c r="BH149" i="6"/>
  <c r="BG149" i="6"/>
  <c r="BF149" i="6"/>
  <c r="T149" i="6"/>
  <c r="R149" i="6"/>
  <c r="R146" i="6" s="1"/>
  <c r="P149" i="6"/>
  <c r="BK149" i="6"/>
  <c r="J149" i="6"/>
  <c r="BE149" i="6"/>
  <c r="BI148" i="6"/>
  <c r="BH148" i="6"/>
  <c r="BG148" i="6"/>
  <c r="BF148" i="6"/>
  <c r="T148" i="6"/>
  <c r="R148" i="6"/>
  <c r="P148" i="6"/>
  <c r="BK148" i="6"/>
  <c r="BK146" i="6" s="1"/>
  <c r="J146" i="6" s="1"/>
  <c r="J100" i="6" s="1"/>
  <c r="J148" i="6"/>
  <c r="BE148" i="6"/>
  <c r="BI147" i="6"/>
  <c r="BH147" i="6"/>
  <c r="BG147" i="6"/>
  <c r="BF147" i="6"/>
  <c r="T147" i="6"/>
  <c r="T146" i="6"/>
  <c r="R147" i="6"/>
  <c r="P147" i="6"/>
  <c r="P146" i="6"/>
  <c r="BK147" i="6"/>
  <c r="J147" i="6"/>
  <c r="BE147" i="6" s="1"/>
  <c r="BI145" i="6"/>
  <c r="BH145" i="6"/>
  <c r="BG145" i="6"/>
  <c r="BF145" i="6"/>
  <c r="T145" i="6"/>
  <c r="R145" i="6"/>
  <c r="P145" i="6"/>
  <c r="BK145" i="6"/>
  <c r="J145" i="6"/>
  <c r="BE145" i="6"/>
  <c r="BI144" i="6"/>
  <c r="BH144" i="6"/>
  <c r="BG144" i="6"/>
  <c r="BF144" i="6"/>
  <c r="T144" i="6"/>
  <c r="R144" i="6"/>
  <c r="P144" i="6"/>
  <c r="BK144" i="6"/>
  <c r="J144" i="6"/>
  <c r="BE144" i="6"/>
  <c r="BI143" i="6"/>
  <c r="BH143" i="6"/>
  <c r="BG143" i="6"/>
  <c r="BF143" i="6"/>
  <c r="T143" i="6"/>
  <c r="R143" i="6"/>
  <c r="P143" i="6"/>
  <c r="BK143" i="6"/>
  <c r="J143" i="6"/>
  <c r="BE143" i="6"/>
  <c r="BI142" i="6"/>
  <c r="BH142" i="6"/>
  <c r="BG142" i="6"/>
  <c r="BF142" i="6"/>
  <c r="T142" i="6"/>
  <c r="R142" i="6"/>
  <c r="P142" i="6"/>
  <c r="BK142" i="6"/>
  <c r="J142" i="6"/>
  <c r="BE142" i="6"/>
  <c r="BI141" i="6"/>
  <c r="BH141" i="6"/>
  <c r="BG141" i="6"/>
  <c r="BF141" i="6"/>
  <c r="T141" i="6"/>
  <c r="R141" i="6"/>
  <c r="P141" i="6"/>
  <c r="BK141" i="6"/>
  <c r="J141" i="6"/>
  <c r="BE141" i="6"/>
  <c r="BI140" i="6"/>
  <c r="BH140" i="6"/>
  <c r="BG140" i="6"/>
  <c r="BF140" i="6"/>
  <c r="T140" i="6"/>
  <c r="R140" i="6"/>
  <c r="P140" i="6"/>
  <c r="BK140" i="6"/>
  <c r="J140" i="6"/>
  <c r="BE140" i="6"/>
  <c r="BI139" i="6"/>
  <c r="BH139" i="6"/>
  <c r="BG139" i="6"/>
  <c r="BF139" i="6"/>
  <c r="T139" i="6"/>
  <c r="T137" i="6" s="1"/>
  <c r="T136" i="6" s="1"/>
  <c r="R139" i="6"/>
  <c r="P139" i="6"/>
  <c r="BK139" i="6"/>
  <c r="J139" i="6"/>
  <c r="BE139" i="6"/>
  <c r="BI138" i="6"/>
  <c r="BH138" i="6"/>
  <c r="BG138" i="6"/>
  <c r="BF138" i="6"/>
  <c r="T138" i="6"/>
  <c r="R138" i="6"/>
  <c r="R137" i="6" s="1"/>
  <c r="P138" i="6"/>
  <c r="P137" i="6"/>
  <c r="BK138" i="6"/>
  <c r="BK137" i="6"/>
  <c r="J138" i="6"/>
  <c r="BE138" i="6"/>
  <c r="J132" i="6"/>
  <c r="F132" i="6"/>
  <c r="F130" i="6"/>
  <c r="E128" i="6"/>
  <c r="BI113" i="6"/>
  <c r="BH113" i="6"/>
  <c r="BG113" i="6"/>
  <c r="BF113" i="6"/>
  <c r="BI112" i="6"/>
  <c r="BH112" i="6"/>
  <c r="BG112" i="6"/>
  <c r="BF112" i="6"/>
  <c r="BE112" i="6"/>
  <c r="BI111" i="6"/>
  <c r="BH111" i="6"/>
  <c r="BG111" i="6"/>
  <c r="BF111" i="6"/>
  <c r="F38" i="6" s="1"/>
  <c r="BA100" i="1" s="1"/>
  <c r="BE111" i="6"/>
  <c r="BI110" i="6"/>
  <c r="BH110" i="6"/>
  <c r="BG110" i="6"/>
  <c r="F39" i="6" s="1"/>
  <c r="BF110" i="6"/>
  <c r="BE110" i="6"/>
  <c r="BI109" i="6"/>
  <c r="BH109" i="6"/>
  <c r="F40" i="6" s="1"/>
  <c r="BC100" i="1" s="1"/>
  <c r="BG109" i="6"/>
  <c r="BF109" i="6"/>
  <c r="BE109" i="6"/>
  <c r="BI108" i="6"/>
  <c r="F41" i="6" s="1"/>
  <c r="BD100" i="1" s="1"/>
  <c r="BH108" i="6"/>
  <c r="BG108" i="6"/>
  <c r="BB100" i="1"/>
  <c r="BF108" i="6"/>
  <c r="J38" i="6" s="1"/>
  <c r="AW100" i="1" s="1"/>
  <c r="BE108" i="6"/>
  <c r="J93" i="6"/>
  <c r="F93" i="6"/>
  <c r="F91" i="6"/>
  <c r="E89" i="6"/>
  <c r="J26" i="6"/>
  <c r="E26" i="6"/>
  <c r="J133" i="6" s="1"/>
  <c r="J94" i="6"/>
  <c r="J25" i="6"/>
  <c r="J20" i="6"/>
  <c r="E20" i="6"/>
  <c r="F94" i="6" s="1"/>
  <c r="F133" i="6"/>
  <c r="J19" i="6"/>
  <c r="J14" i="6"/>
  <c r="J130" i="6" s="1"/>
  <c r="E7" i="6"/>
  <c r="E124" i="6" s="1"/>
  <c r="E85" i="6"/>
  <c r="J41" i="5"/>
  <c r="J40" i="5"/>
  <c r="AY99" i="1"/>
  <c r="J39" i="5"/>
  <c r="AX99" i="1"/>
  <c r="BI292" i="5"/>
  <c r="BH292" i="5"/>
  <c r="BG292" i="5"/>
  <c r="BF292" i="5"/>
  <c r="T292" i="5"/>
  <c r="R292" i="5"/>
  <c r="P292" i="5"/>
  <c r="BK292" i="5"/>
  <c r="J292" i="5"/>
  <c r="BE292" i="5"/>
  <c r="BI291" i="5"/>
  <c r="BH291" i="5"/>
  <c r="BG291" i="5"/>
  <c r="BF291" i="5"/>
  <c r="T291" i="5"/>
  <c r="R291" i="5"/>
  <c r="P291" i="5"/>
  <c r="BK291" i="5"/>
  <c r="J291" i="5"/>
  <c r="BE291" i="5"/>
  <c r="BI290" i="5"/>
  <c r="BH290" i="5"/>
  <c r="BG290" i="5"/>
  <c r="BF290" i="5"/>
  <c r="T290" i="5"/>
  <c r="R290" i="5"/>
  <c r="P290" i="5"/>
  <c r="BK290" i="5"/>
  <c r="J290" i="5"/>
  <c r="BE290" i="5"/>
  <c r="BI289" i="5"/>
  <c r="BH289" i="5"/>
  <c r="BG289" i="5"/>
  <c r="BF289" i="5"/>
  <c r="T289" i="5"/>
  <c r="R289" i="5"/>
  <c r="P289" i="5"/>
  <c r="BK289" i="5"/>
  <c r="J289" i="5"/>
  <c r="BE289" i="5"/>
  <c r="BI288" i="5"/>
  <c r="BH288" i="5"/>
  <c r="BG288" i="5"/>
  <c r="BF288" i="5"/>
  <c r="T288" i="5"/>
  <c r="R288" i="5"/>
  <c r="P288" i="5"/>
  <c r="BK288" i="5"/>
  <c r="J288" i="5"/>
  <c r="BE288" i="5"/>
  <c r="BI287" i="5"/>
  <c r="BH287" i="5"/>
  <c r="BG287" i="5"/>
  <c r="BF287" i="5"/>
  <c r="T287" i="5"/>
  <c r="R287" i="5"/>
  <c r="P287" i="5"/>
  <c r="BK287" i="5"/>
  <c r="J287" i="5"/>
  <c r="BE287" i="5"/>
  <c r="BI286" i="5"/>
  <c r="BH286" i="5"/>
  <c r="BG286" i="5"/>
  <c r="BF286" i="5"/>
  <c r="T286" i="5"/>
  <c r="R286" i="5"/>
  <c r="P286" i="5"/>
  <c r="BK286" i="5"/>
  <c r="J286" i="5"/>
  <c r="BE286" i="5"/>
  <c r="BI285" i="5"/>
  <c r="BH285" i="5"/>
  <c r="BG285" i="5"/>
  <c r="BF285" i="5"/>
  <c r="T285" i="5"/>
  <c r="R285" i="5"/>
  <c r="P285" i="5"/>
  <c r="BK285" i="5"/>
  <c r="J285" i="5"/>
  <c r="BE285" i="5"/>
  <c r="BI284" i="5"/>
  <c r="BH284" i="5"/>
  <c r="BG284" i="5"/>
  <c r="BF284" i="5"/>
  <c r="T284" i="5"/>
  <c r="R284" i="5"/>
  <c r="P284" i="5"/>
  <c r="BK284" i="5"/>
  <c r="J284" i="5"/>
  <c r="BE284" i="5"/>
  <c r="BI283" i="5"/>
  <c r="BH283" i="5"/>
  <c r="BG283" i="5"/>
  <c r="BF283" i="5"/>
  <c r="T283" i="5"/>
  <c r="R283" i="5"/>
  <c r="P283" i="5"/>
  <c r="BK283" i="5"/>
  <c r="J283" i="5"/>
  <c r="BE283" i="5"/>
  <c r="BI282" i="5"/>
  <c r="BH282" i="5"/>
  <c r="BG282" i="5"/>
  <c r="BF282" i="5"/>
  <c r="T282" i="5"/>
  <c r="R282" i="5"/>
  <c r="P282" i="5"/>
  <c r="BK282" i="5"/>
  <c r="J282" i="5"/>
  <c r="BE282" i="5"/>
  <c r="BI281" i="5"/>
  <c r="BH281" i="5"/>
  <c r="BG281" i="5"/>
  <c r="BF281" i="5"/>
  <c r="T281" i="5"/>
  <c r="R281" i="5"/>
  <c r="P281" i="5"/>
  <c r="BK281" i="5"/>
  <c r="J281" i="5"/>
  <c r="BE281" i="5"/>
  <c r="BI280" i="5"/>
  <c r="BH280" i="5"/>
  <c r="BG280" i="5"/>
  <c r="BF280" i="5"/>
  <c r="T280" i="5"/>
  <c r="R280" i="5"/>
  <c r="P280" i="5"/>
  <c r="BK280" i="5"/>
  <c r="J280" i="5"/>
  <c r="BE280" i="5"/>
  <c r="BI279" i="5"/>
  <c r="BH279" i="5"/>
  <c r="BG279" i="5"/>
  <c r="BF279" i="5"/>
  <c r="T279" i="5"/>
  <c r="R279" i="5"/>
  <c r="P279" i="5"/>
  <c r="BK279" i="5"/>
  <c r="J279" i="5"/>
  <c r="BE279" i="5"/>
  <c r="BI278" i="5"/>
  <c r="BH278" i="5"/>
  <c r="BG278" i="5"/>
  <c r="BF278" i="5"/>
  <c r="T278" i="5"/>
  <c r="R278" i="5"/>
  <c r="P278" i="5"/>
  <c r="BK278" i="5"/>
  <c r="J278" i="5"/>
  <c r="BE278" i="5"/>
  <c r="BI277" i="5"/>
  <c r="BH277" i="5"/>
  <c r="BG277" i="5"/>
  <c r="BF277" i="5"/>
  <c r="T277" i="5"/>
  <c r="R277" i="5"/>
  <c r="P277" i="5"/>
  <c r="BK277" i="5"/>
  <c r="J277" i="5"/>
  <c r="BE277" i="5"/>
  <c r="BI276" i="5"/>
  <c r="BH276" i="5"/>
  <c r="BG276" i="5"/>
  <c r="BF276" i="5"/>
  <c r="T276" i="5"/>
  <c r="R276" i="5"/>
  <c r="P276" i="5"/>
  <c r="BK276" i="5"/>
  <c r="J276" i="5"/>
  <c r="BE276" i="5"/>
  <c r="BI275" i="5"/>
  <c r="BH275" i="5"/>
  <c r="BG275" i="5"/>
  <c r="BF275" i="5"/>
  <c r="T275" i="5"/>
  <c r="R275" i="5"/>
  <c r="P275" i="5"/>
  <c r="BK275" i="5"/>
  <c r="J275" i="5"/>
  <c r="BE275" i="5"/>
  <c r="BI274" i="5"/>
  <c r="BH274" i="5"/>
  <c r="BG274" i="5"/>
  <c r="BF274" i="5"/>
  <c r="T274" i="5"/>
  <c r="R274" i="5"/>
  <c r="P274" i="5"/>
  <c r="BK274" i="5"/>
  <c r="J274" i="5"/>
  <c r="BE274" i="5"/>
  <c r="BI273" i="5"/>
  <c r="BH273" i="5"/>
  <c r="BG273" i="5"/>
  <c r="BF273" i="5"/>
  <c r="T273" i="5"/>
  <c r="R273" i="5"/>
  <c r="P273" i="5"/>
  <c r="BK273" i="5"/>
  <c r="J273" i="5"/>
  <c r="BE273" i="5"/>
  <c r="BI272" i="5"/>
  <c r="BH272" i="5"/>
  <c r="BG272" i="5"/>
  <c r="BF272" i="5"/>
  <c r="T272" i="5"/>
  <c r="R272" i="5"/>
  <c r="P272" i="5"/>
  <c r="BK272" i="5"/>
  <c r="J272" i="5"/>
  <c r="BE272" i="5"/>
  <c r="BI271" i="5"/>
  <c r="BH271" i="5"/>
  <c r="BG271" i="5"/>
  <c r="BF271" i="5"/>
  <c r="T271" i="5"/>
  <c r="R271" i="5"/>
  <c r="P271" i="5"/>
  <c r="BK271" i="5"/>
  <c r="J271" i="5"/>
  <c r="BE271" i="5"/>
  <c r="BI270" i="5"/>
  <c r="BH270" i="5"/>
  <c r="BG270" i="5"/>
  <c r="BF270" i="5"/>
  <c r="T270" i="5"/>
  <c r="R270" i="5"/>
  <c r="P270" i="5"/>
  <c r="BK270" i="5"/>
  <c r="J270" i="5"/>
  <c r="BE270" i="5"/>
  <c r="BI269" i="5"/>
  <c r="BH269" i="5"/>
  <c r="BG269" i="5"/>
  <c r="BF269" i="5"/>
  <c r="T269" i="5"/>
  <c r="R269" i="5"/>
  <c r="P269" i="5"/>
  <c r="BK269" i="5"/>
  <c r="J269" i="5"/>
  <c r="BE269" i="5"/>
  <c r="BI268" i="5"/>
  <c r="BH268" i="5"/>
  <c r="BG268" i="5"/>
  <c r="BF268" i="5"/>
  <c r="T268" i="5"/>
  <c r="R268" i="5"/>
  <c r="P268" i="5"/>
  <c r="BK268" i="5"/>
  <c r="J268" i="5"/>
  <c r="BE268" i="5"/>
  <c r="BI267" i="5"/>
  <c r="BH267" i="5"/>
  <c r="BG267" i="5"/>
  <c r="BF267" i="5"/>
  <c r="T267" i="5"/>
  <c r="R267" i="5"/>
  <c r="P267" i="5"/>
  <c r="BK267" i="5"/>
  <c r="J267" i="5"/>
  <c r="BE267" i="5"/>
  <c r="BI266" i="5"/>
  <c r="BH266" i="5"/>
  <c r="BG266" i="5"/>
  <c r="BF266" i="5"/>
  <c r="T266" i="5"/>
  <c r="R266" i="5"/>
  <c r="P266" i="5"/>
  <c r="BK266" i="5"/>
  <c r="J266" i="5"/>
  <c r="BE266" i="5"/>
  <c r="BI265" i="5"/>
  <c r="BH265" i="5"/>
  <c r="BG265" i="5"/>
  <c r="BF265" i="5"/>
  <c r="T265" i="5"/>
  <c r="R265" i="5"/>
  <c r="P265" i="5"/>
  <c r="BK265" i="5"/>
  <c r="J265" i="5"/>
  <c r="BE265" i="5"/>
  <c r="BI264" i="5"/>
  <c r="BH264" i="5"/>
  <c r="BG264" i="5"/>
  <c r="BF264" i="5"/>
  <c r="T264" i="5"/>
  <c r="R264" i="5"/>
  <c r="P264" i="5"/>
  <c r="BK264" i="5"/>
  <c r="J264" i="5"/>
  <c r="BE264" i="5"/>
  <c r="BI263" i="5"/>
  <c r="BH263" i="5"/>
  <c r="BG263" i="5"/>
  <c r="BF263" i="5"/>
  <c r="T263" i="5"/>
  <c r="R263" i="5"/>
  <c r="R260" i="5" s="1"/>
  <c r="P263" i="5"/>
  <c r="BK263" i="5"/>
  <c r="J263" i="5"/>
  <c r="BE263" i="5"/>
  <c r="BI262" i="5"/>
  <c r="BH262" i="5"/>
  <c r="BG262" i="5"/>
  <c r="BF262" i="5"/>
  <c r="T262" i="5"/>
  <c r="R262" i="5"/>
  <c r="P262" i="5"/>
  <c r="BK262" i="5"/>
  <c r="BK260" i="5" s="1"/>
  <c r="J260" i="5" s="1"/>
  <c r="J104" i="5" s="1"/>
  <c r="J262" i="5"/>
  <c r="BE262" i="5"/>
  <c r="BI261" i="5"/>
  <c r="BH261" i="5"/>
  <c r="BG261" i="5"/>
  <c r="BF261" i="5"/>
  <c r="T261" i="5"/>
  <c r="T260" i="5"/>
  <c r="R261" i="5"/>
  <c r="P261" i="5"/>
  <c r="P260" i="5"/>
  <c r="BK261" i="5"/>
  <c r="J261" i="5"/>
  <c r="BE261" i="5" s="1"/>
  <c r="BI259" i="5"/>
  <c r="BH259" i="5"/>
  <c r="BG259" i="5"/>
  <c r="BF259" i="5"/>
  <c r="T259" i="5"/>
  <c r="R259" i="5"/>
  <c r="P259" i="5"/>
  <c r="BK259" i="5"/>
  <c r="J259" i="5"/>
  <c r="BE259" i="5"/>
  <c r="BI258" i="5"/>
  <c r="BH258" i="5"/>
  <c r="BG258" i="5"/>
  <c r="BF258" i="5"/>
  <c r="T258" i="5"/>
  <c r="R258" i="5"/>
  <c r="P258" i="5"/>
  <c r="BK258" i="5"/>
  <c r="J258" i="5"/>
  <c r="BE258" i="5"/>
  <c r="BI257" i="5"/>
  <c r="BH257" i="5"/>
  <c r="BG257" i="5"/>
  <c r="BF257" i="5"/>
  <c r="T257" i="5"/>
  <c r="R257" i="5"/>
  <c r="P257" i="5"/>
  <c r="BK257" i="5"/>
  <c r="J257" i="5"/>
  <c r="BE257" i="5"/>
  <c r="BI256" i="5"/>
  <c r="BH256" i="5"/>
  <c r="BG256" i="5"/>
  <c r="BF256" i="5"/>
  <c r="T256" i="5"/>
  <c r="R256" i="5"/>
  <c r="P256" i="5"/>
  <c r="BK256" i="5"/>
  <c r="J256" i="5"/>
  <c r="BE256" i="5"/>
  <c r="BI255" i="5"/>
  <c r="BH255" i="5"/>
  <c r="BG255" i="5"/>
  <c r="BF255" i="5"/>
  <c r="T255" i="5"/>
  <c r="R255" i="5"/>
  <c r="P255" i="5"/>
  <c r="BK255" i="5"/>
  <c r="J255" i="5"/>
  <c r="BE255" i="5"/>
  <c r="BI254" i="5"/>
  <c r="BH254" i="5"/>
  <c r="BG254" i="5"/>
  <c r="BF254" i="5"/>
  <c r="T254" i="5"/>
  <c r="R254" i="5"/>
  <c r="P254" i="5"/>
  <c r="BK254" i="5"/>
  <c r="J254" i="5"/>
  <c r="BE254" i="5"/>
  <c r="BI253" i="5"/>
  <c r="BH253" i="5"/>
  <c r="BG253" i="5"/>
  <c r="BF253" i="5"/>
  <c r="T253" i="5"/>
  <c r="R253" i="5"/>
  <c r="P253" i="5"/>
  <c r="BK253" i="5"/>
  <c r="J253" i="5"/>
  <c r="BE253" i="5"/>
  <c r="BI252" i="5"/>
  <c r="BH252" i="5"/>
  <c r="BG252" i="5"/>
  <c r="BF252" i="5"/>
  <c r="T252" i="5"/>
  <c r="R252" i="5"/>
  <c r="P252" i="5"/>
  <c r="BK252" i="5"/>
  <c r="J252" i="5"/>
  <c r="BE252" i="5"/>
  <c r="BI251" i="5"/>
  <c r="BH251" i="5"/>
  <c r="BG251" i="5"/>
  <c r="BF251" i="5"/>
  <c r="T251" i="5"/>
  <c r="R251" i="5"/>
  <c r="P251" i="5"/>
  <c r="BK251" i="5"/>
  <c r="J251" i="5"/>
  <c r="BE251" i="5"/>
  <c r="BI250" i="5"/>
  <c r="BH250" i="5"/>
  <c r="BG250" i="5"/>
  <c r="BF250" i="5"/>
  <c r="T250" i="5"/>
  <c r="R250" i="5"/>
  <c r="P250" i="5"/>
  <c r="BK250" i="5"/>
  <c r="J250" i="5"/>
  <c r="BE250" i="5"/>
  <c r="BI249" i="5"/>
  <c r="BH249" i="5"/>
  <c r="BG249" i="5"/>
  <c r="BF249" i="5"/>
  <c r="T249" i="5"/>
  <c r="R249" i="5"/>
  <c r="P249" i="5"/>
  <c r="BK249" i="5"/>
  <c r="J249" i="5"/>
  <c r="BE249" i="5"/>
  <c r="BI248" i="5"/>
  <c r="BH248" i="5"/>
  <c r="BG248" i="5"/>
  <c r="BF248" i="5"/>
  <c r="T248" i="5"/>
  <c r="R248" i="5"/>
  <c r="P248" i="5"/>
  <c r="BK248" i="5"/>
  <c r="J248" i="5"/>
  <c r="BE248" i="5"/>
  <c r="BI247" i="5"/>
  <c r="BH247" i="5"/>
  <c r="BG247" i="5"/>
  <c r="BF247" i="5"/>
  <c r="T247" i="5"/>
  <c r="R247" i="5"/>
  <c r="P247" i="5"/>
  <c r="BK247" i="5"/>
  <c r="J247" i="5"/>
  <c r="BE247" i="5"/>
  <c r="BI246" i="5"/>
  <c r="BH246" i="5"/>
  <c r="BG246" i="5"/>
  <c r="BF246" i="5"/>
  <c r="T246" i="5"/>
  <c r="R246" i="5"/>
  <c r="P246" i="5"/>
  <c r="BK246" i="5"/>
  <c r="J246" i="5"/>
  <c r="BE246" i="5"/>
  <c r="BI245" i="5"/>
  <c r="BH245" i="5"/>
  <c r="BG245" i="5"/>
  <c r="BF245" i="5"/>
  <c r="T245" i="5"/>
  <c r="R245" i="5"/>
  <c r="P245" i="5"/>
  <c r="BK245" i="5"/>
  <c r="J245" i="5"/>
  <c r="BE245" i="5"/>
  <c r="BI244" i="5"/>
  <c r="BH244" i="5"/>
  <c r="BG244" i="5"/>
  <c r="BF244" i="5"/>
  <c r="T244" i="5"/>
  <c r="R244" i="5"/>
  <c r="P244" i="5"/>
  <c r="BK244" i="5"/>
  <c r="J244" i="5"/>
  <c r="BE244" i="5"/>
  <c r="BI243" i="5"/>
  <c r="BH243" i="5"/>
  <c r="BG243" i="5"/>
  <c r="BF243" i="5"/>
  <c r="T243" i="5"/>
  <c r="R243" i="5"/>
  <c r="P243" i="5"/>
  <c r="BK243" i="5"/>
  <c r="J243" i="5"/>
  <c r="BE243" i="5"/>
  <c r="BI242" i="5"/>
  <c r="BH242" i="5"/>
  <c r="BG242" i="5"/>
  <c r="BF242" i="5"/>
  <c r="T242" i="5"/>
  <c r="R242" i="5"/>
  <c r="P242" i="5"/>
  <c r="BK242" i="5"/>
  <c r="J242" i="5"/>
  <c r="BE242" i="5"/>
  <c r="BI241" i="5"/>
  <c r="BH241" i="5"/>
  <c r="BG241" i="5"/>
  <c r="BF241" i="5"/>
  <c r="T241" i="5"/>
  <c r="R241" i="5"/>
  <c r="P241" i="5"/>
  <c r="BK241" i="5"/>
  <c r="J241" i="5"/>
  <c r="BE241" i="5"/>
  <c r="BI240" i="5"/>
  <c r="BH240" i="5"/>
  <c r="BG240" i="5"/>
  <c r="BF240" i="5"/>
  <c r="T240" i="5"/>
  <c r="R240" i="5"/>
  <c r="P240" i="5"/>
  <c r="BK240" i="5"/>
  <c r="J240" i="5"/>
  <c r="BE240" i="5"/>
  <c r="BI239" i="5"/>
  <c r="BH239" i="5"/>
  <c r="BG239" i="5"/>
  <c r="BF239" i="5"/>
  <c r="T239" i="5"/>
  <c r="R239" i="5"/>
  <c r="P239" i="5"/>
  <c r="BK239" i="5"/>
  <c r="J239" i="5"/>
  <c r="BE239" i="5"/>
  <c r="BI238" i="5"/>
  <c r="BH238" i="5"/>
  <c r="BG238" i="5"/>
  <c r="BF238" i="5"/>
  <c r="T238" i="5"/>
  <c r="R238" i="5"/>
  <c r="P238" i="5"/>
  <c r="BK238" i="5"/>
  <c r="J238" i="5"/>
  <c r="BE238" i="5"/>
  <c r="BI237" i="5"/>
  <c r="BH237" i="5"/>
  <c r="BG237" i="5"/>
  <c r="BF237" i="5"/>
  <c r="T237" i="5"/>
  <c r="R237" i="5"/>
  <c r="P237" i="5"/>
  <c r="BK237" i="5"/>
  <c r="J237" i="5"/>
  <c r="BE237" i="5"/>
  <c r="BI236" i="5"/>
  <c r="BH236" i="5"/>
  <c r="BG236" i="5"/>
  <c r="BF236" i="5"/>
  <c r="T236" i="5"/>
  <c r="R236" i="5"/>
  <c r="P236" i="5"/>
  <c r="BK236" i="5"/>
  <c r="J236" i="5"/>
  <c r="BE236" i="5"/>
  <c r="BI235" i="5"/>
  <c r="BH235" i="5"/>
  <c r="BG235" i="5"/>
  <c r="BF235" i="5"/>
  <c r="T235" i="5"/>
  <c r="R235" i="5"/>
  <c r="P235" i="5"/>
  <c r="BK235" i="5"/>
  <c r="J235" i="5"/>
  <c r="BE235" i="5"/>
  <c r="BI234" i="5"/>
  <c r="BH234" i="5"/>
  <c r="BG234" i="5"/>
  <c r="BF234" i="5"/>
  <c r="T234" i="5"/>
  <c r="R234" i="5"/>
  <c r="P234" i="5"/>
  <c r="BK234" i="5"/>
  <c r="J234" i="5"/>
  <c r="BE234" i="5"/>
  <c r="BI233" i="5"/>
  <c r="BH233" i="5"/>
  <c r="BG233" i="5"/>
  <c r="BF233" i="5"/>
  <c r="T233" i="5"/>
  <c r="R233" i="5"/>
  <c r="P233" i="5"/>
  <c r="BK233" i="5"/>
  <c r="J233" i="5"/>
  <c r="BE233" i="5"/>
  <c r="BI232" i="5"/>
  <c r="BH232" i="5"/>
  <c r="BG232" i="5"/>
  <c r="BF232" i="5"/>
  <c r="T232" i="5"/>
  <c r="R232" i="5"/>
  <c r="P232" i="5"/>
  <c r="BK232" i="5"/>
  <c r="J232" i="5"/>
  <c r="BE232" i="5"/>
  <c r="BI231" i="5"/>
  <c r="BH231" i="5"/>
  <c r="BG231" i="5"/>
  <c r="BF231" i="5"/>
  <c r="T231" i="5"/>
  <c r="R231" i="5"/>
  <c r="R228" i="5" s="1"/>
  <c r="P231" i="5"/>
  <c r="BK231" i="5"/>
  <c r="J231" i="5"/>
  <c r="BE231" i="5"/>
  <c r="BI230" i="5"/>
  <c r="BH230" i="5"/>
  <c r="BG230" i="5"/>
  <c r="BF230" i="5"/>
  <c r="T230" i="5"/>
  <c r="R230" i="5"/>
  <c r="P230" i="5"/>
  <c r="BK230" i="5"/>
  <c r="BK228" i="5" s="1"/>
  <c r="J228" i="5" s="1"/>
  <c r="J103" i="5" s="1"/>
  <c r="J230" i="5"/>
  <c r="BE230" i="5"/>
  <c r="BI229" i="5"/>
  <c r="BH229" i="5"/>
  <c r="BG229" i="5"/>
  <c r="BF229" i="5"/>
  <c r="T229" i="5"/>
  <c r="T228" i="5"/>
  <c r="R229" i="5"/>
  <c r="P229" i="5"/>
  <c r="P228" i="5"/>
  <c r="BK229" i="5"/>
  <c r="J229" i="5"/>
  <c r="BE229" i="5" s="1"/>
  <c r="BI227" i="5"/>
  <c r="BH227" i="5"/>
  <c r="BG227" i="5"/>
  <c r="BF227" i="5"/>
  <c r="T227" i="5"/>
  <c r="R227" i="5"/>
  <c r="P227" i="5"/>
  <c r="BK227" i="5"/>
  <c r="J227" i="5"/>
  <c r="BE227" i="5"/>
  <c r="BI226" i="5"/>
  <c r="BH226" i="5"/>
  <c r="BG226" i="5"/>
  <c r="BF226" i="5"/>
  <c r="T226" i="5"/>
  <c r="R226" i="5"/>
  <c r="P226" i="5"/>
  <c r="BK226" i="5"/>
  <c r="J226" i="5"/>
  <c r="BE226" i="5"/>
  <c r="BI225" i="5"/>
  <c r="BH225" i="5"/>
  <c r="BG225" i="5"/>
  <c r="BF225" i="5"/>
  <c r="T225" i="5"/>
  <c r="R225" i="5"/>
  <c r="P225" i="5"/>
  <c r="BK225" i="5"/>
  <c r="J225" i="5"/>
  <c r="BE225" i="5"/>
  <c r="BI224" i="5"/>
  <c r="BH224" i="5"/>
  <c r="BG224" i="5"/>
  <c r="BF224" i="5"/>
  <c r="T224" i="5"/>
  <c r="R224" i="5"/>
  <c r="P224" i="5"/>
  <c r="BK224" i="5"/>
  <c r="J224" i="5"/>
  <c r="BE224" i="5"/>
  <c r="BI223" i="5"/>
  <c r="BH223" i="5"/>
  <c r="BG223" i="5"/>
  <c r="BF223" i="5"/>
  <c r="T223" i="5"/>
  <c r="R223" i="5"/>
  <c r="P223" i="5"/>
  <c r="BK223" i="5"/>
  <c r="J223" i="5"/>
  <c r="BE223" i="5"/>
  <c r="BI222" i="5"/>
  <c r="BH222" i="5"/>
  <c r="BG222" i="5"/>
  <c r="BF222" i="5"/>
  <c r="T222" i="5"/>
  <c r="R222" i="5"/>
  <c r="P222" i="5"/>
  <c r="BK222" i="5"/>
  <c r="J222" i="5"/>
  <c r="BE222" i="5"/>
  <c r="BI221" i="5"/>
  <c r="BH221" i="5"/>
  <c r="BG221" i="5"/>
  <c r="BF221" i="5"/>
  <c r="T221" i="5"/>
  <c r="R221" i="5"/>
  <c r="P221" i="5"/>
  <c r="BK221" i="5"/>
  <c r="J221" i="5"/>
  <c r="BE221" i="5"/>
  <c r="BI220" i="5"/>
  <c r="BH220" i="5"/>
  <c r="BG220" i="5"/>
  <c r="BF220" i="5"/>
  <c r="T220" i="5"/>
  <c r="R220" i="5"/>
  <c r="P220" i="5"/>
  <c r="BK220" i="5"/>
  <c r="J220" i="5"/>
  <c r="BE220" i="5"/>
  <c r="BI219" i="5"/>
  <c r="BH219" i="5"/>
  <c r="BG219" i="5"/>
  <c r="BF219" i="5"/>
  <c r="T219" i="5"/>
  <c r="R219" i="5"/>
  <c r="P219" i="5"/>
  <c r="BK219" i="5"/>
  <c r="J219" i="5"/>
  <c r="BE219" i="5"/>
  <c r="BI218" i="5"/>
  <c r="BH218" i="5"/>
  <c r="BG218" i="5"/>
  <c r="BF218" i="5"/>
  <c r="T218" i="5"/>
  <c r="R218" i="5"/>
  <c r="P218" i="5"/>
  <c r="BK218" i="5"/>
  <c r="J218" i="5"/>
  <c r="BE218" i="5"/>
  <c r="BI217" i="5"/>
  <c r="BH217" i="5"/>
  <c r="BG217" i="5"/>
  <c r="BF217" i="5"/>
  <c r="T217" i="5"/>
  <c r="R217" i="5"/>
  <c r="P217" i="5"/>
  <c r="BK217" i="5"/>
  <c r="J217" i="5"/>
  <c r="BE217" i="5"/>
  <c r="BI216" i="5"/>
  <c r="BH216" i="5"/>
  <c r="BG216" i="5"/>
  <c r="BF216" i="5"/>
  <c r="T216" i="5"/>
  <c r="R216" i="5"/>
  <c r="P216" i="5"/>
  <c r="BK216" i="5"/>
  <c r="J216" i="5"/>
  <c r="BE216" i="5"/>
  <c r="BI215" i="5"/>
  <c r="BH215" i="5"/>
  <c r="BG215" i="5"/>
  <c r="BF215" i="5"/>
  <c r="T215" i="5"/>
  <c r="R215" i="5"/>
  <c r="P215" i="5"/>
  <c r="BK215" i="5"/>
  <c r="J215" i="5"/>
  <c r="BE215" i="5"/>
  <c r="BI214" i="5"/>
  <c r="BH214" i="5"/>
  <c r="BG214" i="5"/>
  <c r="BF214" i="5"/>
  <c r="T214" i="5"/>
  <c r="R214" i="5"/>
  <c r="P214" i="5"/>
  <c r="BK214" i="5"/>
  <c r="J214" i="5"/>
  <c r="BE214" i="5"/>
  <c r="BI213" i="5"/>
  <c r="BH213" i="5"/>
  <c r="BG213" i="5"/>
  <c r="BF213" i="5"/>
  <c r="T213" i="5"/>
  <c r="R213" i="5"/>
  <c r="P213" i="5"/>
  <c r="BK213" i="5"/>
  <c r="J213" i="5"/>
  <c r="BE213" i="5"/>
  <c r="BI212" i="5"/>
  <c r="BH212" i="5"/>
  <c r="BG212" i="5"/>
  <c r="BF212" i="5"/>
  <c r="T212" i="5"/>
  <c r="R212" i="5"/>
  <c r="P212" i="5"/>
  <c r="BK212" i="5"/>
  <c r="J212" i="5"/>
  <c r="BE212" i="5"/>
  <c r="BI211" i="5"/>
  <c r="BH211" i="5"/>
  <c r="BG211" i="5"/>
  <c r="BF211" i="5"/>
  <c r="T211" i="5"/>
  <c r="R211" i="5"/>
  <c r="P211" i="5"/>
  <c r="BK211" i="5"/>
  <c r="J211" i="5"/>
  <c r="BE211" i="5"/>
  <c r="BI210" i="5"/>
  <c r="BH210" i="5"/>
  <c r="BG210" i="5"/>
  <c r="BF210" i="5"/>
  <c r="T210" i="5"/>
  <c r="T209" i="5"/>
  <c r="R210" i="5"/>
  <c r="R209" i="5"/>
  <c r="P210" i="5"/>
  <c r="P209" i="5"/>
  <c r="BK210" i="5"/>
  <c r="BK209" i="5"/>
  <c r="J209" i="5" s="1"/>
  <c r="J210" i="5"/>
  <c r="BE210" i="5" s="1"/>
  <c r="J102" i="5"/>
  <c r="BI208" i="5"/>
  <c r="BH208" i="5"/>
  <c r="BG208" i="5"/>
  <c r="BF208" i="5"/>
  <c r="T208" i="5"/>
  <c r="R208" i="5"/>
  <c r="P208" i="5"/>
  <c r="BK208" i="5"/>
  <c r="J208" i="5"/>
  <c r="BE208" i="5"/>
  <c r="BI207" i="5"/>
  <c r="BH207" i="5"/>
  <c r="BG207" i="5"/>
  <c r="BF207" i="5"/>
  <c r="T207" i="5"/>
  <c r="R207" i="5"/>
  <c r="P207" i="5"/>
  <c r="BK207" i="5"/>
  <c r="J207" i="5"/>
  <c r="BE207" i="5"/>
  <c r="BI206" i="5"/>
  <c r="BH206" i="5"/>
  <c r="BG206" i="5"/>
  <c r="BF206" i="5"/>
  <c r="T206" i="5"/>
  <c r="R206" i="5"/>
  <c r="P206" i="5"/>
  <c r="BK206" i="5"/>
  <c r="J206" i="5"/>
  <c r="BE206" i="5"/>
  <c r="BI205" i="5"/>
  <c r="BH205" i="5"/>
  <c r="BG205" i="5"/>
  <c r="BF205" i="5"/>
  <c r="T205" i="5"/>
  <c r="R205" i="5"/>
  <c r="P205" i="5"/>
  <c r="BK205" i="5"/>
  <c r="J205" i="5"/>
  <c r="BE205" i="5"/>
  <c r="BI204" i="5"/>
  <c r="BH204" i="5"/>
  <c r="BG204" i="5"/>
  <c r="BF204" i="5"/>
  <c r="T204" i="5"/>
  <c r="R204" i="5"/>
  <c r="P204" i="5"/>
  <c r="BK204" i="5"/>
  <c r="J204" i="5"/>
  <c r="BE204" i="5"/>
  <c r="BI203" i="5"/>
  <c r="BH203" i="5"/>
  <c r="BG203" i="5"/>
  <c r="BF203" i="5"/>
  <c r="T203" i="5"/>
  <c r="R203" i="5"/>
  <c r="P203" i="5"/>
  <c r="BK203" i="5"/>
  <c r="J203" i="5"/>
  <c r="BE203" i="5"/>
  <c r="BI202" i="5"/>
  <c r="BH202" i="5"/>
  <c r="BG202" i="5"/>
  <c r="BF202" i="5"/>
  <c r="T202" i="5"/>
  <c r="R202" i="5"/>
  <c r="P202" i="5"/>
  <c r="BK202" i="5"/>
  <c r="J202" i="5"/>
  <c r="BE202" i="5"/>
  <c r="BI201" i="5"/>
  <c r="BH201" i="5"/>
  <c r="BG201" i="5"/>
  <c r="BF201" i="5"/>
  <c r="T201" i="5"/>
  <c r="R201" i="5"/>
  <c r="P201" i="5"/>
  <c r="BK201" i="5"/>
  <c r="J201" i="5"/>
  <c r="BE201" i="5"/>
  <c r="BI200" i="5"/>
  <c r="BH200" i="5"/>
  <c r="BG200" i="5"/>
  <c r="BF200" i="5"/>
  <c r="T200" i="5"/>
  <c r="R200" i="5"/>
  <c r="P200" i="5"/>
  <c r="BK200" i="5"/>
  <c r="J200" i="5"/>
  <c r="BE200" i="5"/>
  <c r="BI199" i="5"/>
  <c r="BH199" i="5"/>
  <c r="BG199" i="5"/>
  <c r="BF199" i="5"/>
  <c r="T199" i="5"/>
  <c r="R199" i="5"/>
  <c r="P199" i="5"/>
  <c r="BK199" i="5"/>
  <c r="J199" i="5"/>
  <c r="BE199" i="5"/>
  <c r="BI198" i="5"/>
  <c r="BH198" i="5"/>
  <c r="BG198" i="5"/>
  <c r="BF198" i="5"/>
  <c r="T198" i="5"/>
  <c r="R198" i="5"/>
  <c r="P198" i="5"/>
  <c r="BK198" i="5"/>
  <c r="J198" i="5"/>
  <c r="BE198" i="5"/>
  <c r="BI197" i="5"/>
  <c r="BH197" i="5"/>
  <c r="BG197" i="5"/>
  <c r="BF197" i="5"/>
  <c r="T197" i="5"/>
  <c r="R197" i="5"/>
  <c r="P197" i="5"/>
  <c r="BK197" i="5"/>
  <c r="J197" i="5"/>
  <c r="BE197" i="5"/>
  <c r="BI196" i="5"/>
  <c r="BH196" i="5"/>
  <c r="BG196" i="5"/>
  <c r="BF196" i="5"/>
  <c r="T196" i="5"/>
  <c r="R196" i="5"/>
  <c r="P196" i="5"/>
  <c r="BK196" i="5"/>
  <c r="J196" i="5"/>
  <c r="BE196" i="5"/>
  <c r="BI195" i="5"/>
  <c r="BH195" i="5"/>
  <c r="BG195" i="5"/>
  <c r="BF195" i="5"/>
  <c r="T195" i="5"/>
  <c r="R195" i="5"/>
  <c r="P195" i="5"/>
  <c r="BK195" i="5"/>
  <c r="J195" i="5"/>
  <c r="BE195" i="5"/>
  <c r="BI194" i="5"/>
  <c r="BH194" i="5"/>
  <c r="BG194" i="5"/>
  <c r="BF194" i="5"/>
  <c r="T194" i="5"/>
  <c r="R194" i="5"/>
  <c r="P194" i="5"/>
  <c r="BK194" i="5"/>
  <c r="J194" i="5"/>
  <c r="BE194" i="5"/>
  <c r="BI193" i="5"/>
  <c r="BH193" i="5"/>
  <c r="BG193" i="5"/>
  <c r="BF193" i="5"/>
  <c r="T193" i="5"/>
  <c r="R193" i="5"/>
  <c r="P193" i="5"/>
  <c r="BK193" i="5"/>
  <c r="J193" i="5"/>
  <c r="BE193" i="5"/>
  <c r="BI192" i="5"/>
  <c r="BH192" i="5"/>
  <c r="BG192" i="5"/>
  <c r="BF192" i="5"/>
  <c r="T192" i="5"/>
  <c r="R192" i="5"/>
  <c r="P192" i="5"/>
  <c r="BK192" i="5"/>
  <c r="J192" i="5"/>
  <c r="BE192" i="5"/>
  <c r="BI191" i="5"/>
  <c r="BH191" i="5"/>
  <c r="BG191" i="5"/>
  <c r="BF191" i="5"/>
  <c r="T191" i="5"/>
  <c r="R191" i="5"/>
  <c r="P191" i="5"/>
  <c r="BK191" i="5"/>
  <c r="J191" i="5"/>
  <c r="BE191" i="5"/>
  <c r="BI190" i="5"/>
  <c r="BH190" i="5"/>
  <c r="BG190" i="5"/>
  <c r="BF190" i="5"/>
  <c r="T190" i="5"/>
  <c r="R190" i="5"/>
  <c r="P190" i="5"/>
  <c r="BK190" i="5"/>
  <c r="J190" i="5"/>
  <c r="BE190" i="5"/>
  <c r="BI189" i="5"/>
  <c r="BH189" i="5"/>
  <c r="BG189" i="5"/>
  <c r="BF189" i="5"/>
  <c r="T189" i="5"/>
  <c r="R189" i="5"/>
  <c r="P189" i="5"/>
  <c r="BK189" i="5"/>
  <c r="J189" i="5"/>
  <c r="BE189" i="5"/>
  <c r="BI188" i="5"/>
  <c r="BH188" i="5"/>
  <c r="BG188" i="5"/>
  <c r="BF188" i="5"/>
  <c r="T188" i="5"/>
  <c r="T187" i="5"/>
  <c r="R188" i="5"/>
  <c r="R187" i="5"/>
  <c r="P188" i="5"/>
  <c r="P187" i="5"/>
  <c r="BK188" i="5"/>
  <c r="BK187" i="5"/>
  <c r="J187" i="5" s="1"/>
  <c r="J101" i="5" s="1"/>
  <c r="J188" i="5"/>
  <c r="BE188" i="5" s="1"/>
  <c r="BI186" i="5"/>
  <c r="BH186" i="5"/>
  <c r="BG186" i="5"/>
  <c r="BF186" i="5"/>
  <c r="T186" i="5"/>
  <c r="R186" i="5"/>
  <c r="P186" i="5"/>
  <c r="BK186" i="5"/>
  <c r="J186" i="5"/>
  <c r="BE186" i="5"/>
  <c r="BI185" i="5"/>
  <c r="BH185" i="5"/>
  <c r="BG185" i="5"/>
  <c r="BF185" i="5"/>
  <c r="T185" i="5"/>
  <c r="R185" i="5"/>
  <c r="P185" i="5"/>
  <c r="BK185" i="5"/>
  <c r="J185" i="5"/>
  <c r="BE185" i="5"/>
  <c r="BI184" i="5"/>
  <c r="BH184" i="5"/>
  <c r="BG184" i="5"/>
  <c r="BF184" i="5"/>
  <c r="T184" i="5"/>
  <c r="R184" i="5"/>
  <c r="P184" i="5"/>
  <c r="BK184" i="5"/>
  <c r="J184" i="5"/>
  <c r="BE184" i="5"/>
  <c r="BI183" i="5"/>
  <c r="BH183" i="5"/>
  <c r="BG183" i="5"/>
  <c r="BF183" i="5"/>
  <c r="T183" i="5"/>
  <c r="R183" i="5"/>
  <c r="P183" i="5"/>
  <c r="BK183" i="5"/>
  <c r="J183" i="5"/>
  <c r="BE183" i="5"/>
  <c r="BI182" i="5"/>
  <c r="BH182" i="5"/>
  <c r="BG182" i="5"/>
  <c r="BF182" i="5"/>
  <c r="T182" i="5"/>
  <c r="R182" i="5"/>
  <c r="P182" i="5"/>
  <c r="BK182" i="5"/>
  <c r="J182" i="5"/>
  <c r="BE182" i="5"/>
  <c r="BI181" i="5"/>
  <c r="BH181" i="5"/>
  <c r="BG181" i="5"/>
  <c r="BF181" i="5"/>
  <c r="T181" i="5"/>
  <c r="R181" i="5"/>
  <c r="P181" i="5"/>
  <c r="BK181" i="5"/>
  <c r="J181" i="5"/>
  <c r="BE181" i="5"/>
  <c r="BI180" i="5"/>
  <c r="BH180" i="5"/>
  <c r="BG180" i="5"/>
  <c r="BF180" i="5"/>
  <c r="T180" i="5"/>
  <c r="R180" i="5"/>
  <c r="P180" i="5"/>
  <c r="BK180" i="5"/>
  <c r="J180" i="5"/>
  <c r="BE180" i="5"/>
  <c r="BI179" i="5"/>
  <c r="BH179" i="5"/>
  <c r="BG179" i="5"/>
  <c r="BF179" i="5"/>
  <c r="T179" i="5"/>
  <c r="R179" i="5"/>
  <c r="P179" i="5"/>
  <c r="BK179" i="5"/>
  <c r="J179" i="5"/>
  <c r="BE179" i="5"/>
  <c r="BI178" i="5"/>
  <c r="BH178" i="5"/>
  <c r="BG178" i="5"/>
  <c r="BF178" i="5"/>
  <c r="T178" i="5"/>
  <c r="R178" i="5"/>
  <c r="P178" i="5"/>
  <c r="BK178" i="5"/>
  <c r="J178" i="5"/>
  <c r="BE178" i="5"/>
  <c r="BI177" i="5"/>
  <c r="BH177" i="5"/>
  <c r="BG177" i="5"/>
  <c r="BF177" i="5"/>
  <c r="T177" i="5"/>
  <c r="R177" i="5"/>
  <c r="P177" i="5"/>
  <c r="BK177" i="5"/>
  <c r="J177" i="5"/>
  <c r="BE177" i="5"/>
  <c r="BI176" i="5"/>
  <c r="BH176" i="5"/>
  <c r="BG176" i="5"/>
  <c r="BF176" i="5"/>
  <c r="T176" i="5"/>
  <c r="R176" i="5"/>
  <c r="P176" i="5"/>
  <c r="BK176" i="5"/>
  <c r="J176" i="5"/>
  <c r="BE176" i="5"/>
  <c r="BI175" i="5"/>
  <c r="BH175" i="5"/>
  <c r="BG175" i="5"/>
  <c r="BF175" i="5"/>
  <c r="T175" i="5"/>
  <c r="R175" i="5"/>
  <c r="P175" i="5"/>
  <c r="BK175" i="5"/>
  <c r="J175" i="5"/>
  <c r="BE175" i="5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/>
  <c r="BI172" i="5"/>
  <c r="BH172" i="5"/>
  <c r="BG172" i="5"/>
  <c r="BF172" i="5"/>
  <c r="T172" i="5"/>
  <c r="R172" i="5"/>
  <c r="P172" i="5"/>
  <c r="BK172" i="5"/>
  <c r="J172" i="5"/>
  <c r="BE172" i="5"/>
  <c r="BI171" i="5"/>
  <c r="BH171" i="5"/>
  <c r="BG171" i="5"/>
  <c r="BF171" i="5"/>
  <c r="T171" i="5"/>
  <c r="R171" i="5"/>
  <c r="P171" i="5"/>
  <c r="BK171" i="5"/>
  <c r="J171" i="5"/>
  <c r="BE171" i="5"/>
  <c r="BI170" i="5"/>
  <c r="BH170" i="5"/>
  <c r="BG170" i="5"/>
  <c r="BF170" i="5"/>
  <c r="T170" i="5"/>
  <c r="R170" i="5"/>
  <c r="P170" i="5"/>
  <c r="BK170" i="5"/>
  <c r="J170" i="5"/>
  <c r="BE170" i="5"/>
  <c r="BI169" i="5"/>
  <c r="BH169" i="5"/>
  <c r="BG169" i="5"/>
  <c r="BF169" i="5"/>
  <c r="T169" i="5"/>
  <c r="R169" i="5"/>
  <c r="P169" i="5"/>
  <c r="BK169" i="5"/>
  <c r="J169" i="5"/>
  <c r="BE169" i="5"/>
  <c r="BI168" i="5"/>
  <c r="BH168" i="5"/>
  <c r="BG168" i="5"/>
  <c r="BF168" i="5"/>
  <c r="T168" i="5"/>
  <c r="R168" i="5"/>
  <c r="P168" i="5"/>
  <c r="BK168" i="5"/>
  <c r="J168" i="5"/>
  <c r="BE168" i="5"/>
  <c r="BI167" i="5"/>
  <c r="BH167" i="5"/>
  <c r="BG167" i="5"/>
  <c r="BF167" i="5"/>
  <c r="T167" i="5"/>
  <c r="R167" i="5"/>
  <c r="P167" i="5"/>
  <c r="BK167" i="5"/>
  <c r="J167" i="5"/>
  <c r="BE167" i="5"/>
  <c r="BI166" i="5"/>
  <c r="BH166" i="5"/>
  <c r="BG166" i="5"/>
  <c r="BF166" i="5"/>
  <c r="T166" i="5"/>
  <c r="R166" i="5"/>
  <c r="P166" i="5"/>
  <c r="BK166" i="5"/>
  <c r="J166" i="5"/>
  <c r="BE166" i="5"/>
  <c r="BI165" i="5"/>
  <c r="BH165" i="5"/>
  <c r="BG165" i="5"/>
  <c r="BF165" i="5"/>
  <c r="T165" i="5"/>
  <c r="R165" i="5"/>
  <c r="R162" i="5" s="1"/>
  <c r="P165" i="5"/>
  <c r="BK165" i="5"/>
  <c r="J165" i="5"/>
  <c r="BE165" i="5"/>
  <c r="BI164" i="5"/>
  <c r="BH164" i="5"/>
  <c r="BG164" i="5"/>
  <c r="BF164" i="5"/>
  <c r="T164" i="5"/>
  <c r="R164" i="5"/>
  <c r="P164" i="5"/>
  <c r="BK164" i="5"/>
  <c r="BK162" i="5" s="1"/>
  <c r="J162" i="5" s="1"/>
  <c r="J100" i="5" s="1"/>
  <c r="J164" i="5"/>
  <c r="BE164" i="5"/>
  <c r="BI163" i="5"/>
  <c r="BH163" i="5"/>
  <c r="BG163" i="5"/>
  <c r="BF163" i="5"/>
  <c r="T163" i="5"/>
  <c r="T162" i="5"/>
  <c r="R163" i="5"/>
  <c r="P163" i="5"/>
  <c r="P162" i="5"/>
  <c r="BK163" i="5"/>
  <c r="J163" i="5"/>
  <c r="BE163" i="5" s="1"/>
  <c r="BI161" i="5"/>
  <c r="BH161" i="5"/>
  <c r="BG161" i="5"/>
  <c r="BF161" i="5"/>
  <c r="T161" i="5"/>
  <c r="R161" i="5"/>
  <c r="P161" i="5"/>
  <c r="BK161" i="5"/>
  <c r="J161" i="5"/>
  <c r="BE161" i="5"/>
  <c r="BI160" i="5"/>
  <c r="BH160" i="5"/>
  <c r="BG160" i="5"/>
  <c r="BF160" i="5"/>
  <c r="T160" i="5"/>
  <c r="R160" i="5"/>
  <c r="P160" i="5"/>
  <c r="BK160" i="5"/>
  <c r="J160" i="5"/>
  <c r="BE160" i="5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R158" i="5"/>
  <c r="P158" i="5"/>
  <c r="BK158" i="5"/>
  <c r="J158" i="5"/>
  <c r="BE158" i="5"/>
  <c r="BI157" i="5"/>
  <c r="BH157" i="5"/>
  <c r="BG157" i="5"/>
  <c r="BF157" i="5"/>
  <c r="T157" i="5"/>
  <c r="R157" i="5"/>
  <c r="P157" i="5"/>
  <c r="BK157" i="5"/>
  <c r="J157" i="5"/>
  <c r="BE157" i="5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/>
  <c r="BI154" i="5"/>
  <c r="BH154" i="5"/>
  <c r="BG154" i="5"/>
  <c r="BF154" i="5"/>
  <c r="T154" i="5"/>
  <c r="R154" i="5"/>
  <c r="P154" i="5"/>
  <c r="BK154" i="5"/>
  <c r="J154" i="5"/>
  <c r="BE154" i="5"/>
  <c r="BI153" i="5"/>
  <c r="BH153" i="5"/>
  <c r="BG153" i="5"/>
  <c r="BF153" i="5"/>
  <c r="T153" i="5"/>
  <c r="R153" i="5"/>
  <c r="P153" i="5"/>
  <c r="BK153" i="5"/>
  <c r="J153" i="5"/>
  <c r="BE153" i="5"/>
  <c r="BI152" i="5"/>
  <c r="BH152" i="5"/>
  <c r="BG152" i="5"/>
  <c r="BF152" i="5"/>
  <c r="T152" i="5"/>
  <c r="R152" i="5"/>
  <c r="P152" i="5"/>
  <c r="BK152" i="5"/>
  <c r="J152" i="5"/>
  <c r="BE152" i="5"/>
  <c r="BI151" i="5"/>
  <c r="BH151" i="5"/>
  <c r="BG151" i="5"/>
  <c r="BF151" i="5"/>
  <c r="T151" i="5"/>
  <c r="R151" i="5"/>
  <c r="P151" i="5"/>
  <c r="BK151" i="5"/>
  <c r="J151" i="5"/>
  <c r="BE151" i="5"/>
  <c r="BI150" i="5"/>
  <c r="BH150" i="5"/>
  <c r="BG150" i="5"/>
  <c r="BF150" i="5"/>
  <c r="T150" i="5"/>
  <c r="R150" i="5"/>
  <c r="P150" i="5"/>
  <c r="BK150" i="5"/>
  <c r="J150" i="5"/>
  <c r="BE150" i="5"/>
  <c r="BI149" i="5"/>
  <c r="BH149" i="5"/>
  <c r="BG149" i="5"/>
  <c r="BF149" i="5"/>
  <c r="T149" i="5"/>
  <c r="R149" i="5"/>
  <c r="P149" i="5"/>
  <c r="BK149" i="5"/>
  <c r="J149" i="5"/>
  <c r="BE149" i="5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/>
  <c r="BI146" i="5"/>
  <c r="BH146" i="5"/>
  <c r="BG146" i="5"/>
  <c r="BF146" i="5"/>
  <c r="T146" i="5"/>
  <c r="R146" i="5"/>
  <c r="P146" i="5"/>
  <c r="BK146" i="5"/>
  <c r="J146" i="5"/>
  <c r="BE146" i="5"/>
  <c r="BI145" i="5"/>
  <c r="BH145" i="5"/>
  <c r="BG145" i="5"/>
  <c r="BF145" i="5"/>
  <c r="T145" i="5"/>
  <c r="R145" i="5"/>
  <c r="P145" i="5"/>
  <c r="BK145" i="5"/>
  <c r="J145" i="5"/>
  <c r="BE145" i="5"/>
  <c r="BI144" i="5"/>
  <c r="BH144" i="5"/>
  <c r="BG144" i="5"/>
  <c r="BF144" i="5"/>
  <c r="T144" i="5"/>
  <c r="R144" i="5"/>
  <c r="P144" i="5"/>
  <c r="BK144" i="5"/>
  <c r="J144" i="5"/>
  <c r="BE144" i="5"/>
  <c r="BI143" i="5"/>
  <c r="BH143" i="5"/>
  <c r="BG143" i="5"/>
  <c r="BF143" i="5"/>
  <c r="T143" i="5"/>
  <c r="R143" i="5"/>
  <c r="P143" i="5"/>
  <c r="BK143" i="5"/>
  <c r="J143" i="5"/>
  <c r="BE143" i="5"/>
  <c r="BI142" i="5"/>
  <c r="BH142" i="5"/>
  <c r="BG142" i="5"/>
  <c r="BF142" i="5"/>
  <c r="T142" i="5"/>
  <c r="R142" i="5"/>
  <c r="P142" i="5"/>
  <c r="BK142" i="5"/>
  <c r="J142" i="5"/>
  <c r="BE142" i="5"/>
  <c r="BI141" i="5"/>
  <c r="BH141" i="5"/>
  <c r="BG141" i="5"/>
  <c r="BF141" i="5"/>
  <c r="T141" i="5"/>
  <c r="R141" i="5"/>
  <c r="P141" i="5"/>
  <c r="BK141" i="5"/>
  <c r="J141" i="5"/>
  <c r="BE141" i="5"/>
  <c r="BI140" i="5"/>
  <c r="BH140" i="5"/>
  <c r="BG140" i="5"/>
  <c r="BF140" i="5"/>
  <c r="T140" i="5"/>
  <c r="R140" i="5"/>
  <c r="P140" i="5"/>
  <c r="BK140" i="5"/>
  <c r="J140" i="5"/>
  <c r="BE140" i="5"/>
  <c r="BI139" i="5"/>
  <c r="BH139" i="5"/>
  <c r="BG139" i="5"/>
  <c r="BF139" i="5"/>
  <c r="T139" i="5"/>
  <c r="R139" i="5"/>
  <c r="P139" i="5"/>
  <c r="BK139" i="5"/>
  <c r="J139" i="5"/>
  <c r="BE139" i="5"/>
  <c r="BI138" i="5"/>
  <c r="BH138" i="5"/>
  <c r="BG138" i="5"/>
  <c r="BF138" i="5"/>
  <c r="T138" i="5"/>
  <c r="T137" i="5"/>
  <c r="R138" i="5"/>
  <c r="R137" i="5" s="1"/>
  <c r="P138" i="5"/>
  <c r="P137" i="5"/>
  <c r="BK138" i="5"/>
  <c r="BK137" i="5"/>
  <c r="J138" i="5"/>
  <c r="BE138" i="5"/>
  <c r="J132" i="5"/>
  <c r="F132" i="5"/>
  <c r="F130" i="5"/>
  <c r="E128" i="5"/>
  <c r="BI113" i="5"/>
  <c r="BH113" i="5"/>
  <c r="BG113" i="5"/>
  <c r="BF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F39" i="5" s="1"/>
  <c r="BF110" i="5"/>
  <c r="BE110" i="5"/>
  <c r="BI109" i="5"/>
  <c r="BH109" i="5"/>
  <c r="BG109" i="5"/>
  <c r="BF109" i="5"/>
  <c r="BE109" i="5"/>
  <c r="BI108" i="5"/>
  <c r="F41" i="5" s="1"/>
  <c r="BD99" i="1" s="1"/>
  <c r="BH108" i="5"/>
  <c r="BG108" i="5"/>
  <c r="BB99" i="1"/>
  <c r="BF108" i="5"/>
  <c r="BE108" i="5"/>
  <c r="J93" i="5"/>
  <c r="F93" i="5"/>
  <c r="F91" i="5"/>
  <c r="E89" i="5"/>
  <c r="J26" i="5"/>
  <c r="E26" i="5"/>
  <c r="J133" i="5"/>
  <c r="J94" i="5"/>
  <c r="J25" i="5"/>
  <c r="J20" i="5"/>
  <c r="E20" i="5"/>
  <c r="F133" i="5" s="1"/>
  <c r="J19" i="5"/>
  <c r="J14" i="5"/>
  <c r="J130" i="5" s="1"/>
  <c r="E7" i="5"/>
  <c r="E85" i="5" s="1"/>
  <c r="E124" i="5"/>
  <c r="J41" i="4"/>
  <c r="J40" i="4"/>
  <c r="AY98" i="1"/>
  <c r="J39" i="4"/>
  <c r="AX98" i="1"/>
  <c r="BI241" i="4"/>
  <c r="BH241" i="4"/>
  <c r="BG241" i="4"/>
  <c r="BF241" i="4"/>
  <c r="T241" i="4"/>
  <c r="T240" i="4"/>
  <c r="R241" i="4"/>
  <c r="R240" i="4"/>
  <c r="P241" i="4"/>
  <c r="P240" i="4"/>
  <c r="BK241" i="4"/>
  <c r="BK240" i="4"/>
  <c r="J240" i="4" s="1"/>
  <c r="J109" i="4" s="1"/>
  <c r="J241" i="4"/>
  <c r="BE241" i="4" s="1"/>
  <c r="BI239" i="4"/>
  <c r="BH239" i="4"/>
  <c r="BG239" i="4"/>
  <c r="BF239" i="4"/>
  <c r="T239" i="4"/>
  <c r="R239" i="4"/>
  <c r="P239" i="4"/>
  <c r="BK239" i="4"/>
  <c r="J239" i="4"/>
  <c r="BE239" i="4"/>
  <c r="BI238" i="4"/>
  <c r="BH238" i="4"/>
  <c r="BG238" i="4"/>
  <c r="BF238" i="4"/>
  <c r="T238" i="4"/>
  <c r="T237" i="4"/>
  <c r="R238" i="4"/>
  <c r="R237" i="4"/>
  <c r="P238" i="4"/>
  <c r="P237" i="4"/>
  <c r="BK238" i="4"/>
  <c r="BK237" i="4" s="1"/>
  <c r="J237" i="4" s="1"/>
  <c r="J108" i="4" s="1"/>
  <c r="J238" i="4"/>
  <c r="BE238" i="4" s="1"/>
  <c r="BI236" i="4"/>
  <c r="BH236" i="4"/>
  <c r="BG236" i="4"/>
  <c r="BF236" i="4"/>
  <c r="T236" i="4"/>
  <c r="R236" i="4"/>
  <c r="R233" i="4" s="1"/>
  <c r="P236" i="4"/>
  <c r="BK236" i="4"/>
  <c r="J236" i="4"/>
  <c r="BE236" i="4"/>
  <c r="BI235" i="4"/>
  <c r="BH235" i="4"/>
  <c r="BG235" i="4"/>
  <c r="BF235" i="4"/>
  <c r="T235" i="4"/>
  <c r="R235" i="4"/>
  <c r="P235" i="4"/>
  <c r="BK235" i="4"/>
  <c r="BK233" i="4" s="1"/>
  <c r="J233" i="4" s="1"/>
  <c r="J107" i="4" s="1"/>
  <c r="J235" i="4"/>
  <c r="BE235" i="4"/>
  <c r="BI234" i="4"/>
  <c r="BH234" i="4"/>
  <c r="BG234" i="4"/>
  <c r="BF234" i="4"/>
  <c r="T234" i="4"/>
  <c r="T233" i="4"/>
  <c r="R234" i="4"/>
  <c r="P234" i="4"/>
  <c r="P233" i="4"/>
  <c r="BK234" i="4"/>
  <c r="J234" i="4"/>
  <c r="BE234" i="4" s="1"/>
  <c r="BI232" i="4"/>
  <c r="BH232" i="4"/>
  <c r="BG232" i="4"/>
  <c r="BF232" i="4"/>
  <c r="T232" i="4"/>
  <c r="R232" i="4"/>
  <c r="P232" i="4"/>
  <c r="BK232" i="4"/>
  <c r="J232" i="4"/>
  <c r="BE232" i="4"/>
  <c r="BI231" i="4"/>
  <c r="BH231" i="4"/>
  <c r="BG231" i="4"/>
  <c r="BF231" i="4"/>
  <c r="T231" i="4"/>
  <c r="R231" i="4"/>
  <c r="P231" i="4"/>
  <c r="BK231" i="4"/>
  <c r="J231" i="4"/>
  <c r="BE231" i="4" s="1"/>
  <c r="BI230" i="4"/>
  <c r="BH230" i="4"/>
  <c r="BG230" i="4"/>
  <c r="BF230" i="4"/>
  <c r="T230" i="4"/>
  <c r="R230" i="4"/>
  <c r="P230" i="4"/>
  <c r="BK230" i="4"/>
  <c r="J230" i="4"/>
  <c r="BE230" i="4"/>
  <c r="BI229" i="4"/>
  <c r="BH229" i="4"/>
  <c r="BG229" i="4"/>
  <c r="BF229" i="4"/>
  <c r="T229" i="4"/>
  <c r="R229" i="4"/>
  <c r="P229" i="4"/>
  <c r="BK229" i="4"/>
  <c r="J229" i="4"/>
  <c r="BE229" i="4" s="1"/>
  <c r="BI228" i="4"/>
  <c r="BH228" i="4"/>
  <c r="BG228" i="4"/>
  <c r="BF228" i="4"/>
  <c r="T228" i="4"/>
  <c r="R228" i="4"/>
  <c r="P228" i="4"/>
  <c r="BK228" i="4"/>
  <c r="J228" i="4"/>
  <c r="BE228" i="4"/>
  <c r="BI227" i="4"/>
  <c r="BH227" i="4"/>
  <c r="BG227" i="4"/>
  <c r="BF227" i="4"/>
  <c r="T227" i="4"/>
  <c r="R227" i="4"/>
  <c r="P227" i="4"/>
  <c r="BK227" i="4"/>
  <c r="J227" i="4"/>
  <c r="BE227" i="4" s="1"/>
  <c r="BI226" i="4"/>
  <c r="BH226" i="4"/>
  <c r="BG226" i="4"/>
  <c r="BF226" i="4"/>
  <c r="T226" i="4"/>
  <c r="R226" i="4"/>
  <c r="P226" i="4"/>
  <c r="BK226" i="4"/>
  <c r="J226" i="4"/>
  <c r="BE226" i="4"/>
  <c r="BI225" i="4"/>
  <c r="BH225" i="4"/>
  <c r="BG225" i="4"/>
  <c r="BF225" i="4"/>
  <c r="T225" i="4"/>
  <c r="R225" i="4"/>
  <c r="P225" i="4"/>
  <c r="BK225" i="4"/>
  <c r="J225" i="4"/>
  <c r="BE225" i="4" s="1"/>
  <c r="BI224" i="4"/>
  <c r="BH224" i="4"/>
  <c r="BG224" i="4"/>
  <c r="BF224" i="4"/>
  <c r="T224" i="4"/>
  <c r="R224" i="4"/>
  <c r="P224" i="4"/>
  <c r="BK224" i="4"/>
  <c r="J224" i="4"/>
  <c r="BE224" i="4"/>
  <c r="BI223" i="4"/>
  <c r="BH223" i="4"/>
  <c r="BG223" i="4"/>
  <c r="BF223" i="4"/>
  <c r="T223" i="4"/>
  <c r="R223" i="4"/>
  <c r="P223" i="4"/>
  <c r="BK223" i="4"/>
  <c r="J223" i="4"/>
  <c r="BE223" i="4" s="1"/>
  <c r="BI222" i="4"/>
  <c r="BH222" i="4"/>
  <c r="BG222" i="4"/>
  <c r="BF222" i="4"/>
  <c r="T222" i="4"/>
  <c r="R222" i="4"/>
  <c r="P222" i="4"/>
  <c r="BK222" i="4"/>
  <c r="J222" i="4"/>
  <c r="BE222" i="4"/>
  <c r="BI221" i="4"/>
  <c r="BH221" i="4"/>
  <c r="BG221" i="4"/>
  <c r="BF221" i="4"/>
  <c r="F38" i="4" s="1"/>
  <c r="BA98" i="1" s="1"/>
  <c r="T221" i="4"/>
  <c r="R221" i="4"/>
  <c r="P221" i="4"/>
  <c r="BK221" i="4"/>
  <c r="J221" i="4"/>
  <c r="BE221" i="4" s="1"/>
  <c r="BI220" i="4"/>
  <c r="BH220" i="4"/>
  <c r="BG220" i="4"/>
  <c r="BF220" i="4"/>
  <c r="T220" i="4"/>
  <c r="R220" i="4"/>
  <c r="P220" i="4"/>
  <c r="P213" i="4" s="1"/>
  <c r="BK220" i="4"/>
  <c r="J220" i="4"/>
  <c r="BE220" i="4"/>
  <c r="BI219" i="4"/>
  <c r="BH219" i="4"/>
  <c r="BG219" i="4"/>
  <c r="BF219" i="4"/>
  <c r="T219" i="4"/>
  <c r="R219" i="4"/>
  <c r="P219" i="4"/>
  <c r="BK219" i="4"/>
  <c r="J219" i="4"/>
  <c r="BE219" i="4" s="1"/>
  <c r="BI218" i="4"/>
  <c r="BH218" i="4"/>
  <c r="BG218" i="4"/>
  <c r="BF218" i="4"/>
  <c r="T218" i="4"/>
  <c r="R218" i="4"/>
  <c r="P218" i="4"/>
  <c r="BK218" i="4"/>
  <c r="J218" i="4"/>
  <c r="BE218" i="4"/>
  <c r="BI217" i="4"/>
  <c r="BH217" i="4"/>
  <c r="BG217" i="4"/>
  <c r="BF217" i="4"/>
  <c r="T217" i="4"/>
  <c r="R217" i="4"/>
  <c r="P217" i="4"/>
  <c r="BK217" i="4"/>
  <c r="J217" i="4"/>
  <c r="BE217" i="4" s="1"/>
  <c r="BI216" i="4"/>
  <c r="BH216" i="4"/>
  <c r="BG216" i="4"/>
  <c r="BF216" i="4"/>
  <c r="T216" i="4"/>
  <c r="R216" i="4"/>
  <c r="P216" i="4"/>
  <c r="BK216" i="4"/>
  <c r="J216" i="4"/>
  <c r="BE216" i="4"/>
  <c r="BI215" i="4"/>
  <c r="BH215" i="4"/>
  <c r="BG215" i="4"/>
  <c r="BF215" i="4"/>
  <c r="T215" i="4"/>
  <c r="R215" i="4"/>
  <c r="P215" i="4"/>
  <c r="BK215" i="4"/>
  <c r="J215" i="4"/>
  <c r="BE215" i="4" s="1"/>
  <c r="BI214" i="4"/>
  <c r="BH214" i="4"/>
  <c r="BG214" i="4"/>
  <c r="BF214" i="4"/>
  <c r="T214" i="4"/>
  <c r="T213" i="4"/>
  <c r="R214" i="4"/>
  <c r="P214" i="4"/>
  <c r="BK214" i="4"/>
  <c r="J214" i="4"/>
  <c r="BE214" i="4"/>
  <c r="BI212" i="4"/>
  <c r="BH212" i="4"/>
  <c r="BG212" i="4"/>
  <c r="BF212" i="4"/>
  <c r="T212" i="4"/>
  <c r="R212" i="4"/>
  <c r="P212" i="4"/>
  <c r="BK212" i="4"/>
  <c r="J212" i="4"/>
  <c r="BE212" i="4"/>
  <c r="BI211" i="4"/>
  <c r="BH211" i="4"/>
  <c r="BG211" i="4"/>
  <c r="BF211" i="4"/>
  <c r="T211" i="4"/>
  <c r="R211" i="4"/>
  <c r="P211" i="4"/>
  <c r="BK211" i="4"/>
  <c r="J211" i="4"/>
  <c r="BE211" i="4" s="1"/>
  <c r="BI210" i="4"/>
  <c r="BH210" i="4"/>
  <c r="BG210" i="4"/>
  <c r="BF210" i="4"/>
  <c r="T210" i="4"/>
  <c r="R210" i="4"/>
  <c r="P210" i="4"/>
  <c r="BK210" i="4"/>
  <c r="J210" i="4"/>
  <c r="BE210" i="4"/>
  <c r="BI209" i="4"/>
  <c r="BH209" i="4"/>
  <c r="BG209" i="4"/>
  <c r="BF209" i="4"/>
  <c r="T209" i="4"/>
  <c r="R209" i="4"/>
  <c r="P209" i="4"/>
  <c r="BK209" i="4"/>
  <c r="J209" i="4"/>
  <c r="BE209" i="4" s="1"/>
  <c r="BI208" i="4"/>
  <c r="BH208" i="4"/>
  <c r="BG208" i="4"/>
  <c r="BF208" i="4"/>
  <c r="T208" i="4"/>
  <c r="R208" i="4"/>
  <c r="P208" i="4"/>
  <c r="BK208" i="4"/>
  <c r="J208" i="4"/>
  <c r="BE208" i="4"/>
  <c r="BI207" i="4"/>
  <c r="BH207" i="4"/>
  <c r="BG207" i="4"/>
  <c r="BF207" i="4"/>
  <c r="T207" i="4"/>
  <c r="R207" i="4"/>
  <c r="P207" i="4"/>
  <c r="BK207" i="4"/>
  <c r="J207" i="4"/>
  <c r="BE207" i="4" s="1"/>
  <c r="BI206" i="4"/>
  <c r="BH206" i="4"/>
  <c r="BG206" i="4"/>
  <c r="BF206" i="4"/>
  <c r="T206" i="4"/>
  <c r="R206" i="4"/>
  <c r="P206" i="4"/>
  <c r="BK206" i="4"/>
  <c r="J206" i="4"/>
  <c r="BE206" i="4"/>
  <c r="BI205" i="4"/>
  <c r="BH205" i="4"/>
  <c r="BG205" i="4"/>
  <c r="BF205" i="4"/>
  <c r="T205" i="4"/>
  <c r="R205" i="4"/>
  <c r="P205" i="4"/>
  <c r="BK205" i="4"/>
  <c r="J205" i="4"/>
  <c r="BE205" i="4" s="1"/>
  <c r="BI204" i="4"/>
  <c r="BH204" i="4"/>
  <c r="BG204" i="4"/>
  <c r="BF204" i="4"/>
  <c r="T204" i="4"/>
  <c r="R204" i="4"/>
  <c r="P204" i="4"/>
  <c r="BK204" i="4"/>
  <c r="J204" i="4"/>
  <c r="BE204" i="4"/>
  <c r="BI203" i="4"/>
  <c r="BH203" i="4"/>
  <c r="BG203" i="4"/>
  <c r="BF203" i="4"/>
  <c r="T203" i="4"/>
  <c r="R203" i="4"/>
  <c r="P203" i="4"/>
  <c r="BK203" i="4"/>
  <c r="J203" i="4"/>
  <c r="BE203" i="4" s="1"/>
  <c r="BI202" i="4"/>
  <c r="BH202" i="4"/>
  <c r="BG202" i="4"/>
  <c r="BF202" i="4"/>
  <c r="T202" i="4"/>
  <c r="R202" i="4"/>
  <c r="P202" i="4"/>
  <c r="BK202" i="4"/>
  <c r="J202" i="4"/>
  <c r="BE202" i="4"/>
  <c r="BI201" i="4"/>
  <c r="BH201" i="4"/>
  <c r="BG201" i="4"/>
  <c r="BF201" i="4"/>
  <c r="T201" i="4"/>
  <c r="R201" i="4"/>
  <c r="P201" i="4"/>
  <c r="BK201" i="4"/>
  <c r="J201" i="4"/>
  <c r="BE201" i="4" s="1"/>
  <c r="BI200" i="4"/>
  <c r="BH200" i="4"/>
  <c r="BG200" i="4"/>
  <c r="BF200" i="4"/>
  <c r="T200" i="4"/>
  <c r="R200" i="4"/>
  <c r="P200" i="4"/>
  <c r="BK200" i="4"/>
  <c r="J200" i="4"/>
  <c r="BE200" i="4"/>
  <c r="BI199" i="4"/>
  <c r="BH199" i="4"/>
  <c r="BG199" i="4"/>
  <c r="BF199" i="4"/>
  <c r="T199" i="4"/>
  <c r="R199" i="4"/>
  <c r="P199" i="4"/>
  <c r="BK199" i="4"/>
  <c r="J199" i="4"/>
  <c r="BE199" i="4" s="1"/>
  <c r="BI198" i="4"/>
  <c r="BH198" i="4"/>
  <c r="BG198" i="4"/>
  <c r="BF198" i="4"/>
  <c r="T198" i="4"/>
  <c r="R198" i="4"/>
  <c r="P198" i="4"/>
  <c r="BK198" i="4"/>
  <c r="J198" i="4"/>
  <c r="BE198" i="4"/>
  <c r="BI197" i="4"/>
  <c r="BH197" i="4"/>
  <c r="BG197" i="4"/>
  <c r="BF197" i="4"/>
  <c r="T197" i="4"/>
  <c r="R197" i="4"/>
  <c r="P197" i="4"/>
  <c r="BK197" i="4"/>
  <c r="J197" i="4"/>
  <c r="BE197" i="4" s="1"/>
  <c r="BI196" i="4"/>
  <c r="BH196" i="4"/>
  <c r="BG196" i="4"/>
  <c r="BF196" i="4"/>
  <c r="T196" i="4"/>
  <c r="R196" i="4"/>
  <c r="P196" i="4"/>
  <c r="BK196" i="4"/>
  <c r="J196" i="4"/>
  <c r="BE196" i="4"/>
  <c r="BI195" i="4"/>
  <c r="BH195" i="4"/>
  <c r="BG195" i="4"/>
  <c r="BF195" i="4"/>
  <c r="T195" i="4"/>
  <c r="R195" i="4"/>
  <c r="P195" i="4"/>
  <c r="BK195" i="4"/>
  <c r="J195" i="4"/>
  <c r="BE195" i="4" s="1"/>
  <c r="BI194" i="4"/>
  <c r="BH194" i="4"/>
  <c r="BG194" i="4"/>
  <c r="BF194" i="4"/>
  <c r="T194" i="4"/>
  <c r="R194" i="4"/>
  <c r="P194" i="4"/>
  <c r="BK194" i="4"/>
  <c r="J194" i="4"/>
  <c r="BE194" i="4"/>
  <c r="BI193" i="4"/>
  <c r="BH193" i="4"/>
  <c r="BG193" i="4"/>
  <c r="BF193" i="4"/>
  <c r="T193" i="4"/>
  <c r="R193" i="4"/>
  <c r="P193" i="4"/>
  <c r="BK193" i="4"/>
  <c r="J193" i="4"/>
  <c r="BE193" i="4" s="1"/>
  <c r="BI192" i="4"/>
  <c r="BH192" i="4"/>
  <c r="BG192" i="4"/>
  <c r="BF192" i="4"/>
  <c r="T192" i="4"/>
  <c r="R192" i="4"/>
  <c r="P192" i="4"/>
  <c r="BK192" i="4"/>
  <c r="J192" i="4"/>
  <c r="BE192" i="4"/>
  <c r="BI191" i="4"/>
  <c r="BH191" i="4"/>
  <c r="BG191" i="4"/>
  <c r="BF191" i="4"/>
  <c r="T191" i="4"/>
  <c r="R191" i="4"/>
  <c r="P191" i="4"/>
  <c r="BK191" i="4"/>
  <c r="J191" i="4"/>
  <c r="BE191" i="4" s="1"/>
  <c r="BI190" i="4"/>
  <c r="BH190" i="4"/>
  <c r="BG190" i="4"/>
  <c r="BF190" i="4"/>
  <c r="T190" i="4"/>
  <c r="R190" i="4"/>
  <c r="P190" i="4"/>
  <c r="BK190" i="4"/>
  <c r="J190" i="4"/>
  <c r="BE190" i="4"/>
  <c r="BI189" i="4"/>
  <c r="BH189" i="4"/>
  <c r="BG189" i="4"/>
  <c r="BF189" i="4"/>
  <c r="T189" i="4"/>
  <c r="R189" i="4"/>
  <c r="P189" i="4"/>
  <c r="BK189" i="4"/>
  <c r="J189" i="4"/>
  <c r="BE189" i="4" s="1"/>
  <c r="BI188" i="4"/>
  <c r="BH188" i="4"/>
  <c r="BG188" i="4"/>
  <c r="BF188" i="4"/>
  <c r="T188" i="4"/>
  <c r="R188" i="4"/>
  <c r="P188" i="4"/>
  <c r="BK188" i="4"/>
  <c r="J188" i="4"/>
  <c r="BE188" i="4"/>
  <c r="BI187" i="4"/>
  <c r="BH187" i="4"/>
  <c r="BG187" i="4"/>
  <c r="BF187" i="4"/>
  <c r="T187" i="4"/>
  <c r="R187" i="4"/>
  <c r="P187" i="4"/>
  <c r="BK187" i="4"/>
  <c r="J187" i="4"/>
  <c r="BE187" i="4" s="1"/>
  <c r="BI186" i="4"/>
  <c r="BH186" i="4"/>
  <c r="BG186" i="4"/>
  <c r="BF186" i="4"/>
  <c r="T186" i="4"/>
  <c r="R186" i="4"/>
  <c r="P186" i="4"/>
  <c r="BK186" i="4"/>
  <c r="J186" i="4"/>
  <c r="BE186" i="4"/>
  <c r="BI185" i="4"/>
  <c r="BH185" i="4"/>
  <c r="BG185" i="4"/>
  <c r="BF185" i="4"/>
  <c r="T185" i="4"/>
  <c r="R185" i="4"/>
  <c r="P185" i="4"/>
  <c r="BK185" i="4"/>
  <c r="J185" i="4"/>
  <c r="BE185" i="4" s="1"/>
  <c r="BI184" i="4"/>
  <c r="BH184" i="4"/>
  <c r="BG184" i="4"/>
  <c r="BF184" i="4"/>
  <c r="T184" i="4"/>
  <c r="R184" i="4"/>
  <c r="P184" i="4"/>
  <c r="BK184" i="4"/>
  <c r="J184" i="4"/>
  <c r="BE184" i="4"/>
  <c r="BI183" i="4"/>
  <c r="BH183" i="4"/>
  <c r="BG183" i="4"/>
  <c r="BF183" i="4"/>
  <c r="T183" i="4"/>
  <c r="R183" i="4"/>
  <c r="P183" i="4"/>
  <c r="BK183" i="4"/>
  <c r="J183" i="4"/>
  <c r="BE183" i="4" s="1"/>
  <c r="BI182" i="4"/>
  <c r="BH182" i="4"/>
  <c r="BG182" i="4"/>
  <c r="BF182" i="4"/>
  <c r="T182" i="4"/>
  <c r="R182" i="4"/>
  <c r="P182" i="4"/>
  <c r="BK182" i="4"/>
  <c r="J182" i="4"/>
  <c r="BE182" i="4"/>
  <c r="BI181" i="4"/>
  <c r="BH181" i="4"/>
  <c r="BG181" i="4"/>
  <c r="BF181" i="4"/>
  <c r="T181" i="4"/>
  <c r="R181" i="4"/>
  <c r="P181" i="4"/>
  <c r="BK181" i="4"/>
  <c r="J181" i="4"/>
  <c r="BE181" i="4" s="1"/>
  <c r="BI180" i="4"/>
  <c r="BH180" i="4"/>
  <c r="BG180" i="4"/>
  <c r="BF180" i="4"/>
  <c r="T180" i="4"/>
  <c r="R180" i="4"/>
  <c r="R178" i="4" s="1"/>
  <c r="P180" i="4"/>
  <c r="BK180" i="4"/>
  <c r="J180" i="4"/>
  <c r="BE180" i="4"/>
  <c r="BI179" i="4"/>
  <c r="BH179" i="4"/>
  <c r="BG179" i="4"/>
  <c r="BF179" i="4"/>
  <c r="T179" i="4"/>
  <c r="R179" i="4"/>
  <c r="P179" i="4"/>
  <c r="BK179" i="4"/>
  <c r="J179" i="4"/>
  <c r="BE179" i="4"/>
  <c r="BI177" i="4"/>
  <c r="BH177" i="4"/>
  <c r="BG177" i="4"/>
  <c r="BF177" i="4"/>
  <c r="T177" i="4"/>
  <c r="R177" i="4"/>
  <c r="P177" i="4"/>
  <c r="BK177" i="4"/>
  <c r="J177" i="4"/>
  <c r="BE177" i="4" s="1"/>
  <c r="BI176" i="4"/>
  <c r="BH176" i="4"/>
  <c r="BG176" i="4"/>
  <c r="BF176" i="4"/>
  <c r="T176" i="4"/>
  <c r="R176" i="4"/>
  <c r="P176" i="4"/>
  <c r="BK176" i="4"/>
  <c r="J176" i="4"/>
  <c r="BE176" i="4"/>
  <c r="BI175" i="4"/>
  <c r="BH175" i="4"/>
  <c r="BG175" i="4"/>
  <c r="BF175" i="4"/>
  <c r="T175" i="4"/>
  <c r="R175" i="4"/>
  <c r="P175" i="4"/>
  <c r="BK175" i="4"/>
  <c r="J175" i="4"/>
  <c r="BE175" i="4" s="1"/>
  <c r="BI174" i="4"/>
  <c r="BH174" i="4"/>
  <c r="BG174" i="4"/>
  <c r="BF174" i="4"/>
  <c r="T174" i="4"/>
  <c r="R174" i="4"/>
  <c r="P174" i="4"/>
  <c r="BK174" i="4"/>
  <c r="J174" i="4"/>
  <c r="BE174" i="4"/>
  <c r="BI173" i="4"/>
  <c r="BH173" i="4"/>
  <c r="BG173" i="4"/>
  <c r="BF173" i="4"/>
  <c r="T173" i="4"/>
  <c r="R173" i="4"/>
  <c r="P173" i="4"/>
  <c r="BK173" i="4"/>
  <c r="J173" i="4"/>
  <c r="BE173" i="4" s="1"/>
  <c r="BI172" i="4"/>
  <c r="BH172" i="4"/>
  <c r="BG172" i="4"/>
  <c r="BF172" i="4"/>
  <c r="T172" i="4"/>
  <c r="R172" i="4"/>
  <c r="P172" i="4"/>
  <c r="BK172" i="4"/>
  <c r="J172" i="4"/>
  <c r="BE172" i="4"/>
  <c r="BI171" i="4"/>
  <c r="BH171" i="4"/>
  <c r="BG171" i="4"/>
  <c r="BF171" i="4"/>
  <c r="T171" i="4"/>
  <c r="R171" i="4"/>
  <c r="P171" i="4"/>
  <c r="BK171" i="4"/>
  <c r="J171" i="4"/>
  <c r="BE171" i="4" s="1"/>
  <c r="BI170" i="4"/>
  <c r="BH170" i="4"/>
  <c r="BG170" i="4"/>
  <c r="BF170" i="4"/>
  <c r="T170" i="4"/>
  <c r="R170" i="4"/>
  <c r="P170" i="4"/>
  <c r="BK170" i="4"/>
  <c r="J170" i="4"/>
  <c r="BE170" i="4"/>
  <c r="BI169" i="4"/>
  <c r="BH169" i="4"/>
  <c r="BG169" i="4"/>
  <c r="BF169" i="4"/>
  <c r="T169" i="4"/>
  <c r="R169" i="4"/>
  <c r="P169" i="4"/>
  <c r="BK169" i="4"/>
  <c r="J169" i="4"/>
  <c r="BE169" i="4" s="1"/>
  <c r="BI168" i="4"/>
  <c r="BH168" i="4"/>
  <c r="BG168" i="4"/>
  <c r="BF168" i="4"/>
  <c r="T168" i="4"/>
  <c r="R168" i="4"/>
  <c r="P168" i="4"/>
  <c r="BK168" i="4"/>
  <c r="J168" i="4"/>
  <c r="BE168" i="4"/>
  <c r="BI167" i="4"/>
  <c r="BH167" i="4"/>
  <c r="BG167" i="4"/>
  <c r="BF167" i="4"/>
  <c r="T167" i="4"/>
  <c r="R167" i="4"/>
  <c r="P167" i="4"/>
  <c r="BK167" i="4"/>
  <c r="J167" i="4"/>
  <c r="BE167" i="4" s="1"/>
  <c r="BI166" i="4"/>
  <c r="BH166" i="4"/>
  <c r="BG166" i="4"/>
  <c r="BF166" i="4"/>
  <c r="T166" i="4"/>
  <c r="R166" i="4"/>
  <c r="P166" i="4"/>
  <c r="BK166" i="4"/>
  <c r="J166" i="4"/>
  <c r="BE166" i="4"/>
  <c r="BI165" i="4"/>
  <c r="BH165" i="4"/>
  <c r="BG165" i="4"/>
  <c r="BF165" i="4"/>
  <c r="T165" i="4"/>
  <c r="R165" i="4"/>
  <c r="P165" i="4"/>
  <c r="BK165" i="4"/>
  <c r="BK158" i="4" s="1"/>
  <c r="J158" i="4" s="1"/>
  <c r="J104" i="4" s="1"/>
  <c r="J165" i="4"/>
  <c r="BE165" i="4" s="1"/>
  <c r="BI164" i="4"/>
  <c r="BH164" i="4"/>
  <c r="BG164" i="4"/>
  <c r="BF164" i="4"/>
  <c r="T164" i="4"/>
  <c r="R164" i="4"/>
  <c r="P164" i="4"/>
  <c r="BK164" i="4"/>
  <c r="J164" i="4"/>
  <c r="BE164" i="4"/>
  <c r="BI163" i="4"/>
  <c r="BH163" i="4"/>
  <c r="BG163" i="4"/>
  <c r="BF163" i="4"/>
  <c r="T163" i="4"/>
  <c r="R163" i="4"/>
  <c r="P163" i="4"/>
  <c r="BK163" i="4"/>
  <c r="J163" i="4"/>
  <c r="BE163" i="4" s="1"/>
  <c r="BI162" i="4"/>
  <c r="BH162" i="4"/>
  <c r="BG162" i="4"/>
  <c r="BF162" i="4"/>
  <c r="T162" i="4"/>
  <c r="R162" i="4"/>
  <c r="P162" i="4"/>
  <c r="BK162" i="4"/>
  <c r="J162" i="4"/>
  <c r="BE162" i="4"/>
  <c r="BI161" i="4"/>
  <c r="BH161" i="4"/>
  <c r="BG161" i="4"/>
  <c r="BF161" i="4"/>
  <c r="T161" i="4"/>
  <c r="R161" i="4"/>
  <c r="P161" i="4"/>
  <c r="BK161" i="4"/>
  <c r="J161" i="4"/>
  <c r="BE161" i="4" s="1"/>
  <c r="BI160" i="4"/>
  <c r="BH160" i="4"/>
  <c r="BG160" i="4"/>
  <c r="BF160" i="4"/>
  <c r="T160" i="4"/>
  <c r="R160" i="4"/>
  <c r="P160" i="4"/>
  <c r="BK160" i="4"/>
  <c r="J160" i="4"/>
  <c r="BE160" i="4"/>
  <c r="BI159" i="4"/>
  <c r="BH159" i="4"/>
  <c r="BG159" i="4"/>
  <c r="BF159" i="4"/>
  <c r="T159" i="4"/>
  <c r="R159" i="4"/>
  <c r="R158" i="4"/>
  <c r="P159" i="4"/>
  <c r="BK159" i="4"/>
  <c r="J159" i="4"/>
  <c r="BE159" i="4"/>
  <c r="BI157" i="4"/>
  <c r="BH157" i="4"/>
  <c r="BG157" i="4"/>
  <c r="BF157" i="4"/>
  <c r="T157" i="4"/>
  <c r="T155" i="4" s="1"/>
  <c r="R157" i="4"/>
  <c r="P157" i="4"/>
  <c r="BK157" i="4"/>
  <c r="J157" i="4"/>
  <c r="BE157" i="4" s="1"/>
  <c r="BI156" i="4"/>
  <c r="BH156" i="4"/>
  <c r="BG156" i="4"/>
  <c r="BF156" i="4"/>
  <c r="T156" i="4"/>
  <c r="R156" i="4"/>
  <c r="R155" i="4" s="1"/>
  <c r="P156" i="4"/>
  <c r="P155" i="4"/>
  <c r="BK156" i="4"/>
  <c r="J156" i="4"/>
  <c r="BE156" i="4"/>
  <c r="BI154" i="4"/>
  <c r="BH154" i="4"/>
  <c r="BG154" i="4"/>
  <c r="BF154" i="4"/>
  <c r="T154" i="4"/>
  <c r="T153" i="4"/>
  <c r="R154" i="4"/>
  <c r="R153" i="4" s="1"/>
  <c r="P154" i="4"/>
  <c r="P153" i="4"/>
  <c r="BK154" i="4"/>
  <c r="BK153" i="4" s="1"/>
  <c r="J153" i="4" s="1"/>
  <c r="J102" i="4" s="1"/>
  <c r="J154" i="4"/>
  <c r="BE154" i="4"/>
  <c r="BI152" i="4"/>
  <c r="BH152" i="4"/>
  <c r="BG152" i="4"/>
  <c r="BF152" i="4"/>
  <c r="T152" i="4"/>
  <c r="R152" i="4"/>
  <c r="P152" i="4"/>
  <c r="BK152" i="4"/>
  <c r="J152" i="4"/>
  <c r="BE152" i="4"/>
  <c r="BI151" i="4"/>
  <c r="BH151" i="4"/>
  <c r="BG151" i="4"/>
  <c r="BF151" i="4"/>
  <c r="T151" i="4"/>
  <c r="T149" i="4" s="1"/>
  <c r="R151" i="4"/>
  <c r="P151" i="4"/>
  <c r="BK151" i="4"/>
  <c r="J151" i="4"/>
  <c r="BE151" i="4" s="1"/>
  <c r="BI150" i="4"/>
  <c r="BH150" i="4"/>
  <c r="BG150" i="4"/>
  <c r="BF150" i="4"/>
  <c r="T150" i="4"/>
  <c r="R150" i="4"/>
  <c r="R149" i="4" s="1"/>
  <c r="P150" i="4"/>
  <c r="P149" i="4"/>
  <c r="BK150" i="4"/>
  <c r="J150" i="4"/>
  <c r="BE150" i="4"/>
  <c r="BI148" i="4"/>
  <c r="BH148" i="4"/>
  <c r="BG148" i="4"/>
  <c r="BF148" i="4"/>
  <c r="T148" i="4"/>
  <c r="T147" i="4"/>
  <c r="R148" i="4"/>
  <c r="R147" i="4" s="1"/>
  <c r="P148" i="4"/>
  <c r="P147" i="4"/>
  <c r="BK148" i="4"/>
  <c r="BK147" i="4" s="1"/>
  <c r="J147" i="4" s="1"/>
  <c r="J100" i="4" s="1"/>
  <c r="J148" i="4"/>
  <c r="BE148" i="4"/>
  <c r="BI146" i="4"/>
  <c r="BH146" i="4"/>
  <c r="BG146" i="4"/>
  <c r="BF146" i="4"/>
  <c r="T146" i="4"/>
  <c r="R146" i="4"/>
  <c r="P146" i="4"/>
  <c r="P142" i="4" s="1"/>
  <c r="BK146" i="4"/>
  <c r="J146" i="4"/>
  <c r="BE146" i="4"/>
  <c r="BI145" i="4"/>
  <c r="BH145" i="4"/>
  <c r="BG145" i="4"/>
  <c r="BF145" i="4"/>
  <c r="T145" i="4"/>
  <c r="R145" i="4"/>
  <c r="P145" i="4"/>
  <c r="BK145" i="4"/>
  <c r="J145" i="4"/>
  <c r="BE145" i="4" s="1"/>
  <c r="BI144" i="4"/>
  <c r="BH144" i="4"/>
  <c r="BG144" i="4"/>
  <c r="BF144" i="4"/>
  <c r="T144" i="4"/>
  <c r="R144" i="4"/>
  <c r="R142" i="4" s="1"/>
  <c r="P144" i="4"/>
  <c r="BK144" i="4"/>
  <c r="J144" i="4"/>
  <c r="BE144" i="4"/>
  <c r="BI143" i="4"/>
  <c r="BH143" i="4"/>
  <c r="BG143" i="4"/>
  <c r="BF143" i="4"/>
  <c r="T143" i="4"/>
  <c r="R143" i="4"/>
  <c r="P143" i="4"/>
  <c r="BK143" i="4"/>
  <c r="BK142" i="4"/>
  <c r="J143" i="4"/>
  <c r="BE143" i="4" s="1"/>
  <c r="J137" i="4"/>
  <c r="F137" i="4"/>
  <c r="F135" i="4"/>
  <c r="E133" i="4"/>
  <c r="BI118" i="4"/>
  <c r="BH118" i="4"/>
  <c r="BG118" i="4"/>
  <c r="BF118" i="4"/>
  <c r="BI117" i="4"/>
  <c r="BH117" i="4"/>
  <c r="BG117" i="4"/>
  <c r="BF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J93" i="4"/>
  <c r="F93" i="4"/>
  <c r="F91" i="4"/>
  <c r="E89" i="4"/>
  <c r="J26" i="4"/>
  <c r="E26" i="4"/>
  <c r="J25" i="4"/>
  <c r="J20" i="4"/>
  <c r="E20" i="4"/>
  <c r="F138" i="4" s="1"/>
  <c r="J19" i="4"/>
  <c r="J14" i="4"/>
  <c r="J135" i="4" s="1"/>
  <c r="E7" i="4"/>
  <c r="J41" i="3"/>
  <c r="J40" i="3"/>
  <c r="AY97" i="1" s="1"/>
  <c r="J39" i="3"/>
  <c r="AX97" i="1"/>
  <c r="BI487" i="3"/>
  <c r="BH487" i="3"/>
  <c r="BG487" i="3"/>
  <c r="BF487" i="3"/>
  <c r="T487" i="3"/>
  <c r="T486" i="3" s="1"/>
  <c r="R487" i="3"/>
  <c r="R486" i="3"/>
  <c r="P487" i="3"/>
  <c r="P486" i="3" s="1"/>
  <c r="BK487" i="3"/>
  <c r="BK486" i="3"/>
  <c r="J486" i="3" s="1"/>
  <c r="J195" i="3" s="1"/>
  <c r="J487" i="3"/>
  <c r="BE487" i="3"/>
  <c r="BI485" i="3"/>
  <c r="BH485" i="3"/>
  <c r="BG485" i="3"/>
  <c r="BF485" i="3"/>
  <c r="T485" i="3"/>
  <c r="T484" i="3" s="1"/>
  <c r="R485" i="3"/>
  <c r="R484" i="3"/>
  <c r="P485" i="3"/>
  <c r="P484" i="3" s="1"/>
  <c r="BK485" i="3"/>
  <c r="BK484" i="3"/>
  <c r="J484" i="3"/>
  <c r="J194" i="3" s="1"/>
  <c r="J485" i="3"/>
  <c r="BE485" i="3"/>
  <c r="BI483" i="3"/>
  <c r="BH483" i="3"/>
  <c r="BG483" i="3"/>
  <c r="BF483" i="3"/>
  <c r="T483" i="3"/>
  <c r="T481" i="3" s="1"/>
  <c r="R483" i="3"/>
  <c r="P483" i="3"/>
  <c r="BK483" i="3"/>
  <c r="J483" i="3"/>
  <c r="BE483" i="3" s="1"/>
  <c r="BI482" i="3"/>
  <c r="BH482" i="3"/>
  <c r="BG482" i="3"/>
  <c r="BF482" i="3"/>
  <c r="T482" i="3"/>
  <c r="R482" i="3"/>
  <c r="R481" i="3" s="1"/>
  <c r="P482" i="3"/>
  <c r="P481" i="3"/>
  <c r="BK482" i="3"/>
  <c r="BK481" i="3"/>
  <c r="J481" i="3"/>
  <c r="J193" i="3" s="1"/>
  <c r="J482" i="3"/>
  <c r="BE482" i="3" s="1"/>
  <c r="BI480" i="3"/>
  <c r="BH480" i="3"/>
  <c r="BG480" i="3"/>
  <c r="BF480" i="3"/>
  <c r="T480" i="3"/>
  <c r="T478" i="3" s="1"/>
  <c r="R480" i="3"/>
  <c r="P480" i="3"/>
  <c r="BK480" i="3"/>
  <c r="J480" i="3"/>
  <c r="BE480" i="3"/>
  <c r="BI479" i="3"/>
  <c r="BH479" i="3"/>
  <c r="BG479" i="3"/>
  <c r="BF479" i="3"/>
  <c r="T479" i="3"/>
  <c r="R479" i="3"/>
  <c r="R478" i="3"/>
  <c r="P479" i="3"/>
  <c r="P478" i="3"/>
  <c r="BK479" i="3"/>
  <c r="BK478" i="3"/>
  <c r="J478" i="3" s="1"/>
  <c r="J192" i="3" s="1"/>
  <c r="J479" i="3"/>
  <c r="BE479" i="3"/>
  <c r="BI477" i="3"/>
  <c r="BH477" i="3"/>
  <c r="BG477" i="3"/>
  <c r="BF477" i="3"/>
  <c r="T477" i="3"/>
  <c r="T476" i="3"/>
  <c r="R477" i="3"/>
  <c r="R476" i="3"/>
  <c r="P477" i="3"/>
  <c r="P476" i="3"/>
  <c r="BK477" i="3"/>
  <c r="BK476" i="3"/>
  <c r="J476" i="3" s="1"/>
  <c r="J191" i="3" s="1"/>
  <c r="J477" i="3"/>
  <c r="BE477" i="3"/>
  <c r="BI475" i="3"/>
  <c r="BH475" i="3"/>
  <c r="BG475" i="3"/>
  <c r="BF475" i="3"/>
  <c r="T475" i="3"/>
  <c r="R475" i="3"/>
  <c r="P475" i="3"/>
  <c r="BK475" i="3"/>
  <c r="BK473" i="3" s="1"/>
  <c r="J473" i="3" s="1"/>
  <c r="J190" i="3" s="1"/>
  <c r="J475" i="3"/>
  <c r="BE475" i="3"/>
  <c r="BI474" i="3"/>
  <c r="BH474" i="3"/>
  <c r="BG474" i="3"/>
  <c r="BF474" i="3"/>
  <c r="T474" i="3"/>
  <c r="T473" i="3"/>
  <c r="R474" i="3"/>
  <c r="R473" i="3"/>
  <c r="P474" i="3"/>
  <c r="P473" i="3"/>
  <c r="BK474" i="3"/>
  <c r="J474" i="3"/>
  <c r="BE474" i="3" s="1"/>
  <c r="BI472" i="3"/>
  <c r="BH472" i="3"/>
  <c r="BG472" i="3"/>
  <c r="BF472" i="3"/>
  <c r="T472" i="3"/>
  <c r="T470" i="3" s="1"/>
  <c r="R472" i="3"/>
  <c r="R470" i="3" s="1"/>
  <c r="R458" i="3" s="1"/>
  <c r="P472" i="3"/>
  <c r="BK472" i="3"/>
  <c r="J472" i="3"/>
  <c r="BE472" i="3"/>
  <c r="BI471" i="3"/>
  <c r="BH471" i="3"/>
  <c r="BG471" i="3"/>
  <c r="BF471" i="3"/>
  <c r="T471" i="3"/>
  <c r="R471" i="3"/>
  <c r="P471" i="3"/>
  <c r="P470" i="3"/>
  <c r="BK471" i="3"/>
  <c r="BK470" i="3"/>
  <c r="J470" i="3" s="1"/>
  <c r="J471" i="3"/>
  <c r="BE471" i="3"/>
  <c r="J189" i="3"/>
  <c r="BI469" i="3"/>
  <c r="BH469" i="3"/>
  <c r="BG469" i="3"/>
  <c r="BF469" i="3"/>
  <c r="T469" i="3"/>
  <c r="R469" i="3"/>
  <c r="P469" i="3"/>
  <c r="BK469" i="3"/>
  <c r="J469" i="3"/>
  <c r="BE469" i="3"/>
  <c r="BI468" i="3"/>
  <c r="BH468" i="3"/>
  <c r="BG468" i="3"/>
  <c r="BF468" i="3"/>
  <c r="T468" i="3"/>
  <c r="R468" i="3"/>
  <c r="P468" i="3"/>
  <c r="BK468" i="3"/>
  <c r="J468" i="3"/>
  <c r="BE468" i="3"/>
  <c r="BI467" i="3"/>
  <c r="BH467" i="3"/>
  <c r="BG467" i="3"/>
  <c r="BF467" i="3"/>
  <c r="T467" i="3"/>
  <c r="R467" i="3"/>
  <c r="P467" i="3"/>
  <c r="BK467" i="3"/>
  <c r="J467" i="3"/>
  <c r="BE467" i="3"/>
  <c r="BI466" i="3"/>
  <c r="BH466" i="3"/>
  <c r="BG466" i="3"/>
  <c r="BF466" i="3"/>
  <c r="T466" i="3"/>
  <c r="R466" i="3"/>
  <c r="R463" i="3" s="1"/>
  <c r="P466" i="3"/>
  <c r="BK466" i="3"/>
  <c r="J466" i="3"/>
  <c r="BE466" i="3"/>
  <c r="BI465" i="3"/>
  <c r="BH465" i="3"/>
  <c r="BG465" i="3"/>
  <c r="BF465" i="3"/>
  <c r="T465" i="3"/>
  <c r="R465" i="3"/>
  <c r="P465" i="3"/>
  <c r="BK465" i="3"/>
  <c r="BK463" i="3" s="1"/>
  <c r="J463" i="3" s="1"/>
  <c r="J188" i="3" s="1"/>
  <c r="J465" i="3"/>
  <c r="BE465" i="3"/>
  <c r="BI464" i="3"/>
  <c r="BH464" i="3"/>
  <c r="BG464" i="3"/>
  <c r="BF464" i="3"/>
  <c r="T464" i="3"/>
  <c r="T463" i="3"/>
  <c r="R464" i="3"/>
  <c r="P464" i="3"/>
  <c r="P463" i="3"/>
  <c r="BK464" i="3"/>
  <c r="J464" i="3"/>
  <c r="BE464" i="3" s="1"/>
  <c r="BI462" i="3"/>
  <c r="BH462" i="3"/>
  <c r="BG462" i="3"/>
  <c r="BF462" i="3"/>
  <c r="T462" i="3"/>
  <c r="T461" i="3"/>
  <c r="R462" i="3"/>
  <c r="R461" i="3"/>
  <c r="P462" i="3"/>
  <c r="P461" i="3"/>
  <c r="P458" i="3" s="1"/>
  <c r="BK462" i="3"/>
  <c r="BK461" i="3"/>
  <c r="J461" i="3"/>
  <c r="J187" i="3" s="1"/>
  <c r="J462" i="3"/>
  <c r="BE462" i="3" s="1"/>
  <c r="BI460" i="3"/>
  <c r="BH460" i="3"/>
  <c r="BG460" i="3"/>
  <c r="BF460" i="3"/>
  <c r="T460" i="3"/>
  <c r="T459" i="3"/>
  <c r="R460" i="3"/>
  <c r="R459" i="3"/>
  <c r="P460" i="3"/>
  <c r="P459" i="3"/>
  <c r="BK460" i="3"/>
  <c r="BK459" i="3" s="1"/>
  <c r="J460" i="3"/>
  <c r="BE460" i="3"/>
  <c r="BI457" i="3"/>
  <c r="BH457" i="3"/>
  <c r="BG457" i="3"/>
  <c r="BF457" i="3"/>
  <c r="T457" i="3"/>
  <c r="T456" i="3"/>
  <c r="R457" i="3"/>
  <c r="R456" i="3"/>
  <c r="R452" i="3" s="1"/>
  <c r="P457" i="3"/>
  <c r="P456" i="3"/>
  <c r="BK457" i="3"/>
  <c r="BK456" i="3"/>
  <c r="J456" i="3" s="1"/>
  <c r="J184" i="3" s="1"/>
  <c r="J457" i="3"/>
  <c r="BE457" i="3"/>
  <c r="BI455" i="3"/>
  <c r="BH455" i="3"/>
  <c r="BG455" i="3"/>
  <c r="BF455" i="3"/>
  <c r="T455" i="3"/>
  <c r="R455" i="3"/>
  <c r="P455" i="3"/>
  <c r="P453" i="3" s="1"/>
  <c r="P452" i="3" s="1"/>
  <c r="BK455" i="3"/>
  <c r="J455" i="3"/>
  <c r="BE455" i="3"/>
  <c r="BI454" i="3"/>
  <c r="BH454" i="3"/>
  <c r="BG454" i="3"/>
  <c r="BF454" i="3"/>
  <c r="T454" i="3"/>
  <c r="T453" i="3"/>
  <c r="T452" i="3" s="1"/>
  <c r="R454" i="3"/>
  <c r="R453" i="3"/>
  <c r="P454" i="3"/>
  <c r="BK454" i="3"/>
  <c r="BK453" i="3" s="1"/>
  <c r="J454" i="3"/>
  <c r="BE454" i="3"/>
  <c r="BI451" i="3"/>
  <c r="BH451" i="3"/>
  <c r="BG451" i="3"/>
  <c r="BF451" i="3"/>
  <c r="T451" i="3"/>
  <c r="T450" i="3"/>
  <c r="R451" i="3"/>
  <c r="R450" i="3"/>
  <c r="P451" i="3"/>
  <c r="P450" i="3"/>
  <c r="BK451" i="3"/>
  <c r="BK450" i="3"/>
  <c r="J450" i="3" s="1"/>
  <c r="J181" i="3" s="1"/>
  <c r="J451" i="3"/>
  <c r="BE451" i="3"/>
  <c r="BI449" i="3"/>
  <c r="BH449" i="3"/>
  <c r="BG449" i="3"/>
  <c r="BF449" i="3"/>
  <c r="T449" i="3"/>
  <c r="R449" i="3"/>
  <c r="P449" i="3"/>
  <c r="BK449" i="3"/>
  <c r="BK447" i="3" s="1"/>
  <c r="J447" i="3" s="1"/>
  <c r="J180" i="3" s="1"/>
  <c r="J449" i="3"/>
  <c r="BE449" i="3"/>
  <c r="BI448" i="3"/>
  <c r="BH448" i="3"/>
  <c r="BG448" i="3"/>
  <c r="BF448" i="3"/>
  <c r="T448" i="3"/>
  <c r="T447" i="3"/>
  <c r="R448" i="3"/>
  <c r="R447" i="3"/>
  <c r="P448" i="3"/>
  <c r="P447" i="3"/>
  <c r="BK448" i="3"/>
  <c r="J448" i="3"/>
  <c r="BE448" i="3" s="1"/>
  <c r="BI446" i="3"/>
  <c r="BH446" i="3"/>
  <c r="BG446" i="3"/>
  <c r="BF446" i="3"/>
  <c r="T446" i="3"/>
  <c r="T444" i="3" s="1"/>
  <c r="R446" i="3"/>
  <c r="R444" i="3" s="1"/>
  <c r="P446" i="3"/>
  <c r="BK446" i="3"/>
  <c r="J446" i="3"/>
  <c r="BE446" i="3"/>
  <c r="BI445" i="3"/>
  <c r="BH445" i="3"/>
  <c r="BG445" i="3"/>
  <c r="BF445" i="3"/>
  <c r="T445" i="3"/>
  <c r="R445" i="3"/>
  <c r="P445" i="3"/>
  <c r="P444" i="3"/>
  <c r="BK445" i="3"/>
  <c r="BK444" i="3"/>
  <c r="J444" i="3" s="1"/>
  <c r="J445" i="3"/>
  <c r="BE445" i="3"/>
  <c r="J179" i="3"/>
  <c r="BI443" i="3"/>
  <c r="BH443" i="3"/>
  <c r="BG443" i="3"/>
  <c r="BF443" i="3"/>
  <c r="T443" i="3"/>
  <c r="R443" i="3"/>
  <c r="P443" i="3"/>
  <c r="BK443" i="3"/>
  <c r="J443" i="3"/>
  <c r="BE443" i="3"/>
  <c r="BI442" i="3"/>
  <c r="BH442" i="3"/>
  <c r="BG442" i="3"/>
  <c r="BF442" i="3"/>
  <c r="T442" i="3"/>
  <c r="R442" i="3"/>
  <c r="R439" i="3" s="1"/>
  <c r="P442" i="3"/>
  <c r="BK442" i="3"/>
  <c r="J442" i="3"/>
  <c r="BE442" i="3"/>
  <c r="BI441" i="3"/>
  <c r="BH441" i="3"/>
  <c r="BG441" i="3"/>
  <c r="BF441" i="3"/>
  <c r="T441" i="3"/>
  <c r="R441" i="3"/>
  <c r="P441" i="3"/>
  <c r="BK441" i="3"/>
  <c r="BK439" i="3" s="1"/>
  <c r="J439" i="3" s="1"/>
  <c r="J178" i="3" s="1"/>
  <c r="J441" i="3"/>
  <c r="BE441" i="3"/>
  <c r="BI440" i="3"/>
  <c r="BH440" i="3"/>
  <c r="BG440" i="3"/>
  <c r="BF440" i="3"/>
  <c r="T440" i="3"/>
  <c r="T439" i="3"/>
  <c r="R440" i="3"/>
  <c r="P440" i="3"/>
  <c r="P439" i="3"/>
  <c r="BK440" i="3"/>
  <c r="J440" i="3"/>
  <c r="BE440" i="3" s="1"/>
  <c r="BI438" i="3"/>
  <c r="BH438" i="3"/>
  <c r="BG438" i="3"/>
  <c r="BF438" i="3"/>
  <c r="T438" i="3"/>
  <c r="R438" i="3"/>
  <c r="P438" i="3"/>
  <c r="BK438" i="3"/>
  <c r="J438" i="3"/>
  <c r="BE438" i="3"/>
  <c r="BI437" i="3"/>
  <c r="BH437" i="3"/>
  <c r="BG437" i="3"/>
  <c r="BF437" i="3"/>
  <c r="T437" i="3"/>
  <c r="R437" i="3"/>
  <c r="P437" i="3"/>
  <c r="BK437" i="3"/>
  <c r="J437" i="3"/>
  <c r="BE437" i="3"/>
  <c r="BI436" i="3"/>
  <c r="BH436" i="3"/>
  <c r="BG436" i="3"/>
  <c r="BF436" i="3"/>
  <c r="T436" i="3"/>
  <c r="R436" i="3"/>
  <c r="R433" i="3" s="1"/>
  <c r="P436" i="3"/>
  <c r="BK436" i="3"/>
  <c r="J436" i="3"/>
  <c r="BE436" i="3"/>
  <c r="BI435" i="3"/>
  <c r="BH435" i="3"/>
  <c r="BG435" i="3"/>
  <c r="BF435" i="3"/>
  <c r="T435" i="3"/>
  <c r="R435" i="3"/>
  <c r="P435" i="3"/>
  <c r="BK435" i="3"/>
  <c r="BK433" i="3" s="1"/>
  <c r="J433" i="3" s="1"/>
  <c r="J177" i="3" s="1"/>
  <c r="J435" i="3"/>
  <c r="BE435" i="3"/>
  <c r="BI434" i="3"/>
  <c r="BH434" i="3"/>
  <c r="BG434" i="3"/>
  <c r="BF434" i="3"/>
  <c r="T434" i="3"/>
  <c r="T433" i="3"/>
  <c r="R434" i="3"/>
  <c r="P434" i="3"/>
  <c r="P433" i="3"/>
  <c r="BK434" i="3"/>
  <c r="J434" i="3"/>
  <c r="BE434" i="3" s="1"/>
  <c r="BI432" i="3"/>
  <c r="BH432" i="3"/>
  <c r="BG432" i="3"/>
  <c r="BF432" i="3"/>
  <c r="T432" i="3"/>
  <c r="T430" i="3" s="1"/>
  <c r="R432" i="3"/>
  <c r="R430" i="3" s="1"/>
  <c r="P432" i="3"/>
  <c r="BK432" i="3"/>
  <c r="J432" i="3"/>
  <c r="BE432" i="3"/>
  <c r="BI431" i="3"/>
  <c r="BH431" i="3"/>
  <c r="BG431" i="3"/>
  <c r="BF431" i="3"/>
  <c r="T431" i="3"/>
  <c r="R431" i="3"/>
  <c r="P431" i="3"/>
  <c r="P430" i="3"/>
  <c r="BK431" i="3"/>
  <c r="BK430" i="3"/>
  <c r="J430" i="3" s="1"/>
  <c r="J431" i="3"/>
  <c r="BE431" i="3"/>
  <c r="J176" i="3"/>
  <c r="BI429" i="3"/>
  <c r="BH429" i="3"/>
  <c r="BG429" i="3"/>
  <c r="BF429" i="3"/>
  <c r="T429" i="3"/>
  <c r="T428" i="3"/>
  <c r="R429" i="3"/>
  <c r="R428" i="3"/>
  <c r="P429" i="3"/>
  <c r="P428" i="3"/>
  <c r="BK429" i="3"/>
  <c r="BK428" i="3"/>
  <c r="J428" i="3" s="1"/>
  <c r="J175" i="3" s="1"/>
  <c r="J429" i="3"/>
  <c r="BE429" i="3"/>
  <c r="BI427" i="3"/>
  <c r="BH427" i="3"/>
  <c r="BG427" i="3"/>
  <c r="BF427" i="3"/>
  <c r="T427" i="3"/>
  <c r="T426" i="3"/>
  <c r="R427" i="3"/>
  <c r="R426" i="3"/>
  <c r="P427" i="3"/>
  <c r="P426" i="3"/>
  <c r="BK427" i="3"/>
  <c r="BK426" i="3"/>
  <c r="J426" i="3" s="1"/>
  <c r="J174" i="3" s="1"/>
  <c r="J427" i="3"/>
  <c r="BE427" i="3"/>
  <c r="BI425" i="3"/>
  <c r="BH425" i="3"/>
  <c r="BG425" i="3"/>
  <c r="BF425" i="3"/>
  <c r="T425" i="3"/>
  <c r="T424" i="3"/>
  <c r="R425" i="3"/>
  <c r="R424" i="3"/>
  <c r="P425" i="3"/>
  <c r="P424" i="3"/>
  <c r="BK425" i="3"/>
  <c r="BK424" i="3"/>
  <c r="J424" i="3" s="1"/>
  <c r="J173" i="3" s="1"/>
  <c r="J425" i="3"/>
  <c r="BE425" i="3"/>
  <c r="BI423" i="3"/>
  <c r="BH423" i="3"/>
  <c r="BG423" i="3"/>
  <c r="BF423" i="3"/>
  <c r="T423" i="3"/>
  <c r="T422" i="3"/>
  <c r="R423" i="3"/>
  <c r="R422" i="3"/>
  <c r="P423" i="3"/>
  <c r="P422" i="3"/>
  <c r="BK423" i="3"/>
  <c r="BK422" i="3"/>
  <c r="J422" i="3" s="1"/>
  <c r="J423" i="3"/>
  <c r="BE423" i="3"/>
  <c r="J172" i="3"/>
  <c r="BI421" i="3"/>
  <c r="BH421" i="3"/>
  <c r="BG421" i="3"/>
  <c r="BF421" i="3"/>
  <c r="T421" i="3"/>
  <c r="T420" i="3"/>
  <c r="R421" i="3"/>
  <c r="R420" i="3"/>
  <c r="P421" i="3"/>
  <c r="P420" i="3"/>
  <c r="BK421" i="3"/>
  <c r="BK420" i="3"/>
  <c r="J420" i="3" s="1"/>
  <c r="J171" i="3" s="1"/>
  <c r="J421" i="3"/>
  <c r="BE421" i="3"/>
  <c r="BI419" i="3"/>
  <c r="BH419" i="3"/>
  <c r="BG419" i="3"/>
  <c r="BF419" i="3"/>
  <c r="T419" i="3"/>
  <c r="R419" i="3"/>
  <c r="P419" i="3"/>
  <c r="BK419" i="3"/>
  <c r="BK417" i="3" s="1"/>
  <c r="J417" i="3" s="1"/>
  <c r="J170" i="3" s="1"/>
  <c r="J419" i="3"/>
  <c r="BE419" i="3"/>
  <c r="BI418" i="3"/>
  <c r="BH418" i="3"/>
  <c r="BG418" i="3"/>
  <c r="BF418" i="3"/>
  <c r="T418" i="3"/>
  <c r="T417" i="3"/>
  <c r="R418" i="3"/>
  <c r="R417" i="3"/>
  <c r="P418" i="3"/>
  <c r="P417" i="3"/>
  <c r="BK418" i="3"/>
  <c r="J418" i="3"/>
  <c r="BE418" i="3" s="1"/>
  <c r="BI416" i="3"/>
  <c r="BH416" i="3"/>
  <c r="BG416" i="3"/>
  <c r="BF416" i="3"/>
  <c r="T416" i="3"/>
  <c r="R416" i="3"/>
  <c r="P416" i="3"/>
  <c r="BK416" i="3"/>
  <c r="J416" i="3"/>
  <c r="BE416" i="3"/>
  <c r="BI415" i="3"/>
  <c r="BH415" i="3"/>
  <c r="BG415" i="3"/>
  <c r="BF415" i="3"/>
  <c r="T415" i="3"/>
  <c r="R415" i="3"/>
  <c r="P415" i="3"/>
  <c r="P412" i="3" s="1"/>
  <c r="BK415" i="3"/>
  <c r="BK412" i="3" s="1"/>
  <c r="J412" i="3" s="1"/>
  <c r="J169" i="3" s="1"/>
  <c r="J415" i="3"/>
  <c r="BE415" i="3"/>
  <c r="BI414" i="3"/>
  <c r="BH414" i="3"/>
  <c r="BG414" i="3"/>
  <c r="BF414" i="3"/>
  <c r="T414" i="3"/>
  <c r="T412" i="3" s="1"/>
  <c r="R414" i="3"/>
  <c r="R412" i="3" s="1"/>
  <c r="P414" i="3"/>
  <c r="BK414" i="3"/>
  <c r="J414" i="3"/>
  <c r="BE414" i="3"/>
  <c r="BI413" i="3"/>
  <c r="BH413" i="3"/>
  <c r="BG413" i="3"/>
  <c r="BF413" i="3"/>
  <c r="T413" i="3"/>
  <c r="R413" i="3"/>
  <c r="P413" i="3"/>
  <c r="BK413" i="3"/>
  <c r="J413" i="3"/>
  <c r="BE413" i="3"/>
  <c r="BI411" i="3"/>
  <c r="BH411" i="3"/>
  <c r="BG411" i="3"/>
  <c r="BF411" i="3"/>
  <c r="T411" i="3"/>
  <c r="T410" i="3"/>
  <c r="R411" i="3"/>
  <c r="R410" i="3"/>
  <c r="P411" i="3"/>
  <c r="P410" i="3"/>
  <c r="BK411" i="3"/>
  <c r="BK410" i="3"/>
  <c r="J410" i="3" s="1"/>
  <c r="J168" i="3" s="1"/>
  <c r="J411" i="3"/>
  <c r="BE411" i="3"/>
  <c r="BI409" i="3"/>
  <c r="BH409" i="3"/>
  <c r="BG409" i="3"/>
  <c r="BF409" i="3"/>
  <c r="T409" i="3"/>
  <c r="R409" i="3"/>
  <c r="P409" i="3"/>
  <c r="P406" i="3" s="1"/>
  <c r="BK409" i="3"/>
  <c r="BK406" i="3" s="1"/>
  <c r="J406" i="3" s="1"/>
  <c r="J167" i="3" s="1"/>
  <c r="J409" i="3"/>
  <c r="BE409" i="3"/>
  <c r="BI408" i="3"/>
  <c r="BH408" i="3"/>
  <c r="BG408" i="3"/>
  <c r="BF408" i="3"/>
  <c r="T408" i="3"/>
  <c r="T406" i="3" s="1"/>
  <c r="R408" i="3"/>
  <c r="R406" i="3" s="1"/>
  <c r="P408" i="3"/>
  <c r="BK408" i="3"/>
  <c r="J408" i="3"/>
  <c r="BE408" i="3"/>
  <c r="BI407" i="3"/>
  <c r="BH407" i="3"/>
  <c r="BG407" i="3"/>
  <c r="BF407" i="3"/>
  <c r="T407" i="3"/>
  <c r="R407" i="3"/>
  <c r="P407" i="3"/>
  <c r="BK407" i="3"/>
  <c r="J407" i="3"/>
  <c r="BE407" i="3"/>
  <c r="BI405" i="3"/>
  <c r="BH405" i="3"/>
  <c r="BG405" i="3"/>
  <c r="BF405" i="3"/>
  <c r="T405" i="3"/>
  <c r="T404" i="3"/>
  <c r="R405" i="3"/>
  <c r="R404" i="3"/>
  <c r="P405" i="3"/>
  <c r="P404" i="3"/>
  <c r="BK405" i="3"/>
  <c r="BK404" i="3"/>
  <c r="J404" i="3" s="1"/>
  <c r="J166" i="3" s="1"/>
  <c r="J405" i="3"/>
  <c r="BE405" i="3"/>
  <c r="BI403" i="3"/>
  <c r="BH403" i="3"/>
  <c r="BG403" i="3"/>
  <c r="BF403" i="3"/>
  <c r="T403" i="3"/>
  <c r="R403" i="3"/>
  <c r="P403" i="3"/>
  <c r="BK403" i="3"/>
  <c r="BK401" i="3" s="1"/>
  <c r="J401" i="3" s="1"/>
  <c r="J165" i="3" s="1"/>
  <c r="J403" i="3"/>
  <c r="BE403" i="3"/>
  <c r="BI402" i="3"/>
  <c r="BH402" i="3"/>
  <c r="BG402" i="3"/>
  <c r="BF402" i="3"/>
  <c r="T402" i="3"/>
  <c r="T401" i="3"/>
  <c r="R402" i="3"/>
  <c r="R401" i="3"/>
  <c r="P402" i="3"/>
  <c r="P401" i="3"/>
  <c r="BK402" i="3"/>
  <c r="J402" i="3"/>
  <c r="BE402" i="3" s="1"/>
  <c r="BI400" i="3"/>
  <c r="BH400" i="3"/>
  <c r="BG400" i="3"/>
  <c r="BF400" i="3"/>
  <c r="T400" i="3"/>
  <c r="R400" i="3"/>
  <c r="P400" i="3"/>
  <c r="BK400" i="3"/>
  <c r="J400" i="3"/>
  <c r="BE400" i="3"/>
  <c r="BI399" i="3"/>
  <c r="BH399" i="3"/>
  <c r="BG399" i="3"/>
  <c r="BF399" i="3"/>
  <c r="T399" i="3"/>
  <c r="R399" i="3"/>
  <c r="P399" i="3"/>
  <c r="P396" i="3" s="1"/>
  <c r="BK399" i="3"/>
  <c r="BK396" i="3" s="1"/>
  <c r="J396" i="3" s="1"/>
  <c r="J164" i="3" s="1"/>
  <c r="J399" i="3"/>
  <c r="BE399" i="3"/>
  <c r="BI398" i="3"/>
  <c r="BH398" i="3"/>
  <c r="BG398" i="3"/>
  <c r="BF398" i="3"/>
  <c r="T398" i="3"/>
  <c r="T396" i="3" s="1"/>
  <c r="R398" i="3"/>
  <c r="R396" i="3" s="1"/>
  <c r="P398" i="3"/>
  <c r="BK398" i="3"/>
  <c r="J398" i="3"/>
  <c r="BE398" i="3"/>
  <c r="BI397" i="3"/>
  <c r="BH397" i="3"/>
  <c r="BG397" i="3"/>
  <c r="BF397" i="3"/>
  <c r="T397" i="3"/>
  <c r="R397" i="3"/>
  <c r="P397" i="3"/>
  <c r="BK397" i="3"/>
  <c r="J397" i="3"/>
  <c r="BE397" i="3"/>
  <c r="BI395" i="3"/>
  <c r="BH395" i="3"/>
  <c r="BG395" i="3"/>
  <c r="BF395" i="3"/>
  <c r="T395" i="3"/>
  <c r="R395" i="3"/>
  <c r="P395" i="3"/>
  <c r="BK395" i="3"/>
  <c r="BK393" i="3" s="1"/>
  <c r="J393" i="3" s="1"/>
  <c r="J163" i="3" s="1"/>
  <c r="J395" i="3"/>
  <c r="BE395" i="3"/>
  <c r="BI394" i="3"/>
  <c r="BH394" i="3"/>
  <c r="BG394" i="3"/>
  <c r="BF394" i="3"/>
  <c r="T394" i="3"/>
  <c r="T393" i="3"/>
  <c r="R394" i="3"/>
  <c r="R393" i="3"/>
  <c r="P394" i="3"/>
  <c r="P393" i="3"/>
  <c r="BK394" i="3"/>
  <c r="J394" i="3"/>
  <c r="BE394" i="3" s="1"/>
  <c r="BI392" i="3"/>
  <c r="BH392" i="3"/>
  <c r="BG392" i="3"/>
  <c r="BF392" i="3"/>
  <c r="T392" i="3"/>
  <c r="T391" i="3"/>
  <c r="R392" i="3"/>
  <c r="R391" i="3"/>
  <c r="P392" i="3"/>
  <c r="P391" i="3"/>
  <c r="BK392" i="3"/>
  <c r="BK391" i="3"/>
  <c r="J391" i="3"/>
  <c r="J162" i="3" s="1"/>
  <c r="J392" i="3"/>
  <c r="BE392" i="3" s="1"/>
  <c r="BI390" i="3"/>
  <c r="BH390" i="3"/>
  <c r="BG390" i="3"/>
  <c r="BF390" i="3"/>
  <c r="T390" i="3"/>
  <c r="T389" i="3"/>
  <c r="R390" i="3"/>
  <c r="R389" i="3"/>
  <c r="P390" i="3"/>
  <c r="P389" i="3"/>
  <c r="BK390" i="3"/>
  <c r="BK389" i="3"/>
  <c r="J389" i="3"/>
  <c r="J161" i="3" s="1"/>
  <c r="J390" i="3"/>
  <c r="BE390" i="3" s="1"/>
  <c r="BI388" i="3"/>
  <c r="BH388" i="3"/>
  <c r="BG388" i="3"/>
  <c r="BF388" i="3"/>
  <c r="T388" i="3"/>
  <c r="T387" i="3"/>
  <c r="R388" i="3"/>
  <c r="R387" i="3"/>
  <c r="P388" i="3"/>
  <c r="P387" i="3"/>
  <c r="BK388" i="3"/>
  <c r="BK387" i="3"/>
  <c r="J387" i="3"/>
  <c r="J160" i="3" s="1"/>
  <c r="J388" i="3"/>
  <c r="BE388" i="3" s="1"/>
  <c r="BI386" i="3"/>
  <c r="BH386" i="3"/>
  <c r="BG386" i="3"/>
  <c r="BF386" i="3"/>
  <c r="T386" i="3"/>
  <c r="T384" i="3" s="1"/>
  <c r="R386" i="3"/>
  <c r="R384" i="3" s="1"/>
  <c r="P386" i="3"/>
  <c r="BK386" i="3"/>
  <c r="J386" i="3"/>
  <c r="BE386" i="3"/>
  <c r="BI385" i="3"/>
  <c r="BH385" i="3"/>
  <c r="BG385" i="3"/>
  <c r="BF385" i="3"/>
  <c r="T385" i="3"/>
  <c r="R385" i="3"/>
  <c r="P385" i="3"/>
  <c r="P384" i="3"/>
  <c r="BK385" i="3"/>
  <c r="BK384" i="3"/>
  <c r="J384" i="3" s="1"/>
  <c r="J385" i="3"/>
  <c r="BE385" i="3"/>
  <c r="J159" i="3"/>
  <c r="BI383" i="3"/>
  <c r="BH383" i="3"/>
  <c r="BG383" i="3"/>
  <c r="BF383" i="3"/>
  <c r="T383" i="3"/>
  <c r="T382" i="3"/>
  <c r="R383" i="3"/>
  <c r="R382" i="3"/>
  <c r="P383" i="3"/>
  <c r="P382" i="3"/>
  <c r="BK383" i="3"/>
  <c r="BK382" i="3"/>
  <c r="J382" i="3" s="1"/>
  <c r="J158" i="3" s="1"/>
  <c r="J383" i="3"/>
  <c r="BE383" i="3"/>
  <c r="BI381" i="3"/>
  <c r="BH381" i="3"/>
  <c r="BG381" i="3"/>
  <c r="BF381" i="3"/>
  <c r="T381" i="3"/>
  <c r="T380" i="3"/>
  <c r="R381" i="3"/>
  <c r="R380" i="3" s="1"/>
  <c r="P381" i="3"/>
  <c r="P380" i="3"/>
  <c r="P379" i="3" s="1"/>
  <c r="BK381" i="3"/>
  <c r="BK380" i="3"/>
  <c r="J380" i="3"/>
  <c r="J157" i="3" s="1"/>
  <c r="J381" i="3"/>
  <c r="BE381" i="3"/>
  <c r="BI378" i="3"/>
  <c r="BH378" i="3"/>
  <c r="BG378" i="3"/>
  <c r="BF378" i="3"/>
  <c r="T378" i="3"/>
  <c r="T377" i="3"/>
  <c r="R378" i="3"/>
  <c r="R377" i="3"/>
  <c r="P378" i="3"/>
  <c r="P377" i="3"/>
  <c r="BK378" i="3"/>
  <c r="BK377" i="3"/>
  <c r="J377" i="3"/>
  <c r="J155" i="3" s="1"/>
  <c r="J378" i="3"/>
  <c r="BE378" i="3" s="1"/>
  <c r="BI376" i="3"/>
  <c r="BH376" i="3"/>
  <c r="BG376" i="3"/>
  <c r="BF376" i="3"/>
  <c r="T376" i="3"/>
  <c r="R376" i="3"/>
  <c r="R373" i="3" s="1"/>
  <c r="P376" i="3"/>
  <c r="BK376" i="3"/>
  <c r="J376" i="3"/>
  <c r="BE376" i="3"/>
  <c r="BI375" i="3"/>
  <c r="BH375" i="3"/>
  <c r="BG375" i="3"/>
  <c r="BF375" i="3"/>
  <c r="T375" i="3"/>
  <c r="R375" i="3"/>
  <c r="P375" i="3"/>
  <c r="BK375" i="3"/>
  <c r="BK373" i="3" s="1"/>
  <c r="J373" i="3" s="1"/>
  <c r="J154" i="3" s="1"/>
  <c r="J375" i="3"/>
  <c r="BE375" i="3"/>
  <c r="BI374" i="3"/>
  <c r="BH374" i="3"/>
  <c r="BG374" i="3"/>
  <c r="BF374" i="3"/>
  <c r="T374" i="3"/>
  <c r="T373" i="3"/>
  <c r="R374" i="3"/>
  <c r="P374" i="3"/>
  <c r="P373" i="3"/>
  <c r="BK374" i="3"/>
  <c r="J374" i="3"/>
  <c r="BE374" i="3" s="1"/>
  <c r="BI372" i="3"/>
  <c r="BH372" i="3"/>
  <c r="BG372" i="3"/>
  <c r="BF372" i="3"/>
  <c r="T372" i="3"/>
  <c r="T370" i="3" s="1"/>
  <c r="R372" i="3"/>
  <c r="R370" i="3" s="1"/>
  <c r="P372" i="3"/>
  <c r="BK372" i="3"/>
  <c r="J372" i="3"/>
  <c r="BE372" i="3"/>
  <c r="BI371" i="3"/>
  <c r="BH371" i="3"/>
  <c r="BG371" i="3"/>
  <c r="BF371" i="3"/>
  <c r="T371" i="3"/>
  <c r="R371" i="3"/>
  <c r="P371" i="3"/>
  <c r="P370" i="3"/>
  <c r="BK371" i="3"/>
  <c r="BK370" i="3"/>
  <c r="J370" i="3" s="1"/>
  <c r="J153" i="3" s="1"/>
  <c r="J371" i="3"/>
  <c r="BE371" i="3"/>
  <c r="BI369" i="3"/>
  <c r="BH369" i="3"/>
  <c r="BG369" i="3"/>
  <c r="BF369" i="3"/>
  <c r="T369" i="3"/>
  <c r="R369" i="3"/>
  <c r="P369" i="3"/>
  <c r="BK369" i="3"/>
  <c r="BK367" i="3" s="1"/>
  <c r="J367" i="3" s="1"/>
  <c r="J152" i="3" s="1"/>
  <c r="J369" i="3"/>
  <c r="BE369" i="3"/>
  <c r="BI368" i="3"/>
  <c r="BH368" i="3"/>
  <c r="BG368" i="3"/>
  <c r="BF368" i="3"/>
  <c r="T368" i="3"/>
  <c r="T367" i="3"/>
  <c r="R368" i="3"/>
  <c r="R367" i="3"/>
  <c r="P368" i="3"/>
  <c r="P367" i="3"/>
  <c r="BK368" i="3"/>
  <c r="J368" i="3"/>
  <c r="BE368" i="3" s="1"/>
  <c r="BI366" i="3"/>
  <c r="BH366" i="3"/>
  <c r="BG366" i="3"/>
  <c r="BF366" i="3"/>
  <c r="T366" i="3"/>
  <c r="R366" i="3"/>
  <c r="R363" i="3" s="1"/>
  <c r="P366" i="3"/>
  <c r="BK366" i="3"/>
  <c r="J366" i="3"/>
  <c r="BE366" i="3"/>
  <c r="BI365" i="3"/>
  <c r="BH365" i="3"/>
  <c r="BG365" i="3"/>
  <c r="BF365" i="3"/>
  <c r="T365" i="3"/>
  <c r="R365" i="3"/>
  <c r="P365" i="3"/>
  <c r="BK365" i="3"/>
  <c r="BK363" i="3" s="1"/>
  <c r="J363" i="3" s="1"/>
  <c r="J151" i="3" s="1"/>
  <c r="J365" i="3"/>
  <c r="BE365" i="3"/>
  <c r="BI364" i="3"/>
  <c r="BH364" i="3"/>
  <c r="BG364" i="3"/>
  <c r="BF364" i="3"/>
  <c r="T364" i="3"/>
  <c r="T363" i="3"/>
  <c r="R364" i="3"/>
  <c r="P364" i="3"/>
  <c r="P363" i="3"/>
  <c r="BK364" i="3"/>
  <c r="J364" i="3"/>
  <c r="BE364" i="3" s="1"/>
  <c r="BI362" i="3"/>
  <c r="BH362" i="3"/>
  <c r="BG362" i="3"/>
  <c r="BF362" i="3"/>
  <c r="T362" i="3"/>
  <c r="T361" i="3"/>
  <c r="R362" i="3"/>
  <c r="R361" i="3"/>
  <c r="P362" i="3"/>
  <c r="P361" i="3"/>
  <c r="BK362" i="3"/>
  <c r="BK361" i="3"/>
  <c r="J361" i="3"/>
  <c r="J150" i="3" s="1"/>
  <c r="J362" i="3"/>
  <c r="BE362" i="3" s="1"/>
  <c r="BI360" i="3"/>
  <c r="BH360" i="3"/>
  <c r="BG360" i="3"/>
  <c r="BF360" i="3"/>
  <c r="T360" i="3"/>
  <c r="T359" i="3"/>
  <c r="R360" i="3"/>
  <c r="R359" i="3"/>
  <c r="P360" i="3"/>
  <c r="P359" i="3"/>
  <c r="BK360" i="3"/>
  <c r="BK359" i="3"/>
  <c r="J359" i="3"/>
  <c r="J149" i="3" s="1"/>
  <c r="J360" i="3"/>
  <c r="BE360" i="3" s="1"/>
  <c r="BI358" i="3"/>
  <c r="BH358" i="3"/>
  <c r="BG358" i="3"/>
  <c r="BF358" i="3"/>
  <c r="T358" i="3"/>
  <c r="T357" i="3"/>
  <c r="R358" i="3"/>
  <c r="R357" i="3"/>
  <c r="P358" i="3"/>
  <c r="P357" i="3"/>
  <c r="BK358" i="3"/>
  <c r="BK357" i="3"/>
  <c r="J357" i="3"/>
  <c r="J148" i="3" s="1"/>
  <c r="J358" i="3"/>
  <c r="BE358" i="3" s="1"/>
  <c r="BI356" i="3"/>
  <c r="BH356" i="3"/>
  <c r="BG356" i="3"/>
  <c r="BF356" i="3"/>
  <c r="T356" i="3"/>
  <c r="T355" i="3"/>
  <c r="R356" i="3"/>
  <c r="R355" i="3"/>
  <c r="P356" i="3"/>
  <c r="P355" i="3"/>
  <c r="BK356" i="3"/>
  <c r="BK355" i="3"/>
  <c r="J355" i="3"/>
  <c r="J147" i="3" s="1"/>
  <c r="J356" i="3"/>
  <c r="BE356" i="3" s="1"/>
  <c r="BI354" i="3"/>
  <c r="BH354" i="3"/>
  <c r="BG354" i="3"/>
  <c r="BF354" i="3"/>
  <c r="T354" i="3"/>
  <c r="T352" i="3" s="1"/>
  <c r="R354" i="3"/>
  <c r="P354" i="3"/>
  <c r="BK354" i="3"/>
  <c r="J354" i="3"/>
  <c r="BE354" i="3"/>
  <c r="BI353" i="3"/>
  <c r="BH353" i="3"/>
  <c r="BG353" i="3"/>
  <c r="BF353" i="3"/>
  <c r="T353" i="3"/>
  <c r="R353" i="3"/>
  <c r="R352" i="3"/>
  <c r="P353" i="3"/>
  <c r="P352" i="3"/>
  <c r="BK353" i="3"/>
  <c r="BK352" i="3"/>
  <c r="J352" i="3" s="1"/>
  <c r="J146" i="3" s="1"/>
  <c r="J353" i="3"/>
  <c r="BE353" i="3"/>
  <c r="BI351" i="3"/>
  <c r="BH351" i="3"/>
  <c r="BG351" i="3"/>
  <c r="BF351" i="3"/>
  <c r="T351" i="3"/>
  <c r="R351" i="3"/>
  <c r="P351" i="3"/>
  <c r="BK351" i="3"/>
  <c r="J351" i="3"/>
  <c r="BE351" i="3"/>
  <c r="BI350" i="3"/>
  <c r="BH350" i="3"/>
  <c r="BG350" i="3"/>
  <c r="BF350" i="3"/>
  <c r="T350" i="3"/>
  <c r="R350" i="3"/>
  <c r="P350" i="3"/>
  <c r="BK350" i="3"/>
  <c r="J350" i="3"/>
  <c r="BE350" i="3"/>
  <c r="BI349" i="3"/>
  <c r="BH349" i="3"/>
  <c r="BG349" i="3"/>
  <c r="BF349" i="3"/>
  <c r="T349" i="3"/>
  <c r="R349" i="3"/>
  <c r="P349" i="3"/>
  <c r="P346" i="3" s="1"/>
  <c r="BK349" i="3"/>
  <c r="BK346" i="3" s="1"/>
  <c r="J346" i="3" s="1"/>
  <c r="J145" i="3" s="1"/>
  <c r="J349" i="3"/>
  <c r="BE349" i="3"/>
  <c r="BI348" i="3"/>
  <c r="BH348" i="3"/>
  <c r="BG348" i="3"/>
  <c r="BF348" i="3"/>
  <c r="T348" i="3"/>
  <c r="T346" i="3" s="1"/>
  <c r="R348" i="3"/>
  <c r="R346" i="3" s="1"/>
  <c r="P348" i="3"/>
  <c r="BK348" i="3"/>
  <c r="J348" i="3"/>
  <c r="BE348" i="3"/>
  <c r="BI347" i="3"/>
  <c r="BH347" i="3"/>
  <c r="BG347" i="3"/>
  <c r="BF347" i="3"/>
  <c r="T347" i="3"/>
  <c r="R347" i="3"/>
  <c r="P347" i="3"/>
  <c r="BK347" i="3"/>
  <c r="J347" i="3"/>
  <c r="BE347" i="3"/>
  <c r="BI345" i="3"/>
  <c r="BH345" i="3"/>
  <c r="BG345" i="3"/>
  <c r="BF345" i="3"/>
  <c r="T345" i="3"/>
  <c r="T344" i="3"/>
  <c r="R345" i="3"/>
  <c r="R344" i="3"/>
  <c r="P345" i="3"/>
  <c r="P344" i="3"/>
  <c r="BK345" i="3"/>
  <c r="BK344" i="3"/>
  <c r="J344" i="3" s="1"/>
  <c r="J144" i="3" s="1"/>
  <c r="J345" i="3"/>
  <c r="BE345" i="3"/>
  <c r="BI343" i="3"/>
  <c r="BH343" i="3"/>
  <c r="BG343" i="3"/>
  <c r="BF343" i="3"/>
  <c r="T343" i="3"/>
  <c r="R343" i="3"/>
  <c r="P343" i="3"/>
  <c r="BK343" i="3"/>
  <c r="BK341" i="3" s="1"/>
  <c r="J341" i="3" s="1"/>
  <c r="J143" i="3" s="1"/>
  <c r="J343" i="3"/>
  <c r="BE343" i="3"/>
  <c r="BI342" i="3"/>
  <c r="BH342" i="3"/>
  <c r="BG342" i="3"/>
  <c r="BF342" i="3"/>
  <c r="T342" i="3"/>
  <c r="T341" i="3"/>
  <c r="R342" i="3"/>
  <c r="R341" i="3"/>
  <c r="P342" i="3"/>
  <c r="P341" i="3"/>
  <c r="BK342" i="3"/>
  <c r="J342" i="3"/>
  <c r="BE342" i="3" s="1"/>
  <c r="BI340" i="3"/>
  <c r="BH340" i="3"/>
  <c r="BG340" i="3"/>
  <c r="BF340" i="3"/>
  <c r="T340" i="3"/>
  <c r="R340" i="3"/>
  <c r="P340" i="3"/>
  <c r="BK340" i="3"/>
  <c r="J340" i="3"/>
  <c r="BE340" i="3"/>
  <c r="BI339" i="3"/>
  <c r="BH339" i="3"/>
  <c r="BG339" i="3"/>
  <c r="BF339" i="3"/>
  <c r="T339" i="3"/>
  <c r="R339" i="3"/>
  <c r="P339" i="3"/>
  <c r="BK339" i="3"/>
  <c r="J339" i="3"/>
  <c r="BE339" i="3"/>
  <c r="BI338" i="3"/>
  <c r="BH338" i="3"/>
  <c r="BG338" i="3"/>
  <c r="BF338" i="3"/>
  <c r="T338" i="3"/>
  <c r="R338" i="3"/>
  <c r="R335" i="3" s="1"/>
  <c r="P338" i="3"/>
  <c r="BK338" i="3"/>
  <c r="J338" i="3"/>
  <c r="BE338" i="3"/>
  <c r="BI337" i="3"/>
  <c r="BH337" i="3"/>
  <c r="BG337" i="3"/>
  <c r="BF337" i="3"/>
  <c r="T337" i="3"/>
  <c r="R337" i="3"/>
  <c r="P337" i="3"/>
  <c r="BK337" i="3"/>
  <c r="BK335" i="3" s="1"/>
  <c r="J335" i="3" s="1"/>
  <c r="J142" i="3" s="1"/>
  <c r="J337" i="3"/>
  <c r="BE337" i="3"/>
  <c r="BI336" i="3"/>
  <c r="BH336" i="3"/>
  <c r="BG336" i="3"/>
  <c r="BF336" i="3"/>
  <c r="T336" i="3"/>
  <c r="T335" i="3"/>
  <c r="R336" i="3"/>
  <c r="P336" i="3"/>
  <c r="P335" i="3"/>
  <c r="BK336" i="3"/>
  <c r="J336" i="3"/>
  <c r="BE336" i="3" s="1"/>
  <c r="BI334" i="3"/>
  <c r="BH334" i="3"/>
  <c r="BG334" i="3"/>
  <c r="BF334" i="3"/>
  <c r="T334" i="3"/>
  <c r="T332" i="3" s="1"/>
  <c r="R334" i="3"/>
  <c r="R332" i="3" s="1"/>
  <c r="P334" i="3"/>
  <c r="BK334" i="3"/>
  <c r="J334" i="3"/>
  <c r="BE334" i="3"/>
  <c r="BI333" i="3"/>
  <c r="BH333" i="3"/>
  <c r="BG333" i="3"/>
  <c r="BF333" i="3"/>
  <c r="T333" i="3"/>
  <c r="R333" i="3"/>
  <c r="P333" i="3"/>
  <c r="P332" i="3"/>
  <c r="BK333" i="3"/>
  <c r="BK332" i="3"/>
  <c r="J332" i="3" s="1"/>
  <c r="J333" i="3"/>
  <c r="BE333" i="3"/>
  <c r="J141" i="3"/>
  <c r="BI331" i="3"/>
  <c r="BH331" i="3"/>
  <c r="BG331" i="3"/>
  <c r="BF331" i="3"/>
  <c r="T331" i="3"/>
  <c r="T330" i="3"/>
  <c r="R331" i="3"/>
  <c r="R330" i="3"/>
  <c r="P331" i="3"/>
  <c r="P330" i="3"/>
  <c r="BK331" i="3"/>
  <c r="BK330" i="3"/>
  <c r="J330" i="3" s="1"/>
  <c r="J140" i="3" s="1"/>
  <c r="J331" i="3"/>
  <c r="BE331" i="3"/>
  <c r="BI329" i="3"/>
  <c r="BH329" i="3"/>
  <c r="BG329" i="3"/>
  <c r="BF329" i="3"/>
  <c r="T329" i="3"/>
  <c r="T328" i="3"/>
  <c r="R329" i="3"/>
  <c r="R328" i="3"/>
  <c r="P329" i="3"/>
  <c r="P328" i="3"/>
  <c r="BK329" i="3"/>
  <c r="BK328" i="3"/>
  <c r="J328" i="3" s="1"/>
  <c r="J139" i="3" s="1"/>
  <c r="J329" i="3"/>
  <c r="BE329" i="3"/>
  <c r="BI327" i="3"/>
  <c r="BH327" i="3"/>
  <c r="BG327" i="3"/>
  <c r="BF327" i="3"/>
  <c r="T327" i="3"/>
  <c r="R327" i="3"/>
  <c r="P327" i="3"/>
  <c r="BK327" i="3"/>
  <c r="BK325" i="3" s="1"/>
  <c r="J325" i="3" s="1"/>
  <c r="J138" i="3" s="1"/>
  <c r="J327" i="3"/>
  <c r="BE327" i="3"/>
  <c r="BI326" i="3"/>
  <c r="BH326" i="3"/>
  <c r="BG326" i="3"/>
  <c r="BF326" i="3"/>
  <c r="T326" i="3"/>
  <c r="T325" i="3"/>
  <c r="R326" i="3"/>
  <c r="R325" i="3"/>
  <c r="P326" i="3"/>
  <c r="P325" i="3"/>
  <c r="BK326" i="3"/>
  <c r="J326" i="3"/>
  <c r="BE326" i="3" s="1"/>
  <c r="BI324" i="3"/>
  <c r="BH324" i="3"/>
  <c r="BG324" i="3"/>
  <c r="BF324" i="3"/>
  <c r="T324" i="3"/>
  <c r="T323" i="3"/>
  <c r="R324" i="3"/>
  <c r="R323" i="3"/>
  <c r="P324" i="3"/>
  <c r="P323" i="3"/>
  <c r="BK324" i="3"/>
  <c r="BK323" i="3"/>
  <c r="J323" i="3"/>
  <c r="J137" i="3" s="1"/>
  <c r="J324" i="3"/>
  <c r="BE324" i="3" s="1"/>
  <c r="BI322" i="3"/>
  <c r="BH322" i="3"/>
  <c r="BG322" i="3"/>
  <c r="BF322" i="3"/>
  <c r="T322" i="3"/>
  <c r="T321" i="3"/>
  <c r="T320" i="3" s="1"/>
  <c r="R322" i="3"/>
  <c r="R321" i="3"/>
  <c r="P322" i="3"/>
  <c r="P321" i="3"/>
  <c r="P320" i="3" s="1"/>
  <c r="P319" i="3" s="1"/>
  <c r="BK322" i="3"/>
  <c r="BK321" i="3"/>
  <c r="J322" i="3"/>
  <c r="BE322" i="3"/>
  <c r="BI318" i="3"/>
  <c r="BH318" i="3"/>
  <c r="BG318" i="3"/>
  <c r="BF318" i="3"/>
  <c r="T318" i="3"/>
  <c r="R318" i="3"/>
  <c r="P318" i="3"/>
  <c r="BK318" i="3"/>
  <c r="J318" i="3"/>
  <c r="BE318" i="3"/>
  <c r="BI317" i="3"/>
  <c r="BH317" i="3"/>
  <c r="BG317" i="3"/>
  <c r="BF317" i="3"/>
  <c r="T317" i="3"/>
  <c r="R317" i="3"/>
  <c r="P317" i="3"/>
  <c r="BK317" i="3"/>
  <c r="J317" i="3"/>
  <c r="BE317" i="3"/>
  <c r="BI316" i="3"/>
  <c r="BH316" i="3"/>
  <c r="BG316" i="3"/>
  <c r="BF316" i="3"/>
  <c r="T316" i="3"/>
  <c r="R316" i="3"/>
  <c r="P316" i="3"/>
  <c r="BK316" i="3"/>
  <c r="J316" i="3"/>
  <c r="BE316" i="3"/>
  <c r="BI315" i="3"/>
  <c r="BH315" i="3"/>
  <c r="BG315" i="3"/>
  <c r="BF315" i="3"/>
  <c r="T315" i="3"/>
  <c r="R315" i="3"/>
  <c r="P315" i="3"/>
  <c r="BK315" i="3"/>
  <c r="BK312" i="3" s="1"/>
  <c r="BK311" i="3" s="1"/>
  <c r="J311" i="3" s="1"/>
  <c r="J132" i="3" s="1"/>
  <c r="J315" i="3"/>
  <c r="BE315" i="3"/>
  <c r="BI314" i="3"/>
  <c r="BH314" i="3"/>
  <c r="BG314" i="3"/>
  <c r="BF314" i="3"/>
  <c r="T314" i="3"/>
  <c r="T312" i="3" s="1"/>
  <c r="T311" i="3" s="1"/>
  <c r="R314" i="3"/>
  <c r="P314" i="3"/>
  <c r="BK314" i="3"/>
  <c r="J314" i="3"/>
  <c r="BE314" i="3"/>
  <c r="BI313" i="3"/>
  <c r="BH313" i="3"/>
  <c r="BG313" i="3"/>
  <c r="BF313" i="3"/>
  <c r="T313" i="3"/>
  <c r="R313" i="3"/>
  <c r="P313" i="3"/>
  <c r="P312" i="3"/>
  <c r="P311" i="3" s="1"/>
  <c r="BK313" i="3"/>
  <c r="J313" i="3"/>
  <c r="BE313" i="3"/>
  <c r="BI310" i="3"/>
  <c r="BH310" i="3"/>
  <c r="BG310" i="3"/>
  <c r="BF310" i="3"/>
  <c r="T310" i="3"/>
  <c r="T309" i="3"/>
  <c r="R310" i="3"/>
  <c r="R309" i="3"/>
  <c r="P310" i="3"/>
  <c r="P309" i="3"/>
  <c r="BK310" i="3"/>
  <c r="BK309" i="3"/>
  <c r="J309" i="3"/>
  <c r="J131" i="3" s="1"/>
  <c r="J310" i="3"/>
  <c r="BE310" i="3" s="1"/>
  <c r="BI308" i="3"/>
  <c r="BH308" i="3"/>
  <c r="BG308" i="3"/>
  <c r="BF308" i="3"/>
  <c r="T308" i="3"/>
  <c r="R308" i="3"/>
  <c r="R305" i="3" s="1"/>
  <c r="P308" i="3"/>
  <c r="BK308" i="3"/>
  <c r="J308" i="3"/>
  <c r="BE308" i="3"/>
  <c r="BI307" i="3"/>
  <c r="BH307" i="3"/>
  <c r="BG307" i="3"/>
  <c r="BF307" i="3"/>
  <c r="T307" i="3"/>
  <c r="R307" i="3"/>
  <c r="P307" i="3"/>
  <c r="BK307" i="3"/>
  <c r="BK305" i="3" s="1"/>
  <c r="J305" i="3" s="1"/>
  <c r="J130" i="3" s="1"/>
  <c r="J307" i="3"/>
  <c r="BE307" i="3"/>
  <c r="BI306" i="3"/>
  <c r="BH306" i="3"/>
  <c r="BG306" i="3"/>
  <c r="BF306" i="3"/>
  <c r="T306" i="3"/>
  <c r="T305" i="3"/>
  <c r="R306" i="3"/>
  <c r="P306" i="3"/>
  <c r="P305" i="3"/>
  <c r="BK306" i="3"/>
  <c r="J306" i="3"/>
  <c r="BE306" i="3" s="1"/>
  <c r="BI304" i="3"/>
  <c r="BH304" i="3"/>
  <c r="BG304" i="3"/>
  <c r="BF304" i="3"/>
  <c r="T304" i="3"/>
  <c r="T303" i="3"/>
  <c r="R304" i="3"/>
  <c r="R303" i="3"/>
  <c r="P304" i="3"/>
  <c r="P303" i="3"/>
  <c r="P300" i="3" s="1"/>
  <c r="BK304" i="3"/>
  <c r="BK303" i="3"/>
  <c r="J303" i="3"/>
  <c r="J129" i="3" s="1"/>
  <c r="J304" i="3"/>
  <c r="BE304" i="3" s="1"/>
  <c r="BI302" i="3"/>
  <c r="BH302" i="3"/>
  <c r="BG302" i="3"/>
  <c r="BF302" i="3"/>
  <c r="T302" i="3"/>
  <c r="T301" i="3"/>
  <c r="R302" i="3"/>
  <c r="R301" i="3"/>
  <c r="R300" i="3"/>
  <c r="P302" i="3"/>
  <c r="P301" i="3"/>
  <c r="BK302" i="3"/>
  <c r="BK301" i="3" s="1"/>
  <c r="J302" i="3"/>
  <c r="BE302" i="3"/>
  <c r="BI299" i="3"/>
  <c r="BH299" i="3"/>
  <c r="BG299" i="3"/>
  <c r="BF299" i="3"/>
  <c r="T299" i="3"/>
  <c r="R299" i="3"/>
  <c r="P299" i="3"/>
  <c r="BK299" i="3"/>
  <c r="BK297" i="3" s="1"/>
  <c r="J297" i="3" s="1"/>
  <c r="J126" i="3" s="1"/>
  <c r="J299" i="3"/>
  <c r="BE299" i="3"/>
  <c r="BI298" i="3"/>
  <c r="BH298" i="3"/>
  <c r="BG298" i="3"/>
  <c r="BF298" i="3"/>
  <c r="T298" i="3"/>
  <c r="T297" i="3"/>
  <c r="R298" i="3"/>
  <c r="R297" i="3"/>
  <c r="P298" i="3"/>
  <c r="P297" i="3"/>
  <c r="BK298" i="3"/>
  <c r="J298" i="3"/>
  <c r="BE298" i="3" s="1"/>
  <c r="BI296" i="3"/>
  <c r="BH296" i="3"/>
  <c r="BG296" i="3"/>
  <c r="BF296" i="3"/>
  <c r="T296" i="3"/>
  <c r="R296" i="3"/>
  <c r="R293" i="3" s="1"/>
  <c r="P296" i="3"/>
  <c r="BK296" i="3"/>
  <c r="J296" i="3"/>
  <c r="BE296" i="3"/>
  <c r="BI295" i="3"/>
  <c r="BH295" i="3"/>
  <c r="BG295" i="3"/>
  <c r="BF295" i="3"/>
  <c r="T295" i="3"/>
  <c r="R295" i="3"/>
  <c r="P295" i="3"/>
  <c r="BK295" i="3"/>
  <c r="BK293" i="3" s="1"/>
  <c r="J293" i="3" s="1"/>
  <c r="J125" i="3" s="1"/>
  <c r="J295" i="3"/>
  <c r="BE295" i="3"/>
  <c r="BI294" i="3"/>
  <c r="BH294" i="3"/>
  <c r="BG294" i="3"/>
  <c r="BF294" i="3"/>
  <c r="T294" i="3"/>
  <c r="T293" i="3"/>
  <c r="R294" i="3"/>
  <c r="P294" i="3"/>
  <c r="P293" i="3"/>
  <c r="BK294" i="3"/>
  <c r="J294" i="3"/>
  <c r="BE294" i="3" s="1"/>
  <c r="BI292" i="3"/>
  <c r="BH292" i="3"/>
  <c r="BG292" i="3"/>
  <c r="BF292" i="3"/>
  <c r="T292" i="3"/>
  <c r="T291" i="3"/>
  <c r="R292" i="3"/>
  <c r="R291" i="3"/>
  <c r="P292" i="3"/>
  <c r="P291" i="3"/>
  <c r="BK292" i="3"/>
  <c r="BK291" i="3"/>
  <c r="J291" i="3"/>
  <c r="J124" i="3" s="1"/>
  <c r="J292" i="3"/>
  <c r="BE292" i="3" s="1"/>
  <c r="BI290" i="3"/>
  <c r="BH290" i="3"/>
  <c r="BG290" i="3"/>
  <c r="BF290" i="3"/>
  <c r="T290" i="3"/>
  <c r="T289" i="3"/>
  <c r="R290" i="3"/>
  <c r="R289" i="3"/>
  <c r="P290" i="3"/>
  <c r="P289" i="3"/>
  <c r="BK290" i="3"/>
  <c r="BK289" i="3"/>
  <c r="J289" i="3"/>
  <c r="J123" i="3" s="1"/>
  <c r="J290" i="3"/>
  <c r="BE290" i="3" s="1"/>
  <c r="BI288" i="3"/>
  <c r="BH288" i="3"/>
  <c r="BG288" i="3"/>
  <c r="BF288" i="3"/>
  <c r="T288" i="3"/>
  <c r="T287" i="3"/>
  <c r="R288" i="3"/>
  <c r="R287" i="3"/>
  <c r="P288" i="3"/>
  <c r="P287" i="3"/>
  <c r="BK288" i="3"/>
  <c r="BK287" i="3"/>
  <c r="J287" i="3"/>
  <c r="J122" i="3" s="1"/>
  <c r="J288" i="3"/>
  <c r="BE288" i="3" s="1"/>
  <c r="BI286" i="3"/>
  <c r="BH286" i="3"/>
  <c r="BG286" i="3"/>
  <c r="BF286" i="3"/>
  <c r="T286" i="3"/>
  <c r="R286" i="3"/>
  <c r="P286" i="3"/>
  <c r="BK286" i="3"/>
  <c r="J286" i="3"/>
  <c r="BE286" i="3"/>
  <c r="BI285" i="3"/>
  <c r="BH285" i="3"/>
  <c r="BG285" i="3"/>
  <c r="BF285" i="3"/>
  <c r="T285" i="3"/>
  <c r="R285" i="3"/>
  <c r="P285" i="3"/>
  <c r="P282" i="3" s="1"/>
  <c r="BK285" i="3"/>
  <c r="BK282" i="3" s="1"/>
  <c r="J282" i="3" s="1"/>
  <c r="J121" i="3" s="1"/>
  <c r="J285" i="3"/>
  <c r="BE285" i="3"/>
  <c r="BI284" i="3"/>
  <c r="BH284" i="3"/>
  <c r="BG284" i="3"/>
  <c r="BF284" i="3"/>
  <c r="T284" i="3"/>
  <c r="T282" i="3" s="1"/>
  <c r="R284" i="3"/>
  <c r="R282" i="3" s="1"/>
  <c r="R266" i="3" s="1"/>
  <c r="P284" i="3"/>
  <c r="BK284" i="3"/>
  <c r="J284" i="3"/>
  <c r="BE284" i="3"/>
  <c r="BI283" i="3"/>
  <c r="BH283" i="3"/>
  <c r="BG283" i="3"/>
  <c r="BF283" i="3"/>
  <c r="T283" i="3"/>
  <c r="R283" i="3"/>
  <c r="P283" i="3"/>
  <c r="BK283" i="3"/>
  <c r="J283" i="3"/>
  <c r="BE283" i="3"/>
  <c r="BI281" i="3"/>
  <c r="BH281" i="3"/>
  <c r="BG281" i="3"/>
  <c r="BF281" i="3"/>
  <c r="T281" i="3"/>
  <c r="T280" i="3"/>
  <c r="R281" i="3"/>
  <c r="R280" i="3"/>
  <c r="P281" i="3"/>
  <c r="P280" i="3"/>
  <c r="BK281" i="3"/>
  <c r="BK280" i="3"/>
  <c r="J280" i="3" s="1"/>
  <c r="J281" i="3"/>
  <c r="BE281" i="3"/>
  <c r="J120" i="3"/>
  <c r="BI279" i="3"/>
  <c r="BH279" i="3"/>
  <c r="BG279" i="3"/>
  <c r="BF279" i="3"/>
  <c r="T279" i="3"/>
  <c r="T278" i="3"/>
  <c r="R279" i="3"/>
  <c r="R278" i="3"/>
  <c r="P279" i="3"/>
  <c r="P278" i="3"/>
  <c r="BK279" i="3"/>
  <c r="BK278" i="3"/>
  <c r="J278" i="3" s="1"/>
  <c r="J119" i="3" s="1"/>
  <c r="J279" i="3"/>
  <c r="BE279" i="3"/>
  <c r="BI277" i="3"/>
  <c r="BH277" i="3"/>
  <c r="BG277" i="3"/>
  <c r="BF277" i="3"/>
  <c r="T277" i="3"/>
  <c r="T276" i="3"/>
  <c r="R277" i="3"/>
  <c r="R276" i="3"/>
  <c r="P277" i="3"/>
  <c r="P276" i="3"/>
  <c r="BK277" i="3"/>
  <c r="BK276" i="3"/>
  <c r="J276" i="3" s="1"/>
  <c r="J118" i="3" s="1"/>
  <c r="J277" i="3"/>
  <c r="BE277" i="3"/>
  <c r="BI275" i="3"/>
  <c r="BH275" i="3"/>
  <c r="BG275" i="3"/>
  <c r="BF275" i="3"/>
  <c r="T275" i="3"/>
  <c r="R275" i="3"/>
  <c r="P275" i="3"/>
  <c r="BK275" i="3"/>
  <c r="BK273" i="3" s="1"/>
  <c r="J273" i="3" s="1"/>
  <c r="J117" i="3" s="1"/>
  <c r="J275" i="3"/>
  <c r="BE275" i="3"/>
  <c r="BI274" i="3"/>
  <c r="BH274" i="3"/>
  <c r="BG274" i="3"/>
  <c r="BF274" i="3"/>
  <c r="T274" i="3"/>
  <c r="T273" i="3"/>
  <c r="R274" i="3"/>
  <c r="R273" i="3"/>
  <c r="P274" i="3"/>
  <c r="P273" i="3"/>
  <c r="BK274" i="3"/>
  <c r="J274" i="3"/>
  <c r="BE274" i="3" s="1"/>
  <c r="BI272" i="3"/>
  <c r="BH272" i="3"/>
  <c r="BG272" i="3"/>
  <c r="BF272" i="3"/>
  <c r="T272" i="3"/>
  <c r="R272" i="3"/>
  <c r="R269" i="3" s="1"/>
  <c r="P272" i="3"/>
  <c r="BK272" i="3"/>
  <c r="J272" i="3"/>
  <c r="BE272" i="3"/>
  <c r="BI271" i="3"/>
  <c r="BH271" i="3"/>
  <c r="BG271" i="3"/>
  <c r="BF271" i="3"/>
  <c r="T271" i="3"/>
  <c r="R271" i="3"/>
  <c r="P271" i="3"/>
  <c r="BK271" i="3"/>
  <c r="BK269" i="3" s="1"/>
  <c r="J269" i="3" s="1"/>
  <c r="J116" i="3" s="1"/>
  <c r="J271" i="3"/>
  <c r="BE271" i="3"/>
  <c r="BI270" i="3"/>
  <c r="BH270" i="3"/>
  <c r="BG270" i="3"/>
  <c r="BF270" i="3"/>
  <c r="T270" i="3"/>
  <c r="T269" i="3"/>
  <c r="R270" i="3"/>
  <c r="P270" i="3"/>
  <c r="P269" i="3"/>
  <c r="BK270" i="3"/>
  <c r="J270" i="3"/>
  <c r="BE270" i="3" s="1"/>
  <c r="BI268" i="3"/>
  <c r="BH268" i="3"/>
  <c r="BG268" i="3"/>
  <c r="BF268" i="3"/>
  <c r="T268" i="3"/>
  <c r="T267" i="3"/>
  <c r="R268" i="3"/>
  <c r="R267" i="3"/>
  <c r="P268" i="3"/>
  <c r="P267" i="3"/>
  <c r="BK268" i="3"/>
  <c r="BK267" i="3" s="1"/>
  <c r="J268" i="3"/>
  <c r="BE268" i="3"/>
  <c r="BI265" i="3"/>
  <c r="BH265" i="3"/>
  <c r="BG265" i="3"/>
  <c r="BF265" i="3"/>
  <c r="T265" i="3"/>
  <c r="T264" i="3"/>
  <c r="R265" i="3"/>
  <c r="R264" i="3"/>
  <c r="P265" i="3"/>
  <c r="P264" i="3"/>
  <c r="BK265" i="3"/>
  <c r="BK264" i="3"/>
  <c r="J264" i="3" s="1"/>
  <c r="J113" i="3" s="1"/>
  <c r="J265" i="3"/>
  <c r="BE265" i="3"/>
  <c r="BI263" i="3"/>
  <c r="BH263" i="3"/>
  <c r="BG263" i="3"/>
  <c r="BF263" i="3"/>
  <c r="T263" i="3"/>
  <c r="T262" i="3"/>
  <c r="R263" i="3"/>
  <c r="R262" i="3"/>
  <c r="P263" i="3"/>
  <c r="P262" i="3"/>
  <c r="BK263" i="3"/>
  <c r="BK262" i="3"/>
  <c r="J262" i="3" s="1"/>
  <c r="J112" i="3" s="1"/>
  <c r="J263" i="3"/>
  <c r="BE263" i="3"/>
  <c r="BI261" i="3"/>
  <c r="BH261" i="3"/>
  <c r="BG261" i="3"/>
  <c r="BF261" i="3"/>
  <c r="T261" i="3"/>
  <c r="R261" i="3"/>
  <c r="P261" i="3"/>
  <c r="P258" i="3" s="1"/>
  <c r="BK261" i="3"/>
  <c r="J261" i="3"/>
  <c r="BE261" i="3"/>
  <c r="BI260" i="3"/>
  <c r="BH260" i="3"/>
  <c r="BG260" i="3"/>
  <c r="BF260" i="3"/>
  <c r="T260" i="3"/>
  <c r="T258" i="3" s="1"/>
  <c r="T253" i="3" s="1"/>
  <c r="R260" i="3"/>
  <c r="P260" i="3"/>
  <c r="BK260" i="3"/>
  <c r="J260" i="3"/>
  <c r="BE260" i="3"/>
  <c r="BI259" i="3"/>
  <c r="BH259" i="3"/>
  <c r="BG259" i="3"/>
  <c r="BF259" i="3"/>
  <c r="T259" i="3"/>
  <c r="R259" i="3"/>
  <c r="R258" i="3"/>
  <c r="P259" i="3"/>
  <c r="BK259" i="3"/>
  <c r="BK258" i="3"/>
  <c r="J258" i="3" s="1"/>
  <c r="J111" i="3" s="1"/>
  <c r="J259" i="3"/>
  <c r="BE259" i="3"/>
  <c r="BI257" i="3"/>
  <c r="BH257" i="3"/>
  <c r="BG257" i="3"/>
  <c r="BF257" i="3"/>
  <c r="T257" i="3"/>
  <c r="T256" i="3"/>
  <c r="R257" i="3"/>
  <c r="R256" i="3"/>
  <c r="P257" i="3"/>
  <c r="P256" i="3"/>
  <c r="BK257" i="3"/>
  <c r="BK256" i="3"/>
  <c r="J256" i="3" s="1"/>
  <c r="J110" i="3" s="1"/>
  <c r="J257" i="3"/>
  <c r="BE257" i="3"/>
  <c r="BI255" i="3"/>
  <c r="BH255" i="3"/>
  <c r="BG255" i="3"/>
  <c r="BF255" i="3"/>
  <c r="T255" i="3"/>
  <c r="T254" i="3"/>
  <c r="R255" i="3"/>
  <c r="R254" i="3" s="1"/>
  <c r="R253" i="3" s="1"/>
  <c r="P255" i="3"/>
  <c r="P254" i="3"/>
  <c r="BK255" i="3"/>
  <c r="BK254" i="3"/>
  <c r="BK253" i="3" s="1"/>
  <c r="J253" i="3" s="1"/>
  <c r="J108" i="3" s="1"/>
  <c r="J254" i="3"/>
  <c r="J109" i="3" s="1"/>
  <c r="J255" i="3"/>
  <c r="BE255" i="3"/>
  <c r="BI252" i="3"/>
  <c r="BH252" i="3"/>
  <c r="BG252" i="3"/>
  <c r="BF252" i="3"/>
  <c r="T252" i="3"/>
  <c r="T250" i="3" s="1"/>
  <c r="R252" i="3"/>
  <c r="P252" i="3"/>
  <c r="BK252" i="3"/>
  <c r="J252" i="3"/>
  <c r="BE252" i="3"/>
  <c r="BI251" i="3"/>
  <c r="BH251" i="3"/>
  <c r="BG251" i="3"/>
  <c r="BF251" i="3"/>
  <c r="T251" i="3"/>
  <c r="R251" i="3"/>
  <c r="R250" i="3"/>
  <c r="P251" i="3"/>
  <c r="P250" i="3"/>
  <c r="BK251" i="3"/>
  <c r="BK250" i="3"/>
  <c r="J250" i="3" s="1"/>
  <c r="J107" i="3" s="1"/>
  <c r="J251" i="3"/>
  <c r="BE251" i="3"/>
  <c r="BI249" i="3"/>
  <c r="BH249" i="3"/>
  <c r="BG249" i="3"/>
  <c r="BF249" i="3"/>
  <c r="T249" i="3"/>
  <c r="R249" i="3"/>
  <c r="P249" i="3"/>
  <c r="BK249" i="3"/>
  <c r="BK247" i="3" s="1"/>
  <c r="J247" i="3" s="1"/>
  <c r="J106" i="3" s="1"/>
  <c r="J249" i="3"/>
  <c r="BE249" i="3"/>
  <c r="BI248" i="3"/>
  <c r="BH248" i="3"/>
  <c r="BG248" i="3"/>
  <c r="BF248" i="3"/>
  <c r="T248" i="3"/>
  <c r="T247" i="3"/>
  <c r="R248" i="3"/>
  <c r="R247" i="3"/>
  <c r="P248" i="3"/>
  <c r="P247" i="3"/>
  <c r="BK248" i="3"/>
  <c r="J248" i="3"/>
  <c r="BE248" i="3" s="1"/>
  <c r="BI246" i="3"/>
  <c r="BH246" i="3"/>
  <c r="BG246" i="3"/>
  <c r="BF246" i="3"/>
  <c r="T246" i="3"/>
  <c r="R246" i="3"/>
  <c r="R243" i="3" s="1"/>
  <c r="P246" i="3"/>
  <c r="BK246" i="3"/>
  <c r="J246" i="3"/>
  <c r="BE246" i="3"/>
  <c r="BI245" i="3"/>
  <c r="BH245" i="3"/>
  <c r="BG245" i="3"/>
  <c r="BF245" i="3"/>
  <c r="T245" i="3"/>
  <c r="R245" i="3"/>
  <c r="P245" i="3"/>
  <c r="BK245" i="3"/>
  <c r="BK243" i="3" s="1"/>
  <c r="J243" i="3" s="1"/>
  <c r="J105" i="3" s="1"/>
  <c r="J245" i="3"/>
  <c r="BE245" i="3"/>
  <c r="BI244" i="3"/>
  <c r="BH244" i="3"/>
  <c r="BG244" i="3"/>
  <c r="BF244" i="3"/>
  <c r="T244" i="3"/>
  <c r="T243" i="3"/>
  <c r="R244" i="3"/>
  <c r="P244" i="3"/>
  <c r="P243" i="3"/>
  <c r="BK244" i="3"/>
  <c r="J244" i="3"/>
  <c r="BE244" i="3" s="1"/>
  <c r="BI242" i="3"/>
  <c r="BH242" i="3"/>
  <c r="BG242" i="3"/>
  <c r="BF242" i="3"/>
  <c r="T242" i="3"/>
  <c r="T241" i="3"/>
  <c r="R242" i="3"/>
  <c r="R241" i="3"/>
  <c r="P242" i="3"/>
  <c r="P241" i="3"/>
  <c r="BK242" i="3"/>
  <c r="BK241" i="3"/>
  <c r="J241" i="3"/>
  <c r="J104" i="3" s="1"/>
  <c r="J242" i="3"/>
  <c r="BE242" i="3" s="1"/>
  <c r="BI240" i="3"/>
  <c r="BH240" i="3"/>
  <c r="F40" i="3" s="1"/>
  <c r="BC97" i="1" s="1"/>
  <c r="BG240" i="3"/>
  <c r="BF240" i="3"/>
  <c r="T240" i="3"/>
  <c r="T238" i="3" s="1"/>
  <c r="R240" i="3"/>
  <c r="R238" i="3" s="1"/>
  <c r="P240" i="3"/>
  <c r="BK240" i="3"/>
  <c r="J240" i="3"/>
  <c r="BE240" i="3"/>
  <c r="BI239" i="3"/>
  <c r="BH239" i="3"/>
  <c r="BG239" i="3"/>
  <c r="BF239" i="3"/>
  <c r="F38" i="3" s="1"/>
  <c r="BA97" i="1" s="1"/>
  <c r="T239" i="3"/>
  <c r="R239" i="3"/>
  <c r="P239" i="3"/>
  <c r="P238" i="3"/>
  <c r="BK239" i="3"/>
  <c r="BK238" i="3"/>
  <c r="J238" i="3" s="1"/>
  <c r="J103" i="3" s="1"/>
  <c r="J239" i="3"/>
  <c r="BE239" i="3"/>
  <c r="BI237" i="3"/>
  <c r="BH237" i="3"/>
  <c r="BG237" i="3"/>
  <c r="BF237" i="3"/>
  <c r="T237" i="3"/>
  <c r="R237" i="3"/>
  <c r="P237" i="3"/>
  <c r="BK237" i="3"/>
  <c r="BK235" i="3" s="1"/>
  <c r="J235" i="3" s="1"/>
  <c r="J102" i="3" s="1"/>
  <c r="J237" i="3"/>
  <c r="BE237" i="3"/>
  <c r="BI236" i="3"/>
  <c r="BH236" i="3"/>
  <c r="BG236" i="3"/>
  <c r="BF236" i="3"/>
  <c r="T236" i="3"/>
  <c r="T235" i="3"/>
  <c r="R236" i="3"/>
  <c r="R235" i="3"/>
  <c r="P236" i="3"/>
  <c r="P235" i="3"/>
  <c r="BK236" i="3"/>
  <c r="J236" i="3"/>
  <c r="BE236" i="3" s="1"/>
  <c r="BI234" i="3"/>
  <c r="BH234" i="3"/>
  <c r="BG234" i="3"/>
  <c r="BF234" i="3"/>
  <c r="T234" i="3"/>
  <c r="R234" i="3"/>
  <c r="R231" i="3" s="1"/>
  <c r="P234" i="3"/>
  <c r="BK234" i="3"/>
  <c r="J234" i="3"/>
  <c r="BE234" i="3"/>
  <c r="BI233" i="3"/>
  <c r="BH233" i="3"/>
  <c r="BG233" i="3"/>
  <c r="BF233" i="3"/>
  <c r="T233" i="3"/>
  <c r="R233" i="3"/>
  <c r="P233" i="3"/>
  <c r="BK233" i="3"/>
  <c r="BK231" i="3" s="1"/>
  <c r="J231" i="3" s="1"/>
  <c r="J101" i="3" s="1"/>
  <c r="J233" i="3"/>
  <c r="BE233" i="3"/>
  <c r="BI232" i="3"/>
  <c r="BH232" i="3"/>
  <c r="BG232" i="3"/>
  <c r="BF232" i="3"/>
  <c r="T232" i="3"/>
  <c r="T231" i="3"/>
  <c r="R232" i="3"/>
  <c r="P232" i="3"/>
  <c r="P231" i="3"/>
  <c r="BK232" i="3"/>
  <c r="J232" i="3"/>
  <c r="BE232" i="3" s="1"/>
  <c r="BI230" i="3"/>
  <c r="BH230" i="3"/>
  <c r="BG230" i="3"/>
  <c r="BF230" i="3"/>
  <c r="T230" i="3"/>
  <c r="T229" i="3"/>
  <c r="R230" i="3"/>
  <c r="R229" i="3"/>
  <c r="P230" i="3"/>
  <c r="P229" i="3"/>
  <c r="BK230" i="3"/>
  <c r="BK229" i="3" s="1"/>
  <c r="J230" i="3"/>
  <c r="BE230" i="3" s="1"/>
  <c r="J223" i="3"/>
  <c r="F223" i="3"/>
  <c r="F221" i="3"/>
  <c r="E219" i="3"/>
  <c r="BI204" i="3"/>
  <c r="BH204" i="3"/>
  <c r="BG204" i="3"/>
  <c r="BF204" i="3"/>
  <c r="BI203" i="3"/>
  <c r="BH203" i="3"/>
  <c r="BG203" i="3"/>
  <c r="BF203" i="3"/>
  <c r="BE203" i="3"/>
  <c r="BI202" i="3"/>
  <c r="BH202" i="3"/>
  <c r="BG202" i="3"/>
  <c r="BF202" i="3"/>
  <c r="BE202" i="3"/>
  <c r="BI201" i="3"/>
  <c r="BH201" i="3"/>
  <c r="BG201" i="3"/>
  <c r="F39" i="3" s="1"/>
  <c r="BF201" i="3"/>
  <c r="BE201" i="3"/>
  <c r="BI200" i="3"/>
  <c r="BH200" i="3"/>
  <c r="BG200" i="3"/>
  <c r="BF200" i="3"/>
  <c r="BE200" i="3"/>
  <c r="BI199" i="3"/>
  <c r="F41" i="3" s="1"/>
  <c r="BD97" i="1" s="1"/>
  <c r="BH199" i="3"/>
  <c r="BG199" i="3"/>
  <c r="BB97" i="1"/>
  <c r="BF199" i="3"/>
  <c r="BE199" i="3"/>
  <c r="J93" i="3"/>
  <c r="F93" i="3"/>
  <c r="F91" i="3"/>
  <c r="E89" i="3"/>
  <c r="J26" i="3"/>
  <c r="E26" i="3"/>
  <c r="J224" i="3"/>
  <c r="J94" i="3"/>
  <c r="J25" i="3"/>
  <c r="J20" i="3"/>
  <c r="E20" i="3"/>
  <c r="F224" i="3" s="1"/>
  <c r="J19" i="3"/>
  <c r="J14" i="3"/>
  <c r="J221" i="3" s="1"/>
  <c r="E7" i="3"/>
  <c r="E215" i="3"/>
  <c r="E85" i="3"/>
  <c r="J41" i="2"/>
  <c r="J40" i="2"/>
  <c r="AY96" i="1"/>
  <c r="J39" i="2"/>
  <c r="AX96" i="1"/>
  <c r="BI478" i="2"/>
  <c r="BH478" i="2"/>
  <c r="BG478" i="2"/>
  <c r="BF478" i="2"/>
  <c r="T478" i="2"/>
  <c r="R478" i="2"/>
  <c r="P478" i="2"/>
  <c r="P475" i="2" s="1"/>
  <c r="BK478" i="2"/>
  <c r="BK475" i="2" s="1"/>
  <c r="J475" i="2" s="1"/>
  <c r="J135" i="2" s="1"/>
  <c r="J478" i="2"/>
  <c r="BE478" i="2"/>
  <c r="BI477" i="2"/>
  <c r="BH477" i="2"/>
  <c r="BG477" i="2"/>
  <c r="BF477" i="2"/>
  <c r="T477" i="2"/>
  <c r="T475" i="2" s="1"/>
  <c r="R477" i="2"/>
  <c r="R475" i="2" s="1"/>
  <c r="P477" i="2"/>
  <c r="BK477" i="2"/>
  <c r="J477" i="2"/>
  <c r="BE477" i="2"/>
  <c r="BI476" i="2"/>
  <c r="BH476" i="2"/>
  <c r="BG476" i="2"/>
  <c r="BF476" i="2"/>
  <c r="T476" i="2"/>
  <c r="R476" i="2"/>
  <c r="P476" i="2"/>
  <c r="BK476" i="2"/>
  <c r="J476" i="2"/>
  <c r="BE476" i="2"/>
  <c r="BI474" i="2"/>
  <c r="BH474" i="2"/>
  <c r="BG474" i="2"/>
  <c r="BF474" i="2"/>
  <c r="T474" i="2"/>
  <c r="T473" i="2"/>
  <c r="R474" i="2"/>
  <c r="R473" i="2"/>
  <c r="P474" i="2"/>
  <c r="P473" i="2"/>
  <c r="BK474" i="2"/>
  <c r="BK473" i="2"/>
  <c r="J473" i="2" s="1"/>
  <c r="J474" i="2"/>
  <c r="BE474" i="2"/>
  <c r="J134" i="2"/>
  <c r="BI472" i="2"/>
  <c r="BH472" i="2"/>
  <c r="BG472" i="2"/>
  <c r="BF472" i="2"/>
  <c r="T472" i="2"/>
  <c r="R472" i="2"/>
  <c r="P472" i="2"/>
  <c r="BK472" i="2"/>
  <c r="BK470" i="2" s="1"/>
  <c r="J470" i="2" s="1"/>
  <c r="J133" i="2" s="1"/>
  <c r="J472" i="2"/>
  <c r="BE472" i="2"/>
  <c r="BI471" i="2"/>
  <c r="BH471" i="2"/>
  <c r="BG471" i="2"/>
  <c r="BF471" i="2"/>
  <c r="T471" i="2"/>
  <c r="T470" i="2"/>
  <c r="R471" i="2"/>
  <c r="R470" i="2"/>
  <c r="P471" i="2"/>
  <c r="P470" i="2"/>
  <c r="BK471" i="2"/>
  <c r="J471" i="2"/>
  <c r="BE471" i="2" s="1"/>
  <c r="BI469" i="2"/>
  <c r="BH469" i="2"/>
  <c r="BG469" i="2"/>
  <c r="BF469" i="2"/>
  <c r="T469" i="2"/>
  <c r="R469" i="2"/>
  <c r="P469" i="2"/>
  <c r="BK469" i="2"/>
  <c r="J469" i="2"/>
  <c r="BE469" i="2"/>
  <c r="BI468" i="2"/>
  <c r="BH468" i="2"/>
  <c r="BG468" i="2"/>
  <c r="BF468" i="2"/>
  <c r="T468" i="2"/>
  <c r="R468" i="2"/>
  <c r="P468" i="2"/>
  <c r="BK468" i="2"/>
  <c r="J468" i="2"/>
  <c r="BE468" i="2"/>
  <c r="BI467" i="2"/>
  <c r="BH467" i="2"/>
  <c r="BG467" i="2"/>
  <c r="BF467" i="2"/>
  <c r="T467" i="2"/>
  <c r="R467" i="2"/>
  <c r="P467" i="2"/>
  <c r="BK467" i="2"/>
  <c r="J467" i="2"/>
  <c r="BE467" i="2"/>
  <c r="BI466" i="2"/>
  <c r="BH466" i="2"/>
  <c r="BG466" i="2"/>
  <c r="BF466" i="2"/>
  <c r="T466" i="2"/>
  <c r="R466" i="2"/>
  <c r="P466" i="2"/>
  <c r="BK466" i="2"/>
  <c r="J466" i="2"/>
  <c r="BE466" i="2"/>
  <c r="BI465" i="2"/>
  <c r="BH465" i="2"/>
  <c r="BG465" i="2"/>
  <c r="BF465" i="2"/>
  <c r="T465" i="2"/>
  <c r="R465" i="2"/>
  <c r="P465" i="2"/>
  <c r="BK465" i="2"/>
  <c r="J465" i="2"/>
  <c r="BE465" i="2"/>
  <c r="BI464" i="2"/>
  <c r="BH464" i="2"/>
  <c r="BG464" i="2"/>
  <c r="BF464" i="2"/>
  <c r="T464" i="2"/>
  <c r="R464" i="2"/>
  <c r="P464" i="2"/>
  <c r="BK464" i="2"/>
  <c r="J464" i="2"/>
  <c r="BE464" i="2"/>
  <c r="BI463" i="2"/>
  <c r="BH463" i="2"/>
  <c r="BG463" i="2"/>
  <c r="BF463" i="2"/>
  <c r="T463" i="2"/>
  <c r="R463" i="2"/>
  <c r="P463" i="2"/>
  <c r="BK463" i="2"/>
  <c r="J463" i="2"/>
  <c r="BE463" i="2"/>
  <c r="BI462" i="2"/>
  <c r="BH462" i="2"/>
  <c r="BG462" i="2"/>
  <c r="BF462" i="2"/>
  <c r="T462" i="2"/>
  <c r="R462" i="2"/>
  <c r="P462" i="2"/>
  <c r="P459" i="2" s="1"/>
  <c r="BK462" i="2"/>
  <c r="BK459" i="2" s="1"/>
  <c r="J459" i="2" s="1"/>
  <c r="J132" i="2" s="1"/>
  <c r="J462" i="2"/>
  <c r="BE462" i="2"/>
  <c r="BI461" i="2"/>
  <c r="BH461" i="2"/>
  <c r="BG461" i="2"/>
  <c r="BF461" i="2"/>
  <c r="T461" i="2"/>
  <c r="T459" i="2" s="1"/>
  <c r="R461" i="2"/>
  <c r="R459" i="2" s="1"/>
  <c r="P461" i="2"/>
  <c r="BK461" i="2"/>
  <c r="J461" i="2"/>
  <c r="BE461" i="2"/>
  <c r="BI460" i="2"/>
  <c r="BH460" i="2"/>
  <c r="BG460" i="2"/>
  <c r="BF460" i="2"/>
  <c r="T460" i="2"/>
  <c r="R460" i="2"/>
  <c r="P460" i="2"/>
  <c r="BK460" i="2"/>
  <c r="J460" i="2"/>
  <c r="BE460" i="2"/>
  <c r="BI458" i="2"/>
  <c r="BH458" i="2"/>
  <c r="BG458" i="2"/>
  <c r="BF458" i="2"/>
  <c r="T458" i="2"/>
  <c r="R458" i="2"/>
  <c r="P458" i="2"/>
  <c r="BK458" i="2"/>
  <c r="J458" i="2"/>
  <c r="BE458" i="2"/>
  <c r="BI457" i="2"/>
  <c r="BH457" i="2"/>
  <c r="BG457" i="2"/>
  <c r="BF457" i="2"/>
  <c r="T457" i="2"/>
  <c r="R457" i="2"/>
  <c r="P457" i="2"/>
  <c r="BK457" i="2"/>
  <c r="J457" i="2"/>
  <c r="BE457" i="2"/>
  <c r="BI456" i="2"/>
  <c r="BH456" i="2"/>
  <c r="BG456" i="2"/>
  <c r="BF456" i="2"/>
  <c r="T456" i="2"/>
  <c r="R456" i="2"/>
  <c r="P456" i="2"/>
  <c r="BK456" i="2"/>
  <c r="J456" i="2"/>
  <c r="BE456" i="2"/>
  <c r="BI455" i="2"/>
  <c r="BH455" i="2"/>
  <c r="BG455" i="2"/>
  <c r="BF455" i="2"/>
  <c r="T455" i="2"/>
  <c r="R455" i="2"/>
  <c r="P455" i="2"/>
  <c r="BK455" i="2"/>
  <c r="J455" i="2"/>
  <c r="BE455" i="2"/>
  <c r="BI454" i="2"/>
  <c r="BH454" i="2"/>
  <c r="BG454" i="2"/>
  <c r="BF454" i="2"/>
  <c r="T454" i="2"/>
  <c r="R454" i="2"/>
  <c r="P454" i="2"/>
  <c r="P451" i="2" s="1"/>
  <c r="BK454" i="2"/>
  <c r="J454" i="2"/>
  <c r="BE454" i="2"/>
  <c r="BI453" i="2"/>
  <c r="BH453" i="2"/>
  <c r="BG453" i="2"/>
  <c r="BF453" i="2"/>
  <c r="T453" i="2"/>
  <c r="T451" i="2" s="1"/>
  <c r="R453" i="2"/>
  <c r="P453" i="2"/>
  <c r="BK453" i="2"/>
  <c r="J453" i="2"/>
  <c r="BE453" i="2"/>
  <c r="BI452" i="2"/>
  <c r="BH452" i="2"/>
  <c r="BG452" i="2"/>
  <c r="BF452" i="2"/>
  <c r="T452" i="2"/>
  <c r="R452" i="2"/>
  <c r="R451" i="2"/>
  <c r="P452" i="2"/>
  <c r="BK452" i="2"/>
  <c r="BK451" i="2"/>
  <c r="J451" i="2" s="1"/>
  <c r="J131" i="2" s="1"/>
  <c r="J452" i="2"/>
  <c r="BE452" i="2"/>
  <c r="BI450" i="2"/>
  <c r="BH450" i="2"/>
  <c r="BG450" i="2"/>
  <c r="BF450" i="2"/>
  <c r="T450" i="2"/>
  <c r="T449" i="2"/>
  <c r="R450" i="2"/>
  <c r="R449" i="2"/>
  <c r="P450" i="2"/>
  <c r="P449" i="2"/>
  <c r="BK450" i="2"/>
  <c r="BK449" i="2"/>
  <c r="J449" i="2" s="1"/>
  <c r="J450" i="2"/>
  <c r="BE450" i="2"/>
  <c r="J130" i="2"/>
  <c r="BI448" i="2"/>
  <c r="BH448" i="2"/>
  <c r="BG448" i="2"/>
  <c r="BF448" i="2"/>
  <c r="T448" i="2"/>
  <c r="R448" i="2"/>
  <c r="P448" i="2"/>
  <c r="BK448" i="2"/>
  <c r="J448" i="2"/>
  <c r="BE448" i="2"/>
  <c r="BI447" i="2"/>
  <c r="BH447" i="2"/>
  <c r="BG447" i="2"/>
  <c r="BF447" i="2"/>
  <c r="T447" i="2"/>
  <c r="R447" i="2"/>
  <c r="R444" i="2" s="1"/>
  <c r="P447" i="2"/>
  <c r="BK447" i="2"/>
  <c r="J447" i="2"/>
  <c r="BE447" i="2"/>
  <c r="BI446" i="2"/>
  <c r="BH446" i="2"/>
  <c r="BG446" i="2"/>
  <c r="BF446" i="2"/>
  <c r="T446" i="2"/>
  <c r="R446" i="2"/>
  <c r="P446" i="2"/>
  <c r="BK446" i="2"/>
  <c r="BK444" i="2" s="1"/>
  <c r="J444" i="2" s="1"/>
  <c r="J129" i="2" s="1"/>
  <c r="J446" i="2"/>
  <c r="BE446" i="2"/>
  <c r="BI445" i="2"/>
  <c r="BH445" i="2"/>
  <c r="BG445" i="2"/>
  <c r="BF445" i="2"/>
  <c r="T445" i="2"/>
  <c r="T444" i="2"/>
  <c r="R445" i="2"/>
  <c r="P445" i="2"/>
  <c r="P444" i="2"/>
  <c r="BK445" i="2"/>
  <c r="J445" i="2"/>
  <c r="BE445" i="2" s="1"/>
  <c r="BI443" i="2"/>
  <c r="BH443" i="2"/>
  <c r="BG443" i="2"/>
  <c r="BF443" i="2"/>
  <c r="T443" i="2"/>
  <c r="R443" i="2"/>
  <c r="P443" i="2"/>
  <c r="BK443" i="2"/>
  <c r="J443" i="2"/>
  <c r="BE443" i="2"/>
  <c r="BI442" i="2"/>
  <c r="BH442" i="2"/>
  <c r="BG442" i="2"/>
  <c r="BF442" i="2"/>
  <c r="T442" i="2"/>
  <c r="R442" i="2"/>
  <c r="P442" i="2"/>
  <c r="BK442" i="2"/>
  <c r="J442" i="2"/>
  <c r="BE442" i="2"/>
  <c r="BI441" i="2"/>
  <c r="BH441" i="2"/>
  <c r="BG441" i="2"/>
  <c r="BF441" i="2"/>
  <c r="T441" i="2"/>
  <c r="R441" i="2"/>
  <c r="P441" i="2"/>
  <c r="BK441" i="2"/>
  <c r="J441" i="2"/>
  <c r="BE441" i="2"/>
  <c r="BI440" i="2"/>
  <c r="BH440" i="2"/>
  <c r="BG440" i="2"/>
  <c r="BF440" i="2"/>
  <c r="T440" i="2"/>
  <c r="R440" i="2"/>
  <c r="P440" i="2"/>
  <c r="P437" i="2" s="1"/>
  <c r="BK440" i="2"/>
  <c r="BK437" i="2" s="1"/>
  <c r="J437" i="2" s="1"/>
  <c r="J128" i="2" s="1"/>
  <c r="J440" i="2"/>
  <c r="BE440" i="2"/>
  <c r="BI439" i="2"/>
  <c r="BH439" i="2"/>
  <c r="BG439" i="2"/>
  <c r="BF439" i="2"/>
  <c r="T439" i="2"/>
  <c r="T437" i="2" s="1"/>
  <c r="R439" i="2"/>
  <c r="R437" i="2" s="1"/>
  <c r="P439" i="2"/>
  <c r="BK439" i="2"/>
  <c r="J439" i="2"/>
  <c r="BE439" i="2"/>
  <c r="BI438" i="2"/>
  <c r="BH438" i="2"/>
  <c r="BG438" i="2"/>
  <c r="BF438" i="2"/>
  <c r="T438" i="2"/>
  <c r="R438" i="2"/>
  <c r="P438" i="2"/>
  <c r="BK438" i="2"/>
  <c r="J438" i="2"/>
  <c r="BE438" i="2"/>
  <c r="BI436" i="2"/>
  <c r="BH436" i="2"/>
  <c r="BG436" i="2"/>
  <c r="BF436" i="2"/>
  <c r="T436" i="2"/>
  <c r="R436" i="2"/>
  <c r="P436" i="2"/>
  <c r="P433" i="2" s="1"/>
  <c r="BK436" i="2"/>
  <c r="J436" i="2"/>
  <c r="BE436" i="2"/>
  <c r="BI435" i="2"/>
  <c r="BH435" i="2"/>
  <c r="BG435" i="2"/>
  <c r="BF435" i="2"/>
  <c r="T435" i="2"/>
  <c r="T433" i="2" s="1"/>
  <c r="R435" i="2"/>
  <c r="P435" i="2"/>
  <c r="BK435" i="2"/>
  <c r="J435" i="2"/>
  <c r="BE435" i="2"/>
  <c r="BI434" i="2"/>
  <c r="BH434" i="2"/>
  <c r="BG434" i="2"/>
  <c r="BF434" i="2"/>
  <c r="T434" i="2"/>
  <c r="R434" i="2"/>
  <c r="R433" i="2"/>
  <c r="P434" i="2"/>
  <c r="BK434" i="2"/>
  <c r="BK433" i="2"/>
  <c r="J433" i="2" s="1"/>
  <c r="J127" i="2" s="1"/>
  <c r="J434" i="2"/>
  <c r="BE434" i="2"/>
  <c r="BI432" i="2"/>
  <c r="BH432" i="2"/>
  <c r="BG432" i="2"/>
  <c r="BF432" i="2"/>
  <c r="T432" i="2"/>
  <c r="R432" i="2"/>
  <c r="P432" i="2"/>
  <c r="BK432" i="2"/>
  <c r="J432" i="2"/>
  <c r="BE432" i="2"/>
  <c r="BI431" i="2"/>
  <c r="BH431" i="2"/>
  <c r="BG431" i="2"/>
  <c r="BF431" i="2"/>
  <c r="T431" i="2"/>
  <c r="R431" i="2"/>
  <c r="P431" i="2"/>
  <c r="BK431" i="2"/>
  <c r="J431" i="2"/>
  <c r="BE431" i="2"/>
  <c r="BI430" i="2"/>
  <c r="BH430" i="2"/>
  <c r="BG430" i="2"/>
  <c r="BF430" i="2"/>
  <c r="T430" i="2"/>
  <c r="R430" i="2"/>
  <c r="P430" i="2"/>
  <c r="BK430" i="2"/>
  <c r="J430" i="2"/>
  <c r="BE430" i="2"/>
  <c r="BI429" i="2"/>
  <c r="BH429" i="2"/>
  <c r="BG429" i="2"/>
  <c r="BF429" i="2"/>
  <c r="T429" i="2"/>
  <c r="R429" i="2"/>
  <c r="P429" i="2"/>
  <c r="BK429" i="2"/>
  <c r="J429" i="2"/>
  <c r="BE429" i="2"/>
  <c r="BI428" i="2"/>
  <c r="BH428" i="2"/>
  <c r="BG428" i="2"/>
  <c r="BF428" i="2"/>
  <c r="T428" i="2"/>
  <c r="R428" i="2"/>
  <c r="P428" i="2"/>
  <c r="P425" i="2" s="1"/>
  <c r="BK428" i="2"/>
  <c r="J428" i="2"/>
  <c r="BE428" i="2"/>
  <c r="BI427" i="2"/>
  <c r="BH427" i="2"/>
  <c r="BG427" i="2"/>
  <c r="BF427" i="2"/>
  <c r="T427" i="2"/>
  <c r="T425" i="2" s="1"/>
  <c r="R427" i="2"/>
  <c r="P427" i="2"/>
  <c r="BK427" i="2"/>
  <c r="J427" i="2"/>
  <c r="BE427" i="2"/>
  <c r="BI426" i="2"/>
  <c r="BH426" i="2"/>
  <c r="BG426" i="2"/>
  <c r="BF426" i="2"/>
  <c r="T426" i="2"/>
  <c r="R426" i="2"/>
  <c r="R425" i="2"/>
  <c r="P426" i="2"/>
  <c r="BK426" i="2"/>
  <c r="BK425" i="2"/>
  <c r="J425" i="2" s="1"/>
  <c r="J126" i="2" s="1"/>
  <c r="J426" i="2"/>
  <c r="BE426" i="2"/>
  <c r="BI424" i="2"/>
  <c r="BH424" i="2"/>
  <c r="BG424" i="2"/>
  <c r="BF424" i="2"/>
  <c r="T424" i="2"/>
  <c r="R424" i="2"/>
  <c r="P424" i="2"/>
  <c r="BK424" i="2"/>
  <c r="J424" i="2"/>
  <c r="BE424" i="2"/>
  <c r="BI423" i="2"/>
  <c r="BH423" i="2"/>
  <c r="BG423" i="2"/>
  <c r="BF423" i="2"/>
  <c r="T423" i="2"/>
  <c r="R423" i="2"/>
  <c r="P423" i="2"/>
  <c r="BK423" i="2"/>
  <c r="J423" i="2"/>
  <c r="BE423" i="2"/>
  <c r="BI422" i="2"/>
  <c r="BH422" i="2"/>
  <c r="BG422" i="2"/>
  <c r="BF422" i="2"/>
  <c r="T422" i="2"/>
  <c r="R422" i="2"/>
  <c r="P422" i="2"/>
  <c r="BK422" i="2"/>
  <c r="J422" i="2"/>
  <c r="BE422" i="2"/>
  <c r="BI421" i="2"/>
  <c r="BH421" i="2"/>
  <c r="BG421" i="2"/>
  <c r="BF421" i="2"/>
  <c r="T421" i="2"/>
  <c r="R421" i="2"/>
  <c r="P421" i="2"/>
  <c r="BK421" i="2"/>
  <c r="J421" i="2"/>
  <c r="BE421" i="2"/>
  <c r="BI420" i="2"/>
  <c r="BH420" i="2"/>
  <c r="BG420" i="2"/>
  <c r="BF420" i="2"/>
  <c r="T420" i="2"/>
  <c r="R420" i="2"/>
  <c r="P420" i="2"/>
  <c r="BK420" i="2"/>
  <c r="J420" i="2"/>
  <c r="BE420" i="2"/>
  <c r="BI419" i="2"/>
  <c r="BH419" i="2"/>
  <c r="BG419" i="2"/>
  <c r="BF419" i="2"/>
  <c r="T419" i="2"/>
  <c r="R419" i="2"/>
  <c r="P419" i="2"/>
  <c r="BK419" i="2"/>
  <c r="J419" i="2"/>
  <c r="BE419" i="2"/>
  <c r="BI418" i="2"/>
  <c r="BH418" i="2"/>
  <c r="BG418" i="2"/>
  <c r="BF418" i="2"/>
  <c r="T418" i="2"/>
  <c r="R418" i="2"/>
  <c r="P418" i="2"/>
  <c r="BK418" i="2"/>
  <c r="J418" i="2"/>
  <c r="BE418" i="2"/>
  <c r="BI417" i="2"/>
  <c r="BH417" i="2"/>
  <c r="BG417" i="2"/>
  <c r="BF417" i="2"/>
  <c r="T417" i="2"/>
  <c r="R417" i="2"/>
  <c r="R414" i="2" s="1"/>
  <c r="P417" i="2"/>
  <c r="BK417" i="2"/>
  <c r="J417" i="2"/>
  <c r="BE417" i="2"/>
  <c r="BI416" i="2"/>
  <c r="BH416" i="2"/>
  <c r="BG416" i="2"/>
  <c r="BF416" i="2"/>
  <c r="T416" i="2"/>
  <c r="R416" i="2"/>
  <c r="P416" i="2"/>
  <c r="BK416" i="2"/>
  <c r="BK414" i="2" s="1"/>
  <c r="J414" i="2" s="1"/>
  <c r="J125" i="2" s="1"/>
  <c r="J416" i="2"/>
  <c r="BE416" i="2"/>
  <c r="BI415" i="2"/>
  <c r="BH415" i="2"/>
  <c r="BG415" i="2"/>
  <c r="BF415" i="2"/>
  <c r="T415" i="2"/>
  <c r="T414" i="2"/>
  <c r="R415" i="2"/>
  <c r="P415" i="2"/>
  <c r="P414" i="2"/>
  <c r="BK415" i="2"/>
  <c r="J415" i="2"/>
  <c r="BE415" i="2" s="1"/>
  <c r="BI413" i="2"/>
  <c r="BH413" i="2"/>
  <c r="BG413" i="2"/>
  <c r="BF413" i="2"/>
  <c r="T413" i="2"/>
  <c r="R413" i="2"/>
  <c r="P413" i="2"/>
  <c r="BK413" i="2"/>
  <c r="J413" i="2"/>
  <c r="BE413" i="2"/>
  <c r="BI412" i="2"/>
  <c r="BH412" i="2"/>
  <c r="BG412" i="2"/>
  <c r="BF412" i="2"/>
  <c r="T412" i="2"/>
  <c r="R412" i="2"/>
  <c r="P412" i="2"/>
  <c r="BK412" i="2"/>
  <c r="J412" i="2"/>
  <c r="BE412" i="2"/>
  <c r="BI411" i="2"/>
  <c r="BH411" i="2"/>
  <c r="BG411" i="2"/>
  <c r="BF411" i="2"/>
  <c r="T411" i="2"/>
  <c r="R411" i="2"/>
  <c r="P411" i="2"/>
  <c r="BK411" i="2"/>
  <c r="J411" i="2"/>
  <c r="BE411" i="2"/>
  <c r="BI410" i="2"/>
  <c r="BH410" i="2"/>
  <c r="BG410" i="2"/>
  <c r="BF410" i="2"/>
  <c r="T410" i="2"/>
  <c r="R410" i="2"/>
  <c r="P410" i="2"/>
  <c r="BK410" i="2"/>
  <c r="J410" i="2"/>
  <c r="BE410" i="2"/>
  <c r="BI409" i="2"/>
  <c r="BH409" i="2"/>
  <c r="BG409" i="2"/>
  <c r="BF409" i="2"/>
  <c r="T409" i="2"/>
  <c r="R409" i="2"/>
  <c r="P409" i="2"/>
  <c r="BK409" i="2"/>
  <c r="J409" i="2"/>
  <c r="BE409" i="2"/>
  <c r="BI408" i="2"/>
  <c r="BH408" i="2"/>
  <c r="BG408" i="2"/>
  <c r="BF408" i="2"/>
  <c r="T408" i="2"/>
  <c r="R408" i="2"/>
  <c r="P408" i="2"/>
  <c r="BK408" i="2"/>
  <c r="J408" i="2"/>
  <c r="BE408" i="2"/>
  <c r="BI407" i="2"/>
  <c r="BH407" i="2"/>
  <c r="BG407" i="2"/>
  <c r="BF407" i="2"/>
  <c r="T407" i="2"/>
  <c r="R407" i="2"/>
  <c r="P407" i="2"/>
  <c r="BK407" i="2"/>
  <c r="J407" i="2"/>
  <c r="BE407" i="2"/>
  <c r="BI406" i="2"/>
  <c r="BH406" i="2"/>
  <c r="BG406" i="2"/>
  <c r="BF406" i="2"/>
  <c r="T406" i="2"/>
  <c r="R406" i="2"/>
  <c r="P406" i="2"/>
  <c r="BK406" i="2"/>
  <c r="J406" i="2"/>
  <c r="BE406" i="2"/>
  <c r="BI405" i="2"/>
  <c r="BH405" i="2"/>
  <c r="BG405" i="2"/>
  <c r="BF405" i="2"/>
  <c r="T405" i="2"/>
  <c r="R405" i="2"/>
  <c r="P405" i="2"/>
  <c r="BK405" i="2"/>
  <c r="J405" i="2"/>
  <c r="BE405" i="2"/>
  <c r="BI404" i="2"/>
  <c r="BH404" i="2"/>
  <c r="BG404" i="2"/>
  <c r="BF404" i="2"/>
  <c r="T404" i="2"/>
  <c r="R404" i="2"/>
  <c r="P404" i="2"/>
  <c r="BK404" i="2"/>
  <c r="J404" i="2"/>
  <c r="BE404" i="2"/>
  <c r="BI403" i="2"/>
  <c r="BH403" i="2"/>
  <c r="BG403" i="2"/>
  <c r="BF403" i="2"/>
  <c r="T403" i="2"/>
  <c r="R403" i="2"/>
  <c r="R400" i="2" s="1"/>
  <c r="P403" i="2"/>
  <c r="BK403" i="2"/>
  <c r="J403" i="2"/>
  <c r="BE403" i="2"/>
  <c r="BI402" i="2"/>
  <c r="BH402" i="2"/>
  <c r="BG402" i="2"/>
  <c r="BF402" i="2"/>
  <c r="T402" i="2"/>
  <c r="R402" i="2"/>
  <c r="P402" i="2"/>
  <c r="BK402" i="2"/>
  <c r="BK400" i="2" s="1"/>
  <c r="J400" i="2" s="1"/>
  <c r="J124" i="2" s="1"/>
  <c r="J402" i="2"/>
  <c r="BE402" i="2"/>
  <c r="BI401" i="2"/>
  <c r="BH401" i="2"/>
  <c r="BG401" i="2"/>
  <c r="BF401" i="2"/>
  <c r="T401" i="2"/>
  <c r="T400" i="2"/>
  <c r="R401" i="2"/>
  <c r="P401" i="2"/>
  <c r="P400" i="2"/>
  <c r="BK401" i="2"/>
  <c r="J401" i="2"/>
  <c r="BE401" i="2" s="1"/>
  <c r="BI399" i="2"/>
  <c r="BH399" i="2"/>
  <c r="BG399" i="2"/>
  <c r="BF399" i="2"/>
  <c r="T399" i="2"/>
  <c r="R399" i="2"/>
  <c r="P399" i="2"/>
  <c r="BK399" i="2"/>
  <c r="J399" i="2"/>
  <c r="BE399" i="2"/>
  <c r="BI398" i="2"/>
  <c r="BH398" i="2"/>
  <c r="BG398" i="2"/>
  <c r="BF398" i="2"/>
  <c r="T398" i="2"/>
  <c r="R398" i="2"/>
  <c r="P398" i="2"/>
  <c r="BK398" i="2"/>
  <c r="J398" i="2"/>
  <c r="BE398" i="2"/>
  <c r="BI397" i="2"/>
  <c r="BH397" i="2"/>
  <c r="BG397" i="2"/>
  <c r="BF397" i="2"/>
  <c r="T397" i="2"/>
  <c r="R397" i="2"/>
  <c r="P397" i="2"/>
  <c r="BK397" i="2"/>
  <c r="J397" i="2"/>
  <c r="BE397" i="2"/>
  <c r="BI396" i="2"/>
  <c r="BH396" i="2"/>
  <c r="BG396" i="2"/>
  <c r="BF396" i="2"/>
  <c r="T396" i="2"/>
  <c r="R396" i="2"/>
  <c r="P396" i="2"/>
  <c r="BK396" i="2"/>
  <c r="J396" i="2"/>
  <c r="BE396" i="2"/>
  <c r="BI395" i="2"/>
  <c r="BH395" i="2"/>
  <c r="BG395" i="2"/>
  <c r="BF395" i="2"/>
  <c r="T395" i="2"/>
  <c r="R395" i="2"/>
  <c r="P395" i="2"/>
  <c r="BK395" i="2"/>
  <c r="J395" i="2"/>
  <c r="BE395" i="2"/>
  <c r="BI394" i="2"/>
  <c r="BH394" i="2"/>
  <c r="BG394" i="2"/>
  <c r="BF394" i="2"/>
  <c r="T394" i="2"/>
  <c r="R394" i="2"/>
  <c r="P394" i="2"/>
  <c r="BK394" i="2"/>
  <c r="J394" i="2"/>
  <c r="BE394" i="2"/>
  <c r="BI393" i="2"/>
  <c r="BH393" i="2"/>
  <c r="BG393" i="2"/>
  <c r="BF393" i="2"/>
  <c r="T393" i="2"/>
  <c r="R393" i="2"/>
  <c r="P393" i="2"/>
  <c r="BK393" i="2"/>
  <c r="J393" i="2"/>
  <c r="BE393" i="2"/>
  <c r="BI392" i="2"/>
  <c r="BH392" i="2"/>
  <c r="BG392" i="2"/>
  <c r="BF392" i="2"/>
  <c r="T392" i="2"/>
  <c r="R392" i="2"/>
  <c r="P392" i="2"/>
  <c r="BK392" i="2"/>
  <c r="J392" i="2"/>
  <c r="BE392" i="2"/>
  <c r="BI391" i="2"/>
  <c r="BH391" i="2"/>
  <c r="BG391" i="2"/>
  <c r="BF391" i="2"/>
  <c r="T391" i="2"/>
  <c r="R391" i="2"/>
  <c r="P391" i="2"/>
  <c r="BK391" i="2"/>
  <c r="J391" i="2"/>
  <c r="BE391" i="2"/>
  <c r="BI390" i="2"/>
  <c r="BH390" i="2"/>
  <c r="BG390" i="2"/>
  <c r="BF390" i="2"/>
  <c r="T390" i="2"/>
  <c r="R390" i="2"/>
  <c r="P390" i="2"/>
  <c r="BK390" i="2"/>
  <c r="J390" i="2"/>
  <c r="BE390" i="2"/>
  <c r="BI389" i="2"/>
  <c r="BH389" i="2"/>
  <c r="BG389" i="2"/>
  <c r="BF389" i="2"/>
  <c r="T389" i="2"/>
  <c r="R389" i="2"/>
  <c r="P389" i="2"/>
  <c r="BK389" i="2"/>
  <c r="J389" i="2"/>
  <c r="BE389" i="2"/>
  <c r="BI388" i="2"/>
  <c r="BH388" i="2"/>
  <c r="BG388" i="2"/>
  <c r="BF388" i="2"/>
  <c r="T388" i="2"/>
  <c r="R388" i="2"/>
  <c r="P388" i="2"/>
  <c r="BK388" i="2"/>
  <c r="J388" i="2"/>
  <c r="BE388" i="2"/>
  <c r="BI387" i="2"/>
  <c r="BH387" i="2"/>
  <c r="BG387" i="2"/>
  <c r="BF387" i="2"/>
  <c r="T387" i="2"/>
  <c r="R387" i="2"/>
  <c r="P387" i="2"/>
  <c r="BK387" i="2"/>
  <c r="J387" i="2"/>
  <c r="BE387" i="2"/>
  <c r="BI386" i="2"/>
  <c r="BH386" i="2"/>
  <c r="BG386" i="2"/>
  <c r="BF386" i="2"/>
  <c r="T386" i="2"/>
  <c r="R386" i="2"/>
  <c r="P386" i="2"/>
  <c r="BK386" i="2"/>
  <c r="J386" i="2"/>
  <c r="BE386" i="2"/>
  <c r="BI385" i="2"/>
  <c r="BH385" i="2"/>
  <c r="BG385" i="2"/>
  <c r="BF385" i="2"/>
  <c r="T385" i="2"/>
  <c r="R385" i="2"/>
  <c r="P385" i="2"/>
  <c r="BK385" i="2"/>
  <c r="J385" i="2"/>
  <c r="BE385" i="2"/>
  <c r="BI384" i="2"/>
  <c r="BH384" i="2"/>
  <c r="BG384" i="2"/>
  <c r="BF384" i="2"/>
  <c r="T384" i="2"/>
  <c r="R384" i="2"/>
  <c r="P384" i="2"/>
  <c r="BK384" i="2"/>
  <c r="J384" i="2"/>
  <c r="BE384" i="2"/>
  <c r="BI383" i="2"/>
  <c r="BH383" i="2"/>
  <c r="BG383" i="2"/>
  <c r="BF383" i="2"/>
  <c r="T383" i="2"/>
  <c r="R383" i="2"/>
  <c r="P383" i="2"/>
  <c r="BK383" i="2"/>
  <c r="J383" i="2"/>
  <c r="BE383" i="2"/>
  <c r="BI382" i="2"/>
  <c r="BH382" i="2"/>
  <c r="BG382" i="2"/>
  <c r="BF382" i="2"/>
  <c r="T382" i="2"/>
  <c r="R382" i="2"/>
  <c r="P382" i="2"/>
  <c r="BK382" i="2"/>
  <c r="J382" i="2"/>
  <c r="BE382" i="2"/>
  <c r="BI381" i="2"/>
  <c r="BH381" i="2"/>
  <c r="BG381" i="2"/>
  <c r="BF381" i="2"/>
  <c r="T381" i="2"/>
  <c r="R381" i="2"/>
  <c r="P381" i="2"/>
  <c r="BK381" i="2"/>
  <c r="J381" i="2"/>
  <c r="BE381" i="2"/>
  <c r="BI380" i="2"/>
  <c r="BH380" i="2"/>
  <c r="BG380" i="2"/>
  <c r="BF380" i="2"/>
  <c r="T380" i="2"/>
  <c r="R380" i="2"/>
  <c r="P380" i="2"/>
  <c r="BK380" i="2"/>
  <c r="J380" i="2"/>
  <c r="BE380" i="2"/>
  <c r="BI379" i="2"/>
  <c r="BH379" i="2"/>
  <c r="BG379" i="2"/>
  <c r="BF379" i="2"/>
  <c r="T379" i="2"/>
  <c r="R379" i="2"/>
  <c r="R376" i="2" s="1"/>
  <c r="P379" i="2"/>
  <c r="BK379" i="2"/>
  <c r="J379" i="2"/>
  <c r="BE379" i="2"/>
  <c r="BI378" i="2"/>
  <c r="BH378" i="2"/>
  <c r="BG378" i="2"/>
  <c r="BF378" i="2"/>
  <c r="T378" i="2"/>
  <c r="R378" i="2"/>
  <c r="P378" i="2"/>
  <c r="BK378" i="2"/>
  <c r="BK376" i="2" s="1"/>
  <c r="J376" i="2" s="1"/>
  <c r="J123" i="2" s="1"/>
  <c r="J378" i="2"/>
  <c r="BE378" i="2"/>
  <c r="BI377" i="2"/>
  <c r="BH377" i="2"/>
  <c r="BG377" i="2"/>
  <c r="BF377" i="2"/>
  <c r="T377" i="2"/>
  <c r="T376" i="2"/>
  <c r="R377" i="2"/>
  <c r="P377" i="2"/>
  <c r="P376" i="2"/>
  <c r="BK377" i="2"/>
  <c r="J377" i="2"/>
  <c r="BE377" i="2" s="1"/>
  <c r="BI375" i="2"/>
  <c r="BH375" i="2"/>
  <c r="BG375" i="2"/>
  <c r="BF375" i="2"/>
  <c r="T375" i="2"/>
  <c r="R375" i="2"/>
  <c r="P375" i="2"/>
  <c r="BK375" i="2"/>
  <c r="J375" i="2"/>
  <c r="BE375" i="2"/>
  <c r="BI374" i="2"/>
  <c r="BH374" i="2"/>
  <c r="BG374" i="2"/>
  <c r="BF374" i="2"/>
  <c r="T374" i="2"/>
  <c r="R374" i="2"/>
  <c r="P374" i="2"/>
  <c r="BK374" i="2"/>
  <c r="J374" i="2"/>
  <c r="BE374" i="2"/>
  <c r="BI373" i="2"/>
  <c r="BH373" i="2"/>
  <c r="BG373" i="2"/>
  <c r="BF373" i="2"/>
  <c r="T373" i="2"/>
  <c r="R373" i="2"/>
  <c r="P373" i="2"/>
  <c r="BK373" i="2"/>
  <c r="J373" i="2"/>
  <c r="BE373" i="2"/>
  <c r="BI372" i="2"/>
  <c r="BH372" i="2"/>
  <c r="BG372" i="2"/>
  <c r="BF372" i="2"/>
  <c r="T372" i="2"/>
  <c r="R372" i="2"/>
  <c r="P372" i="2"/>
  <c r="BK372" i="2"/>
  <c r="J372" i="2"/>
  <c r="BE372" i="2"/>
  <c r="BI371" i="2"/>
  <c r="BH371" i="2"/>
  <c r="BG371" i="2"/>
  <c r="BF371" i="2"/>
  <c r="T371" i="2"/>
  <c r="R371" i="2"/>
  <c r="P371" i="2"/>
  <c r="BK371" i="2"/>
  <c r="J371" i="2"/>
  <c r="BE371" i="2"/>
  <c r="BI370" i="2"/>
  <c r="BH370" i="2"/>
  <c r="BG370" i="2"/>
  <c r="BF370" i="2"/>
  <c r="T370" i="2"/>
  <c r="R370" i="2"/>
  <c r="P370" i="2"/>
  <c r="BK370" i="2"/>
  <c r="J370" i="2"/>
  <c r="BE370" i="2"/>
  <c r="BI369" i="2"/>
  <c r="BH369" i="2"/>
  <c r="BG369" i="2"/>
  <c r="BF369" i="2"/>
  <c r="T369" i="2"/>
  <c r="R369" i="2"/>
  <c r="P369" i="2"/>
  <c r="BK369" i="2"/>
  <c r="J369" i="2"/>
  <c r="BE369" i="2"/>
  <c r="BI368" i="2"/>
  <c r="BH368" i="2"/>
  <c r="BG368" i="2"/>
  <c r="BF368" i="2"/>
  <c r="T368" i="2"/>
  <c r="R368" i="2"/>
  <c r="P368" i="2"/>
  <c r="BK368" i="2"/>
  <c r="J368" i="2"/>
  <c r="BE368" i="2"/>
  <c r="BI367" i="2"/>
  <c r="BH367" i="2"/>
  <c r="BG367" i="2"/>
  <c r="BF367" i="2"/>
  <c r="T367" i="2"/>
  <c r="R367" i="2"/>
  <c r="P367" i="2"/>
  <c r="BK367" i="2"/>
  <c r="J367" i="2"/>
  <c r="BE367" i="2"/>
  <c r="BI366" i="2"/>
  <c r="BH366" i="2"/>
  <c r="BG366" i="2"/>
  <c r="BF366" i="2"/>
  <c r="T366" i="2"/>
  <c r="R366" i="2"/>
  <c r="P366" i="2"/>
  <c r="BK366" i="2"/>
  <c r="J366" i="2"/>
  <c r="BE366" i="2"/>
  <c r="BI365" i="2"/>
  <c r="BH365" i="2"/>
  <c r="BG365" i="2"/>
  <c r="BF365" i="2"/>
  <c r="T365" i="2"/>
  <c r="R365" i="2"/>
  <c r="P365" i="2"/>
  <c r="BK365" i="2"/>
  <c r="J365" i="2"/>
  <c r="BE365" i="2"/>
  <c r="BI364" i="2"/>
  <c r="BH364" i="2"/>
  <c r="BG364" i="2"/>
  <c r="BF364" i="2"/>
  <c r="T364" i="2"/>
  <c r="R364" i="2"/>
  <c r="P364" i="2"/>
  <c r="BK364" i="2"/>
  <c r="J364" i="2"/>
  <c r="BE364" i="2"/>
  <c r="BI363" i="2"/>
  <c r="BH363" i="2"/>
  <c r="BG363" i="2"/>
  <c r="BF363" i="2"/>
  <c r="T363" i="2"/>
  <c r="R363" i="2"/>
  <c r="P363" i="2"/>
  <c r="BK363" i="2"/>
  <c r="J363" i="2"/>
  <c r="BE363" i="2"/>
  <c r="BI362" i="2"/>
  <c r="BH362" i="2"/>
  <c r="BG362" i="2"/>
  <c r="BF362" i="2"/>
  <c r="T362" i="2"/>
  <c r="R362" i="2"/>
  <c r="P362" i="2"/>
  <c r="BK362" i="2"/>
  <c r="J362" i="2"/>
  <c r="BE362" i="2"/>
  <c r="BI361" i="2"/>
  <c r="BH361" i="2"/>
  <c r="BG361" i="2"/>
  <c r="BF361" i="2"/>
  <c r="T361" i="2"/>
  <c r="R361" i="2"/>
  <c r="P361" i="2"/>
  <c r="BK361" i="2"/>
  <c r="J361" i="2"/>
  <c r="BE361" i="2"/>
  <c r="BI360" i="2"/>
  <c r="BH360" i="2"/>
  <c r="BG360" i="2"/>
  <c r="BF360" i="2"/>
  <c r="T360" i="2"/>
  <c r="R360" i="2"/>
  <c r="P360" i="2"/>
  <c r="BK360" i="2"/>
  <c r="J360" i="2"/>
  <c r="BE360" i="2"/>
  <c r="BI359" i="2"/>
  <c r="BH359" i="2"/>
  <c r="BG359" i="2"/>
  <c r="BF359" i="2"/>
  <c r="T359" i="2"/>
  <c r="R359" i="2"/>
  <c r="P359" i="2"/>
  <c r="BK359" i="2"/>
  <c r="J359" i="2"/>
  <c r="BE359" i="2"/>
  <c r="BI358" i="2"/>
  <c r="BH358" i="2"/>
  <c r="BG358" i="2"/>
  <c r="BF358" i="2"/>
  <c r="T358" i="2"/>
  <c r="R358" i="2"/>
  <c r="P358" i="2"/>
  <c r="BK358" i="2"/>
  <c r="J358" i="2"/>
  <c r="BE358" i="2"/>
  <c r="BI357" i="2"/>
  <c r="BH357" i="2"/>
  <c r="BG357" i="2"/>
  <c r="BF357" i="2"/>
  <c r="T357" i="2"/>
  <c r="R357" i="2"/>
  <c r="P357" i="2"/>
  <c r="BK357" i="2"/>
  <c r="J357" i="2"/>
  <c r="BE357" i="2"/>
  <c r="BI356" i="2"/>
  <c r="BH356" i="2"/>
  <c r="BG356" i="2"/>
  <c r="BF356" i="2"/>
  <c r="T356" i="2"/>
  <c r="R356" i="2"/>
  <c r="P356" i="2"/>
  <c r="P353" i="2" s="1"/>
  <c r="BK356" i="2"/>
  <c r="BK353" i="2" s="1"/>
  <c r="J353" i="2" s="1"/>
  <c r="J122" i="2" s="1"/>
  <c r="J356" i="2"/>
  <c r="BE356" i="2"/>
  <c r="BI355" i="2"/>
  <c r="BH355" i="2"/>
  <c r="BG355" i="2"/>
  <c r="BF355" i="2"/>
  <c r="T355" i="2"/>
  <c r="T353" i="2" s="1"/>
  <c r="R355" i="2"/>
  <c r="R353" i="2" s="1"/>
  <c r="P355" i="2"/>
  <c r="BK355" i="2"/>
  <c r="J355" i="2"/>
  <c r="BE355" i="2"/>
  <c r="BI354" i="2"/>
  <c r="BH354" i="2"/>
  <c r="BG354" i="2"/>
  <c r="BF354" i="2"/>
  <c r="T354" i="2"/>
  <c r="R354" i="2"/>
  <c r="P354" i="2"/>
  <c r="BK354" i="2"/>
  <c r="J354" i="2"/>
  <c r="BE354" i="2"/>
  <c r="BI352" i="2"/>
  <c r="BH352" i="2"/>
  <c r="BG352" i="2"/>
  <c r="BF352" i="2"/>
  <c r="T352" i="2"/>
  <c r="R352" i="2"/>
  <c r="P352" i="2"/>
  <c r="BK352" i="2"/>
  <c r="J352" i="2"/>
  <c r="BE352" i="2"/>
  <c r="BI351" i="2"/>
  <c r="BH351" i="2"/>
  <c r="BG351" i="2"/>
  <c r="BF351" i="2"/>
  <c r="T351" i="2"/>
  <c r="R351" i="2"/>
  <c r="P351" i="2"/>
  <c r="BK351" i="2"/>
  <c r="J351" i="2"/>
  <c r="BE351" i="2"/>
  <c r="BI350" i="2"/>
  <c r="BH350" i="2"/>
  <c r="BG350" i="2"/>
  <c r="BF350" i="2"/>
  <c r="T350" i="2"/>
  <c r="R350" i="2"/>
  <c r="P350" i="2"/>
  <c r="BK350" i="2"/>
  <c r="J350" i="2"/>
  <c r="BE350" i="2"/>
  <c r="BI349" i="2"/>
  <c r="BH349" i="2"/>
  <c r="BG349" i="2"/>
  <c r="BF349" i="2"/>
  <c r="T349" i="2"/>
  <c r="R349" i="2"/>
  <c r="P349" i="2"/>
  <c r="BK349" i="2"/>
  <c r="J349" i="2"/>
  <c r="BE349" i="2"/>
  <c r="BI348" i="2"/>
  <c r="BH348" i="2"/>
  <c r="BG348" i="2"/>
  <c r="BF348" i="2"/>
  <c r="T348" i="2"/>
  <c r="R348" i="2"/>
  <c r="P348" i="2"/>
  <c r="BK348" i="2"/>
  <c r="J348" i="2"/>
  <c r="BE348" i="2"/>
  <c r="BI347" i="2"/>
  <c r="BH347" i="2"/>
  <c r="BG347" i="2"/>
  <c r="BF347" i="2"/>
  <c r="T347" i="2"/>
  <c r="R347" i="2"/>
  <c r="P347" i="2"/>
  <c r="BK347" i="2"/>
  <c r="J347" i="2"/>
  <c r="BE347" i="2"/>
  <c r="BI346" i="2"/>
  <c r="BH346" i="2"/>
  <c r="BG346" i="2"/>
  <c r="BF346" i="2"/>
  <c r="T346" i="2"/>
  <c r="R346" i="2"/>
  <c r="P346" i="2"/>
  <c r="BK346" i="2"/>
  <c r="J346" i="2"/>
  <c r="BE346" i="2"/>
  <c r="BI345" i="2"/>
  <c r="BH345" i="2"/>
  <c r="BG345" i="2"/>
  <c r="BF345" i="2"/>
  <c r="T345" i="2"/>
  <c r="R345" i="2"/>
  <c r="P345" i="2"/>
  <c r="BK345" i="2"/>
  <c r="J345" i="2"/>
  <c r="BE345" i="2"/>
  <c r="BI344" i="2"/>
  <c r="BH344" i="2"/>
  <c r="BG344" i="2"/>
  <c r="BF344" i="2"/>
  <c r="T344" i="2"/>
  <c r="R344" i="2"/>
  <c r="P344" i="2"/>
  <c r="BK344" i="2"/>
  <c r="J344" i="2"/>
  <c r="BE344" i="2"/>
  <c r="BI343" i="2"/>
  <c r="BH343" i="2"/>
  <c r="BG343" i="2"/>
  <c r="BF343" i="2"/>
  <c r="T343" i="2"/>
  <c r="R343" i="2"/>
  <c r="R340" i="2" s="1"/>
  <c r="P343" i="2"/>
  <c r="BK343" i="2"/>
  <c r="J343" i="2"/>
  <c r="BE343" i="2"/>
  <c r="BI342" i="2"/>
  <c r="BH342" i="2"/>
  <c r="BG342" i="2"/>
  <c r="BF342" i="2"/>
  <c r="T342" i="2"/>
  <c r="R342" i="2"/>
  <c r="P342" i="2"/>
  <c r="BK342" i="2"/>
  <c r="BK340" i="2" s="1"/>
  <c r="J340" i="2" s="1"/>
  <c r="J121" i="2" s="1"/>
  <c r="J342" i="2"/>
  <c r="BE342" i="2"/>
  <c r="BI341" i="2"/>
  <c r="BH341" i="2"/>
  <c r="BG341" i="2"/>
  <c r="BF341" i="2"/>
  <c r="T341" i="2"/>
  <c r="T340" i="2"/>
  <c r="R341" i="2"/>
  <c r="P341" i="2"/>
  <c r="P340" i="2"/>
  <c r="BK341" i="2"/>
  <c r="J341" i="2"/>
  <c r="BE341" i="2" s="1"/>
  <c r="BI339" i="2"/>
  <c r="BH339" i="2"/>
  <c r="BG339" i="2"/>
  <c r="BF339" i="2"/>
  <c r="T339" i="2"/>
  <c r="R339" i="2"/>
  <c r="P339" i="2"/>
  <c r="BK339" i="2"/>
  <c r="J339" i="2"/>
  <c r="BE339" i="2"/>
  <c r="BI338" i="2"/>
  <c r="BH338" i="2"/>
  <c r="BG338" i="2"/>
  <c r="BF338" i="2"/>
  <c r="T338" i="2"/>
  <c r="R338" i="2"/>
  <c r="P338" i="2"/>
  <c r="BK338" i="2"/>
  <c r="J338" i="2"/>
  <c r="BE338" i="2"/>
  <c r="BI337" i="2"/>
  <c r="BH337" i="2"/>
  <c r="BG337" i="2"/>
  <c r="BF337" i="2"/>
  <c r="T337" i="2"/>
  <c r="R337" i="2"/>
  <c r="P337" i="2"/>
  <c r="BK337" i="2"/>
  <c r="J337" i="2"/>
  <c r="BE337" i="2"/>
  <c r="BI336" i="2"/>
  <c r="BH336" i="2"/>
  <c r="BG336" i="2"/>
  <c r="BF336" i="2"/>
  <c r="T336" i="2"/>
  <c r="R336" i="2"/>
  <c r="P336" i="2"/>
  <c r="BK336" i="2"/>
  <c r="J336" i="2"/>
  <c r="BE336" i="2"/>
  <c r="BI335" i="2"/>
  <c r="BH335" i="2"/>
  <c r="BG335" i="2"/>
  <c r="BF335" i="2"/>
  <c r="T335" i="2"/>
  <c r="R335" i="2"/>
  <c r="P335" i="2"/>
  <c r="BK335" i="2"/>
  <c r="J335" i="2"/>
  <c r="BE335" i="2"/>
  <c r="BI334" i="2"/>
  <c r="BH334" i="2"/>
  <c r="BG334" i="2"/>
  <c r="BF334" i="2"/>
  <c r="T334" i="2"/>
  <c r="R334" i="2"/>
  <c r="P334" i="2"/>
  <c r="BK334" i="2"/>
  <c r="J334" i="2"/>
  <c r="BE334" i="2"/>
  <c r="BI333" i="2"/>
  <c r="BH333" i="2"/>
  <c r="BG333" i="2"/>
  <c r="BF333" i="2"/>
  <c r="T333" i="2"/>
  <c r="R333" i="2"/>
  <c r="P333" i="2"/>
  <c r="BK333" i="2"/>
  <c r="J333" i="2"/>
  <c r="BE333" i="2"/>
  <c r="BI332" i="2"/>
  <c r="BH332" i="2"/>
  <c r="BG332" i="2"/>
  <c r="BF332" i="2"/>
  <c r="T332" i="2"/>
  <c r="R332" i="2"/>
  <c r="P332" i="2"/>
  <c r="P329" i="2" s="1"/>
  <c r="BK332" i="2"/>
  <c r="BK329" i="2" s="1"/>
  <c r="J329" i="2" s="1"/>
  <c r="J120" i="2" s="1"/>
  <c r="J332" i="2"/>
  <c r="BE332" i="2"/>
  <c r="BI331" i="2"/>
  <c r="BH331" i="2"/>
  <c r="BG331" i="2"/>
  <c r="BF331" i="2"/>
  <c r="T331" i="2"/>
  <c r="T329" i="2" s="1"/>
  <c r="R331" i="2"/>
  <c r="R329" i="2" s="1"/>
  <c r="P331" i="2"/>
  <c r="BK331" i="2"/>
  <c r="J331" i="2"/>
  <c r="BE331" i="2"/>
  <c r="BI330" i="2"/>
  <c r="BH330" i="2"/>
  <c r="BG330" i="2"/>
  <c r="BF330" i="2"/>
  <c r="T330" i="2"/>
  <c r="R330" i="2"/>
  <c r="P330" i="2"/>
  <c r="BK330" i="2"/>
  <c r="J330" i="2"/>
  <c r="BE330" i="2"/>
  <c r="BI328" i="2"/>
  <c r="BH328" i="2"/>
  <c r="BG328" i="2"/>
  <c r="BF328" i="2"/>
  <c r="T328" i="2"/>
  <c r="R328" i="2"/>
  <c r="P328" i="2"/>
  <c r="BK328" i="2"/>
  <c r="J328" i="2"/>
  <c r="BE328" i="2"/>
  <c r="BI327" i="2"/>
  <c r="BH327" i="2"/>
  <c r="BG327" i="2"/>
  <c r="BF327" i="2"/>
  <c r="T327" i="2"/>
  <c r="R327" i="2"/>
  <c r="P327" i="2"/>
  <c r="BK327" i="2"/>
  <c r="J327" i="2"/>
  <c r="BE327" i="2"/>
  <c r="BI326" i="2"/>
  <c r="BH326" i="2"/>
  <c r="BG326" i="2"/>
  <c r="BF326" i="2"/>
  <c r="T326" i="2"/>
  <c r="R326" i="2"/>
  <c r="P326" i="2"/>
  <c r="BK326" i="2"/>
  <c r="J326" i="2"/>
  <c r="BE326" i="2"/>
  <c r="BI325" i="2"/>
  <c r="BH325" i="2"/>
  <c r="BG325" i="2"/>
  <c r="BF325" i="2"/>
  <c r="T325" i="2"/>
  <c r="R325" i="2"/>
  <c r="P325" i="2"/>
  <c r="BK325" i="2"/>
  <c r="J325" i="2"/>
  <c r="BE325" i="2"/>
  <c r="BI324" i="2"/>
  <c r="BH324" i="2"/>
  <c r="BG324" i="2"/>
  <c r="BF324" i="2"/>
  <c r="T324" i="2"/>
  <c r="R324" i="2"/>
  <c r="P324" i="2"/>
  <c r="BK324" i="2"/>
  <c r="J324" i="2"/>
  <c r="BE324" i="2"/>
  <c r="BI323" i="2"/>
  <c r="BH323" i="2"/>
  <c r="BG323" i="2"/>
  <c r="BF323" i="2"/>
  <c r="T323" i="2"/>
  <c r="R323" i="2"/>
  <c r="R320" i="2" s="1"/>
  <c r="P323" i="2"/>
  <c r="BK323" i="2"/>
  <c r="J323" i="2"/>
  <c r="BE323" i="2"/>
  <c r="BI322" i="2"/>
  <c r="BH322" i="2"/>
  <c r="BG322" i="2"/>
  <c r="BF322" i="2"/>
  <c r="T322" i="2"/>
  <c r="R322" i="2"/>
  <c r="P322" i="2"/>
  <c r="BK322" i="2"/>
  <c r="BK320" i="2" s="1"/>
  <c r="J320" i="2" s="1"/>
  <c r="J119" i="2" s="1"/>
  <c r="J322" i="2"/>
  <c r="BE322" i="2"/>
  <c r="BI321" i="2"/>
  <c r="BH321" i="2"/>
  <c r="BG321" i="2"/>
  <c r="BF321" i="2"/>
  <c r="T321" i="2"/>
  <c r="T320" i="2"/>
  <c r="R321" i="2"/>
  <c r="P321" i="2"/>
  <c r="P320" i="2"/>
  <c r="BK321" i="2"/>
  <c r="J321" i="2"/>
  <c r="BE321" i="2" s="1"/>
  <c r="BI319" i="2"/>
  <c r="BH319" i="2"/>
  <c r="BG319" i="2"/>
  <c r="BF319" i="2"/>
  <c r="T319" i="2"/>
  <c r="T317" i="2" s="1"/>
  <c r="R319" i="2"/>
  <c r="R317" i="2" s="1"/>
  <c r="P319" i="2"/>
  <c r="BK319" i="2"/>
  <c r="J319" i="2"/>
  <c r="BE319" i="2"/>
  <c r="BI318" i="2"/>
  <c r="BH318" i="2"/>
  <c r="BG318" i="2"/>
  <c r="BF318" i="2"/>
  <c r="T318" i="2"/>
  <c r="R318" i="2"/>
  <c r="P318" i="2"/>
  <c r="P317" i="2"/>
  <c r="BK318" i="2"/>
  <c r="BK317" i="2"/>
  <c r="J317" i="2" s="1"/>
  <c r="J118" i="2" s="1"/>
  <c r="J318" i="2"/>
  <c r="BE318" i="2"/>
  <c r="BI316" i="2"/>
  <c r="BH316" i="2"/>
  <c r="BG316" i="2"/>
  <c r="BF316" i="2"/>
  <c r="T316" i="2"/>
  <c r="R316" i="2"/>
  <c r="P316" i="2"/>
  <c r="BK316" i="2"/>
  <c r="J316" i="2"/>
  <c r="BE316" i="2"/>
  <c r="BI315" i="2"/>
  <c r="BH315" i="2"/>
  <c r="BG315" i="2"/>
  <c r="BF315" i="2"/>
  <c r="T315" i="2"/>
  <c r="R315" i="2"/>
  <c r="P315" i="2"/>
  <c r="BK315" i="2"/>
  <c r="J315" i="2"/>
  <c r="BE315" i="2"/>
  <c r="BI314" i="2"/>
  <c r="BH314" i="2"/>
  <c r="BG314" i="2"/>
  <c r="BF314" i="2"/>
  <c r="T314" i="2"/>
  <c r="R314" i="2"/>
  <c r="P314" i="2"/>
  <c r="BK314" i="2"/>
  <c r="J314" i="2"/>
  <c r="BE314" i="2"/>
  <c r="BI313" i="2"/>
  <c r="BH313" i="2"/>
  <c r="BG313" i="2"/>
  <c r="BF313" i="2"/>
  <c r="T313" i="2"/>
  <c r="R313" i="2"/>
  <c r="P313" i="2"/>
  <c r="BK313" i="2"/>
  <c r="J313" i="2"/>
  <c r="BE313" i="2"/>
  <c r="BI312" i="2"/>
  <c r="BH312" i="2"/>
  <c r="BG312" i="2"/>
  <c r="BF312" i="2"/>
  <c r="T312" i="2"/>
  <c r="R312" i="2"/>
  <c r="P312" i="2"/>
  <c r="BK312" i="2"/>
  <c r="J312" i="2"/>
  <c r="BE312" i="2"/>
  <c r="BI311" i="2"/>
  <c r="BH311" i="2"/>
  <c r="BG311" i="2"/>
  <c r="BF311" i="2"/>
  <c r="T311" i="2"/>
  <c r="R311" i="2"/>
  <c r="R308" i="2" s="1"/>
  <c r="P311" i="2"/>
  <c r="BK311" i="2"/>
  <c r="J311" i="2"/>
  <c r="BE311" i="2"/>
  <c r="BI310" i="2"/>
  <c r="BH310" i="2"/>
  <c r="BG310" i="2"/>
  <c r="BF310" i="2"/>
  <c r="T310" i="2"/>
  <c r="R310" i="2"/>
  <c r="P310" i="2"/>
  <c r="BK310" i="2"/>
  <c r="BK308" i="2" s="1"/>
  <c r="J308" i="2" s="1"/>
  <c r="J117" i="2" s="1"/>
  <c r="J310" i="2"/>
  <c r="BE310" i="2"/>
  <c r="BI309" i="2"/>
  <c r="BH309" i="2"/>
  <c r="BG309" i="2"/>
  <c r="BF309" i="2"/>
  <c r="T309" i="2"/>
  <c r="T308" i="2"/>
  <c r="R309" i="2"/>
  <c r="P309" i="2"/>
  <c r="P308" i="2"/>
  <c r="BK309" i="2"/>
  <c r="J309" i="2"/>
  <c r="BE309" i="2" s="1"/>
  <c r="BI307" i="2"/>
  <c r="BH307" i="2"/>
  <c r="BG307" i="2"/>
  <c r="BF307" i="2"/>
  <c r="T307" i="2"/>
  <c r="R307" i="2"/>
  <c r="P307" i="2"/>
  <c r="BK307" i="2"/>
  <c r="J307" i="2"/>
  <c r="BE307" i="2"/>
  <c r="BI306" i="2"/>
  <c r="BH306" i="2"/>
  <c r="BG306" i="2"/>
  <c r="BF306" i="2"/>
  <c r="T306" i="2"/>
  <c r="R306" i="2"/>
  <c r="P306" i="2"/>
  <c r="BK306" i="2"/>
  <c r="J306" i="2"/>
  <c r="BE306" i="2"/>
  <c r="BI305" i="2"/>
  <c r="BH305" i="2"/>
  <c r="BG305" i="2"/>
  <c r="BF305" i="2"/>
  <c r="T305" i="2"/>
  <c r="R305" i="2"/>
  <c r="P305" i="2"/>
  <c r="BK305" i="2"/>
  <c r="J305" i="2"/>
  <c r="BE305" i="2"/>
  <c r="BI304" i="2"/>
  <c r="BH304" i="2"/>
  <c r="BG304" i="2"/>
  <c r="BF304" i="2"/>
  <c r="T304" i="2"/>
  <c r="R304" i="2"/>
  <c r="P304" i="2"/>
  <c r="BK304" i="2"/>
  <c r="J304" i="2"/>
  <c r="BE304" i="2"/>
  <c r="BI303" i="2"/>
  <c r="BH303" i="2"/>
  <c r="BG303" i="2"/>
  <c r="BF303" i="2"/>
  <c r="T303" i="2"/>
  <c r="R303" i="2"/>
  <c r="P303" i="2"/>
  <c r="BK303" i="2"/>
  <c r="J303" i="2"/>
  <c r="BE303" i="2"/>
  <c r="BI302" i="2"/>
  <c r="BH302" i="2"/>
  <c r="BG302" i="2"/>
  <c r="BF302" i="2"/>
  <c r="T302" i="2"/>
  <c r="R302" i="2"/>
  <c r="P302" i="2"/>
  <c r="P299" i="2" s="1"/>
  <c r="BK302" i="2"/>
  <c r="J302" i="2"/>
  <c r="BE302" i="2"/>
  <c r="BI301" i="2"/>
  <c r="BH301" i="2"/>
  <c r="BG301" i="2"/>
  <c r="BF301" i="2"/>
  <c r="T301" i="2"/>
  <c r="T299" i="2" s="1"/>
  <c r="R301" i="2"/>
  <c r="P301" i="2"/>
  <c r="BK301" i="2"/>
  <c r="J301" i="2"/>
  <c r="BE301" i="2"/>
  <c r="BI300" i="2"/>
  <c r="BH300" i="2"/>
  <c r="BG300" i="2"/>
  <c r="BF300" i="2"/>
  <c r="T300" i="2"/>
  <c r="R300" i="2"/>
  <c r="R299" i="2"/>
  <c r="P300" i="2"/>
  <c r="BK300" i="2"/>
  <c r="BK299" i="2"/>
  <c r="J299" i="2" s="1"/>
  <c r="J116" i="2" s="1"/>
  <c r="J300" i="2"/>
  <c r="BE300" i="2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/>
  <c r="BI296" i="2"/>
  <c r="BH296" i="2"/>
  <c r="BG296" i="2"/>
  <c r="BF296" i="2"/>
  <c r="T296" i="2"/>
  <c r="R296" i="2"/>
  <c r="P296" i="2"/>
  <c r="BK296" i="2"/>
  <c r="J296" i="2"/>
  <c r="BE296" i="2"/>
  <c r="BI295" i="2"/>
  <c r="BH295" i="2"/>
  <c r="BG295" i="2"/>
  <c r="BF295" i="2"/>
  <c r="T295" i="2"/>
  <c r="R295" i="2"/>
  <c r="P295" i="2"/>
  <c r="BK295" i="2"/>
  <c r="J295" i="2"/>
  <c r="BE295" i="2"/>
  <c r="BI294" i="2"/>
  <c r="BH294" i="2"/>
  <c r="BG294" i="2"/>
  <c r="BF294" i="2"/>
  <c r="T294" i="2"/>
  <c r="R294" i="2"/>
  <c r="P294" i="2"/>
  <c r="BK294" i="2"/>
  <c r="J294" i="2"/>
  <c r="BE294" i="2"/>
  <c r="BI293" i="2"/>
  <c r="BH293" i="2"/>
  <c r="BG293" i="2"/>
  <c r="BF293" i="2"/>
  <c r="T293" i="2"/>
  <c r="R293" i="2"/>
  <c r="P293" i="2"/>
  <c r="BK293" i="2"/>
  <c r="J293" i="2"/>
  <c r="BE293" i="2"/>
  <c r="BI292" i="2"/>
  <c r="BH292" i="2"/>
  <c r="BG292" i="2"/>
  <c r="BF292" i="2"/>
  <c r="T292" i="2"/>
  <c r="R292" i="2"/>
  <c r="P292" i="2"/>
  <c r="BK292" i="2"/>
  <c r="J292" i="2"/>
  <c r="BE292" i="2"/>
  <c r="BI291" i="2"/>
  <c r="BH291" i="2"/>
  <c r="BG291" i="2"/>
  <c r="BF291" i="2"/>
  <c r="T291" i="2"/>
  <c r="R291" i="2"/>
  <c r="P291" i="2"/>
  <c r="BK291" i="2"/>
  <c r="J291" i="2"/>
  <c r="BE291" i="2"/>
  <c r="BI290" i="2"/>
  <c r="BH290" i="2"/>
  <c r="BG290" i="2"/>
  <c r="BF290" i="2"/>
  <c r="T290" i="2"/>
  <c r="R290" i="2"/>
  <c r="P290" i="2"/>
  <c r="BK290" i="2"/>
  <c r="J290" i="2"/>
  <c r="BE290" i="2"/>
  <c r="BI289" i="2"/>
  <c r="BH289" i="2"/>
  <c r="BG289" i="2"/>
  <c r="BF289" i="2"/>
  <c r="T289" i="2"/>
  <c r="R289" i="2"/>
  <c r="P289" i="2"/>
  <c r="BK289" i="2"/>
  <c r="J289" i="2"/>
  <c r="BE289" i="2"/>
  <c r="BI288" i="2"/>
  <c r="BH288" i="2"/>
  <c r="BG288" i="2"/>
  <c r="BF288" i="2"/>
  <c r="T288" i="2"/>
  <c r="R288" i="2"/>
  <c r="P288" i="2"/>
  <c r="BK288" i="2"/>
  <c r="J288" i="2"/>
  <c r="BE288" i="2"/>
  <c r="BI287" i="2"/>
  <c r="BH287" i="2"/>
  <c r="BG287" i="2"/>
  <c r="BF287" i="2"/>
  <c r="T287" i="2"/>
  <c r="R287" i="2"/>
  <c r="P287" i="2"/>
  <c r="BK287" i="2"/>
  <c r="J287" i="2"/>
  <c r="BE287" i="2"/>
  <c r="BI286" i="2"/>
  <c r="BH286" i="2"/>
  <c r="BG286" i="2"/>
  <c r="BF286" i="2"/>
  <c r="T286" i="2"/>
  <c r="R286" i="2"/>
  <c r="P286" i="2"/>
  <c r="BK286" i="2"/>
  <c r="J286" i="2"/>
  <c r="BE286" i="2"/>
  <c r="BI285" i="2"/>
  <c r="BH285" i="2"/>
  <c r="BG285" i="2"/>
  <c r="BF285" i="2"/>
  <c r="T285" i="2"/>
  <c r="R285" i="2"/>
  <c r="R282" i="2" s="1"/>
  <c r="P285" i="2"/>
  <c r="BK285" i="2"/>
  <c r="J285" i="2"/>
  <c r="BE285" i="2"/>
  <c r="BI284" i="2"/>
  <c r="BH284" i="2"/>
  <c r="BG284" i="2"/>
  <c r="BF284" i="2"/>
  <c r="T284" i="2"/>
  <c r="R284" i="2"/>
  <c r="P284" i="2"/>
  <c r="BK284" i="2"/>
  <c r="BK282" i="2" s="1"/>
  <c r="J282" i="2" s="1"/>
  <c r="J115" i="2" s="1"/>
  <c r="J284" i="2"/>
  <c r="BE284" i="2"/>
  <c r="BI283" i="2"/>
  <c r="BH283" i="2"/>
  <c r="BG283" i="2"/>
  <c r="BF283" i="2"/>
  <c r="T283" i="2"/>
  <c r="T282" i="2"/>
  <c r="R283" i="2"/>
  <c r="P283" i="2"/>
  <c r="P282" i="2"/>
  <c r="BK283" i="2"/>
  <c r="J283" i="2"/>
  <c r="BE283" i="2" s="1"/>
  <c r="BI281" i="2"/>
  <c r="BH281" i="2"/>
  <c r="BG281" i="2"/>
  <c r="BF281" i="2"/>
  <c r="T281" i="2"/>
  <c r="T279" i="2" s="1"/>
  <c r="R281" i="2"/>
  <c r="P281" i="2"/>
  <c r="BK281" i="2"/>
  <c r="J281" i="2"/>
  <c r="BE281" i="2"/>
  <c r="BI280" i="2"/>
  <c r="BH280" i="2"/>
  <c r="BG280" i="2"/>
  <c r="BF280" i="2"/>
  <c r="T280" i="2"/>
  <c r="R280" i="2"/>
  <c r="R279" i="2"/>
  <c r="P280" i="2"/>
  <c r="P279" i="2"/>
  <c r="BK280" i="2"/>
  <c r="BK279" i="2"/>
  <c r="J279" i="2" s="1"/>
  <c r="J114" i="2" s="1"/>
  <c r="J280" i="2"/>
  <c r="BE280" i="2"/>
  <c r="BI278" i="2"/>
  <c r="BH278" i="2"/>
  <c r="BG278" i="2"/>
  <c r="BF278" i="2"/>
  <c r="T278" i="2"/>
  <c r="T277" i="2"/>
  <c r="R278" i="2"/>
  <c r="R277" i="2"/>
  <c r="P278" i="2"/>
  <c r="P277" i="2"/>
  <c r="BK278" i="2"/>
  <c r="BK277" i="2"/>
  <c r="J277" i="2" s="1"/>
  <c r="J113" i="2" s="1"/>
  <c r="J278" i="2"/>
  <c r="BE278" i="2"/>
  <c r="BI276" i="2"/>
  <c r="BH276" i="2"/>
  <c r="BG276" i="2"/>
  <c r="BF276" i="2"/>
  <c r="T276" i="2"/>
  <c r="R276" i="2"/>
  <c r="P276" i="2"/>
  <c r="BK276" i="2"/>
  <c r="J276" i="2"/>
  <c r="BE276" i="2"/>
  <c r="BI275" i="2"/>
  <c r="BH275" i="2"/>
  <c r="BG275" i="2"/>
  <c r="BF275" i="2"/>
  <c r="T275" i="2"/>
  <c r="R275" i="2"/>
  <c r="R272" i="2" s="1"/>
  <c r="P275" i="2"/>
  <c r="BK275" i="2"/>
  <c r="J275" i="2"/>
  <c r="BE275" i="2"/>
  <c r="BI274" i="2"/>
  <c r="BH274" i="2"/>
  <c r="BG274" i="2"/>
  <c r="BF274" i="2"/>
  <c r="T274" i="2"/>
  <c r="R274" i="2"/>
  <c r="P274" i="2"/>
  <c r="BK274" i="2"/>
  <c r="BK272" i="2" s="1"/>
  <c r="J272" i="2" s="1"/>
  <c r="J112" i="2" s="1"/>
  <c r="J274" i="2"/>
  <c r="BE274" i="2"/>
  <c r="BI273" i="2"/>
  <c r="BH273" i="2"/>
  <c r="BG273" i="2"/>
  <c r="BF273" i="2"/>
  <c r="T273" i="2"/>
  <c r="T272" i="2"/>
  <c r="R273" i="2"/>
  <c r="P273" i="2"/>
  <c r="P272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/>
  <c r="BI270" i="2"/>
  <c r="BH270" i="2"/>
  <c r="BG270" i="2"/>
  <c r="BF270" i="2"/>
  <c r="T270" i="2"/>
  <c r="R270" i="2"/>
  <c r="P270" i="2"/>
  <c r="BK270" i="2"/>
  <c r="J270" i="2"/>
  <c r="BE270" i="2"/>
  <c r="BI269" i="2"/>
  <c r="BH269" i="2"/>
  <c r="BG269" i="2"/>
  <c r="BF269" i="2"/>
  <c r="T269" i="2"/>
  <c r="R269" i="2"/>
  <c r="P269" i="2"/>
  <c r="BK269" i="2"/>
  <c r="J269" i="2"/>
  <c r="BE269" i="2"/>
  <c r="BI268" i="2"/>
  <c r="BH268" i="2"/>
  <c r="BG268" i="2"/>
  <c r="BF268" i="2"/>
  <c r="T268" i="2"/>
  <c r="R268" i="2"/>
  <c r="P268" i="2"/>
  <c r="BK268" i="2"/>
  <c r="J268" i="2"/>
  <c r="BE268" i="2"/>
  <c r="BI267" i="2"/>
  <c r="BH267" i="2"/>
  <c r="BG267" i="2"/>
  <c r="BF267" i="2"/>
  <c r="T267" i="2"/>
  <c r="R267" i="2"/>
  <c r="P267" i="2"/>
  <c r="BK267" i="2"/>
  <c r="J267" i="2"/>
  <c r="BE267" i="2"/>
  <c r="BI266" i="2"/>
  <c r="BH266" i="2"/>
  <c r="BG266" i="2"/>
  <c r="BF266" i="2"/>
  <c r="T266" i="2"/>
  <c r="R266" i="2"/>
  <c r="P266" i="2"/>
  <c r="BK266" i="2"/>
  <c r="J266" i="2"/>
  <c r="BE266" i="2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/>
  <c r="BI263" i="2"/>
  <c r="BH263" i="2"/>
  <c r="BG263" i="2"/>
  <c r="BF263" i="2"/>
  <c r="T263" i="2"/>
  <c r="R263" i="2"/>
  <c r="P263" i="2"/>
  <c r="BK263" i="2"/>
  <c r="J263" i="2"/>
  <c r="BE263" i="2"/>
  <c r="BI262" i="2"/>
  <c r="BH262" i="2"/>
  <c r="BG262" i="2"/>
  <c r="BF262" i="2"/>
  <c r="T262" i="2"/>
  <c r="R262" i="2"/>
  <c r="P262" i="2"/>
  <c r="BK262" i="2"/>
  <c r="J262" i="2"/>
  <c r="BE262" i="2"/>
  <c r="BI261" i="2"/>
  <c r="BH261" i="2"/>
  <c r="BG261" i="2"/>
  <c r="BF261" i="2"/>
  <c r="T261" i="2"/>
  <c r="R261" i="2"/>
  <c r="P261" i="2"/>
  <c r="BK261" i="2"/>
  <c r="J261" i="2"/>
  <c r="BE261" i="2"/>
  <c r="BI260" i="2"/>
  <c r="BH260" i="2"/>
  <c r="BG260" i="2"/>
  <c r="BF260" i="2"/>
  <c r="T260" i="2"/>
  <c r="R260" i="2"/>
  <c r="P260" i="2"/>
  <c r="BK260" i="2"/>
  <c r="J260" i="2"/>
  <c r="BE260" i="2"/>
  <c r="BI259" i="2"/>
  <c r="BH259" i="2"/>
  <c r="BG259" i="2"/>
  <c r="BF259" i="2"/>
  <c r="T259" i="2"/>
  <c r="R259" i="2"/>
  <c r="P259" i="2"/>
  <c r="BK259" i="2"/>
  <c r="J259" i="2"/>
  <c r="BE259" i="2"/>
  <c r="BI258" i="2"/>
  <c r="BH258" i="2"/>
  <c r="BG258" i="2"/>
  <c r="BF258" i="2"/>
  <c r="T258" i="2"/>
  <c r="R258" i="2"/>
  <c r="P258" i="2"/>
  <c r="BK258" i="2"/>
  <c r="J258" i="2"/>
  <c r="BE258" i="2"/>
  <c r="BI257" i="2"/>
  <c r="BH257" i="2"/>
  <c r="BG257" i="2"/>
  <c r="BF257" i="2"/>
  <c r="T257" i="2"/>
  <c r="R257" i="2"/>
  <c r="P257" i="2"/>
  <c r="BK257" i="2"/>
  <c r="J257" i="2"/>
  <c r="BE257" i="2"/>
  <c r="BI256" i="2"/>
  <c r="BH256" i="2"/>
  <c r="BG256" i="2"/>
  <c r="BF256" i="2"/>
  <c r="T256" i="2"/>
  <c r="R256" i="2"/>
  <c r="P256" i="2"/>
  <c r="BK256" i="2"/>
  <c r="J256" i="2"/>
  <c r="BE256" i="2"/>
  <c r="BI255" i="2"/>
  <c r="BH255" i="2"/>
  <c r="BG255" i="2"/>
  <c r="BF255" i="2"/>
  <c r="T255" i="2"/>
  <c r="R255" i="2"/>
  <c r="P255" i="2"/>
  <c r="BK255" i="2"/>
  <c r="J255" i="2"/>
  <c r="BE255" i="2"/>
  <c r="BI254" i="2"/>
  <c r="BH254" i="2"/>
  <c r="BG254" i="2"/>
  <c r="BF254" i="2"/>
  <c r="T254" i="2"/>
  <c r="R254" i="2"/>
  <c r="P254" i="2"/>
  <c r="BK254" i="2"/>
  <c r="J254" i="2"/>
  <c r="BE254" i="2"/>
  <c r="BI253" i="2"/>
  <c r="BH253" i="2"/>
  <c r="BG253" i="2"/>
  <c r="BF253" i="2"/>
  <c r="T253" i="2"/>
  <c r="R253" i="2"/>
  <c r="P253" i="2"/>
  <c r="BK253" i="2"/>
  <c r="J253" i="2"/>
  <c r="BE253" i="2"/>
  <c r="BI252" i="2"/>
  <c r="BH252" i="2"/>
  <c r="BG252" i="2"/>
  <c r="BF252" i="2"/>
  <c r="T252" i="2"/>
  <c r="R252" i="2"/>
  <c r="P252" i="2"/>
  <c r="BK252" i="2"/>
  <c r="J252" i="2"/>
  <c r="BE252" i="2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P245" i="2" s="1"/>
  <c r="BK248" i="2"/>
  <c r="J248" i="2"/>
  <c r="BE248" i="2"/>
  <c r="BI247" i="2"/>
  <c r="BH247" i="2"/>
  <c r="BG247" i="2"/>
  <c r="BF247" i="2"/>
  <c r="T247" i="2"/>
  <c r="T245" i="2" s="1"/>
  <c r="R247" i="2"/>
  <c r="P247" i="2"/>
  <c r="BK247" i="2"/>
  <c r="J247" i="2"/>
  <c r="BE247" i="2"/>
  <c r="BI246" i="2"/>
  <c r="BH246" i="2"/>
  <c r="BG246" i="2"/>
  <c r="BF246" i="2"/>
  <c r="T246" i="2"/>
  <c r="R246" i="2"/>
  <c r="R245" i="2"/>
  <c r="P246" i="2"/>
  <c r="BK246" i="2"/>
  <c r="BK245" i="2"/>
  <c r="J245" i="2" s="1"/>
  <c r="J111" i="2" s="1"/>
  <c r="J246" i="2"/>
  <c r="BE246" i="2"/>
  <c r="BI244" i="2"/>
  <c r="BH244" i="2"/>
  <c r="BG244" i="2"/>
  <c r="BF244" i="2"/>
  <c r="T244" i="2"/>
  <c r="R244" i="2"/>
  <c r="P244" i="2"/>
  <c r="BK244" i="2"/>
  <c r="J244" i="2"/>
  <c r="BE244" i="2"/>
  <c r="BI243" i="2"/>
  <c r="BH243" i="2"/>
  <c r="BG243" i="2"/>
  <c r="BF243" i="2"/>
  <c r="T243" i="2"/>
  <c r="R243" i="2"/>
  <c r="P243" i="2"/>
  <c r="BK243" i="2"/>
  <c r="J243" i="2"/>
  <c r="BE243" i="2" s="1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 s="1"/>
  <c r="BI240" i="2"/>
  <c r="BH240" i="2"/>
  <c r="BG240" i="2"/>
  <c r="BF240" i="2"/>
  <c r="T240" i="2"/>
  <c r="R240" i="2"/>
  <c r="P240" i="2"/>
  <c r="BK240" i="2"/>
  <c r="J240" i="2"/>
  <c r="BE240" i="2"/>
  <c r="BI239" i="2"/>
  <c r="BH239" i="2"/>
  <c r="BG239" i="2"/>
  <c r="BF239" i="2"/>
  <c r="T239" i="2"/>
  <c r="R239" i="2"/>
  <c r="P239" i="2"/>
  <c r="BK239" i="2"/>
  <c r="J239" i="2"/>
  <c r="BE239" i="2" s="1"/>
  <c r="BI238" i="2"/>
  <c r="BH238" i="2"/>
  <c r="BG238" i="2"/>
  <c r="BF238" i="2"/>
  <c r="T238" i="2"/>
  <c r="R238" i="2"/>
  <c r="P238" i="2"/>
  <c r="BK238" i="2"/>
  <c r="J238" i="2"/>
  <c r="BE238" i="2"/>
  <c r="BI237" i="2"/>
  <c r="BH237" i="2"/>
  <c r="BG237" i="2"/>
  <c r="BF237" i="2"/>
  <c r="T237" i="2"/>
  <c r="R237" i="2"/>
  <c r="R234" i="2" s="1"/>
  <c r="P237" i="2"/>
  <c r="BK237" i="2"/>
  <c r="J237" i="2"/>
  <c r="BE237" i="2" s="1"/>
  <c r="BI236" i="2"/>
  <c r="BH236" i="2"/>
  <c r="BG236" i="2"/>
  <c r="BF236" i="2"/>
  <c r="T236" i="2"/>
  <c r="R236" i="2"/>
  <c r="P236" i="2"/>
  <c r="BK236" i="2"/>
  <c r="BK234" i="2" s="1"/>
  <c r="J236" i="2"/>
  <c r="BE236" i="2"/>
  <c r="BI235" i="2"/>
  <c r="BH235" i="2"/>
  <c r="BG235" i="2"/>
  <c r="BF235" i="2"/>
  <c r="T235" i="2"/>
  <c r="T234" i="2" s="1"/>
  <c r="R235" i="2"/>
  <c r="P235" i="2"/>
  <c r="P234" i="2" s="1"/>
  <c r="BK235" i="2"/>
  <c r="J234" i="2"/>
  <c r="J110" i="2" s="1"/>
  <c r="J235" i="2"/>
  <c r="BE235" i="2" s="1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T232" i="2"/>
  <c r="R232" i="2"/>
  <c r="P232" i="2"/>
  <c r="P229" i="2" s="1"/>
  <c r="BK232" i="2"/>
  <c r="J232" i="2"/>
  <c r="BE232" i="2"/>
  <c r="BI231" i="2"/>
  <c r="BH231" i="2"/>
  <c r="BG231" i="2"/>
  <c r="BF231" i="2"/>
  <c r="T231" i="2"/>
  <c r="T229" i="2" s="1"/>
  <c r="R231" i="2"/>
  <c r="P231" i="2"/>
  <c r="BK231" i="2"/>
  <c r="J231" i="2"/>
  <c r="BE231" i="2" s="1"/>
  <c r="BI230" i="2"/>
  <c r="BH230" i="2"/>
  <c r="BG230" i="2"/>
  <c r="BF230" i="2"/>
  <c r="T230" i="2"/>
  <c r="R230" i="2"/>
  <c r="R229" i="2" s="1"/>
  <c r="P230" i="2"/>
  <c r="BK230" i="2"/>
  <c r="BK229" i="2"/>
  <c r="J229" i="2" s="1"/>
  <c r="J109" i="2" s="1"/>
  <c r="J230" i="2"/>
  <c r="BE230" i="2"/>
  <c r="BI228" i="2"/>
  <c r="BH228" i="2"/>
  <c r="BG228" i="2"/>
  <c r="BF228" i="2"/>
  <c r="T228" i="2"/>
  <c r="R228" i="2"/>
  <c r="P228" i="2"/>
  <c r="BK228" i="2"/>
  <c r="J228" i="2"/>
  <c r="BE228" i="2"/>
  <c r="BI227" i="2"/>
  <c r="BH227" i="2"/>
  <c r="BG227" i="2"/>
  <c r="BF227" i="2"/>
  <c r="T227" i="2"/>
  <c r="R227" i="2"/>
  <c r="P227" i="2"/>
  <c r="BK227" i="2"/>
  <c r="J227" i="2"/>
  <c r="BE227" i="2"/>
  <c r="BI226" i="2"/>
  <c r="BH226" i="2"/>
  <c r="BG226" i="2"/>
  <c r="BF226" i="2"/>
  <c r="T226" i="2"/>
  <c r="R226" i="2"/>
  <c r="P226" i="2"/>
  <c r="BK226" i="2"/>
  <c r="J226" i="2"/>
  <c r="BE226" i="2"/>
  <c r="BI225" i="2"/>
  <c r="BH225" i="2"/>
  <c r="BG225" i="2"/>
  <c r="BF225" i="2"/>
  <c r="T225" i="2"/>
  <c r="R225" i="2"/>
  <c r="P225" i="2"/>
  <c r="BK225" i="2"/>
  <c r="J225" i="2"/>
  <c r="BE225" i="2"/>
  <c r="BI224" i="2"/>
  <c r="BH224" i="2"/>
  <c r="BG224" i="2"/>
  <c r="BF224" i="2"/>
  <c r="T224" i="2"/>
  <c r="R224" i="2"/>
  <c r="P224" i="2"/>
  <c r="BK224" i="2"/>
  <c r="J224" i="2"/>
  <c r="BE224" i="2"/>
  <c r="BI223" i="2"/>
  <c r="BH223" i="2"/>
  <c r="BG223" i="2"/>
  <c r="BF223" i="2"/>
  <c r="T223" i="2"/>
  <c r="R223" i="2"/>
  <c r="P223" i="2"/>
  <c r="BK223" i="2"/>
  <c r="J223" i="2"/>
  <c r="BE223" i="2"/>
  <c r="BI222" i="2"/>
  <c r="BH222" i="2"/>
  <c r="BG222" i="2"/>
  <c r="BF222" i="2"/>
  <c r="T222" i="2"/>
  <c r="R222" i="2"/>
  <c r="P222" i="2"/>
  <c r="BK222" i="2"/>
  <c r="J222" i="2"/>
  <c r="BE222" i="2"/>
  <c r="BI221" i="2"/>
  <c r="BH221" i="2"/>
  <c r="BG221" i="2"/>
  <c r="BF221" i="2"/>
  <c r="T221" i="2"/>
  <c r="R221" i="2"/>
  <c r="P221" i="2"/>
  <c r="BK221" i="2"/>
  <c r="J221" i="2"/>
  <c r="BE221" i="2"/>
  <c r="BI220" i="2"/>
  <c r="BH220" i="2"/>
  <c r="BG220" i="2"/>
  <c r="BF220" i="2"/>
  <c r="T220" i="2"/>
  <c r="R220" i="2"/>
  <c r="P220" i="2"/>
  <c r="BK220" i="2"/>
  <c r="J220" i="2"/>
  <c r="BE220" i="2"/>
  <c r="BI219" i="2"/>
  <c r="BH219" i="2"/>
  <c r="BG219" i="2"/>
  <c r="BF219" i="2"/>
  <c r="T219" i="2"/>
  <c r="R219" i="2"/>
  <c r="P219" i="2"/>
  <c r="BK219" i="2"/>
  <c r="J219" i="2"/>
  <c r="BE219" i="2"/>
  <c r="BI218" i="2"/>
  <c r="BH218" i="2"/>
  <c r="BG218" i="2"/>
  <c r="BF218" i="2"/>
  <c r="T218" i="2"/>
  <c r="R218" i="2"/>
  <c r="P218" i="2"/>
  <c r="BK218" i="2"/>
  <c r="J218" i="2"/>
  <c r="BE218" i="2"/>
  <c r="BI217" i="2"/>
  <c r="BH217" i="2"/>
  <c r="BG217" i="2"/>
  <c r="BF217" i="2"/>
  <c r="T217" i="2"/>
  <c r="R217" i="2"/>
  <c r="P217" i="2"/>
  <c r="BK217" i="2"/>
  <c r="J217" i="2"/>
  <c r="BE217" i="2"/>
  <c r="BI216" i="2"/>
  <c r="BH216" i="2"/>
  <c r="BG216" i="2"/>
  <c r="BF216" i="2"/>
  <c r="T216" i="2"/>
  <c r="R216" i="2"/>
  <c r="P216" i="2"/>
  <c r="BK216" i="2"/>
  <c r="J216" i="2"/>
  <c r="BE216" i="2"/>
  <c r="BI215" i="2"/>
  <c r="BH215" i="2"/>
  <c r="BG215" i="2"/>
  <c r="BF215" i="2"/>
  <c r="T215" i="2"/>
  <c r="R215" i="2"/>
  <c r="P215" i="2"/>
  <c r="BK215" i="2"/>
  <c r="J215" i="2"/>
  <c r="BE215" i="2"/>
  <c r="BI214" i="2"/>
  <c r="BH214" i="2"/>
  <c r="BG214" i="2"/>
  <c r="BF214" i="2"/>
  <c r="T214" i="2"/>
  <c r="R214" i="2"/>
  <c r="P214" i="2"/>
  <c r="BK214" i="2"/>
  <c r="J214" i="2"/>
  <c r="BE214" i="2"/>
  <c r="BI213" i="2"/>
  <c r="BH213" i="2"/>
  <c r="BG213" i="2"/>
  <c r="BF213" i="2"/>
  <c r="T213" i="2"/>
  <c r="R213" i="2"/>
  <c r="P213" i="2"/>
  <c r="BK213" i="2"/>
  <c r="J213" i="2"/>
  <c r="BE213" i="2"/>
  <c r="BI212" i="2"/>
  <c r="BH212" i="2"/>
  <c r="BG212" i="2"/>
  <c r="BF212" i="2"/>
  <c r="T212" i="2"/>
  <c r="R212" i="2"/>
  <c r="P212" i="2"/>
  <c r="BK212" i="2"/>
  <c r="J212" i="2"/>
  <c r="BE212" i="2"/>
  <c r="BI211" i="2"/>
  <c r="BH211" i="2"/>
  <c r="BG211" i="2"/>
  <c r="BF211" i="2"/>
  <c r="T211" i="2"/>
  <c r="R211" i="2"/>
  <c r="P211" i="2"/>
  <c r="BK211" i="2"/>
  <c r="J211" i="2"/>
  <c r="BE211" i="2"/>
  <c r="BI210" i="2"/>
  <c r="BH210" i="2"/>
  <c r="BG210" i="2"/>
  <c r="BF210" i="2"/>
  <c r="T210" i="2"/>
  <c r="R210" i="2"/>
  <c r="P210" i="2"/>
  <c r="BK210" i="2"/>
  <c r="J210" i="2"/>
  <c r="BE210" i="2"/>
  <c r="BI209" i="2"/>
  <c r="BH209" i="2"/>
  <c r="BG209" i="2"/>
  <c r="BF209" i="2"/>
  <c r="T209" i="2"/>
  <c r="R209" i="2"/>
  <c r="P209" i="2"/>
  <c r="BK209" i="2"/>
  <c r="J209" i="2"/>
  <c r="BE209" i="2"/>
  <c r="BI208" i="2"/>
  <c r="BH208" i="2"/>
  <c r="BG208" i="2"/>
  <c r="BF208" i="2"/>
  <c r="T208" i="2"/>
  <c r="R208" i="2"/>
  <c r="P208" i="2"/>
  <c r="BK208" i="2"/>
  <c r="J208" i="2"/>
  <c r="BE208" i="2"/>
  <c r="BI207" i="2"/>
  <c r="BH207" i="2"/>
  <c r="BG207" i="2"/>
  <c r="BF207" i="2"/>
  <c r="T207" i="2"/>
  <c r="R207" i="2"/>
  <c r="P207" i="2"/>
  <c r="BK207" i="2"/>
  <c r="J207" i="2"/>
  <c r="BE207" i="2"/>
  <c r="BI206" i="2"/>
  <c r="BH206" i="2"/>
  <c r="BG206" i="2"/>
  <c r="BF206" i="2"/>
  <c r="T206" i="2"/>
  <c r="R206" i="2"/>
  <c r="P206" i="2"/>
  <c r="BK206" i="2"/>
  <c r="J206" i="2"/>
  <c r="BE206" i="2"/>
  <c r="BI205" i="2"/>
  <c r="BH205" i="2"/>
  <c r="BG205" i="2"/>
  <c r="BF205" i="2"/>
  <c r="T205" i="2"/>
  <c r="R205" i="2"/>
  <c r="R202" i="2" s="1"/>
  <c r="P205" i="2"/>
  <c r="BK205" i="2"/>
  <c r="J205" i="2"/>
  <c r="BE205" i="2"/>
  <c r="BI204" i="2"/>
  <c r="BH204" i="2"/>
  <c r="BG204" i="2"/>
  <c r="BF204" i="2"/>
  <c r="T204" i="2"/>
  <c r="R204" i="2"/>
  <c r="P204" i="2"/>
  <c r="BK204" i="2"/>
  <c r="BK202" i="2" s="1"/>
  <c r="J202" i="2" s="1"/>
  <c r="J108" i="2" s="1"/>
  <c r="J204" i="2"/>
  <c r="BE204" i="2"/>
  <c r="BI203" i="2"/>
  <c r="BH203" i="2"/>
  <c r="BG203" i="2"/>
  <c r="BF203" i="2"/>
  <c r="T203" i="2"/>
  <c r="T202" i="2"/>
  <c r="R203" i="2"/>
  <c r="P203" i="2"/>
  <c r="P202" i="2"/>
  <c r="BK203" i="2"/>
  <c r="J203" i="2"/>
  <c r="BE203" i="2" s="1"/>
  <c r="BI201" i="2"/>
  <c r="BH201" i="2"/>
  <c r="BG201" i="2"/>
  <c r="BF201" i="2"/>
  <c r="T201" i="2"/>
  <c r="R201" i="2"/>
  <c r="P201" i="2"/>
  <c r="BK201" i="2"/>
  <c r="J201" i="2"/>
  <c r="BE201" i="2" s="1"/>
  <c r="BI200" i="2"/>
  <c r="BH200" i="2"/>
  <c r="BG200" i="2"/>
  <c r="BF200" i="2"/>
  <c r="T200" i="2"/>
  <c r="R200" i="2"/>
  <c r="P200" i="2"/>
  <c r="BK200" i="2"/>
  <c r="J200" i="2"/>
  <c r="BE200" i="2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T198" i="2"/>
  <c r="R198" i="2"/>
  <c r="P198" i="2"/>
  <c r="BK198" i="2"/>
  <c r="J198" i="2"/>
  <c r="BE198" i="2"/>
  <c r="BI197" i="2"/>
  <c r="BH197" i="2"/>
  <c r="BG197" i="2"/>
  <c r="BF197" i="2"/>
  <c r="T197" i="2"/>
  <c r="R197" i="2"/>
  <c r="P197" i="2"/>
  <c r="BK197" i="2"/>
  <c r="J197" i="2"/>
  <c r="BE197" i="2" s="1"/>
  <c r="BI196" i="2"/>
  <c r="BH196" i="2"/>
  <c r="BG196" i="2"/>
  <c r="BF196" i="2"/>
  <c r="T196" i="2"/>
  <c r="R196" i="2"/>
  <c r="P196" i="2"/>
  <c r="BK196" i="2"/>
  <c r="J196" i="2"/>
  <c r="BE196" i="2"/>
  <c r="BI195" i="2"/>
  <c r="BH195" i="2"/>
  <c r="BG195" i="2"/>
  <c r="BF195" i="2"/>
  <c r="T195" i="2"/>
  <c r="R195" i="2"/>
  <c r="P195" i="2"/>
  <c r="BK195" i="2"/>
  <c r="J195" i="2"/>
  <c r="BE195" i="2" s="1"/>
  <c r="BI194" i="2"/>
  <c r="BH194" i="2"/>
  <c r="BG194" i="2"/>
  <c r="BF194" i="2"/>
  <c r="T194" i="2"/>
  <c r="R194" i="2"/>
  <c r="P194" i="2"/>
  <c r="BK194" i="2"/>
  <c r="J194" i="2"/>
  <c r="BE194" i="2"/>
  <c r="BI193" i="2"/>
  <c r="BH193" i="2"/>
  <c r="BG193" i="2"/>
  <c r="BF193" i="2"/>
  <c r="T193" i="2"/>
  <c r="T192" i="2" s="1"/>
  <c r="R193" i="2"/>
  <c r="R192" i="2"/>
  <c r="P193" i="2"/>
  <c r="P192" i="2" s="1"/>
  <c r="BK193" i="2"/>
  <c r="BK192" i="2"/>
  <c r="J192" i="2" s="1"/>
  <c r="J107" i="2" s="1"/>
  <c r="J193" i="2"/>
  <c r="BE193" i="2"/>
  <c r="BI191" i="2"/>
  <c r="BH191" i="2"/>
  <c r="BG191" i="2"/>
  <c r="BF191" i="2"/>
  <c r="T191" i="2"/>
  <c r="R191" i="2"/>
  <c r="P191" i="2"/>
  <c r="BK191" i="2"/>
  <c r="J191" i="2"/>
  <c r="BE191" i="2" s="1"/>
  <c r="BI190" i="2"/>
  <c r="BH190" i="2"/>
  <c r="BG190" i="2"/>
  <c r="BF190" i="2"/>
  <c r="T190" i="2"/>
  <c r="R190" i="2"/>
  <c r="P190" i="2"/>
  <c r="BK190" i="2"/>
  <c r="J190" i="2"/>
  <c r="BE190" i="2"/>
  <c r="BI189" i="2"/>
  <c r="BH189" i="2"/>
  <c r="BG189" i="2"/>
  <c r="BF189" i="2"/>
  <c r="T189" i="2"/>
  <c r="R189" i="2"/>
  <c r="P189" i="2"/>
  <c r="BK189" i="2"/>
  <c r="J189" i="2"/>
  <c r="BE189" i="2" s="1"/>
  <c r="BI188" i="2"/>
  <c r="BH188" i="2"/>
  <c r="BG188" i="2"/>
  <c r="BF188" i="2"/>
  <c r="T188" i="2"/>
  <c r="T187" i="2"/>
  <c r="R188" i="2"/>
  <c r="R187" i="2" s="1"/>
  <c r="P188" i="2"/>
  <c r="P187" i="2"/>
  <c r="BK188" i="2"/>
  <c r="BK187" i="2" s="1"/>
  <c r="J187" i="2" s="1"/>
  <c r="J106" i="2" s="1"/>
  <c r="J188" i="2"/>
  <c r="BE188" i="2" s="1"/>
  <c r="BI186" i="2"/>
  <c r="BH186" i="2"/>
  <c r="BG186" i="2"/>
  <c r="BF186" i="2"/>
  <c r="T186" i="2"/>
  <c r="T185" i="2"/>
  <c r="R186" i="2"/>
  <c r="R185" i="2" s="1"/>
  <c r="P186" i="2"/>
  <c r="P185" i="2"/>
  <c r="BK186" i="2"/>
  <c r="BK185" i="2" s="1"/>
  <c r="J185" i="2" s="1"/>
  <c r="J105" i="2" s="1"/>
  <c r="J186" i="2"/>
  <c r="BE186" i="2" s="1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T182" i="2" s="1"/>
  <c r="R183" i="2"/>
  <c r="R182" i="2"/>
  <c r="P183" i="2"/>
  <c r="P182" i="2" s="1"/>
  <c r="BK183" i="2"/>
  <c r="BK182" i="2"/>
  <c r="J182" i="2" s="1"/>
  <c r="J104" i="2" s="1"/>
  <c r="J183" i="2"/>
  <c r="BE183" i="2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T179" i="2"/>
  <c r="R180" i="2"/>
  <c r="R179" i="2" s="1"/>
  <c r="P180" i="2"/>
  <c r="P179" i="2"/>
  <c r="BK180" i="2"/>
  <c r="BK179" i="2" s="1"/>
  <c r="J179" i="2" s="1"/>
  <c r="J103" i="2" s="1"/>
  <c r="J180" i="2"/>
  <c r="BE180" i="2" s="1"/>
  <c r="BI178" i="2"/>
  <c r="BH178" i="2"/>
  <c r="BG178" i="2"/>
  <c r="BF178" i="2"/>
  <c r="T178" i="2"/>
  <c r="R178" i="2"/>
  <c r="P178" i="2"/>
  <c r="BK178" i="2"/>
  <c r="J178" i="2"/>
  <c r="BE178" i="2"/>
  <c r="BI177" i="2"/>
  <c r="BH177" i="2"/>
  <c r="BG177" i="2"/>
  <c r="BF177" i="2"/>
  <c r="T177" i="2"/>
  <c r="T176" i="2" s="1"/>
  <c r="R177" i="2"/>
  <c r="R176" i="2"/>
  <c r="P177" i="2"/>
  <c r="P176" i="2" s="1"/>
  <c r="BK177" i="2"/>
  <c r="BK176" i="2"/>
  <c r="J176" i="2" s="1"/>
  <c r="J102" i="2" s="1"/>
  <c r="J177" i="2"/>
  <c r="BE177" i="2"/>
  <c r="BI175" i="2"/>
  <c r="BH175" i="2"/>
  <c r="BG175" i="2"/>
  <c r="BF175" i="2"/>
  <c r="T175" i="2"/>
  <c r="T174" i="2" s="1"/>
  <c r="R175" i="2"/>
  <c r="R174" i="2"/>
  <c r="P175" i="2"/>
  <c r="P174" i="2" s="1"/>
  <c r="BK175" i="2"/>
  <c r="BK174" i="2"/>
  <c r="J174" i="2" s="1"/>
  <c r="J101" i="2" s="1"/>
  <c r="J175" i="2"/>
  <c r="BE175" i="2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 s="1"/>
  <c r="BI170" i="2"/>
  <c r="BH170" i="2"/>
  <c r="BG170" i="2"/>
  <c r="BF170" i="2"/>
  <c r="T170" i="2"/>
  <c r="T169" i="2"/>
  <c r="T168" i="2" s="1"/>
  <c r="T167" i="2" s="1"/>
  <c r="R170" i="2"/>
  <c r="R169" i="2"/>
  <c r="P170" i="2"/>
  <c r="P169" i="2"/>
  <c r="P168" i="2" s="1"/>
  <c r="P167" i="2" s="1"/>
  <c r="AU96" i="1" s="1"/>
  <c r="BK170" i="2"/>
  <c r="BK169" i="2" s="1"/>
  <c r="J170" i="2"/>
  <c r="BE170" i="2" s="1"/>
  <c r="J163" i="2"/>
  <c r="F163" i="2"/>
  <c r="F161" i="2"/>
  <c r="E159" i="2"/>
  <c r="BI144" i="2"/>
  <c r="BH144" i="2"/>
  <c r="BG144" i="2"/>
  <c r="BF144" i="2"/>
  <c r="BI143" i="2"/>
  <c r="BH143" i="2"/>
  <c r="BG143" i="2"/>
  <c r="BF143" i="2"/>
  <c r="BE143" i="2"/>
  <c r="BI142" i="2"/>
  <c r="BH142" i="2"/>
  <c r="BG142" i="2"/>
  <c r="BF142" i="2"/>
  <c r="BE142" i="2"/>
  <c r="BI141" i="2"/>
  <c r="BH141" i="2"/>
  <c r="BG141" i="2"/>
  <c r="F39" i="2" s="1"/>
  <c r="BB96" i="1" s="1"/>
  <c r="BF141" i="2"/>
  <c r="BE141" i="2"/>
  <c r="BI140" i="2"/>
  <c r="BH140" i="2"/>
  <c r="BG140" i="2"/>
  <c r="BF140" i="2"/>
  <c r="BE140" i="2"/>
  <c r="BI139" i="2"/>
  <c r="F41" i="2" s="1"/>
  <c r="BD96" i="1" s="1"/>
  <c r="BH139" i="2"/>
  <c r="F40" i="2"/>
  <c r="BC96" i="1" s="1"/>
  <c r="BG139" i="2"/>
  <c r="BF139" i="2"/>
  <c r="J38" i="2" s="1"/>
  <c r="AW96" i="1" s="1"/>
  <c r="F38" i="2"/>
  <c r="BA96" i="1" s="1"/>
  <c r="BE139" i="2"/>
  <c r="J93" i="2"/>
  <c r="F93" i="2"/>
  <c r="F91" i="2"/>
  <c r="E89" i="2"/>
  <c r="J26" i="2"/>
  <c r="E26" i="2"/>
  <c r="J164" i="2" s="1"/>
  <c r="J94" i="2"/>
  <c r="J25" i="2"/>
  <c r="J20" i="2"/>
  <c r="E20" i="2"/>
  <c r="F94" i="2" s="1"/>
  <c r="J19" i="2"/>
  <c r="J14" i="2"/>
  <c r="J161" i="2" s="1"/>
  <c r="E7" i="2"/>
  <c r="E155" i="2" s="1"/>
  <c r="E85" i="2"/>
  <c r="AS95" i="1"/>
  <c r="AS94" i="1"/>
  <c r="L90" i="1"/>
  <c r="AM90" i="1"/>
  <c r="AM89" i="1"/>
  <c r="L89" i="1"/>
  <c r="AM87" i="1"/>
  <c r="L87" i="1"/>
  <c r="L85" i="1"/>
  <c r="L84" i="1"/>
  <c r="J91" i="7" l="1"/>
  <c r="J91" i="8"/>
  <c r="J132" i="9"/>
  <c r="J91" i="2"/>
  <c r="J91" i="5"/>
  <c r="J91" i="6"/>
  <c r="J91" i="3"/>
  <c r="J91" i="4"/>
  <c r="F94" i="3"/>
  <c r="F94" i="4"/>
  <c r="F135" i="9"/>
  <c r="F92" i="10"/>
  <c r="F164" i="2"/>
  <c r="F144" i="7"/>
  <c r="F92" i="13"/>
  <c r="F94" i="5"/>
  <c r="R168" i="2"/>
  <c r="R167" i="2" s="1"/>
  <c r="BC95" i="1"/>
  <c r="J169" i="2"/>
  <c r="J100" i="2" s="1"/>
  <c r="BK168" i="2"/>
  <c r="R228" i="3"/>
  <c r="J267" i="3"/>
  <c r="J115" i="3" s="1"/>
  <c r="BK266" i="3"/>
  <c r="J266" i="3" s="1"/>
  <c r="J114" i="3" s="1"/>
  <c r="J301" i="3"/>
  <c r="J128" i="3" s="1"/>
  <c r="BK300" i="3"/>
  <c r="J300" i="3" s="1"/>
  <c r="J127" i="3" s="1"/>
  <c r="J453" i="3"/>
  <c r="J183" i="3" s="1"/>
  <c r="BK452" i="3"/>
  <c r="J452" i="3" s="1"/>
  <c r="J182" i="3" s="1"/>
  <c r="J459" i="3"/>
  <c r="J186" i="3" s="1"/>
  <c r="BK458" i="3"/>
  <c r="J458" i="3" s="1"/>
  <c r="J185" i="3" s="1"/>
  <c r="BK213" i="4"/>
  <c r="J213" i="4" s="1"/>
  <c r="J106" i="4" s="1"/>
  <c r="T139" i="9"/>
  <c r="T138" i="9" s="1"/>
  <c r="J142" i="4"/>
  <c r="J99" i="4" s="1"/>
  <c r="J229" i="3"/>
  <c r="J100" i="3" s="1"/>
  <c r="BK228" i="3"/>
  <c r="P253" i="3"/>
  <c r="J312" i="3"/>
  <c r="J133" i="3" s="1"/>
  <c r="R312" i="3"/>
  <c r="R311" i="3" s="1"/>
  <c r="J321" i="3"/>
  <c r="J136" i="3" s="1"/>
  <c r="BK320" i="3"/>
  <c r="R320" i="3"/>
  <c r="R319" i="3" s="1"/>
  <c r="BK379" i="3"/>
  <c r="J379" i="3" s="1"/>
  <c r="J156" i="3" s="1"/>
  <c r="R379" i="3"/>
  <c r="F41" i="4"/>
  <c r="BD98" i="1" s="1"/>
  <c r="BD95" i="1" s="1"/>
  <c r="BD94" i="1" s="1"/>
  <c r="W33" i="1" s="1"/>
  <c r="F40" i="4"/>
  <c r="BC98" i="1" s="1"/>
  <c r="P178" i="4"/>
  <c r="BK178" i="4"/>
  <c r="J178" i="4" s="1"/>
  <c r="J105" i="4" s="1"/>
  <c r="J137" i="5"/>
  <c r="J99" i="5" s="1"/>
  <c r="BK136" i="5"/>
  <c r="J136" i="5" s="1"/>
  <c r="J98" i="5" s="1"/>
  <c r="R136" i="5"/>
  <c r="F40" i="7"/>
  <c r="BC101" i="1" s="1"/>
  <c r="F38" i="7"/>
  <c r="BA101" i="1" s="1"/>
  <c r="J38" i="3"/>
  <c r="AW97" i="1" s="1"/>
  <c r="P228" i="3"/>
  <c r="T228" i="3"/>
  <c r="T266" i="3"/>
  <c r="P266" i="3"/>
  <c r="T300" i="3"/>
  <c r="T379" i="3"/>
  <c r="T319" i="3" s="1"/>
  <c r="T458" i="3"/>
  <c r="F40" i="5"/>
  <c r="BC99" i="1" s="1"/>
  <c r="J38" i="5"/>
  <c r="AW99" i="1" s="1"/>
  <c r="F38" i="5"/>
  <c r="BA99" i="1" s="1"/>
  <c r="BA95" i="1" s="1"/>
  <c r="J38" i="4"/>
  <c r="AW98" i="1" s="1"/>
  <c r="T136" i="5"/>
  <c r="J137" i="6"/>
  <c r="J99" i="6" s="1"/>
  <c r="BK136" i="6"/>
  <c r="J136" i="6" s="1"/>
  <c r="J98" i="6" s="1"/>
  <c r="R136" i="6"/>
  <c r="R161" i="7"/>
  <c r="R148" i="7" s="1"/>
  <c r="R147" i="7" s="1"/>
  <c r="P139" i="9"/>
  <c r="P138" i="9" s="1"/>
  <c r="AU103" i="1" s="1"/>
  <c r="E129" i="4"/>
  <c r="E85" i="4"/>
  <c r="J138" i="4"/>
  <c r="J94" i="4"/>
  <c r="BK155" i="4"/>
  <c r="J155" i="4" s="1"/>
  <c r="J103" i="4" s="1"/>
  <c r="T158" i="4"/>
  <c r="P136" i="5"/>
  <c r="AU99" i="1" s="1"/>
  <c r="BK161" i="7"/>
  <c r="J161" i="7" s="1"/>
  <c r="J102" i="7" s="1"/>
  <c r="F37" i="9"/>
  <c r="BB103" i="1" s="1"/>
  <c r="F131" i="11"/>
  <c r="F92" i="11"/>
  <c r="F39" i="4"/>
  <c r="BB98" i="1" s="1"/>
  <c r="BB95" i="1" s="1"/>
  <c r="T142" i="4"/>
  <c r="BK149" i="4"/>
  <c r="J149" i="4" s="1"/>
  <c r="J101" i="4" s="1"/>
  <c r="P158" i="4"/>
  <c r="P141" i="4" s="1"/>
  <c r="AU98" i="1" s="1"/>
  <c r="T178" i="4"/>
  <c r="R213" i="4"/>
  <c r="R141" i="4" s="1"/>
  <c r="P136" i="6"/>
  <c r="AU100" i="1" s="1"/>
  <c r="J38" i="7"/>
  <c r="AW101" i="1" s="1"/>
  <c r="BK149" i="7"/>
  <c r="R132" i="8"/>
  <c r="J36" i="9"/>
  <c r="AW103" i="1" s="1"/>
  <c r="F36" i="9"/>
  <c r="BA103" i="1" s="1"/>
  <c r="E128" i="9"/>
  <c r="E85" i="9"/>
  <c r="J135" i="9"/>
  <c r="J92" i="9"/>
  <c r="J140" i="9"/>
  <c r="J98" i="9" s="1"/>
  <c r="BK139" i="9"/>
  <c r="F38" i="8"/>
  <c r="BA102" i="1" s="1"/>
  <c r="J133" i="8"/>
  <c r="J99" i="8" s="1"/>
  <c r="BK132" i="8"/>
  <c r="J132" i="8" s="1"/>
  <c r="J98" i="8" s="1"/>
  <c r="T146" i="9"/>
  <c r="T185" i="7"/>
  <c r="T148" i="7" s="1"/>
  <c r="T147" i="7" s="1"/>
  <c r="F41" i="8"/>
  <c r="BD102" i="1" s="1"/>
  <c r="P133" i="8"/>
  <c r="P132" i="8" s="1"/>
  <c r="AU102" i="1" s="1"/>
  <c r="T133" i="8"/>
  <c r="T132" i="8" s="1"/>
  <c r="F38" i="9"/>
  <c r="BC103" i="1" s="1"/>
  <c r="BK135" i="11"/>
  <c r="J38" i="8"/>
  <c r="AW102" i="1" s="1"/>
  <c r="J36" i="10"/>
  <c r="AW104" i="1" s="1"/>
  <c r="F37" i="10"/>
  <c r="BB104" i="1" s="1"/>
  <c r="J139" i="10"/>
  <c r="J98" i="10" s="1"/>
  <c r="BK138" i="10"/>
  <c r="R155" i="10"/>
  <c r="R138" i="10" s="1"/>
  <c r="R137" i="10" s="1"/>
  <c r="F37" i="11"/>
  <c r="BB105" i="1" s="1"/>
  <c r="P138" i="10"/>
  <c r="P137" i="10" s="1"/>
  <c r="AU104" i="1" s="1"/>
  <c r="T138" i="10"/>
  <c r="T137" i="10" s="1"/>
  <c r="BK155" i="10"/>
  <c r="J155" i="10" s="1"/>
  <c r="J105" i="10" s="1"/>
  <c r="J128" i="11"/>
  <c r="J89" i="11"/>
  <c r="F38" i="11"/>
  <c r="BC105" i="1" s="1"/>
  <c r="F36" i="11"/>
  <c r="BA105" i="1" s="1"/>
  <c r="J130" i="12"/>
  <c r="J92" i="12"/>
  <c r="BK145" i="10"/>
  <c r="J145" i="10" s="1"/>
  <c r="J101" i="10" s="1"/>
  <c r="J36" i="11"/>
  <c r="AW105" i="1" s="1"/>
  <c r="F37" i="12"/>
  <c r="BB106" i="1" s="1"/>
  <c r="E85" i="10"/>
  <c r="J92" i="10"/>
  <c r="T134" i="12"/>
  <c r="P134" i="12"/>
  <c r="P179" i="12"/>
  <c r="P186" i="12"/>
  <c r="J36" i="13"/>
  <c r="AW107" i="1" s="1"/>
  <c r="F39" i="13"/>
  <c r="BD107" i="1" s="1"/>
  <c r="T163" i="11"/>
  <c r="T134" i="11" s="1"/>
  <c r="E123" i="12"/>
  <c r="E85" i="12"/>
  <c r="BK133" i="12"/>
  <c r="J133" i="12" s="1"/>
  <c r="J96" i="12" s="1"/>
  <c r="J163" i="12"/>
  <c r="J99" i="12" s="1"/>
  <c r="T163" i="12"/>
  <c r="P163" i="12"/>
  <c r="P174" i="12"/>
  <c r="J128" i="13"/>
  <c r="J97" i="13" s="1"/>
  <c r="BK127" i="13"/>
  <c r="J127" i="13" s="1"/>
  <c r="J96" i="13" s="1"/>
  <c r="P163" i="11"/>
  <c r="P134" i="11" s="1"/>
  <c r="AU105" i="1" s="1"/>
  <c r="J36" i="12"/>
  <c r="AW106" i="1" s="1"/>
  <c r="F36" i="12"/>
  <c r="BA106" i="1" s="1"/>
  <c r="R133" i="12"/>
  <c r="T156" i="12"/>
  <c r="T179" i="12"/>
  <c r="T186" i="12"/>
  <c r="J89" i="12"/>
  <c r="F92" i="12"/>
  <c r="AW95" i="1" l="1"/>
  <c r="BA94" i="1"/>
  <c r="BB94" i="1"/>
  <c r="AX95" i="1"/>
  <c r="P133" i="12"/>
  <c r="AU106" i="1" s="1"/>
  <c r="R227" i="3"/>
  <c r="J30" i="13"/>
  <c r="T133" i="12"/>
  <c r="P227" i="3"/>
  <c r="AU97" i="1" s="1"/>
  <c r="AU95" i="1" s="1"/>
  <c r="AU94" i="1" s="1"/>
  <c r="J32" i="5"/>
  <c r="J30" i="12"/>
  <c r="J32" i="6"/>
  <c r="AY95" i="1"/>
  <c r="BC94" i="1"/>
  <c r="J135" i="11"/>
  <c r="J97" i="11" s="1"/>
  <c r="BK134" i="11"/>
  <c r="J134" i="11" s="1"/>
  <c r="J96" i="11" s="1"/>
  <c r="J32" i="8"/>
  <c r="J139" i="9"/>
  <c r="J97" i="9" s="1"/>
  <c r="BK138" i="9"/>
  <c r="J138" i="9" s="1"/>
  <c r="J96" i="9" s="1"/>
  <c r="T141" i="4"/>
  <c r="J320" i="3"/>
  <c r="J135" i="3" s="1"/>
  <c r="BK319" i="3"/>
  <c r="J319" i="3" s="1"/>
  <c r="J134" i="3" s="1"/>
  <c r="BK141" i="4"/>
  <c r="J141" i="4" s="1"/>
  <c r="J98" i="4" s="1"/>
  <c r="BK167" i="2"/>
  <c r="J167" i="2" s="1"/>
  <c r="J98" i="2" s="1"/>
  <c r="J168" i="2"/>
  <c r="J99" i="2" s="1"/>
  <c r="BK137" i="10"/>
  <c r="J137" i="10" s="1"/>
  <c r="J96" i="10" s="1"/>
  <c r="J138" i="10"/>
  <c r="J97" i="10" s="1"/>
  <c r="T227" i="3"/>
  <c r="J149" i="7"/>
  <c r="J100" i="7" s="1"/>
  <c r="BK148" i="7"/>
  <c r="BK227" i="3"/>
  <c r="J227" i="3" s="1"/>
  <c r="J98" i="3" s="1"/>
  <c r="J228" i="3"/>
  <c r="J99" i="3" s="1"/>
  <c r="J32" i="4" l="1"/>
  <c r="J113" i="5"/>
  <c r="BK147" i="7"/>
  <c r="J147" i="7" s="1"/>
  <c r="J98" i="7" s="1"/>
  <c r="J148" i="7"/>
  <c r="J99" i="7" s="1"/>
  <c r="J30" i="10"/>
  <c r="W31" i="1"/>
  <c r="AX94" i="1"/>
  <c r="J30" i="11"/>
  <c r="J109" i="8"/>
  <c r="W32" i="1"/>
  <c r="AY94" i="1"/>
  <c r="J112" i="12"/>
  <c r="AW94" i="1"/>
  <c r="AK30" i="1" s="1"/>
  <c r="W30" i="1"/>
  <c r="J32" i="3"/>
  <c r="J30" i="9"/>
  <c r="J113" i="6"/>
  <c r="J106" i="13"/>
  <c r="J32" i="2"/>
  <c r="J113" i="11" l="1"/>
  <c r="J116" i="10"/>
  <c r="J144" i="2"/>
  <c r="J204" i="3"/>
  <c r="J118" i="4"/>
  <c r="J117" i="9"/>
  <c r="J107" i="5"/>
  <c r="BE113" i="5"/>
  <c r="J100" i="13"/>
  <c r="BE106" i="13"/>
  <c r="J107" i="6"/>
  <c r="BE113" i="6"/>
  <c r="BE112" i="12"/>
  <c r="J106" i="12"/>
  <c r="J103" i="8"/>
  <c r="BE109" i="8"/>
  <c r="J32" i="7"/>
  <c r="J124" i="7" l="1"/>
  <c r="J35" i="12"/>
  <c r="AV106" i="1" s="1"/>
  <c r="AT106" i="1" s="1"/>
  <c r="F35" i="12"/>
  <c r="AZ106" i="1" s="1"/>
  <c r="J31" i="13"/>
  <c r="J32" i="13" s="1"/>
  <c r="J108" i="13"/>
  <c r="BE117" i="9"/>
  <c r="J111" i="9"/>
  <c r="J198" i="3"/>
  <c r="BE204" i="3"/>
  <c r="J110" i="10"/>
  <c r="BE116" i="10"/>
  <c r="J31" i="12"/>
  <c r="J32" i="12" s="1"/>
  <c r="J114" i="12"/>
  <c r="J37" i="8"/>
  <c r="AV102" i="1" s="1"/>
  <c r="AT102" i="1" s="1"/>
  <c r="F37" i="8"/>
  <c r="AZ102" i="1" s="1"/>
  <c r="F37" i="5"/>
  <c r="AZ99" i="1" s="1"/>
  <c r="J37" i="5"/>
  <c r="AV99" i="1" s="1"/>
  <c r="AT99" i="1" s="1"/>
  <c r="BE118" i="4"/>
  <c r="J112" i="4"/>
  <c r="J35" i="13"/>
  <c r="AV107" i="1" s="1"/>
  <c r="AT107" i="1" s="1"/>
  <c r="F35" i="13"/>
  <c r="AZ107" i="1" s="1"/>
  <c r="J37" i="6"/>
  <c r="AV100" i="1" s="1"/>
  <c r="AT100" i="1" s="1"/>
  <c r="F37" i="6"/>
  <c r="AZ100" i="1" s="1"/>
  <c r="J33" i="8"/>
  <c r="J34" i="8" s="1"/>
  <c r="J111" i="8"/>
  <c r="J33" i="6"/>
  <c r="J34" i="6" s="1"/>
  <c r="J115" i="6"/>
  <c r="J33" i="5"/>
  <c r="J34" i="5" s="1"/>
  <c r="J115" i="5"/>
  <c r="J138" i="2"/>
  <c r="BE144" i="2"/>
  <c r="J107" i="11"/>
  <c r="BE113" i="11"/>
  <c r="J35" i="10" l="1"/>
  <c r="AV104" i="1" s="1"/>
  <c r="AT104" i="1" s="1"/>
  <c r="F35" i="10"/>
  <c r="AZ104" i="1" s="1"/>
  <c r="J31" i="9"/>
  <c r="J32" i="9" s="1"/>
  <c r="J119" i="9"/>
  <c r="F37" i="4"/>
  <c r="AZ98" i="1" s="1"/>
  <c r="J37" i="4"/>
  <c r="AV98" i="1" s="1"/>
  <c r="AT98" i="1" s="1"/>
  <c r="J31" i="10"/>
  <c r="J32" i="10" s="1"/>
  <c r="J118" i="10"/>
  <c r="J35" i="9"/>
  <c r="AV103" i="1" s="1"/>
  <c r="AT103" i="1" s="1"/>
  <c r="F35" i="9"/>
  <c r="AZ103" i="1" s="1"/>
  <c r="J33" i="4"/>
  <c r="J34" i="4" s="1"/>
  <c r="J120" i="4"/>
  <c r="J35" i="11"/>
  <c r="AV105" i="1" s="1"/>
  <c r="AT105" i="1" s="1"/>
  <c r="F35" i="11"/>
  <c r="AZ105" i="1" s="1"/>
  <c r="J37" i="3"/>
  <c r="AV97" i="1" s="1"/>
  <c r="AT97" i="1" s="1"/>
  <c r="F37" i="3"/>
  <c r="AZ97" i="1" s="1"/>
  <c r="J118" i="7"/>
  <c r="BE124" i="7"/>
  <c r="J37" i="2"/>
  <c r="AV96" i="1" s="1"/>
  <c r="AT96" i="1" s="1"/>
  <c r="F37" i="2"/>
  <c r="AZ96" i="1" s="1"/>
  <c r="J33" i="2"/>
  <c r="J34" i="2" s="1"/>
  <c r="J146" i="2"/>
  <c r="AG100" i="1"/>
  <c r="AN100" i="1" s="1"/>
  <c r="J43" i="6"/>
  <c r="J31" i="11"/>
  <c r="J32" i="11" s="1"/>
  <c r="J115" i="11"/>
  <c r="AG99" i="1"/>
  <c r="AN99" i="1" s="1"/>
  <c r="J43" i="5"/>
  <c r="AG102" i="1"/>
  <c r="AN102" i="1" s="1"/>
  <c r="J43" i="8"/>
  <c r="J41" i="12"/>
  <c r="AG106" i="1"/>
  <c r="AN106" i="1" s="1"/>
  <c r="J33" i="3"/>
  <c r="J34" i="3" s="1"/>
  <c r="J206" i="3"/>
  <c r="AG107" i="1"/>
  <c r="AN107" i="1" s="1"/>
  <c r="J41" i="13"/>
  <c r="J43" i="4" l="1"/>
  <c r="AG98" i="1"/>
  <c r="AN98" i="1" s="1"/>
  <c r="AG104" i="1"/>
  <c r="AN104" i="1" s="1"/>
  <c r="J41" i="10"/>
  <c r="J41" i="9"/>
  <c r="AG103" i="1"/>
  <c r="AN103" i="1" s="1"/>
  <c r="F37" i="7"/>
  <c r="AZ101" i="1" s="1"/>
  <c r="AZ95" i="1" s="1"/>
  <c r="J37" i="7"/>
  <c r="AV101" i="1" s="1"/>
  <c r="AT101" i="1" s="1"/>
  <c r="AG97" i="1"/>
  <c r="AN97" i="1" s="1"/>
  <c r="J43" i="3"/>
  <c r="J41" i="11"/>
  <c r="AG105" i="1"/>
  <c r="AN105" i="1" s="1"/>
  <c r="AG96" i="1"/>
  <c r="J43" i="2"/>
  <c r="J33" i="7"/>
  <c r="J34" i="7" s="1"/>
  <c r="J126" i="7"/>
  <c r="AZ94" i="1" l="1"/>
  <c r="AV95" i="1"/>
  <c r="AT95" i="1" s="1"/>
  <c r="AG101" i="1"/>
  <c r="AN101" i="1" s="1"/>
  <c r="J43" i="7"/>
  <c r="AN96" i="1"/>
  <c r="AG95" i="1"/>
  <c r="AG94" i="1" l="1"/>
  <c r="AN95" i="1"/>
  <c r="W29" i="1"/>
  <c r="AV94" i="1"/>
  <c r="AT94" i="1" l="1"/>
  <c r="AK29" i="1"/>
  <c r="AK26" i="1"/>
  <c r="AK35" i="1" s="1"/>
  <c r="AN94" i="1"/>
</calcChain>
</file>

<file path=xl/sharedStrings.xml><?xml version="1.0" encoding="utf-8"?>
<sst xmlns="http://schemas.openxmlformats.org/spreadsheetml/2006/main" count="17584" uniqueCount="2748">
  <si>
    <t>Export Komplet</t>
  </si>
  <si>
    <t/>
  </si>
  <si>
    <t>2.0</t>
  </si>
  <si>
    <t>ZAMOK</t>
  </si>
  <si>
    <t>False</t>
  </si>
  <si>
    <t>{abce3dd1-374d-4f30-a61e-ee4d370c9414}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</si>
  <si>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</si>
  <si>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</si>
  <si>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</si>
  <si>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</si>
  <si>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</si>
  <si>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</si>
  <si>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</si>
  <si>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201911</t>
  </si>
  <si>
    <t>Stavba:</t>
  </si>
  <si>
    <t>Bytový dům Zahájská</t>
  </si>
  <si>
    <t>KSO:</t>
  </si>
  <si>
    <t>CC-CZ:</t>
  </si>
  <si>
    <t>Místo:</t>
  </si>
  <si>
    <t>Litomyšl</t>
  </si>
  <si>
    <t>Datum:</t>
  </si>
  <si>
    <t>25. 11. 2019</t>
  </si>
  <si>
    <t>Zadavatel:</t>
  </si>
  <si>
    <t>IČ:</t>
  </si>
  <si>
    <t>Město Litomyšl</t>
  </si>
  <si>
    <t>DIČ:</t>
  </si>
  <si>
    <t>Uchazeč:</t>
  </si>
  <si>
    <t>Vyplň údaj</t>
  </si>
  <si>
    <t>Projektant:</t>
  </si>
  <si>
    <t>15036499</t>
  </si>
  <si>
    <t>KIP s.r.o. Litomyšl</t>
  </si>
  <si>
    <t>CZ15036499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</si>
  <si>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</si>
  <si>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</si>
  <si>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</si>
  <si>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</si>
  <si>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</si>
  <si>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</si>
  <si>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</si>
  <si>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</si>
  <si>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</si>
  <si>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</si>
  <si>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</si>
  <si>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</si>
  <si>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</si>
  <si>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</si>
  <si>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</si>
  <si>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</si>
  <si>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</si>
  <si>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</si>
  <si>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</si>
  <si>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</si>
  <si>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</si>
  <si>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</si>
  <si>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</si>
  <si>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</si>
  <si>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</si>
  <si>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</si>
  <si>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</si>
  <si>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</si>
  <si>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</si>
  <si>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</si>
  <si>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</si>
  <si>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</si>
  <si>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</si>
  <si>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</si>
  <si>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</si>
  <si>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</si>
  <si>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</si>
  <si>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</si>
  <si>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</si>
  <si>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</si>
  <si>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</si>
  <si>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</si>
  <si>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</si>
  <si>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</si>
  <si>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</si>
  <si>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</si>
  <si>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</si>
  <si>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</si>
  <si>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1D</t>
  </si>
  <si>
    <t>SO 01 BUDOVA</t>
  </si>
  <si>
    <t>STA</t>
  </si>
  <si>
    <t>1</t>
  </si>
  <si>
    <t>{2dcbcc4f-e248-4896-ac2d-3c2833ada6d6}</t>
  </si>
  <si>
    <t>2</t>
  </si>
  <si>
    <t>/</t>
  </si>
  <si>
    <t>1D.1.1</t>
  </si>
  <si>
    <t>ARCHITEKTONICKO-STAVEBNÍ ŘEŠENÍ</t>
  </si>
  <si>
    <t>Soupis</t>
  </si>
  <si>
    <t>{c2e5d1e0-b935-498a-8511-76693222358a}</t>
  </si>
  <si>
    <t>1D.1.4</t>
  </si>
  <si>
    <t>ELEKTROINSTALACE - SILNOPROUDÉ ROZVODY</t>
  </si>
  <si>
    <t>{fcf5c115-e87a-4772-b5da-a663422039aa}</t>
  </si>
  <si>
    <t>1D.1.5</t>
  </si>
  <si>
    <t>ZDRAVOTECHNICKÉ INSTALACE</t>
  </si>
  <si>
    <t>{c9e2669d-154f-4020-bd0d-9e6ca539a16d}</t>
  </si>
  <si>
    <t>1D.1.6</t>
  </si>
  <si>
    <t>ZAŘÍZENÍ PRO VYTÁPĚNÍ STAVEB</t>
  </si>
  <si>
    <t>{643d30c5-485e-41ab-92cc-078acc22fc56}</t>
  </si>
  <si>
    <t>1D.1.7</t>
  </si>
  <si>
    <t>VZDUCHOTECHNIKA</t>
  </si>
  <si>
    <t>{e6671b20-d18a-45b7-ad87-cb3683b31014}</t>
  </si>
  <si>
    <t>1D.1.8</t>
  </si>
  <si>
    <t>ELEKTROINSTALACE - SLABOPROUDÉ ROZVODY</t>
  </si>
  <si>
    <t>{5d6062d1-c4f1-4792-8369-341477d771fc}</t>
  </si>
  <si>
    <t>1D.1.9</t>
  </si>
  <si>
    <t>VNITŘNÍ ROZVOD PLYNU</t>
  </si>
  <si>
    <t>{7ebc028c-690e-42b3-a28f-3f446847ae4f}</t>
  </si>
  <si>
    <t>2D</t>
  </si>
  <si>
    <t>SO 02 VENKOVNÍ KANALIZACE</t>
  </si>
  <si>
    <t>{96ce6ba1-37e8-48d3-b6c8-8ce7820dcf22}</t>
  </si>
  <si>
    <t>3D</t>
  </si>
  <si>
    <t>SO 03 VODOVOD</t>
  </si>
  <si>
    <t>{87dd05c5-b4b9-4edf-ae4e-2fad5a4d6a1f}</t>
  </si>
  <si>
    <t>5D</t>
  </si>
  <si>
    <t>SO 05 PŘÍPOJKA NTL</t>
  </si>
  <si>
    <t>{c16c05dd-d220-4e32-b16f-2ae7b3683a45}</t>
  </si>
  <si>
    <t>6D</t>
  </si>
  <si>
    <t>SO 06 ZPEVNĚNÉ PLOCHY</t>
  </si>
  <si>
    <t>{c6d35da6-b903-4682-96ca-38d65f5d2e8e}</t>
  </si>
  <si>
    <t>ORN</t>
  </si>
  <si>
    <t>OSTATNÍ ROZPOČTOVÉ NÁKLADY</t>
  </si>
  <si>
    <t>{2213047c-bb19-4bce-b5da-85ff9f1b333a}</t>
  </si>
  <si>
    <t>KRYCÍ LIST SOUPISU PRACÍ</t>
  </si>
  <si>
    <t>Objekt:</t>
  </si>
  <si>
    <t>1D - SO 01 BUDOVA</t>
  </si>
  <si>
    <t>Soupis:</t>
  </si>
  <si>
    <t>1D.1.1 - ARCHITEKTONICKO-STAVEBNÍ ŘEŠENÍ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</si>
  <si>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</si>
  <si>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</si>
  <si>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</si>
  <si>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</si>
  <si>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</si>
  <si>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</si>
  <si>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</si>
  <si>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D1 - Budova</t>
  </si>
  <si>
    <t xml:space="preserve">    11 - Přípravné a přidružené práce</t>
  </si>
  <si>
    <t xml:space="preserve">    12 - Odkopávky a prokopávky</t>
  </si>
  <si>
    <t xml:space="preserve">    13 - Hloubené vykopávky</t>
  </si>
  <si>
    <t xml:space="preserve">    16 - Přemístění výkopku</t>
  </si>
  <si>
    <t xml:space="preserve">    17 - Konstrukce ze zemin</t>
  </si>
  <si>
    <t xml:space="preserve">    19 - Hloubení pro podzemní stěny, ražení a hloubení důlní</t>
  </si>
  <si>
    <t xml:space="preserve">    22 - Piloty</t>
  </si>
  <si>
    <t xml:space="preserve">    27 - Základy</t>
  </si>
  <si>
    <t xml:space="preserve">    31 - Zdi podpěrné a volné</t>
  </si>
  <si>
    <t xml:space="preserve">    33 - Sloupy a pilíře, stožáry a rámové stojky</t>
  </si>
  <si>
    <t xml:space="preserve">    34 - Stěny a příčky</t>
  </si>
  <si>
    <t xml:space="preserve">    41 - Stropy a stropní konstrukce (pro pozemní stavby)</t>
  </si>
  <si>
    <t xml:space="preserve">    43 - Schodiště</t>
  </si>
  <si>
    <t xml:space="preserve">    56 - Podkladní vrstvy komunikací a zpevněných ploch</t>
  </si>
  <si>
    <t xml:space="preserve">    59 - Dlažby a předlažby pozemních komunikací a zpevněných ploch</t>
  </si>
  <si>
    <t xml:space="preserve">    61 - Úprava povrchů vnitřní</t>
  </si>
  <si>
    <t xml:space="preserve">    62 - Úprava povrchů vnější</t>
  </si>
  <si>
    <t xml:space="preserve">    63 - Podlahy a podlahové konstrukce</t>
  </si>
  <si>
    <t xml:space="preserve">    64 - Výplně otvorů</t>
  </si>
  <si>
    <t xml:space="preserve">    711 - Izolace proti vodě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</si>
  <si>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</si>
  <si>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</si>
  <si>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</si>
  <si>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</si>
  <si>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doplňkové stavební (zámečnické)</t>
  </si>
  <si>
    <t xml:space="preserve">    771 - Podlahy z dlaždic</t>
  </si>
  <si>
    <t xml:space="preserve">    775 - Podlahy vlysové a parketové</t>
  </si>
  <si>
    <t xml:space="preserve">    776 - Podlahy povlakové</t>
  </si>
  <si>
    <t xml:space="preserve">    781 - Obklady (keramické)</t>
  </si>
  <si>
    <t xml:space="preserve">    783 - Nátěry</t>
  </si>
  <si>
    <t xml:space="preserve">    784 - Malby</t>
  </si>
  <si>
    <t xml:space="preserve">    94 - Lešení a stavební výtahy</t>
  </si>
  <si>
    <t xml:space="preserve">    95 - Různé dokončovací konstrukce a práce na pozemních stavbách</t>
  </si>
  <si>
    <t xml:space="preserve">    96 - Bourání konstrukcí</t>
  </si>
  <si>
    <t xml:space="preserve">    H01 - Budovy občanské výstavby</t>
  </si>
  <si>
    <t xml:space="preserve">    S - Přesuny sutí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</si>
  <si>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</si>
  <si>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</si>
  <si>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</si>
  <si>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</si>
  <si>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</si>
  <si>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</si>
  <si>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</si>
  <si>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</si>
  <si>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</si>
  <si>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</si>
  <si>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</si>
  <si>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</si>
  <si>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</si>
  <si>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</si>
  <si>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</si>
  <si>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</si>
  <si>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</si>
  <si>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</si>
  <si>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</si>
  <si>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</si>
  <si>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</si>
  <si>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</si>
  <si>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</si>
  <si>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</si>
  <si>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Budova</t>
  </si>
  <si>
    <t>ROZPOCET</t>
  </si>
  <si>
    <t>11</t>
  </si>
  <si>
    <t>Přípravné a přidružené práce</t>
  </si>
  <si>
    <t>K</t>
  </si>
  <si>
    <t>112101121R00</t>
  </si>
  <si>
    <t>Kácení stromů jehličnatých o průměru kmene 10-30cm</t>
  </si>
  <si>
    <t>kus</t>
  </si>
  <si>
    <t>4</t>
  </si>
  <si>
    <t>112201101R00</t>
  </si>
  <si>
    <t>Odstranění pařezů pod úrovní, o průměru 10 - 30 cm</t>
  </si>
  <si>
    <t>3</t>
  </si>
  <si>
    <t>110000001</t>
  </si>
  <si>
    <t>Geodetické vytyčení  stavby+lavičky</t>
  </si>
  <si>
    <t>soubor</t>
  </si>
  <si>
    <t>6</t>
  </si>
  <si>
    <t>110000009</t>
  </si>
  <si>
    <t>Vytyčení podzemních sítí</t>
  </si>
  <si>
    <t>8</t>
  </si>
  <si>
    <t>12</t>
  </si>
  <si>
    <t>Odkopávky a prokopávky</t>
  </si>
  <si>
    <t>5</t>
  </si>
  <si>
    <t>122201101R00</t>
  </si>
  <si>
    <t>Odkopávky nezapažené v hor. 3 do 100 m3</t>
  </si>
  <si>
    <t>m3</t>
  </si>
  <si>
    <t>10</t>
  </si>
  <si>
    <t>13</t>
  </si>
  <si>
    <t>Hloubené vykopávky</t>
  </si>
  <si>
    <t>132201110R00</t>
  </si>
  <si>
    <t>Hloubení rýh š.do 60 cm v hor.3 do 50 m3, STROJNĚ</t>
  </si>
  <si>
    <t>7</t>
  </si>
  <si>
    <t>132201210R00</t>
  </si>
  <si>
    <t>Hloubení rýh š.do 200 cm hor.3 do 50 m3,STROJNĚ</t>
  </si>
  <si>
    <t>14</t>
  </si>
  <si>
    <t>16</t>
  </si>
  <si>
    <t>Přemístění výkopku</t>
  </si>
  <si>
    <t>162601102R00</t>
  </si>
  <si>
    <t>Vodorovné přemístění výkopku z hor.1-4 do 5000 m</t>
  </si>
  <si>
    <t>9</t>
  </si>
  <si>
    <t>167101101R00</t>
  </si>
  <si>
    <t>Nakládání výkopku z hor.1-4 v množství do 100 m3</t>
  </si>
  <si>
    <t>18</t>
  </si>
  <si>
    <t>17</t>
  </si>
  <si>
    <t>Konstrukce ze zemin</t>
  </si>
  <si>
    <t>174101101R00</t>
  </si>
  <si>
    <t>Zásyp jam, rýh, šachet se zhutněním</t>
  </si>
  <si>
    <t>20</t>
  </si>
  <si>
    <t>58344155</t>
  </si>
  <si>
    <t>Štěrkodrtě frakce 0-22 B</t>
  </si>
  <si>
    <t>T</t>
  </si>
  <si>
    <t>22</t>
  </si>
  <si>
    <t>19</t>
  </si>
  <si>
    <t>Hloubení pro podzemní stěny, ražení a hloubení důlní</t>
  </si>
  <si>
    <t>199000002R00</t>
  </si>
  <si>
    <t>Poplatek za skládku horniny 1- 4</t>
  </si>
  <si>
    <t>24</t>
  </si>
  <si>
    <t>Piloty</t>
  </si>
  <si>
    <t>224383111R00</t>
  </si>
  <si>
    <t>Zřízení pilot,vytaž.pažnic, z ŽB do 10 m, D 650 mm</t>
  </si>
  <si>
    <t>m</t>
  </si>
  <si>
    <t>26</t>
  </si>
  <si>
    <t>224321412R00</t>
  </si>
  <si>
    <t>Výplň pilot z ŽB C 25/30 XD2 se susp.</t>
  </si>
  <si>
    <t>28</t>
  </si>
  <si>
    <t>224383112R00</t>
  </si>
  <si>
    <t>Zřízení pilot,vytaž.pažnic, z ŽB do 10 m, D 1250mm</t>
  </si>
  <si>
    <t>30</t>
  </si>
  <si>
    <t>224361114R00</t>
  </si>
  <si>
    <t>Výztuž pilot betonovaných do země z oceli 10505</t>
  </si>
  <si>
    <t>t</t>
  </si>
  <si>
    <t>32</t>
  </si>
  <si>
    <t>27</t>
  </si>
  <si>
    <t>Základy</t>
  </si>
  <si>
    <t>274321411R00</t>
  </si>
  <si>
    <t>Železobeton základových pasů C 25/30</t>
  </si>
  <si>
    <t>34</t>
  </si>
  <si>
    <t>274351215R00</t>
  </si>
  <si>
    <t>Bednění stěn základových pasů - zřízení</t>
  </si>
  <si>
    <t>m2</t>
  </si>
  <si>
    <t>36</t>
  </si>
  <si>
    <t>274351216R00</t>
  </si>
  <si>
    <t>Bednění stěn základových pasů - odstranění</t>
  </si>
  <si>
    <t>38</t>
  </si>
  <si>
    <t>274361821R00</t>
  </si>
  <si>
    <t>Výztuž základových pasů z betonářské oceli 10 505</t>
  </si>
  <si>
    <t>40</t>
  </si>
  <si>
    <t>273313511R00</t>
  </si>
  <si>
    <t>Beton základových desek prostý C 12/15</t>
  </si>
  <si>
    <t>42</t>
  </si>
  <si>
    <t>273354111R00</t>
  </si>
  <si>
    <t>Bednění základových desek zřízení</t>
  </si>
  <si>
    <t>44</t>
  </si>
  <si>
    <t>23</t>
  </si>
  <si>
    <t>273354211R00</t>
  </si>
  <si>
    <t>Bednění základových desek odstranění</t>
  </si>
  <si>
    <t>46</t>
  </si>
  <si>
    <t>273361921RT3</t>
  </si>
  <si>
    <t>Výztuž základových desek ze svařovaných sítí</t>
  </si>
  <si>
    <t>48</t>
  </si>
  <si>
    <t>25</t>
  </si>
  <si>
    <t>274324118R00</t>
  </si>
  <si>
    <t>Železobeton zákl. pasů z betonu C 30/37 XC4 XF1</t>
  </si>
  <si>
    <t>50</t>
  </si>
  <si>
    <t>31</t>
  </si>
  <si>
    <t>Zdi podpěrné a volné</t>
  </si>
  <si>
    <t>311237482R00</t>
  </si>
  <si>
    <t>Zdivo z keramických tvárnic, brouš.P10, tl. 44 cm, lepidlo</t>
  </si>
  <si>
    <t>52</t>
  </si>
  <si>
    <t>311237445R00</t>
  </si>
  <si>
    <t>Zdivo z keramických tvárnic broušených P15, tl. 30 cm, lepidlo</t>
  </si>
  <si>
    <t>54</t>
  </si>
  <si>
    <t>311238134R00</t>
  </si>
  <si>
    <t>Zdivo z keramických tvárnic  AKU,  P15 na MC 10, tl.300 mm</t>
  </si>
  <si>
    <t>56</t>
  </si>
  <si>
    <t>29</t>
  </si>
  <si>
    <t>314268145R00</t>
  </si>
  <si>
    <t>Komín třísložkový z keramických tvárnic dvouprůduch., pata, DN 20 cm</t>
  </si>
  <si>
    <t>58</t>
  </si>
  <si>
    <t>314268245R00</t>
  </si>
  <si>
    <t>Komín třísložkový z keramických tvárnic dvouprůduch., střed, DN 20 cm</t>
  </si>
  <si>
    <t>60</t>
  </si>
  <si>
    <t>314268325R00</t>
  </si>
  <si>
    <t>Komín.hlava -prstenec,2.průd.,DN 200 mm</t>
  </si>
  <si>
    <t>62</t>
  </si>
  <si>
    <t>314268521R00</t>
  </si>
  <si>
    <t>Komín dvouprůd., krycí deska základní</t>
  </si>
  <si>
    <t>64</t>
  </si>
  <si>
    <t>33</t>
  </si>
  <si>
    <t>314268718R00</t>
  </si>
  <si>
    <t>Komín - komínový límec litinový, DN 200 mm</t>
  </si>
  <si>
    <t>66</t>
  </si>
  <si>
    <t>314268911R00</t>
  </si>
  <si>
    <t>Komín  - sada výztuže hlavy</t>
  </si>
  <si>
    <t>68</t>
  </si>
  <si>
    <t>35</t>
  </si>
  <si>
    <t>317167213R00</t>
  </si>
  <si>
    <t>Překlad  vysoký, nosný 23,8/7/175 cm</t>
  </si>
  <si>
    <t>70</t>
  </si>
  <si>
    <t>317167210R00</t>
  </si>
  <si>
    <t>Překlad  vysoký, nosný 23,8/7/100 cm</t>
  </si>
  <si>
    <t>72</t>
  </si>
  <si>
    <t>37</t>
  </si>
  <si>
    <t>317167218R00</t>
  </si>
  <si>
    <t>Překlad  vysoký, nosný 23,8/7/300 cm</t>
  </si>
  <si>
    <t>74</t>
  </si>
  <si>
    <t>317167132R00</t>
  </si>
  <si>
    <t>Překlad  plochý 14,5/7,1/125 cm</t>
  </si>
  <si>
    <t>76</t>
  </si>
  <si>
    <t>39</t>
  </si>
  <si>
    <t>317167122R00</t>
  </si>
  <si>
    <t>Překlad  plochý 11,5/7,1/125 cm</t>
  </si>
  <si>
    <t>78</t>
  </si>
  <si>
    <t>317167214R00</t>
  </si>
  <si>
    <t>Překlad  vysoký, nosný 23,8/7/200 cm</t>
  </si>
  <si>
    <t>80</t>
  </si>
  <si>
    <t>41</t>
  </si>
  <si>
    <t>317167219R00</t>
  </si>
  <si>
    <t>Překlad  vysoký, nosný 23,8/7/325 cm</t>
  </si>
  <si>
    <t>82</t>
  </si>
  <si>
    <t>84</t>
  </si>
  <si>
    <t>43</t>
  </si>
  <si>
    <t>317167216R00</t>
  </si>
  <si>
    <t>Překlad  vysoký, nosný 23,8/7/250 cm</t>
  </si>
  <si>
    <t>86</t>
  </si>
  <si>
    <t>311419111R00</t>
  </si>
  <si>
    <t>Izolace perimetr. deskami tl. 5 cm, stěrka, síť</t>
  </si>
  <si>
    <t>88</t>
  </si>
  <si>
    <t>45</t>
  </si>
  <si>
    <t>317998120R00</t>
  </si>
  <si>
    <t>Izolace mezi překlady polystyren tl. 150 mm</t>
  </si>
  <si>
    <t>90</t>
  </si>
  <si>
    <t>316381116R00</t>
  </si>
  <si>
    <t>Komínové krycí desky s přesahem tl. 80 - 100 mm</t>
  </si>
  <si>
    <t>92</t>
  </si>
  <si>
    <t>47</t>
  </si>
  <si>
    <t>311321412R00</t>
  </si>
  <si>
    <t>Železobeton nadzákladových zdí C 30/37</t>
  </si>
  <si>
    <t>94</t>
  </si>
  <si>
    <t>311351805R00</t>
  </si>
  <si>
    <t>Bednění nadzákl.zdí pohled.hl.oboustranné-zřízení</t>
  </si>
  <si>
    <t>96</t>
  </si>
  <si>
    <t>49</t>
  </si>
  <si>
    <t>311351806R00</t>
  </si>
  <si>
    <t>Bednění nadzákladových zdí oboustranné-odstranění</t>
  </si>
  <si>
    <t>98</t>
  </si>
  <si>
    <t>311361821R00</t>
  </si>
  <si>
    <t>Výztuž nadzákladových zdí z betonářské ocelí 10505</t>
  </si>
  <si>
    <t>100</t>
  </si>
  <si>
    <t>51</t>
  </si>
  <si>
    <t>310238211R00</t>
  </si>
  <si>
    <t>Zazdívka otvorů plochy do 1 m2 cihlami na MVC</t>
  </si>
  <si>
    <t>102</t>
  </si>
  <si>
    <t>Sloupy a pilíře, stožáry a rámové stojky</t>
  </si>
  <si>
    <t>332351101R00</t>
  </si>
  <si>
    <t>Bednění sloupů oblých - zřízení</t>
  </si>
  <si>
    <t>104</t>
  </si>
  <si>
    <t>53</t>
  </si>
  <si>
    <t>332351102R00</t>
  </si>
  <si>
    <t>Bednění sloupů oblých - odstranění</t>
  </si>
  <si>
    <t>106</t>
  </si>
  <si>
    <t>332361821R00</t>
  </si>
  <si>
    <t>Výztuž sloupů oblých z betonářské oceli 10505</t>
  </si>
  <si>
    <t>108</t>
  </si>
  <si>
    <t>55</t>
  </si>
  <si>
    <t>330311811R00</t>
  </si>
  <si>
    <t>Beton sloupů a pilířů prostý C 25/30</t>
  </si>
  <si>
    <t>110</t>
  </si>
  <si>
    <t>Stěny a příčky</t>
  </si>
  <si>
    <t>342247542R00</t>
  </si>
  <si>
    <t>Příčky z cihel  broušených, lepidlo, tl.14 cm</t>
  </si>
  <si>
    <t>112</t>
  </si>
  <si>
    <t>57</t>
  </si>
  <si>
    <t>342247522R00</t>
  </si>
  <si>
    <t>Příčky z cihel  broušených, lepidlo, tl. 8 cm</t>
  </si>
  <si>
    <t>114</t>
  </si>
  <si>
    <t>342265132RT5</t>
  </si>
  <si>
    <t>Úprava podkroví sádrokarton. na ocel. rošt vodor.</t>
  </si>
  <si>
    <t>116</t>
  </si>
  <si>
    <t>59</t>
  </si>
  <si>
    <t>342265132RT7</t>
  </si>
  <si>
    <t>118</t>
  </si>
  <si>
    <t>342265998RT2</t>
  </si>
  <si>
    <t>Příplatek k úpravě podkroví za plochu do 10 m2</t>
  </si>
  <si>
    <t>120</t>
  </si>
  <si>
    <t>61</t>
  </si>
  <si>
    <t>347051222R00</t>
  </si>
  <si>
    <t>Stěna šachty tl.75 mm,2xCW,2xopl.,deska RF 12,5 mm</t>
  </si>
  <si>
    <t>122</t>
  </si>
  <si>
    <t>346244351R00</t>
  </si>
  <si>
    <t>Obezdívka koupelnových van tl. 6,5 cm</t>
  </si>
  <si>
    <t>124</t>
  </si>
  <si>
    <t>63</t>
  </si>
  <si>
    <t>346244811R00</t>
  </si>
  <si>
    <t>Přizdívky izol. z cihel dl.29 cm, MC 10, tl. 65 mm</t>
  </si>
  <si>
    <t>126</t>
  </si>
  <si>
    <t>346245999R00</t>
  </si>
  <si>
    <t>Příplatek za ochranu izolace maltou min. MC 10</t>
  </si>
  <si>
    <t>128</t>
  </si>
  <si>
    <t>65</t>
  </si>
  <si>
    <t>342263515RS1</t>
  </si>
  <si>
    <t>Revizní dvířka  do SDK příček, 500x500 mm</t>
  </si>
  <si>
    <t>130</t>
  </si>
  <si>
    <t>Stropy a stropní konstrukce (pro pozemní stavby)</t>
  </si>
  <si>
    <t>411125001R00</t>
  </si>
  <si>
    <t>Montáž stropních panelů ze ŽB hmotnosti do 1,5 t</t>
  </si>
  <si>
    <t>132</t>
  </si>
  <si>
    <t>67</t>
  </si>
  <si>
    <t>59300021</t>
  </si>
  <si>
    <t>Prefa stříška nad zadní vchod s ISO nosníkem 2,7x1,0</t>
  </si>
  <si>
    <t>ks</t>
  </si>
  <si>
    <t>134</t>
  </si>
  <si>
    <t>411125002R00</t>
  </si>
  <si>
    <t>Montáž stropních panelů ze ŽB hmotnosti do 3 t</t>
  </si>
  <si>
    <t>136</t>
  </si>
  <si>
    <t>69</t>
  </si>
  <si>
    <t>59347090</t>
  </si>
  <si>
    <t>Deska stropní filigran F-L/B/6 vyzt. do 12 kg</t>
  </si>
  <si>
    <t>138</t>
  </si>
  <si>
    <t>593467591</t>
  </si>
  <si>
    <t>Panel stropní předpjatý H 200 mm</t>
  </si>
  <si>
    <t>140</t>
  </si>
  <si>
    <t>71</t>
  </si>
  <si>
    <t>59300019</t>
  </si>
  <si>
    <t>Prefabrikovaný balkon s ISO nosníkem 3,9x1,28x0,15</t>
  </si>
  <si>
    <t>142</t>
  </si>
  <si>
    <t>413941123R00</t>
  </si>
  <si>
    <t>Osazení válcovaných nosníků ve stropech č. 14 - 22</t>
  </si>
  <si>
    <t>144</t>
  </si>
  <si>
    <t>73</t>
  </si>
  <si>
    <t>13482710</t>
  </si>
  <si>
    <t>Tyč průřezu IPE 180, hrubé, jakost oceli 11375</t>
  </si>
  <si>
    <t>146</t>
  </si>
  <si>
    <t>13480915</t>
  </si>
  <si>
    <t>Tyč průřezu I 200, hrubé, jakost oceli 11375</t>
  </si>
  <si>
    <t>148</t>
  </si>
  <si>
    <t>75</t>
  </si>
  <si>
    <t>411354171R00</t>
  </si>
  <si>
    <t>Podpěrná konstr. stropů do 5 kPa - zřízení</t>
  </si>
  <si>
    <t>150</t>
  </si>
  <si>
    <t>411354172R00</t>
  </si>
  <si>
    <t>Podpěrná konstr. stropů do 5 kPa - odstranění</t>
  </si>
  <si>
    <t>152</t>
  </si>
  <si>
    <t>77</t>
  </si>
  <si>
    <t>411321315R00</t>
  </si>
  <si>
    <t>Stropy deskové ze železobetonu C 20/25</t>
  </si>
  <si>
    <t>154</t>
  </si>
  <si>
    <t>411121121R00</t>
  </si>
  <si>
    <t>Osaz.stropních panelů š. do 120, dl. do 380 cm</t>
  </si>
  <si>
    <t>156</t>
  </si>
  <si>
    <t>79</t>
  </si>
  <si>
    <t>59300020</t>
  </si>
  <si>
    <t>Porobetonový prefabrikovaný vyztužený panel 300/625/150</t>
  </si>
  <si>
    <t>158</t>
  </si>
  <si>
    <t>417321315R00</t>
  </si>
  <si>
    <t>Ztužující pásy a věnce z betonu železového C 20/25</t>
  </si>
  <si>
    <t>160</t>
  </si>
  <si>
    <t>81</t>
  </si>
  <si>
    <t>417361821R00</t>
  </si>
  <si>
    <t>Výztuž ztužujících pásů a věnců z oceli 10505</t>
  </si>
  <si>
    <t>162</t>
  </si>
  <si>
    <t>936457112R00</t>
  </si>
  <si>
    <t>Zálivka dutin betonem objemu do 0,25 m3</t>
  </si>
  <si>
    <t>164</t>
  </si>
  <si>
    <t>83</t>
  </si>
  <si>
    <t>417351111R00</t>
  </si>
  <si>
    <t>Bednění ztužujících věnců, obě strany - zřízení</t>
  </si>
  <si>
    <t>166</t>
  </si>
  <si>
    <t>417351113R00</t>
  </si>
  <si>
    <t>Bednění ztužujících věnců, obě strany - odstranění</t>
  </si>
  <si>
    <t>168</t>
  </si>
  <si>
    <t>85</t>
  </si>
  <si>
    <t>417351115R00</t>
  </si>
  <si>
    <t>Bednění ztužujících pásů a věnců - zřízení</t>
  </si>
  <si>
    <t>170</t>
  </si>
  <si>
    <t>417351116R00</t>
  </si>
  <si>
    <t>Bednění ztužujících pásů a věnců - odstranění</t>
  </si>
  <si>
    <t>172</t>
  </si>
  <si>
    <t>87</t>
  </si>
  <si>
    <t>417351215RT2</t>
  </si>
  <si>
    <t>Bednění věnců věncovkou  bez izolantu</t>
  </si>
  <si>
    <t>174</t>
  </si>
  <si>
    <t>413321315R00</t>
  </si>
  <si>
    <t>Nosníky z betonu železového C 20/25</t>
  </si>
  <si>
    <t>176</t>
  </si>
  <si>
    <t>89</t>
  </si>
  <si>
    <t>413351101R00</t>
  </si>
  <si>
    <t>Bednění nosníků š.do 600 mm, v.do 600 mm - zřízení</t>
  </si>
  <si>
    <t>178</t>
  </si>
  <si>
    <t>413351103R00</t>
  </si>
  <si>
    <t>Bednění nosníků š.do 600, v.do 600 mm - odstranění</t>
  </si>
  <si>
    <t>180</t>
  </si>
  <si>
    <t>91</t>
  </si>
  <si>
    <t>411361921RT8</t>
  </si>
  <si>
    <t>Výztuž stropů svařovanou sítí z drátů tažených</t>
  </si>
  <si>
    <t>182</t>
  </si>
  <si>
    <t>Schodiště</t>
  </si>
  <si>
    <t>435121111R00</t>
  </si>
  <si>
    <t>Montáž schodišťových ramen s podestou do 3 t</t>
  </si>
  <si>
    <t>184</t>
  </si>
  <si>
    <t>93</t>
  </si>
  <si>
    <t>59300014</t>
  </si>
  <si>
    <t>Schodišťové zalomené rameno  - zakáz. výroba</t>
  </si>
  <si>
    <t>186</t>
  </si>
  <si>
    <t>59300013</t>
  </si>
  <si>
    <t>Podestový panel  - zakáz. výroba</t>
  </si>
  <si>
    <t>188</t>
  </si>
  <si>
    <t>95</t>
  </si>
  <si>
    <t>431121001R00</t>
  </si>
  <si>
    <t>Montáž podestových panelů hmotnosti do 3 t</t>
  </si>
  <si>
    <t>190</t>
  </si>
  <si>
    <t>Podkladní vrstvy komunikací a zpevněných ploch</t>
  </si>
  <si>
    <t>564861111R00</t>
  </si>
  <si>
    <t>Podklad ze štěrkodrti po zhutnění tloušťky 20 cm</t>
  </si>
  <si>
    <t>192</t>
  </si>
  <si>
    <t>Dlažby a předlažby pozemních komunikací a zpevněných ploch</t>
  </si>
  <si>
    <t>97</t>
  </si>
  <si>
    <t>596215021R00</t>
  </si>
  <si>
    <t>Kladení zámkové dlažby tl. 6 cm do drtě tl. 4 cm</t>
  </si>
  <si>
    <t>194</t>
  </si>
  <si>
    <t>58300003</t>
  </si>
  <si>
    <t>Dlažba zámková tl. 60 mm</t>
  </si>
  <si>
    <t>196</t>
  </si>
  <si>
    <t>Úprava povrchů vnitřní</t>
  </si>
  <si>
    <t>99</t>
  </si>
  <si>
    <t>601013191R00</t>
  </si>
  <si>
    <t>Podkladní nátěr stropů pod  omítky</t>
  </si>
  <si>
    <t>198</t>
  </si>
  <si>
    <t>601012142RT1</t>
  </si>
  <si>
    <t>Omítka stropů štuková  ručně</t>
  </si>
  <si>
    <t>200</t>
  </si>
  <si>
    <t>101</t>
  </si>
  <si>
    <t>611481211RT2</t>
  </si>
  <si>
    <t>Montáž výztužné sítě (perlinky) do stěrky-stropy</t>
  </si>
  <si>
    <t>202</t>
  </si>
  <si>
    <t>611456113R00</t>
  </si>
  <si>
    <t>Vyrovnání podhledů z prefa dílců šířky do 120 cm</t>
  </si>
  <si>
    <t>204</t>
  </si>
  <si>
    <t>103</t>
  </si>
  <si>
    <t>622311132RV1</t>
  </si>
  <si>
    <t>Zateplovací systém  EPS  tl.100 mm</t>
  </si>
  <si>
    <t>206</t>
  </si>
  <si>
    <t>622311732RV1</t>
  </si>
  <si>
    <t>Zatepl.syst.  miner.desky tl. 100 mm</t>
  </si>
  <si>
    <t>208</t>
  </si>
  <si>
    <t>105</t>
  </si>
  <si>
    <t>611446117R00</t>
  </si>
  <si>
    <t>Sádrový film 2 mm nosníků a průvlaků</t>
  </si>
  <si>
    <t>210</t>
  </si>
  <si>
    <t>611403399R00</t>
  </si>
  <si>
    <t>Hrubá výplň rýh jakékoli šířky maltou ve stropech</t>
  </si>
  <si>
    <t>212</t>
  </si>
  <si>
    <t>107</t>
  </si>
  <si>
    <t>612401964R00</t>
  </si>
  <si>
    <t>Příplatek za práci v omez. prostoru, omítka štukov</t>
  </si>
  <si>
    <t>214</t>
  </si>
  <si>
    <t>612421637R00</t>
  </si>
  <si>
    <t>Omítka vnitřní zdiva, MVC, štuková</t>
  </si>
  <si>
    <t>216</t>
  </si>
  <si>
    <t>109</t>
  </si>
  <si>
    <t>612425931R00</t>
  </si>
  <si>
    <t>Omítka vápenná vnitřního ostění - štuková</t>
  </si>
  <si>
    <t>218</t>
  </si>
  <si>
    <t>612403399R00</t>
  </si>
  <si>
    <t>Hrubá výplň rýh ve stěnách maltou</t>
  </si>
  <si>
    <t>220</t>
  </si>
  <si>
    <t>111</t>
  </si>
  <si>
    <t>610991111R00</t>
  </si>
  <si>
    <t>Zakrývání výplní vnitřních otvorů</t>
  </si>
  <si>
    <t>222</t>
  </si>
  <si>
    <t>613473115R00</t>
  </si>
  <si>
    <t>Příplatek za zabudované rohovníky</t>
  </si>
  <si>
    <t>224</t>
  </si>
  <si>
    <t>113</t>
  </si>
  <si>
    <t>612000002</t>
  </si>
  <si>
    <t>Montáž APU profilů</t>
  </si>
  <si>
    <t>226</t>
  </si>
  <si>
    <t>28350146</t>
  </si>
  <si>
    <t>Profil okenní a dveřní připojovací 6 mm l=1400mm</t>
  </si>
  <si>
    <t>228</t>
  </si>
  <si>
    <t>Úprava povrchů vnější</t>
  </si>
  <si>
    <t>115</t>
  </si>
  <si>
    <t>623422141R00</t>
  </si>
  <si>
    <t>Omítka vnější sloupů, s pl.oblými štuková slož. 2</t>
  </si>
  <si>
    <t>230</t>
  </si>
  <si>
    <t>622421210R00</t>
  </si>
  <si>
    <t>Omítka vnější tepelně izolační  tl. 3 cm</t>
  </si>
  <si>
    <t>232</t>
  </si>
  <si>
    <t>117</t>
  </si>
  <si>
    <t>622421121R00</t>
  </si>
  <si>
    <t>Omítka vnější stěn, MVC, hrubá zatřená</t>
  </si>
  <si>
    <t>234</t>
  </si>
  <si>
    <t>622471317RU4</t>
  </si>
  <si>
    <t>Nátěr nebo nástřik stěn vnějších, složitost 1 - 2</t>
  </si>
  <si>
    <t>236</t>
  </si>
  <si>
    <t>119</t>
  </si>
  <si>
    <t>622481211RT7</t>
  </si>
  <si>
    <t>Montáž výztužné sítě (perlinky) do stěrky-stěny</t>
  </si>
  <si>
    <t>238</t>
  </si>
  <si>
    <t>622432112R00</t>
  </si>
  <si>
    <t>Omítka stěn dekorativ.  střednězrnná</t>
  </si>
  <si>
    <t>240</t>
  </si>
  <si>
    <t>121</t>
  </si>
  <si>
    <t>622312734RT1</t>
  </si>
  <si>
    <t>Zatepl.syst., min.desky, tl.140 mm</t>
  </si>
  <si>
    <t>242</t>
  </si>
  <si>
    <t>620991121R00</t>
  </si>
  <si>
    <t>Zakrývání výplní vnějších otvorů z lešení</t>
  </si>
  <si>
    <t>244</t>
  </si>
  <si>
    <t>Podlahy a podlahové konstrukce</t>
  </si>
  <si>
    <t>123</t>
  </si>
  <si>
    <t>632451022R00</t>
  </si>
  <si>
    <t>Vyrovnávací potěr MC 15, v pásu, tl. 30 mm</t>
  </si>
  <si>
    <t>246</t>
  </si>
  <si>
    <t>632441421R00</t>
  </si>
  <si>
    <t>Samonivelační potěr na bázi cementu  tl. 30 mm</t>
  </si>
  <si>
    <t>248</t>
  </si>
  <si>
    <t>125</t>
  </si>
  <si>
    <t>632441422R00</t>
  </si>
  <si>
    <t>Samonivelační potěr na bázi cementu - příplatek za kd 5 mm</t>
  </si>
  <si>
    <t>250</t>
  </si>
  <si>
    <t>632441491R00</t>
  </si>
  <si>
    <t>Broušení potěrů</t>
  </si>
  <si>
    <t>252</t>
  </si>
  <si>
    <t>127</t>
  </si>
  <si>
    <t>713191100RT9</t>
  </si>
  <si>
    <t>Položení separační fólie</t>
  </si>
  <si>
    <t>254</t>
  </si>
  <si>
    <t>631312511R00</t>
  </si>
  <si>
    <t>Mazanina betonová tl. 5 - 8 cm C 12/15</t>
  </si>
  <si>
    <t>256</t>
  </si>
  <si>
    <t>129</t>
  </si>
  <si>
    <t>631319171R00</t>
  </si>
  <si>
    <t>Příplatek za stržení povrchu mazaniny tl. 8 cm</t>
  </si>
  <si>
    <t>258</t>
  </si>
  <si>
    <t>631361921RT2</t>
  </si>
  <si>
    <t>Výztuž mazanin svařovanou sítí z drátů tažených</t>
  </si>
  <si>
    <t>260</t>
  </si>
  <si>
    <t>Výplně otvorů</t>
  </si>
  <si>
    <t>131</t>
  </si>
  <si>
    <t>648991113RT3</t>
  </si>
  <si>
    <t>Osazení parapet.desek plast. a lamin. š.nad 20cm</t>
  </si>
  <si>
    <t>262</t>
  </si>
  <si>
    <t>642942111RT4</t>
  </si>
  <si>
    <t>Osazení zárubní dveřních ocelových, pl. do 2,5 m2</t>
  </si>
  <si>
    <t>264</t>
  </si>
  <si>
    <t>711</t>
  </si>
  <si>
    <t>Izolace proti vodě</t>
  </si>
  <si>
    <t>133</t>
  </si>
  <si>
    <t>711111001RZ1</t>
  </si>
  <si>
    <t>Izolace proti vlhkosti vodor. nátěr ALP za studena</t>
  </si>
  <si>
    <t>266</t>
  </si>
  <si>
    <t>711112001RZ1</t>
  </si>
  <si>
    <t>Izolace proti vlhkosti svis. nátěr ALP, za studena</t>
  </si>
  <si>
    <t>268</t>
  </si>
  <si>
    <t>135</t>
  </si>
  <si>
    <t>711141559RT1</t>
  </si>
  <si>
    <t>Izolace proti vlhk. vodorovná pásy přitavením</t>
  </si>
  <si>
    <t>270</t>
  </si>
  <si>
    <t>62852265</t>
  </si>
  <si>
    <t>Pás modifikovaný asfalt  special mineral</t>
  </si>
  <si>
    <t>272</t>
  </si>
  <si>
    <t>137</t>
  </si>
  <si>
    <t>711142559RT1</t>
  </si>
  <si>
    <t>Izolace proti vlhkosti svislá pásy přitavením</t>
  </si>
  <si>
    <t>274</t>
  </si>
  <si>
    <t>711212001R00</t>
  </si>
  <si>
    <t>Nátěr hydroizolační těsnicí hmotou</t>
  </si>
  <si>
    <t>276</t>
  </si>
  <si>
    <t>139</t>
  </si>
  <si>
    <t>711212601R00</t>
  </si>
  <si>
    <t>Těsnicí pás do spoje podlaha - stěna</t>
  </si>
  <si>
    <t>278</t>
  </si>
  <si>
    <t>998711103R00</t>
  </si>
  <si>
    <t>Přesun hmot pro izolace proti vodě, výšky do 60 m</t>
  </si>
  <si>
    <t>280</t>
  </si>
  <si>
    <t>713</t>
  </si>
  <si>
    <t>Izolace tepelné</t>
  </si>
  <si>
    <t>141</t>
  </si>
  <si>
    <t>713121111RT1</t>
  </si>
  <si>
    <t>Izolace tepelná podlah na sucho, jednovrstvá</t>
  </si>
  <si>
    <t>282</t>
  </si>
  <si>
    <t>28376539</t>
  </si>
  <si>
    <t>Deska izol PIR/PUR - miner. rouno 1250x625x120 mm ozub</t>
  </si>
  <si>
    <t>284</t>
  </si>
  <si>
    <t>143</t>
  </si>
  <si>
    <t>713121121RT1</t>
  </si>
  <si>
    <t>Izolace tepelná podlah na sucho, dvouvrstvá</t>
  </si>
  <si>
    <t>286</t>
  </si>
  <si>
    <t>28375767</t>
  </si>
  <si>
    <t>Deska polystyrén samozhášivý EPS 100 Z</t>
  </si>
  <si>
    <t>288</t>
  </si>
  <si>
    <t>145</t>
  </si>
  <si>
    <t>713131130R00</t>
  </si>
  <si>
    <t>Izolace tepelná stěn vložením do konstrukce</t>
  </si>
  <si>
    <t>290</t>
  </si>
  <si>
    <t>28375841</t>
  </si>
  <si>
    <t>Deska z lehč. polystyrénu 1000x500x120 mm EPS 70 Z</t>
  </si>
  <si>
    <t>292</t>
  </si>
  <si>
    <t>147</t>
  </si>
  <si>
    <t>713121118RU1</t>
  </si>
  <si>
    <t>Tepelná izolace - pásek podél stěn</t>
  </si>
  <si>
    <t>294</t>
  </si>
  <si>
    <t>713111121RT2</t>
  </si>
  <si>
    <t>Izolace tepelné stropů rovných spodem, drátem</t>
  </si>
  <si>
    <t>296</t>
  </si>
  <si>
    <t>149</t>
  </si>
  <si>
    <t>63151375.A</t>
  </si>
  <si>
    <t>Deska z minerální plsti  tl. 1200x600x120 mm</t>
  </si>
  <si>
    <t>298</t>
  </si>
  <si>
    <t>998713103R00</t>
  </si>
  <si>
    <t>Přesun hmot pro izolace tepelné, výšky do 24 m</t>
  </si>
  <si>
    <t>300</t>
  </si>
  <si>
    <t>762</t>
  </si>
  <si>
    <t>Konstrukce tesařské</t>
  </si>
  <si>
    <t>151</t>
  </si>
  <si>
    <t>762341210RT2</t>
  </si>
  <si>
    <t>Montáž bednění střech rovných, prkna hrubá na sraz</t>
  </si>
  <si>
    <t>306</t>
  </si>
  <si>
    <t>762332120R00</t>
  </si>
  <si>
    <t>Montáž vázaných krovů pravidelných do 224 cm2</t>
  </si>
  <si>
    <t>308</t>
  </si>
  <si>
    <t>153</t>
  </si>
  <si>
    <t>60596002</t>
  </si>
  <si>
    <t>Řezivo - fošny, hranoly</t>
  </si>
  <si>
    <t>310</t>
  </si>
  <si>
    <t>762083120R00</t>
  </si>
  <si>
    <t>Profilování zhlaví trámů do 160 cm2</t>
  </si>
  <si>
    <t>312</t>
  </si>
  <si>
    <t>155</t>
  </si>
  <si>
    <t>762084211R00</t>
  </si>
  <si>
    <t>Příplatek pro bednění a laťování ve výšce 4 - 12 m</t>
  </si>
  <si>
    <t>314</t>
  </si>
  <si>
    <t>762342204RT4</t>
  </si>
  <si>
    <t>Montáž laťování střech, svislé, vzdálenost 100 cm</t>
  </si>
  <si>
    <t>316</t>
  </si>
  <si>
    <t>157</t>
  </si>
  <si>
    <t>762313112R00</t>
  </si>
  <si>
    <t>Montáž svorníků, šroubů délky 300 mm</t>
  </si>
  <si>
    <t>318</t>
  </si>
  <si>
    <t>762395000R00</t>
  </si>
  <si>
    <t>Spojovací a ochranné prostředky pro střechy</t>
  </si>
  <si>
    <t>320</t>
  </si>
  <si>
    <t>159</t>
  </si>
  <si>
    <t>762341610RT2</t>
  </si>
  <si>
    <t>Bednění okapových říms z prken hrubých</t>
  </si>
  <si>
    <t>322</t>
  </si>
  <si>
    <t>762311103R00</t>
  </si>
  <si>
    <t>Montáž kotevních želez, příložek, patek, táhel</t>
  </si>
  <si>
    <t>324</t>
  </si>
  <si>
    <t>161</t>
  </si>
  <si>
    <t>762911121R00</t>
  </si>
  <si>
    <t>Impregnace řeziva tlakovakuová</t>
  </si>
  <si>
    <t>326</t>
  </si>
  <si>
    <t>998762103R00</t>
  </si>
  <si>
    <t>Přesun hmot pro tesařské konstrukce, výšky do 24 m</t>
  </si>
  <si>
    <t>328</t>
  </si>
  <si>
    <t>764</t>
  </si>
  <si>
    <t>Konstrukce klempířské</t>
  </si>
  <si>
    <t>163</t>
  </si>
  <si>
    <t>764251403R00</t>
  </si>
  <si>
    <t>Žlaby z Ti Zn plechu, podok. čtyřhranné, rš 330 mm</t>
  </si>
  <si>
    <t>330</t>
  </si>
  <si>
    <t>764259432R00</t>
  </si>
  <si>
    <t>Kotlík čtyřhran. pro žlaby Ti Zn 200 x 300 x 400mm</t>
  </si>
  <si>
    <t>332</t>
  </si>
  <si>
    <t>165</t>
  </si>
  <si>
    <t>764291430R00</t>
  </si>
  <si>
    <t>Závětrná lišta z Ti Zn plechu, rš 400 mm</t>
  </si>
  <si>
    <t>334</t>
  </si>
  <si>
    <t>764510430RT2</t>
  </si>
  <si>
    <t>Oplechování parapetů včetně rohů Ti Zn, rš 200 mm</t>
  </si>
  <si>
    <t>336</t>
  </si>
  <si>
    <t>167</t>
  </si>
  <si>
    <t>764510450RT2</t>
  </si>
  <si>
    <t>Oplechování parapetů včetně rohů Ti Zn, rš 330 mm</t>
  </si>
  <si>
    <t>338</t>
  </si>
  <si>
    <t>764530410RT2</t>
  </si>
  <si>
    <t>Oplechování zdí z Ti Zn plechu, rš 250 mm</t>
  </si>
  <si>
    <t>340</t>
  </si>
  <si>
    <t>169</t>
  </si>
  <si>
    <t>764551402R00</t>
  </si>
  <si>
    <t>Odpadní trouby Ti Zn plech, čtyřhranné, str.100 mm</t>
  </si>
  <si>
    <t>342</t>
  </si>
  <si>
    <t>764251401R00</t>
  </si>
  <si>
    <t>Žlaby z Ti Zn plechu, podok. čtyřhranné, rš 250 mm</t>
  </si>
  <si>
    <t>344</t>
  </si>
  <si>
    <t>171</t>
  </si>
  <si>
    <t>764211441R00</t>
  </si>
  <si>
    <t>Krytina hladká z Ti Zn, svitky š. 670 mm, do 30°</t>
  </si>
  <si>
    <t>346</t>
  </si>
  <si>
    <t>764211497R00</t>
  </si>
  <si>
    <t>Montáž - úžlabí v krytině Ti Zn</t>
  </si>
  <si>
    <t>348</t>
  </si>
  <si>
    <t>173</t>
  </si>
  <si>
    <t>764211495R00</t>
  </si>
  <si>
    <t>Montáž - zhotovení okapů Ti Zn</t>
  </si>
  <si>
    <t>350</t>
  </si>
  <si>
    <t>764239430R00</t>
  </si>
  <si>
    <t>Lemování z Ti Zn komínů, hladká krytina, v ploše</t>
  </si>
  <si>
    <t>352</t>
  </si>
  <si>
    <t>175</t>
  </si>
  <si>
    <t>764242420R00</t>
  </si>
  <si>
    <t>Lemování trub z Ti Zn, hladká krytina, D do 100 mm</t>
  </si>
  <si>
    <t>354</t>
  </si>
  <si>
    <t>764242440R00</t>
  </si>
  <si>
    <t>Lemování trub z Ti Zn, hladká krytina, D do 200 mm</t>
  </si>
  <si>
    <t>356</t>
  </si>
  <si>
    <t>177</t>
  </si>
  <si>
    <t>764291440R00</t>
  </si>
  <si>
    <t>Závětrná lišta z Ti Zn plechu, rš 500 mm</t>
  </si>
  <si>
    <t>358</t>
  </si>
  <si>
    <t>764292611R00</t>
  </si>
  <si>
    <t>Oplechování hřebene , s odvětráním</t>
  </si>
  <si>
    <t>360</t>
  </si>
  <si>
    <t>179</t>
  </si>
  <si>
    <t>764296430R00</t>
  </si>
  <si>
    <t>Připojovací lišta z pl. Ti-Zn dilatační, rš 120 mm</t>
  </si>
  <si>
    <t>362</t>
  </si>
  <si>
    <t>764267402R00</t>
  </si>
  <si>
    <t>Oplechování vikýře Ti Zn plochy do 6 m2, přes 45°</t>
  </si>
  <si>
    <t>364</t>
  </si>
  <si>
    <t>181</t>
  </si>
  <si>
    <t>764248492R00</t>
  </si>
  <si>
    <t>Montáž zachytače sněhu z Ti Zn tyčového</t>
  </si>
  <si>
    <t>366</t>
  </si>
  <si>
    <t>76000010</t>
  </si>
  <si>
    <t>Zachytávač sněhu 2 trubkový, TiZn</t>
  </si>
  <si>
    <t>368</t>
  </si>
  <si>
    <t>183</t>
  </si>
  <si>
    <t>764223430R00</t>
  </si>
  <si>
    <t>Oplechování okapů Ti Zn,živičná krytina, rš 330 mm</t>
  </si>
  <si>
    <t>370</t>
  </si>
  <si>
    <t>998764103R00</t>
  </si>
  <si>
    <t>Přesun hmot pro klempířské konstr., výšky do 24 m</t>
  </si>
  <si>
    <t>372</t>
  </si>
  <si>
    <t>766</t>
  </si>
  <si>
    <t>Konstrukce truhlářské</t>
  </si>
  <si>
    <t>185</t>
  </si>
  <si>
    <t>766492100R00</t>
  </si>
  <si>
    <t>Montáž obložení ostění</t>
  </si>
  <si>
    <t>374</t>
  </si>
  <si>
    <t>60500008</t>
  </si>
  <si>
    <t>Prkno - tepelně zpracované dřevo, profil A , 24 x 140 mm</t>
  </si>
  <si>
    <t>376</t>
  </si>
  <si>
    <t>187</t>
  </si>
  <si>
    <t>766412122R00</t>
  </si>
  <si>
    <t>Obložení stěn nad 1 m2 palubkami MD, š. do 8 cm</t>
  </si>
  <si>
    <t>378</t>
  </si>
  <si>
    <t>311424270000</t>
  </si>
  <si>
    <t>Vrut ocelový 4 x 50 mm nerez</t>
  </si>
  <si>
    <t>380</t>
  </si>
  <si>
    <t>189</t>
  </si>
  <si>
    <t>60500010</t>
  </si>
  <si>
    <t>Palubka obkladová fasádní tl. 19 mm - tepelně zpracované dřevo</t>
  </si>
  <si>
    <t>382</t>
  </si>
  <si>
    <t>766417111R00</t>
  </si>
  <si>
    <t>Podkladový rošt pod obložení stěn</t>
  </si>
  <si>
    <t>384</t>
  </si>
  <si>
    <t>191</t>
  </si>
  <si>
    <t>60510013</t>
  </si>
  <si>
    <t>Lať střešní profil smrkový 50/80 mm  dl = 3 - 5 m</t>
  </si>
  <si>
    <t>386</t>
  </si>
  <si>
    <t>766699732R00</t>
  </si>
  <si>
    <t>Překrytí spár lištou z tvrdého dřeva, rohové</t>
  </si>
  <si>
    <t>388</t>
  </si>
  <si>
    <t>193</t>
  </si>
  <si>
    <t>60500009</t>
  </si>
  <si>
    <t>Hranolek 70/70 mm , nebo ukončovací lišta - tepelně zpracované dřevo</t>
  </si>
  <si>
    <t>390</t>
  </si>
  <si>
    <t>766000022</t>
  </si>
  <si>
    <t>D+M - Hliníkové vstupní dveře,</t>
  </si>
  <si>
    <t>392</t>
  </si>
  <si>
    <t>195</t>
  </si>
  <si>
    <t>766000011</t>
  </si>
  <si>
    <t>Hliníkova stěna pevná</t>
  </si>
  <si>
    <t>394</t>
  </si>
  <si>
    <t>766000078</t>
  </si>
  <si>
    <t>Platové okno D+M</t>
  </si>
  <si>
    <t>396</t>
  </si>
  <si>
    <t>197</t>
  </si>
  <si>
    <t>766000086</t>
  </si>
  <si>
    <t>Vchodové dveře plastové</t>
  </si>
  <si>
    <t>398</t>
  </si>
  <si>
    <t>766000034</t>
  </si>
  <si>
    <t>Vnitřní hliníkové dveře EI(30) C</t>
  </si>
  <si>
    <t>400</t>
  </si>
  <si>
    <t>199</t>
  </si>
  <si>
    <t>766000049</t>
  </si>
  <si>
    <t>Vnitřní obložkové dveře s EI(30)-C</t>
  </si>
  <si>
    <t>402</t>
  </si>
  <si>
    <t>766000003</t>
  </si>
  <si>
    <t>Dveře vnitřní obložkové</t>
  </si>
  <si>
    <t>404</t>
  </si>
  <si>
    <t>201</t>
  </si>
  <si>
    <t>766000013</t>
  </si>
  <si>
    <t>Vchodové dveře protipožární</t>
  </si>
  <si>
    <t>406</t>
  </si>
  <si>
    <t>766000074</t>
  </si>
  <si>
    <t>D+M kuchyňské linky</t>
  </si>
  <si>
    <t>408</t>
  </si>
  <si>
    <t>203</t>
  </si>
  <si>
    <t>766695232R00</t>
  </si>
  <si>
    <t>Montáž prahů dveří dvoukřídlových š. do 10 cm</t>
  </si>
  <si>
    <t>410</t>
  </si>
  <si>
    <t>61187156</t>
  </si>
  <si>
    <t>Prah dubový délka 80 cm šířka 10 cm tl. 2 cm</t>
  </si>
  <si>
    <t>412</t>
  </si>
  <si>
    <t>205</t>
  </si>
  <si>
    <t>766601216R00</t>
  </si>
  <si>
    <t>Těsnění oken.spáry, ostění, PT-Z folie + PP páska</t>
  </si>
  <si>
    <t>414</t>
  </si>
  <si>
    <t>766601229R00</t>
  </si>
  <si>
    <t>Těsnění oken.spáry,parapet,PT folie+PP folie+páska</t>
  </si>
  <si>
    <t>416</t>
  </si>
  <si>
    <t>207</t>
  </si>
  <si>
    <t>998766103R00</t>
  </si>
  <si>
    <t>Přesun hmot pro truhlářské konstr., výšky do 24 m</t>
  </si>
  <si>
    <t>418</t>
  </si>
  <si>
    <t>767</t>
  </si>
  <si>
    <t>Konstrukce doplňkové stavební (zámečnické)</t>
  </si>
  <si>
    <t>767995104R00</t>
  </si>
  <si>
    <t>Výroba a montáž kov. atypických konstr. do 50 kg</t>
  </si>
  <si>
    <t>kg</t>
  </si>
  <si>
    <t>420</t>
  </si>
  <si>
    <t>209</t>
  </si>
  <si>
    <t>13227800</t>
  </si>
  <si>
    <t>Tyč ocelová plochá jakost 11375  50x 5 mm</t>
  </si>
  <si>
    <t>422</t>
  </si>
  <si>
    <t>14312734</t>
  </si>
  <si>
    <t>Trubka podélně svařovaná hladká 11373  48x3,0 mm</t>
  </si>
  <si>
    <t>424</t>
  </si>
  <si>
    <t>211</t>
  </si>
  <si>
    <t>767000043</t>
  </si>
  <si>
    <t>Žárové zinkování</t>
  </si>
  <si>
    <t>426</t>
  </si>
  <si>
    <t>767995105R00</t>
  </si>
  <si>
    <t>Výroba a montáž kov. atypických konstr. do 100 kg</t>
  </si>
  <si>
    <t>428</t>
  </si>
  <si>
    <t>213</t>
  </si>
  <si>
    <t>13383425</t>
  </si>
  <si>
    <t>Tyč průřezu UPE 140, střední, jakost oceli 11375</t>
  </si>
  <si>
    <t>430</t>
  </si>
  <si>
    <t>13383430</t>
  </si>
  <si>
    <t>Tyč průřezu UPE 160, střední, jakost oceli 11375</t>
  </si>
  <si>
    <t>432</t>
  </si>
  <si>
    <t>215</t>
  </si>
  <si>
    <t>434</t>
  </si>
  <si>
    <t>767811100R00</t>
  </si>
  <si>
    <t>Montáž větracích mřížek</t>
  </si>
  <si>
    <t>436</t>
  </si>
  <si>
    <t>217</t>
  </si>
  <si>
    <t>42973068</t>
  </si>
  <si>
    <t>Mřížka stěnová vel. 600x300, hliníková včetně rámu</t>
  </si>
  <si>
    <t>438</t>
  </si>
  <si>
    <t>767000044</t>
  </si>
  <si>
    <t>Sestava 8 poštovních schránek</t>
  </si>
  <si>
    <t>440</t>
  </si>
  <si>
    <t>219</t>
  </si>
  <si>
    <t>767914830R00</t>
  </si>
  <si>
    <t>Demontáž oplocení rámového H do 2 m</t>
  </si>
  <si>
    <t>442</t>
  </si>
  <si>
    <t>998767103R00</t>
  </si>
  <si>
    <t>Přesun hmot pro zámečnické konstr., výšky do 24 m</t>
  </si>
  <si>
    <t>444</t>
  </si>
  <si>
    <t>771</t>
  </si>
  <si>
    <t>Podlahy z dlaždic</t>
  </si>
  <si>
    <t>221</t>
  </si>
  <si>
    <t>771471014R00</t>
  </si>
  <si>
    <t>Obklad soklíků keram.rovných do MC,20x10, H 10 cm</t>
  </si>
  <si>
    <t>446</t>
  </si>
  <si>
    <t>771471034R00</t>
  </si>
  <si>
    <t>Obklad soklíků keram.stupňov.do MC,20x10 H 10 cm</t>
  </si>
  <si>
    <t>448</t>
  </si>
  <si>
    <t>223</t>
  </si>
  <si>
    <t>771575109R00</t>
  </si>
  <si>
    <t>Montáž podlah keram.,hladké, tmel, 30x30 cm</t>
  </si>
  <si>
    <t>450</t>
  </si>
  <si>
    <t>59770102</t>
  </si>
  <si>
    <t>Dlaždice - dle výběru investora</t>
  </si>
  <si>
    <t>452</t>
  </si>
  <si>
    <t>225</t>
  </si>
  <si>
    <t>771577111RS7</t>
  </si>
  <si>
    <t>Hrana schodů z hliníkového profilu</t>
  </si>
  <si>
    <t>454</t>
  </si>
  <si>
    <t>771578011R00</t>
  </si>
  <si>
    <t>Spára podlaha - stěna, silikonem</t>
  </si>
  <si>
    <t>456</t>
  </si>
  <si>
    <t>227</t>
  </si>
  <si>
    <t>771579790R00</t>
  </si>
  <si>
    <t>Příplatek za diagonální kladení</t>
  </si>
  <si>
    <t>458</t>
  </si>
  <si>
    <t>771577843R00</t>
  </si>
  <si>
    <t>Podlahový profil dilatační  výšky 10 mm</t>
  </si>
  <si>
    <t>460</t>
  </si>
  <si>
    <t>229</t>
  </si>
  <si>
    <t>771577961R00</t>
  </si>
  <si>
    <t>Ukončovací profil h =  10mm, s okapničkou pod dlažbu - balkon</t>
  </si>
  <si>
    <t>462</t>
  </si>
  <si>
    <t>998771103R00</t>
  </si>
  <si>
    <t>Přesun hmot pro podlahy z dlaždic, výšky do 24 m</t>
  </si>
  <si>
    <t>464</t>
  </si>
  <si>
    <t>775</t>
  </si>
  <si>
    <t>Podlahy vlysové a parketové</t>
  </si>
  <si>
    <t>231</t>
  </si>
  <si>
    <t>775413021R00</t>
  </si>
  <si>
    <t>Montáž podlahové lišty připevněné vruty, výš. 6 cm</t>
  </si>
  <si>
    <t>466</t>
  </si>
  <si>
    <t>34572180</t>
  </si>
  <si>
    <t>Lišta soklová mdf s folií</t>
  </si>
  <si>
    <t>468</t>
  </si>
  <si>
    <t>233</t>
  </si>
  <si>
    <t>775541412R00</t>
  </si>
  <si>
    <t>Podlaha laminátová tl. 8 mm, zámkový spoj</t>
  </si>
  <si>
    <t>470</t>
  </si>
  <si>
    <t>775542011R00</t>
  </si>
  <si>
    <t>Fólie PE pod lamelové podlahy</t>
  </si>
  <si>
    <t>472</t>
  </si>
  <si>
    <t>235</t>
  </si>
  <si>
    <t>775542022R00</t>
  </si>
  <si>
    <t>Podložka Mirelon 3 mm pod lamelové podlahy</t>
  </si>
  <si>
    <t>474</t>
  </si>
  <si>
    <t>775981112R00</t>
  </si>
  <si>
    <t>Lišta hliníková přechodová, stejná výška krytin</t>
  </si>
  <si>
    <t>476</t>
  </si>
  <si>
    <t>237</t>
  </si>
  <si>
    <t>998775103R00</t>
  </si>
  <si>
    <t>Přesun hmot pro podlahy vlysové, výšky do 24 m</t>
  </si>
  <si>
    <t>478</t>
  </si>
  <si>
    <t>776</t>
  </si>
  <si>
    <t>Podlahy povlakové</t>
  </si>
  <si>
    <t>776972127R00</t>
  </si>
  <si>
    <t>Rohož z Al profilů  standard tl. 27 mm</t>
  </si>
  <si>
    <t>480</t>
  </si>
  <si>
    <t>239</t>
  </si>
  <si>
    <t>776973416R00</t>
  </si>
  <si>
    <t>Rohož plastová  tl. 16 mm</t>
  </si>
  <si>
    <t>482</t>
  </si>
  <si>
    <t>776976101R00</t>
  </si>
  <si>
    <t>Rám pro zapuštění z Al profilů L</t>
  </si>
  <si>
    <t>484</t>
  </si>
  <si>
    <t>781</t>
  </si>
  <si>
    <t>Obklady (keramické)</t>
  </si>
  <si>
    <t>241</t>
  </si>
  <si>
    <t>781101111R00</t>
  </si>
  <si>
    <t>Vyrovnání podkladu maltou ze SMS tl. do 7 mm</t>
  </si>
  <si>
    <t>486</t>
  </si>
  <si>
    <t>781101210R00</t>
  </si>
  <si>
    <t>Penetrace podkladu pod obklady</t>
  </si>
  <si>
    <t>488</t>
  </si>
  <si>
    <t>243</t>
  </si>
  <si>
    <t>781111121R00</t>
  </si>
  <si>
    <t>Montáž lišt rohových, vanových a dilatačních</t>
  </si>
  <si>
    <t>490</t>
  </si>
  <si>
    <t>781415016R00</t>
  </si>
  <si>
    <t>Montáž obkladů stěn, porovin.,tmel, nad 20x25 cm</t>
  </si>
  <si>
    <t>492</t>
  </si>
  <si>
    <t>245</t>
  </si>
  <si>
    <t>59781561</t>
  </si>
  <si>
    <t>Obklad - dle výběru investora</t>
  </si>
  <si>
    <t>494</t>
  </si>
  <si>
    <t>998781103R00</t>
  </si>
  <si>
    <t>Přesun hmot pro obklady keramické, výšky do 24 m</t>
  </si>
  <si>
    <t>496</t>
  </si>
  <si>
    <t>783</t>
  </si>
  <si>
    <t>Nátěry</t>
  </si>
  <si>
    <t>247</t>
  </si>
  <si>
    <t>783225600R00</t>
  </si>
  <si>
    <t>Nátěr syntetický kovových konstrukcí 2x email</t>
  </si>
  <si>
    <t>498</t>
  </si>
  <si>
    <t>783226100R00</t>
  </si>
  <si>
    <t>Nátěr syntetický kovových konstrukcí základní</t>
  </si>
  <si>
    <t>500</t>
  </si>
  <si>
    <t>249</t>
  </si>
  <si>
    <t>783626020R00</t>
  </si>
  <si>
    <t>Nátěr syntetický truhlářských výrobků 2x lakování</t>
  </si>
  <si>
    <t>502</t>
  </si>
  <si>
    <t>783903811R00</t>
  </si>
  <si>
    <t>Odmaštění chemickými rozpouštědly</t>
  </si>
  <si>
    <t>504</t>
  </si>
  <si>
    <t>784</t>
  </si>
  <si>
    <t>Malby</t>
  </si>
  <si>
    <t>251</t>
  </si>
  <si>
    <t>784442001R00</t>
  </si>
  <si>
    <t>Malba disperzní interiérová , výška do 3,8 m</t>
  </si>
  <si>
    <t>506</t>
  </si>
  <si>
    <t>Lešení a stavební výtahy</t>
  </si>
  <si>
    <t>941941051R00</t>
  </si>
  <si>
    <t>Montáž lešení leh.řad.s podlahami,š.1,5 m, H 10 m</t>
  </si>
  <si>
    <t>508</t>
  </si>
  <si>
    <t>253</t>
  </si>
  <si>
    <t>941941391R00</t>
  </si>
  <si>
    <t>Příplatek za každý měsíc použití lešení k pol.1051</t>
  </si>
  <si>
    <t>510</t>
  </si>
  <si>
    <t>941941851R00</t>
  </si>
  <si>
    <t>Demontáž lešení leh.řad.s podlahami,š.1,5 m,H 10 m</t>
  </si>
  <si>
    <t>512</t>
  </si>
  <si>
    <t>255</t>
  </si>
  <si>
    <t>941955002R00</t>
  </si>
  <si>
    <t>Lešení lehké pomocné, výška podlahy do 1,9 m</t>
  </si>
  <si>
    <t>514</t>
  </si>
  <si>
    <t>941955001R00</t>
  </si>
  <si>
    <t>Lešení lehké pomocné, výška podlahy do 1,2 m</t>
  </si>
  <si>
    <t>516</t>
  </si>
  <si>
    <t>257</t>
  </si>
  <si>
    <t>762991111R00</t>
  </si>
  <si>
    <t>Montáž a demontáž stavebního vrátku</t>
  </si>
  <si>
    <t>518</t>
  </si>
  <si>
    <t>762991121R00</t>
  </si>
  <si>
    <t>Pronájem lanového stavebního vrátku</t>
  </si>
  <si>
    <t>den</t>
  </si>
  <si>
    <t>520</t>
  </si>
  <si>
    <t>Různé dokončovací konstrukce a práce na pozemních stavbách</t>
  </si>
  <si>
    <t>259</t>
  </si>
  <si>
    <t>953946111R00</t>
  </si>
  <si>
    <t>Osazení ventilačních mřížek</t>
  </si>
  <si>
    <t>522</t>
  </si>
  <si>
    <t>42972800</t>
  </si>
  <si>
    <t>Mřížka čtyřhranná vel. 125x125</t>
  </si>
  <si>
    <t>524</t>
  </si>
  <si>
    <t>261</t>
  </si>
  <si>
    <t>28614060</t>
  </si>
  <si>
    <t>Chránička plynová PEHD d 110 x 10,0 x 6000 mm</t>
  </si>
  <si>
    <t>526</t>
  </si>
  <si>
    <t>3457114705</t>
  </si>
  <si>
    <t>Trubka kabelová chránička  09110</t>
  </si>
  <si>
    <t>528</t>
  </si>
  <si>
    <t>263</t>
  </si>
  <si>
    <t>953981204R00</t>
  </si>
  <si>
    <t>Chemické kotvy, beton, hl. 125 mm, M16, malta POXY</t>
  </si>
  <si>
    <t>530</t>
  </si>
  <si>
    <t>953981201R00</t>
  </si>
  <si>
    <t>Chemické kotvy, beton, hl. 80 mm, M8, malta POXY</t>
  </si>
  <si>
    <t>532</t>
  </si>
  <si>
    <t>265</t>
  </si>
  <si>
    <t>953000052</t>
  </si>
  <si>
    <t>Montáž hasících přístrojů</t>
  </si>
  <si>
    <t>534</t>
  </si>
  <si>
    <t>44984122</t>
  </si>
  <si>
    <t>Přístroj hasicí práškový</t>
  </si>
  <si>
    <t>536</t>
  </si>
  <si>
    <t>267</t>
  </si>
  <si>
    <t>953000053</t>
  </si>
  <si>
    <t>Orientační cedulky - exit, nouzový východ, únikový východ, uzávěry......</t>
  </si>
  <si>
    <t>538</t>
  </si>
  <si>
    <t>952901111R00</t>
  </si>
  <si>
    <t>Vyčištění budov o výšce podlaží do 4 m</t>
  </si>
  <si>
    <t>540</t>
  </si>
  <si>
    <t>Bourání konstrukcí</t>
  </si>
  <si>
    <t>269</t>
  </si>
  <si>
    <t>962022491R00</t>
  </si>
  <si>
    <t>Bourání zdiva nadzákladového kamenného na MC</t>
  </si>
  <si>
    <t>542</t>
  </si>
  <si>
    <t>961021311R00</t>
  </si>
  <si>
    <t>Bourání základů ze zdiva kamenného</t>
  </si>
  <si>
    <t>544</t>
  </si>
  <si>
    <t>H01</t>
  </si>
  <si>
    <t>Budovy občanské výstavby</t>
  </si>
  <si>
    <t>271</t>
  </si>
  <si>
    <t>998011003R00</t>
  </si>
  <si>
    <t>Přesun hmot pro budovy zděné výšky do 24 m</t>
  </si>
  <si>
    <t>546</t>
  </si>
  <si>
    <t>S</t>
  </si>
  <si>
    <t>Přesuny sutí</t>
  </si>
  <si>
    <t>979082317R00</t>
  </si>
  <si>
    <t>Vodorovná doprava suti a hmot po suchu do 5000 m</t>
  </si>
  <si>
    <t>550</t>
  </si>
  <si>
    <t>273</t>
  </si>
  <si>
    <t>979087112R00</t>
  </si>
  <si>
    <t>Nakládání suti na dopravní prostředky</t>
  </si>
  <si>
    <t>552</t>
  </si>
  <si>
    <t>979990001R00</t>
  </si>
  <si>
    <t>Poplatek za skládku stavební suti</t>
  </si>
  <si>
    <t>554</t>
  </si>
  <si>
    <t>1D.1.4 - ELEKTROINSTALACE - SILNOPROUDÉ ROZVODY</t>
  </si>
  <si>
    <t>921.01 - Specifikace dodávky  RE vč. montáže</t>
  </si>
  <si>
    <t xml:space="preserve">    21.01-M - ROZVODNICE OCELOPLECHOVÁ</t>
  </si>
  <si>
    <t xml:space="preserve">    21.02-M - DOPLŇKY KONSTRUKCI</t>
  </si>
  <si>
    <t xml:space="preserve">    21.03-M - PŘÍPOJNICE CU</t>
  </si>
  <si>
    <t xml:space="preserve">    21.04-M - ZÁSUVKA VESTAVNÁ</t>
  </si>
  <si>
    <t xml:space="preserve">    21.05-M - PROUDOVÝ CHRÁNIČ 4POLOVÝ</t>
  </si>
  <si>
    <t xml:space="preserve">    21.06-M - JISTIČ 1 POLOVÝ</t>
  </si>
  <si>
    <t xml:space="preserve">    21.07-M - JISTIČ 3 POLOVÝ</t>
  </si>
  <si>
    <t xml:space="preserve">    21.08-M - ŘADOVÁ SVORKOVNICE</t>
  </si>
  <si>
    <t>921.02 - Specifikace dodávky  RB vč. montáže - 6ks</t>
  </si>
  <si>
    <t xml:space="preserve">    21.09-M - PLASTOVÁ ROZVODNICE POD OMÍTKU</t>
  </si>
  <si>
    <t xml:space="preserve">    21.10-M - PROUDOVÝ CHRÁNIČ 4 POLOVÝ</t>
  </si>
  <si>
    <t xml:space="preserve">    21.11-M - JISTIČ 1-POLOVÝ</t>
  </si>
  <si>
    <t xml:space="preserve">    21.12-M - JISTIČ 3-POLOVÝ</t>
  </si>
  <si>
    <t xml:space="preserve">    21.13-M - ROZVADĚČOVÝ VYPÍNAČ</t>
  </si>
  <si>
    <t>921.03 - Specifikace dodávky  RK vč. montáže</t>
  </si>
  <si>
    <t xml:space="preserve">    21.14-M - ROZVODNICE NA POVRCH IP43</t>
  </si>
  <si>
    <t xml:space="preserve">    21.15-M - DOPLřKY KONSTRUKCI</t>
  </si>
  <si>
    <t xml:space="preserve">    21.16-M - VÝVODKA PLASTOVÁ</t>
  </si>
  <si>
    <t xml:space="preserve">    21.17-M - ZÁSUVKA VESTAVNÁ</t>
  </si>
  <si>
    <t xml:space="preserve">    21.18-M - POJISTKA PŘÍSTROJOVÁ REMOS</t>
  </si>
  <si>
    <t xml:space="preserve">    21.19-M - PROUDOVÝ CHRÁNIČ 2 POLOVÝ</t>
  </si>
  <si>
    <t xml:space="preserve">    21.20-M - JISTIČ 1 POLOVÝ</t>
  </si>
  <si>
    <t xml:space="preserve">    21.21-M - JISTIČ 1 POLOVÝ</t>
  </si>
  <si>
    <t xml:space="preserve">    21.22-M - POMOCNÉ RELÉ VČ.PATICE</t>
  </si>
  <si>
    <t xml:space="preserve">    21.23-M - ŘADOVÁ SVORKOVNICE</t>
  </si>
  <si>
    <t xml:space="preserve">    21.24-M - ROZVADĚČOVÝ VYPÍNAČ</t>
  </si>
  <si>
    <t xml:space="preserve">    21.25-M - DETEKTOR ÚNIKU ZEMNÍHO PLYNU</t>
  </si>
  <si>
    <t>921.04 - Specifikace dodávky  RS01 vč. montáže</t>
  </si>
  <si>
    <t xml:space="preserve">    21.26-M - PLASTOVÁ ROZVODNICE POD OMÍTKU</t>
  </si>
  <si>
    <t xml:space="preserve">    21.27-M - PROUDOVÝ CHRÁNIČ 4 POLOVÝ</t>
  </si>
  <si>
    <t xml:space="preserve">    21.28-M - JISTIČ  1-POLOVÝ CHARAKT."B"</t>
  </si>
  <si>
    <t xml:space="preserve">    21.29-M - ROZVADĚČOVÝ VYPÍNAČ</t>
  </si>
  <si>
    <t>921.05 - Dodávky</t>
  </si>
  <si>
    <t xml:space="preserve">    21.30-M - REGULÁTOR TLAKU VLNOVCOVÝ</t>
  </si>
  <si>
    <t>921.06 - Elektromontáže</t>
  </si>
  <si>
    <t xml:space="preserve">    921.06.01 - ELEKTROINSTALACE BYTY</t>
  </si>
  <si>
    <t xml:space="preserve">      21.31-M - OHEBNÁ CHRÁNIČKA KOPOFLEX</t>
  </si>
  <si>
    <t xml:space="preserve">      21.32-M - KRABICE PŘÍSTROJOVÁ POD OMÍTKU</t>
  </si>
  <si>
    <t xml:space="preserve">      21.33-M - KRABICE ODBOČNÁ POD OMÍTKU BEZ SVORKOVNICE</t>
  </si>
  <si>
    <t xml:space="preserve">      21.34-M - SVORKOVNICE KABICOVÁ WAGO</t>
  </si>
  <si>
    <t xml:space="preserve">      21.35-M - OSAZENÍ HMOŽDINKY DO CIHLOVÉHO ZDIVA</t>
  </si>
  <si>
    <t xml:space="preserve">      21.36-M - KABEL SILOVÝ,IZOLACE PVC BEZ VODIČE PE</t>
  </si>
  <si>
    <t xml:space="preserve">      21.37-M - KABEL SILOVÝ,IZOLACE PVC S VODIČEM PE</t>
  </si>
  <si>
    <t xml:space="preserve">      21.38-M - UKONČENÍ KABELŮ DO</t>
  </si>
  <si>
    <t xml:space="preserve">      21.39-M - UKONČENÍ VODIČŮ NA SVORKOVNICI</t>
  </si>
  <si>
    <t xml:space="preserve">      21.40-M - STROJEK SPÍNAČE "TANGO"</t>
  </si>
  <si>
    <t xml:space="preserve">      21.41-M - KRYT SPÍNAČE "TANGO" BARVA BÍLÁ</t>
  </si>
  <si>
    <t xml:space="preserve">      21.42-M - RÁMEČEK PRO PŘÍSTROJE "TANGO" BARVA BÍLÁ</t>
  </si>
  <si>
    <t xml:space="preserve">      21.43-M - SPORÁKOVA PŘÍPOJKA  3-PÓLOVÁ ZAPUŠTĚNÁ</t>
  </si>
  <si>
    <t xml:space="preserve">      21.44-M - ZÁSUVKA DOMOVNÍ "TANGO", BARVA BÍLÁ, KOMPLETNÍ</t>
  </si>
  <si>
    <t xml:space="preserve">      21.45-M - MONTÁŽ ROZVODNIC</t>
  </si>
  <si>
    <t xml:space="preserve">      21.46-M - SVÍTIDLO VČETNĚ ZDROJŮ</t>
  </si>
  <si>
    <t xml:space="preserve">      21.47-M - VODIČ PRO POSPOJOVÁNÍ</t>
  </si>
  <si>
    <t xml:space="preserve">      21.48-M - SVORKA UZEMŇOVACÍ</t>
  </si>
  <si>
    <t xml:space="preserve">      21.49-M - HODINOVE ZUCTOVACI SAZBY</t>
  </si>
  <si>
    <t xml:space="preserve">      21.50-M - PROVEDENI REVIZNICH ZKOUSEK DLE CSN 331500</t>
  </si>
  <si>
    <t xml:space="preserve">    921.06.02 - ELEKTROINSTALACE SPOLEČNÉ PROSTORY</t>
  </si>
  <si>
    <t xml:space="preserve">      21.51-M - DK-KABEL. KRAB. ROZVODKY IP 65, KABEL. VSTUPY S PŘEDLISY PRO METRI. VÝVODKY, ŠEDÁ, RAL 7035, TERMOPL</t>
  </si>
  <si>
    <t xml:space="preserve">      21.52-M - KRABICE PŘÍSTROJOVÁ POD OMÍTKU</t>
  </si>
  <si>
    <t xml:space="preserve">      21.53-M - KRABICE ODBOČNÁ POD OMÍTKU BEZ SVORKOVNICE</t>
  </si>
  <si>
    <t xml:space="preserve">      21.54-M - SVORKOVNICE KABICOVÁ WAGO</t>
  </si>
  <si>
    <t xml:space="preserve">      21.55-M - OSAZENÍ HMOŽDINKY DO CIHLOVÉHO ZDIVA</t>
  </si>
  <si>
    <t xml:space="preserve">      21.56-M - KABELOVÝ ŽLAB MERKUR VČ. DÍLŮ A PŘÍSLUŠENSTVÍ, ŽÁROVÝ ZINEK</t>
  </si>
  <si>
    <t xml:space="preserve">      21.57-M - KABEL SILOVÝ,IZOLACE PVC BEZ VODIČE PE</t>
  </si>
  <si>
    <t xml:space="preserve">      21.58-M - KABEL SILOVÝ,IZOLACE PVC S VODIČEM PE</t>
  </si>
  <si>
    <t xml:space="preserve">      21.59-M - KABEL STÍNĚNÝ, 250V</t>
  </si>
  <si>
    <t xml:space="preserve">      21.60-M - KABEL SILOVÝ,IZOLACE PVC</t>
  </si>
  <si>
    <t xml:space="preserve">      21.61-M - UKONČENÍ KABELŮ DO</t>
  </si>
  <si>
    <t xml:space="preserve">      21.62-M - UKONČENÍ VODIČŮ NA SVORKOVNICI</t>
  </si>
  <si>
    <t xml:space="preserve">      21.63-M - STROJEK SPÍNAČE "TANGO"</t>
  </si>
  <si>
    <t xml:space="preserve">      21.64-M - KRYT SPÍNAČE "TANGO" BARVA BÍLÁ</t>
  </si>
  <si>
    <t xml:space="preserve">      21.65-M - RÁMEČEK PRO PŘÍSTROJE "TANGO" BARVA BÍLÁ</t>
  </si>
  <si>
    <t xml:space="preserve">      21.66-M - ZÁSUVKA DOMOVNÍ "TANGO", BARVA BÍLÁ, KOMPLETNÍ</t>
  </si>
  <si>
    <t xml:space="preserve">      21.67-M - SPÍNAČ DO VLHKA V IZOL. IP44 "PRAKTIK"</t>
  </si>
  <si>
    <t xml:space="preserve">      21.68-M - ZÁSUVKA NASTĚNNÁ IP44 (PRAKTIK)</t>
  </si>
  <si>
    <t xml:space="preserve">      21.69-M - MONTÁŽ ROZVODNIC</t>
  </si>
  <si>
    <t xml:space="preserve">      21.70-M - POJISTKOVÁ PATRONA PN</t>
  </si>
  <si>
    <t xml:space="preserve">      21.71-M - SVÍTIDLO VČETNĚ ZDROJŮ</t>
  </si>
  <si>
    <t xml:space="preserve">      21.72-M - VODIČ PRO POSPOJOVÁNÍ</t>
  </si>
  <si>
    <t xml:space="preserve">      21.73-M - SVORKA UZEMŇOVACÍ</t>
  </si>
  <si>
    <t xml:space="preserve">      21.74-M - HODINOVE ZUCTOVACI SAZBY</t>
  </si>
  <si>
    <t xml:space="preserve">      21.75-M - PROVEDENI REVIZNICH ZKOUSEK DLE CSN 331500</t>
  </si>
  <si>
    <t xml:space="preserve">    921.06.03 - BLESKOSVOD,UZEMNĚNÍ</t>
  </si>
  <si>
    <t xml:space="preserve">      21.76-M - DRÁT UZEMŇOVACÍ</t>
  </si>
  <si>
    <t xml:space="preserve">      21.77-M - OCELOVÝ PÁSEK POZINKOVANÝ</t>
  </si>
  <si>
    <t xml:space="preserve">    921.06.04 - BLESKOSVOD</t>
  </si>
  <si>
    <t xml:space="preserve">      21.78-M - PODPĚRA VEDENÍ</t>
  </si>
  <si>
    <t xml:space="preserve">      21.79-M - PODPĚRA VEDENÍ</t>
  </si>
  <si>
    <t xml:space="preserve">      21.80-M - SVORKA HROMOSVODNÍ, UZEMŇOVACÍ</t>
  </si>
  <si>
    <t xml:space="preserve">      21.81-M - OCHRANNÝ ÚHELNÍK A DRŽÁK</t>
  </si>
  <si>
    <t xml:space="preserve">      21.82-M - JÍMACÍ TYČ</t>
  </si>
  <si>
    <t xml:space="preserve">      21.83-M - DRŽÁK JÍMACÍ TYČE</t>
  </si>
  <si>
    <t xml:space="preserve">      21.84-M - OCHRANNÁ STŘÍŠKA</t>
  </si>
  <si>
    <t xml:space="preserve">      21.85-M - MONTÁŽNÍ PRÁCE</t>
  </si>
  <si>
    <t xml:space="preserve">      21.86-M - REVIZNÍ ZKOUŠKY DLE ČSN</t>
  </si>
  <si>
    <t xml:space="preserve">      21.87-M - PODRUŽNÝ MATERIÁL</t>
  </si>
  <si>
    <t>921.01</t>
  </si>
  <si>
    <t>Specifikace dodávky  RE vč. montáže</t>
  </si>
  <si>
    <t>21.01-M</t>
  </si>
  <si>
    <t>ROZVODNICE OCELOPLECHOVÁ</t>
  </si>
  <si>
    <t>Pol1</t>
  </si>
  <si>
    <t>800x1500x200mm</t>
  </si>
  <si>
    <t>21.02-M</t>
  </si>
  <si>
    <t>DOPLŇKY KONSTRUKCI</t>
  </si>
  <si>
    <t>Pol2</t>
  </si>
  <si>
    <t>ZÁKRYT Z PLECHU</t>
  </si>
  <si>
    <t>Pol3</t>
  </si>
  <si>
    <t>POPISNÝ ŠTÍTEK</t>
  </si>
  <si>
    <t>Pol4</t>
  </si>
  <si>
    <t>PROPOJENÍ OBVODŮ</t>
  </si>
  <si>
    <t>21.03-M</t>
  </si>
  <si>
    <t>PŘÍPOJNICE CU</t>
  </si>
  <si>
    <t>Pol5</t>
  </si>
  <si>
    <t>Cu 20x3</t>
  </si>
  <si>
    <t>Pol6</t>
  </si>
  <si>
    <t>Cu 20x5</t>
  </si>
  <si>
    <t>21.04-M</t>
  </si>
  <si>
    <t>ZÁSUVKA VESTAVNÁ</t>
  </si>
  <si>
    <t>Pol7</t>
  </si>
  <si>
    <t>5517-2790 2p+z</t>
  </si>
  <si>
    <t>Pol8</t>
  </si>
  <si>
    <t>IEG3253 32A,400V,3p+N+z</t>
  </si>
  <si>
    <t>21.05-M</t>
  </si>
  <si>
    <t>PROUDOVÝ CHRÁNIČ 4POLOVÝ</t>
  </si>
  <si>
    <t>Pol9</t>
  </si>
  <si>
    <t>FI25-4p/0.03 typ468,30mA</t>
  </si>
  <si>
    <t>21.06-M</t>
  </si>
  <si>
    <t>JISTIČ 1 POLOVÝ</t>
  </si>
  <si>
    <t>Pol10</t>
  </si>
  <si>
    <t>LPN4B/1 4A</t>
  </si>
  <si>
    <t>Pol11</t>
  </si>
  <si>
    <t>LPN10B/1 10A</t>
  </si>
  <si>
    <t>Pol12</t>
  </si>
  <si>
    <t>LPN16B/1 16A</t>
  </si>
  <si>
    <t>21.07-M</t>
  </si>
  <si>
    <t>JISTIČ 3 POLOVÝ</t>
  </si>
  <si>
    <t>Pol13</t>
  </si>
  <si>
    <t>LPN20B/3 20A</t>
  </si>
  <si>
    <t>Pol14</t>
  </si>
  <si>
    <t>LPN25B/3 25A</t>
  </si>
  <si>
    <t>21.08-M</t>
  </si>
  <si>
    <t>ŘADOVÁ SVORKOVNICE</t>
  </si>
  <si>
    <t>Pol15</t>
  </si>
  <si>
    <t>RVA6</t>
  </si>
  <si>
    <t>Pol16</t>
  </si>
  <si>
    <t>IMPULSNÍ RELÉ</t>
  </si>
  <si>
    <t>921.02</t>
  </si>
  <si>
    <t>Specifikace dodávky  RB vč. montáže - 6ks</t>
  </si>
  <si>
    <t>21.09-M</t>
  </si>
  <si>
    <t>PLASTOVÁ ROZVODNICE POD OMÍTKU</t>
  </si>
  <si>
    <t>Pol17</t>
  </si>
  <si>
    <t>3x12 MODULŮ VČ.PŘÍSLUŠENSTVÍ</t>
  </si>
  <si>
    <t>21.10-M</t>
  </si>
  <si>
    <t>PROUDOVÝ CHRÁNIČ 4 POLOVÝ</t>
  </si>
  <si>
    <t>21.11-M</t>
  </si>
  <si>
    <t>JISTIČ 1-POLOVÝ</t>
  </si>
  <si>
    <t>Pol18</t>
  </si>
  <si>
    <t>LPN6B/1 6A</t>
  </si>
  <si>
    <t>21.12-M</t>
  </si>
  <si>
    <t>JISTIČ 3-POLOVÝ</t>
  </si>
  <si>
    <t>Pol19</t>
  </si>
  <si>
    <t>LPN16B/3 16A</t>
  </si>
  <si>
    <t>21.13-M</t>
  </si>
  <si>
    <t>ROZVADĚČOVÝ VYPÍNAČ</t>
  </si>
  <si>
    <t>Pol20</t>
  </si>
  <si>
    <t>ASN32/3 32A,trojpolový</t>
  </si>
  <si>
    <t>921.03</t>
  </si>
  <si>
    <t>Specifikace dodávky  RK vč. montáže</t>
  </si>
  <si>
    <t>21.14-M</t>
  </si>
  <si>
    <t>ROZVODNICE NA POVRCH IP43</t>
  </si>
  <si>
    <t>Pol21</t>
  </si>
  <si>
    <t>600x600x200 mm</t>
  </si>
  <si>
    <t>21.15-M</t>
  </si>
  <si>
    <t>DOPLřKY KONSTRUKCI</t>
  </si>
  <si>
    <t>21.16-M</t>
  </si>
  <si>
    <t>VÝVODKA PLASTOVÁ</t>
  </si>
  <si>
    <t>Pol22</t>
  </si>
  <si>
    <t>Pg13.5</t>
  </si>
  <si>
    <t>Pol23</t>
  </si>
  <si>
    <t>Pg29</t>
  </si>
  <si>
    <t>21.17-M</t>
  </si>
  <si>
    <t>21.18-M</t>
  </si>
  <si>
    <t>POJISTKA PŘÍSTROJOVÁ REMOS</t>
  </si>
  <si>
    <t>Pol24</t>
  </si>
  <si>
    <t>Trub.poj.0.10A</t>
  </si>
  <si>
    <t>21.19-M</t>
  </si>
  <si>
    <t>PROUDOVÝ CHRÁNIČ 2 POLOVÝ</t>
  </si>
  <si>
    <t>Pol25</t>
  </si>
  <si>
    <t>FI25-2p/0.03 typ268,30mA</t>
  </si>
  <si>
    <t>21.20-M</t>
  </si>
  <si>
    <t>Pol26</t>
  </si>
  <si>
    <t>POMOCNÝ´ KONTAKT  1/1</t>
  </si>
  <si>
    <t>Pol27</t>
  </si>
  <si>
    <t>NAPĚŤOVÁ CÍVKA 230V</t>
  </si>
  <si>
    <t>21.21-M</t>
  </si>
  <si>
    <t>Pol28</t>
  </si>
  <si>
    <t>LPN4C/1 4A</t>
  </si>
  <si>
    <t>21.22-M</t>
  </si>
  <si>
    <t>POMOCNÉ RELÉ VČ.PATICE</t>
  </si>
  <si>
    <t>Pol29</t>
  </si>
  <si>
    <t>RXM4AB1P7 ,c.230V,10A</t>
  </si>
  <si>
    <t>21.23-M</t>
  </si>
  <si>
    <t>21.24-M</t>
  </si>
  <si>
    <t>Pol30</t>
  </si>
  <si>
    <t>ASN32/1 32A,jednopolový</t>
  </si>
  <si>
    <t>Pol31</t>
  </si>
  <si>
    <t>PORUCHOVÁ  SIGNALIZACE 230V,8 VSTUPŮ</t>
  </si>
  <si>
    <t>Pol32</t>
  </si>
  <si>
    <t>TELEFONNÍ KOMUNIKÁTOR,3 ČÍSLA</t>
  </si>
  <si>
    <t>21.25-M</t>
  </si>
  <si>
    <t>DETEKTOR ÚNIKU ZEMNÍHO PLYNU</t>
  </si>
  <si>
    <t>Pol33</t>
  </si>
  <si>
    <t>NZ-DIN - Napájecí zdroj</t>
  </si>
  <si>
    <t>Pol34</t>
  </si>
  <si>
    <t>DETEKTOR ZEM.PLYNU</t>
  </si>
  <si>
    <t>921.04</t>
  </si>
  <si>
    <t>Specifikace dodávky  RS01 vč. montáže</t>
  </si>
  <si>
    <t>21.26-M</t>
  </si>
  <si>
    <t>21.27-M</t>
  </si>
  <si>
    <t>21.28-M</t>
  </si>
  <si>
    <t>JISTIČ  1-POLOVÝ CHARAKT."B"</t>
  </si>
  <si>
    <t>21.29-M</t>
  </si>
  <si>
    <t>921.05</t>
  </si>
  <si>
    <t>Dodávky</t>
  </si>
  <si>
    <t>21.30-M</t>
  </si>
  <si>
    <t>REGULÁTOR TLAKU VLNOVCOVÝ</t>
  </si>
  <si>
    <t>Pol35</t>
  </si>
  <si>
    <t>0.2- 4 BAR/SP9-SP12/</t>
  </si>
  <si>
    <t>Pol36</t>
  </si>
  <si>
    <t>EL.ZVONEK  230V</t>
  </si>
  <si>
    <t>Pol37</t>
  </si>
  <si>
    <t>Specifikace dodÁvky  RS01</t>
  </si>
  <si>
    <t>Pol38</t>
  </si>
  <si>
    <t>Specifikace dodávky  RE</t>
  </si>
  <si>
    <t>Pol39</t>
  </si>
  <si>
    <t>Specifikace dodávky  RB</t>
  </si>
  <si>
    <t>Pol40</t>
  </si>
  <si>
    <t>Specifikace dodávky  RK</t>
  </si>
  <si>
    <t>921.06</t>
  </si>
  <si>
    <t>Elektromontáže</t>
  </si>
  <si>
    <t>921.06.01</t>
  </si>
  <si>
    <t>ELEKTROINSTALACE BYTY</t>
  </si>
  <si>
    <t>21.31-M</t>
  </si>
  <si>
    <t>OHEBNÁ CHRÁNIČKA KOPOFLEX</t>
  </si>
  <si>
    <t>Pol41</t>
  </si>
  <si>
    <t>KF09063 světlost 52mm</t>
  </si>
  <si>
    <t>21.32-M</t>
  </si>
  <si>
    <t>KRABICE PŘÍSTROJOVÁ POD OMÍTKU</t>
  </si>
  <si>
    <t>Pol42</t>
  </si>
  <si>
    <t>KP67x67 71x71x42</t>
  </si>
  <si>
    <t>21.33-M</t>
  </si>
  <si>
    <t>KRABICE ODBOČNÁ POD OMÍTKU BEZ SVORKOVNICE</t>
  </si>
  <si>
    <t>Pol43</t>
  </si>
  <si>
    <t>KU68-1902 73x42</t>
  </si>
  <si>
    <t>Pol44</t>
  </si>
  <si>
    <t>KOM97 103x50</t>
  </si>
  <si>
    <t>21.34-M</t>
  </si>
  <si>
    <t>SVORKOVNICE KABICOVÁ WAGO</t>
  </si>
  <si>
    <t>Pol45</t>
  </si>
  <si>
    <t>273-105 5x1-2,5mm2</t>
  </si>
  <si>
    <t>21.35-M</t>
  </si>
  <si>
    <t>OSAZENÍ HMOŽDINKY DO CIHLOVÉHO ZDIVA</t>
  </si>
  <si>
    <t>Pol46</t>
  </si>
  <si>
    <t>HM8</t>
  </si>
  <si>
    <t>21.36-M</t>
  </si>
  <si>
    <t>KABEL SILOVÝ,IZOLACE PVC BEZ VODIČE PE</t>
  </si>
  <si>
    <t>Pol47</t>
  </si>
  <si>
    <t>CYKY-O 2x1.5 mm2 , pod omítkou</t>
  </si>
  <si>
    <t>Pol48</t>
  </si>
  <si>
    <t>CYKY-O 3x1.5 mm2 , pod omítkou</t>
  </si>
  <si>
    <t>21.37-M</t>
  </si>
  <si>
    <t>KABEL SILOVÝ,IZOLACE PVC S VODIČEM PE</t>
  </si>
  <si>
    <t>Pol49</t>
  </si>
  <si>
    <t>CYKY-J 3x1.5 mm2 , pod omítkou</t>
  </si>
  <si>
    <t>Pol50</t>
  </si>
  <si>
    <t>CYKY-J 3x2.5 mm2 , pod omítkou</t>
  </si>
  <si>
    <t>Pol51</t>
  </si>
  <si>
    <t>CYKY-J 5x1.5 mm2 , pod omítkou</t>
  </si>
  <si>
    <t>Pol52</t>
  </si>
  <si>
    <t>CYKY-J 5x2.5 mm2 , pod omítkou</t>
  </si>
  <si>
    <t>Pol53</t>
  </si>
  <si>
    <t>CYKY-J 5x6 mm2 , pod omítkou</t>
  </si>
  <si>
    <t>21.38-M</t>
  </si>
  <si>
    <t>UKONČENÍ KABELŮ DO</t>
  </si>
  <si>
    <t>Pol54</t>
  </si>
  <si>
    <t>5x4 mm2</t>
  </si>
  <si>
    <t>Pol55</t>
  </si>
  <si>
    <t>5x10 mm2</t>
  </si>
  <si>
    <t>21.39-M</t>
  </si>
  <si>
    <t>UKONČENÍ VODIČŮ NA SVORKOVNICI</t>
  </si>
  <si>
    <t>Pol56</t>
  </si>
  <si>
    <t>do 16 mm2</t>
  </si>
  <si>
    <t>21.40-M</t>
  </si>
  <si>
    <t>STROJEK SPÍNAČE "TANGO"</t>
  </si>
  <si>
    <t>Pol57</t>
  </si>
  <si>
    <t>3558-A01340 1-pól.vyp.(1)</t>
  </si>
  <si>
    <t>Pol58</t>
  </si>
  <si>
    <t>3558-A05340 sériov.přep.(5)</t>
  </si>
  <si>
    <t>Pol59</t>
  </si>
  <si>
    <t>3558-A06340 střídav.přep.(6)</t>
  </si>
  <si>
    <t>Pol60</t>
  </si>
  <si>
    <t>3558-A07340 kříž.přep.(7)</t>
  </si>
  <si>
    <t>Pol61</t>
  </si>
  <si>
    <t>3558-A91342 tlačítko(1/0)</t>
  </si>
  <si>
    <t>21.41-M</t>
  </si>
  <si>
    <t>KRYT SPÍNAČE "TANGO" BARVA BÍLÁ</t>
  </si>
  <si>
    <t>Pol62</t>
  </si>
  <si>
    <t>3558A-A651 B 1 páčka</t>
  </si>
  <si>
    <t>Pol63</t>
  </si>
  <si>
    <t>3558A-A652 B 2 páčky</t>
  </si>
  <si>
    <t>21.42-M</t>
  </si>
  <si>
    <t>RÁMEČEK PRO PŘÍSTROJE "TANGO" BARVA BÍLÁ</t>
  </si>
  <si>
    <t>Pol64</t>
  </si>
  <si>
    <t>3901A-B10 B jednoduchý-SESTAVY BUDOU UPŘESNĚNY V PRŮBĚHU REALIZACE</t>
  </si>
  <si>
    <t>21.43-M</t>
  </si>
  <si>
    <t>SPORÁKOVA PŘÍPOJKA  3-PÓLOVÁ ZAPUŠTĚNÁ</t>
  </si>
  <si>
    <t>Pol65</t>
  </si>
  <si>
    <t>3425A-0344 B</t>
  </si>
  <si>
    <t>21.44-M</t>
  </si>
  <si>
    <t>ZÁSUVKA DOMOVNÍ "TANGO", BARVA BÍLÁ, KOMPLETNÍ</t>
  </si>
  <si>
    <t>Pol66</t>
  </si>
  <si>
    <t>5519A-A02357 B 2p+PE</t>
  </si>
  <si>
    <t>21.45-M</t>
  </si>
  <si>
    <t>MONTÁŽ ROZVODNIC</t>
  </si>
  <si>
    <t>Pol67</t>
  </si>
  <si>
    <t>do  20 kg</t>
  </si>
  <si>
    <t>21.46-M</t>
  </si>
  <si>
    <t>SVÍTIDLO VČETNĚ ZDROJŮ</t>
  </si>
  <si>
    <t>Pol68</t>
  </si>
  <si>
    <t>2x13W,IP20-A</t>
  </si>
  <si>
    <t>Pol69</t>
  </si>
  <si>
    <t>2x13W,IP44-B</t>
  </si>
  <si>
    <t>Pol70</t>
  </si>
  <si>
    <t>1x13W,IP44-C</t>
  </si>
  <si>
    <t>21.47-M</t>
  </si>
  <si>
    <t>VODIČ PRO POSPOJOVÁNÍ</t>
  </si>
  <si>
    <t>Pol71</t>
  </si>
  <si>
    <t>CY4 Žlutozelený, pevně</t>
  </si>
  <si>
    <t>Pol72</t>
  </si>
  <si>
    <t>CY16 Žlutozelený, pevně</t>
  </si>
  <si>
    <t>21.48-M</t>
  </si>
  <si>
    <t>SVORKA UZEMŇOVACÍ</t>
  </si>
  <si>
    <t>Pol73</t>
  </si>
  <si>
    <t>ZSA16 na potrubí</t>
  </si>
  <si>
    <t>21.49-M</t>
  </si>
  <si>
    <t>HODINOVE ZUCTOVACI SAZBY</t>
  </si>
  <si>
    <t>Pol74</t>
  </si>
  <si>
    <t>Priprava ke komplexni zkousce</t>
  </si>
  <si>
    <t>hod</t>
  </si>
  <si>
    <t>Pol75</t>
  </si>
  <si>
    <t>Zkusebni provoz</t>
  </si>
  <si>
    <t>Pol76</t>
  </si>
  <si>
    <t>PROPOJENÍ TERMOSTATU,VENTILU,MONTÁŽ</t>
  </si>
  <si>
    <t>21.50-M</t>
  </si>
  <si>
    <t>PROVEDENI REVIZNICH ZKOUSEK DLE CSN 331500</t>
  </si>
  <si>
    <t>Pol77</t>
  </si>
  <si>
    <t>Revizni technik</t>
  </si>
  <si>
    <t>921.06.02</t>
  </si>
  <si>
    <t>ELEKTROINSTALACE SPOLEČNÉ PROSTORY</t>
  </si>
  <si>
    <t>21.51-M</t>
  </si>
  <si>
    <t>DK-KABEL. KRAB. ROZVODKY IP 65, KABEL. VSTUPY S PŘEDLISY PRO METRI. VÝVODKY, ŠEDÁ, RAL 7035, TERMOPL</t>
  </si>
  <si>
    <t>Pol78</t>
  </si>
  <si>
    <t>D 9125 1,5-2,5 mm2, Cu, 5 pól. svorkovnice, s vnějším upevněním</t>
  </si>
  <si>
    <t>21.52-M</t>
  </si>
  <si>
    <t>21.53-M</t>
  </si>
  <si>
    <t>21.54-M</t>
  </si>
  <si>
    <t>21.55-M</t>
  </si>
  <si>
    <t>21.56-M</t>
  </si>
  <si>
    <t>KABELOVÝ ŽLAB MERKUR VČ. DÍLŮ A PŘÍSLUŠENSTVÍ, ŽÁROVÝ ZINEK</t>
  </si>
  <si>
    <t>Pol79</t>
  </si>
  <si>
    <t>50/50</t>
  </si>
  <si>
    <t>21.57-M</t>
  </si>
  <si>
    <t>21.58-M</t>
  </si>
  <si>
    <t>21.59-M</t>
  </si>
  <si>
    <t>KABEL STÍNĚNÝ, 250V</t>
  </si>
  <si>
    <t>Pol80</t>
  </si>
  <si>
    <t>JYTY-O 3x1 mm , volně</t>
  </si>
  <si>
    <t>Pol81</t>
  </si>
  <si>
    <t>JYTY-O 4x1 mm , volně</t>
  </si>
  <si>
    <t>21.60-M</t>
  </si>
  <si>
    <t>KABEL SILOVÝ,IZOLACE PVC</t>
  </si>
  <si>
    <t>Pol82</t>
  </si>
  <si>
    <t>CYKY-J 3x35+25 mm2 , volně</t>
  </si>
  <si>
    <t>21.61-M</t>
  </si>
  <si>
    <t>Pol83</t>
  </si>
  <si>
    <t>4x50 mm2</t>
  </si>
  <si>
    <t>21.62-M</t>
  </si>
  <si>
    <t>21.63-M</t>
  </si>
  <si>
    <t>21.64-M</t>
  </si>
  <si>
    <t>21.65-M</t>
  </si>
  <si>
    <t>21.66-M</t>
  </si>
  <si>
    <t>21.67-M</t>
  </si>
  <si>
    <t>SPÍNAČ DO VLHKA V IZOL. IP44 "PRAKTIK"</t>
  </si>
  <si>
    <t>Pol84</t>
  </si>
  <si>
    <t>3553-01929 1-pólový vypínač</t>
  </si>
  <si>
    <t>21.68-M</t>
  </si>
  <si>
    <t>ZÁSUVKA NASTĚNNÁ IP44 (PRAKTIK)</t>
  </si>
  <si>
    <t>Pol85</t>
  </si>
  <si>
    <t>5518-2969 S 2p+PE, šedá</t>
  </si>
  <si>
    <t>21.69-M</t>
  </si>
  <si>
    <t>21.70-M</t>
  </si>
  <si>
    <t>POJISTKOVÁ PATRONA PN</t>
  </si>
  <si>
    <t>Pol86</t>
  </si>
  <si>
    <t>PN2 /125A</t>
  </si>
  <si>
    <t>Pol87</t>
  </si>
  <si>
    <t>INFRAČIDLO 230V,10A,IP44</t>
  </si>
  <si>
    <t>21.71-M</t>
  </si>
  <si>
    <t>Pol88</t>
  </si>
  <si>
    <t>2x36W,IP65-D</t>
  </si>
  <si>
    <t>Pol89</t>
  </si>
  <si>
    <t>4x18W,IP20,AL MŘÍŽKA-E</t>
  </si>
  <si>
    <t>Pol90</t>
  </si>
  <si>
    <t>2x13W,IP20-A S NOUZ.MODULEM</t>
  </si>
  <si>
    <t>21.72-M</t>
  </si>
  <si>
    <t>Pol91</t>
  </si>
  <si>
    <t>CY6 Žlutozelený, pevně</t>
  </si>
  <si>
    <t>Pol92</t>
  </si>
  <si>
    <t>CY10 Žlutozelený, pevně</t>
  </si>
  <si>
    <t>21.73-M</t>
  </si>
  <si>
    <t>21.74-M</t>
  </si>
  <si>
    <t>21.75-M</t>
  </si>
  <si>
    <t>921.06.03</t>
  </si>
  <si>
    <t>BLESKOSVOD,UZEMNĚNÍ</t>
  </si>
  <si>
    <t>21.76-M</t>
  </si>
  <si>
    <t>DRÁT UZEMŇOVACÍ</t>
  </si>
  <si>
    <t>Pol93</t>
  </si>
  <si>
    <t>AlMgSi  (0,4kg/m), pevně</t>
  </si>
  <si>
    <t>Pol94</t>
  </si>
  <si>
    <t>FeZn-D10 (0,62kg/m), pevně</t>
  </si>
  <si>
    <t>21.77-M</t>
  </si>
  <si>
    <t>OCELOVÝ PÁSEK POZINKOVANÝ</t>
  </si>
  <si>
    <t>Pol95</t>
  </si>
  <si>
    <t>FeZn30x4 (1.0 kg/m), volně</t>
  </si>
  <si>
    <t>921.06.04</t>
  </si>
  <si>
    <t>BLESKOSVOD</t>
  </si>
  <si>
    <t>21.78-M</t>
  </si>
  <si>
    <t>PODPĚRA VEDENÍ</t>
  </si>
  <si>
    <t>Pol96</t>
  </si>
  <si>
    <t>PV1a-15 150mm,do dřeva nebo zdiva</t>
  </si>
  <si>
    <t>21.79-M</t>
  </si>
  <si>
    <t>Pol97</t>
  </si>
  <si>
    <t>PV23 na plechovou střechu</t>
  </si>
  <si>
    <t>21.80-M</t>
  </si>
  <si>
    <t>SVORKA HROMOSVODNÍ, UZEMŇOVACÍ</t>
  </si>
  <si>
    <t>Pol98</t>
  </si>
  <si>
    <t>SS spojovací</t>
  </si>
  <si>
    <t>Pol99</t>
  </si>
  <si>
    <t>SZa zkušební</t>
  </si>
  <si>
    <t>Pol100</t>
  </si>
  <si>
    <t>SK křížová</t>
  </si>
  <si>
    <t>Pol101</t>
  </si>
  <si>
    <t>SJ2 k zemnící tyči,D=28</t>
  </si>
  <si>
    <t>Pol102</t>
  </si>
  <si>
    <t>SOa okapová</t>
  </si>
  <si>
    <t>302</t>
  </si>
  <si>
    <t>Pol103</t>
  </si>
  <si>
    <t>SR3b spoj pásek-drát</t>
  </si>
  <si>
    <t>304</t>
  </si>
  <si>
    <t>21.81-M</t>
  </si>
  <si>
    <t>OCHRANNÝ ÚHELNÍK A DRŽÁK</t>
  </si>
  <si>
    <t>Pol104</t>
  </si>
  <si>
    <t>OU1,7 ohranný úhelník 1700mm</t>
  </si>
  <si>
    <t>Pol105</t>
  </si>
  <si>
    <t>DOUa-20 držák úhelníku do zdi 20 mm</t>
  </si>
  <si>
    <t>21.82-M</t>
  </si>
  <si>
    <t>JÍMACÍ TYČ</t>
  </si>
  <si>
    <t>Pol106</t>
  </si>
  <si>
    <t>POMOCNÝ JÍMAČ 0.5m</t>
  </si>
  <si>
    <t>Pol107</t>
  </si>
  <si>
    <t>JV1,5 1,5 m</t>
  </si>
  <si>
    <t>21.83-M</t>
  </si>
  <si>
    <t>DRŽÁK JÍMACÍ TYČE</t>
  </si>
  <si>
    <t>Pol108</t>
  </si>
  <si>
    <t>DJ4D d-20mm, na krov</t>
  </si>
  <si>
    <t>21.84-M</t>
  </si>
  <si>
    <t>OCHRANNÁ STŘÍŠKA</t>
  </si>
  <si>
    <t>Pol109</t>
  </si>
  <si>
    <t>OSH d-20mm,horní</t>
  </si>
  <si>
    <t>Pol110</t>
  </si>
  <si>
    <t>OSD d-20mm,dolní</t>
  </si>
  <si>
    <t>21.85-M</t>
  </si>
  <si>
    <t>MONTÁŽNÍ PRÁCE</t>
  </si>
  <si>
    <t>Pol111</t>
  </si>
  <si>
    <t>štítek pro označení svodu</t>
  </si>
  <si>
    <t>Pol112</t>
  </si>
  <si>
    <t>tvarování mont.dílu</t>
  </si>
  <si>
    <t>21.86-M</t>
  </si>
  <si>
    <t>REVIZNÍ ZKOUŠKY DLE ČSN</t>
  </si>
  <si>
    <t>Pol113</t>
  </si>
  <si>
    <t>Revizní technik</t>
  </si>
  <si>
    <t>21.87-M</t>
  </si>
  <si>
    <t>PODRUŽNÝ MATERIÁL</t>
  </si>
  <si>
    <t>Pol114</t>
  </si>
  <si>
    <t>Podružný materiál</t>
  </si>
  <si>
    <t>kpl</t>
  </si>
  <si>
    <t>-564613627</t>
  </si>
  <si>
    <t>1D.1.5 - ZDRAVOTECHNICKÉ INSTALACE</t>
  </si>
  <si>
    <t>13 - Hloubené vykopávky</t>
  </si>
  <si>
    <t>16 - Přemístění výkopku</t>
  </si>
  <si>
    <t>17 - Konstrukce ze zemin</t>
  </si>
  <si>
    <t>19 - Hloubení pro podzemní stěny, ražení a hloubení důlní</t>
  </si>
  <si>
    <t>27 - Základy</t>
  </si>
  <si>
    <t>721 - Vnitřní kanalizace</t>
  </si>
  <si>
    <t>722 - Vnitřní vodovod</t>
  </si>
  <si>
    <t>725 - Zařizovací předměty</t>
  </si>
  <si>
    <t>89 - Ostatní konstrukce a práce na trubním vedení</t>
  </si>
  <si>
    <t>894 - Šachty kanalizační</t>
  </si>
  <si>
    <t>H27 - Vedení trubní dálková a přípojná</t>
  </si>
  <si>
    <t>131301110R00</t>
  </si>
  <si>
    <t>Hloubení nezapaž. jam hor.4 do 50 m3, STROJNĚ</t>
  </si>
  <si>
    <t>131301119R00</t>
  </si>
  <si>
    <t>Příplatek za lepivost - hloubení nezap.jam v hor.4</t>
  </si>
  <si>
    <t>132201111R00</t>
  </si>
  <si>
    <t>Hloubení rýh š.do 60 cm v hor.3 do 100 m3, STROJNĚ</t>
  </si>
  <si>
    <t>132201119R00</t>
  </si>
  <si>
    <t>Příplatek za lepivost - hloubení rýh 60 cm v hor.3</t>
  </si>
  <si>
    <t>175101101RT2</t>
  </si>
  <si>
    <t>Obsyp potrubí bez prohození sypaniny</t>
  </si>
  <si>
    <t>273313611R00</t>
  </si>
  <si>
    <t>Beton základových desek prostý C 16/20</t>
  </si>
  <si>
    <t>273361921RT5</t>
  </si>
  <si>
    <t>721</t>
  </si>
  <si>
    <t>Vnitřní kanalizace</t>
  </si>
  <si>
    <t>721176102R00</t>
  </si>
  <si>
    <t>Potrubí HT připojovací DN 40 x 1,8 mm</t>
  </si>
  <si>
    <t>721176103R00</t>
  </si>
  <si>
    <t>Potrubí HT připojovací DN 50 x 1,8 mm</t>
  </si>
  <si>
    <t>721176105R00</t>
  </si>
  <si>
    <t>Potrubí HT připojovací DN 100 x 2,7 mm</t>
  </si>
  <si>
    <t>721176114R00</t>
  </si>
  <si>
    <t>Potrubí HT odpadní svislé DN 70 x 1,9 mm</t>
  </si>
  <si>
    <t>721176115R00</t>
  </si>
  <si>
    <t>Potrubí HT odpadní svislé DN 100 x 2,7 mm</t>
  </si>
  <si>
    <t>28652371.A</t>
  </si>
  <si>
    <t>Objímka upínací - požární  d 110 mm</t>
  </si>
  <si>
    <t>721176222R00</t>
  </si>
  <si>
    <t>Potrubí KG svodné (ležaté) v zemi DN 100 x 3,2 mm</t>
  </si>
  <si>
    <t>721176223R00</t>
  </si>
  <si>
    <t>Potrubí KG svodné (ležaté) v zemi DN 125 x 3,2 mm</t>
  </si>
  <si>
    <t>721176224R00</t>
  </si>
  <si>
    <t>Potrubí KG svodné (ležaté) v zemi DN 150 x 4,0 mm</t>
  </si>
  <si>
    <t>721177125R00</t>
  </si>
  <si>
    <t>Čisticí kus pro odpadní svislé D 110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</si>
  <si>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</si>
  <si>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</si>
  <si>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</si>
  <si>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</si>
  <si>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</si>
  <si>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</si>
  <si>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721273200RT2</t>
  </si>
  <si>
    <t>Souprava ventilační střešní HL</t>
  </si>
  <si>
    <t>721273200RT3</t>
  </si>
  <si>
    <t>721290112R00</t>
  </si>
  <si>
    <t>Zkouška těsnosti kanalizace vodou DN 200</t>
  </si>
  <si>
    <t>721242110R00</t>
  </si>
  <si>
    <t>Lapač střešních splavenin PP HL600 DN 100, kloub</t>
  </si>
  <si>
    <t>721223423RT2</t>
  </si>
  <si>
    <t>Vpusť podlahová se zápachovou uzávěrkou HL 310N</t>
  </si>
  <si>
    <t>998721103R00</t>
  </si>
  <si>
    <t>Přesun hmot pro vnitřní kanalizaci, výšky do 24 m</t>
  </si>
  <si>
    <t>722</t>
  </si>
  <si>
    <t>Vnitřní vodovod</t>
  </si>
  <si>
    <t>722174311R00</t>
  </si>
  <si>
    <t>Potrubí z PP-R 80 PN 20, D 20 mm třívrstvé</t>
  </si>
  <si>
    <t>722174312R00</t>
  </si>
  <si>
    <t>Potrubí z PP-R 80 PN 20, D 25 mm - třívrstvé</t>
  </si>
  <si>
    <t>722174313R00</t>
  </si>
  <si>
    <t>Potrubí z PP-R 80 PN 20, D 32 mm - třívrstvé</t>
  </si>
  <si>
    <t>722174314R00</t>
  </si>
  <si>
    <t>Potrubí z PP-R 80 PN 20, D 40 mm - třívrstvé</t>
  </si>
  <si>
    <t>722175211R00</t>
  </si>
  <si>
    <t>Potrubí z PP-R 80 PN 16, D 20 mm třívrstvé</t>
  </si>
  <si>
    <t>722175212R00</t>
  </si>
  <si>
    <t>Potrubí z PP-R 80 PN 16, D 25 mm třívrstvé</t>
  </si>
  <si>
    <t>722175213R00</t>
  </si>
  <si>
    <t>Potrubí z PP-R 80 PN 16, D 32 mm třívrstvé</t>
  </si>
  <si>
    <t>722175214R00</t>
  </si>
  <si>
    <t>Potrubí z PP-R 80 PN 16, D 40 mm třívrstvé</t>
  </si>
  <si>
    <t>722175215R00</t>
  </si>
  <si>
    <t>Potrubí z PP-R 80 PN 16, D 50 mm třívrstvé</t>
  </si>
  <si>
    <t>722181211RT7</t>
  </si>
  <si>
    <t>Izolace návleková  tl. stěny 6 mm</t>
  </si>
  <si>
    <t>722181211RT9</t>
  </si>
  <si>
    <t>Izolace návleková tl. stěny 6 mm</t>
  </si>
  <si>
    <t>722181211RU2</t>
  </si>
  <si>
    <t>722181212RW2</t>
  </si>
  <si>
    <t>Izolace návleková  tl. stěny 9 mm</t>
  </si>
  <si>
    <t>722181212RW8</t>
  </si>
  <si>
    <t>722181215RV9</t>
  </si>
  <si>
    <t>Izolace návleková  tl. stěny 25 mm</t>
  </si>
  <si>
    <t>722181215RU1</t>
  </si>
  <si>
    <t>722190402R00</t>
  </si>
  <si>
    <t>Vyvedení a upevnění výpustek DN 20</t>
  </si>
  <si>
    <t>722202213R00</t>
  </si>
  <si>
    <t>Nástěnka  PP-R 20xR1/2</t>
  </si>
  <si>
    <t>722237144R00</t>
  </si>
  <si>
    <t>Kohout kulový DN 25</t>
  </si>
  <si>
    <t>722237142R00</t>
  </si>
  <si>
    <t>Kohout kulový, DN 15</t>
  </si>
  <si>
    <t>722237143R00</t>
  </si>
  <si>
    <t>Kohout kulový DN 20</t>
  </si>
  <si>
    <t>722237145R00</t>
  </si>
  <si>
    <t>Kohout kulový,  DN 32</t>
  </si>
  <si>
    <t>722237134R00</t>
  </si>
  <si>
    <t>Kohout kulový s vypouštěním,DN 32</t>
  </si>
  <si>
    <t>722237131R00</t>
  </si>
  <si>
    <t>Kohout kulový s vypouštěním DN 15</t>
  </si>
  <si>
    <t>722237642R00</t>
  </si>
  <si>
    <t>Ventil zpětný,  DN 15</t>
  </si>
  <si>
    <t>722235694R00</t>
  </si>
  <si>
    <t>Kohout kul.se zpětnou kl.  DN 32</t>
  </si>
  <si>
    <t>722264111R00</t>
  </si>
  <si>
    <t>Vodoměr bytový SV  DN 15x80 mm, Qn 1,5</t>
  </si>
  <si>
    <t>5512010014</t>
  </si>
  <si>
    <t>Ventil pojistný 3/4" x 6 bar</t>
  </si>
  <si>
    <t>722264115R00</t>
  </si>
  <si>
    <t>Vodoměr bytový TV  DN 15x80 mm, Qn 1,5, dálkový odečet, včetně přijímače a vysílače</t>
  </si>
  <si>
    <t>722265215R00</t>
  </si>
  <si>
    <t>Vodoměr domovní 32x260mm, Qn 6,0,  dálkový odečet, včetně přijímače a vysílače</t>
  </si>
  <si>
    <t>722280107R00</t>
  </si>
  <si>
    <t>Tlaková zkouška vodovodního potrubí DN 40</t>
  </si>
  <si>
    <t>732421312R00</t>
  </si>
  <si>
    <t>Čerpadlo oběhové</t>
  </si>
  <si>
    <t>722290234R00</t>
  </si>
  <si>
    <t>Proplach a dezinfekce vodovod.potrubí DN 80</t>
  </si>
  <si>
    <t>998722103R00</t>
  </si>
  <si>
    <t>Přesun hmot pro vnitřní vodovod, výšky do 24 m</t>
  </si>
  <si>
    <t>725</t>
  </si>
  <si>
    <t>Zařizovací předměty</t>
  </si>
  <si>
    <t>725014131R00</t>
  </si>
  <si>
    <t>Klozet závěsný  + sedátko, bílý</t>
  </si>
  <si>
    <t>725111264RT1</t>
  </si>
  <si>
    <t>Nádrž splachovací  vestavěná ovlád.zepředu</t>
  </si>
  <si>
    <t>725112011R00</t>
  </si>
  <si>
    <t>Souprava zvukizolační mezi klozet a stěnu</t>
  </si>
  <si>
    <t>725229102RT2</t>
  </si>
  <si>
    <t>Montáž van ocel. a plastových s uzávěr. HL 500-5/4</t>
  </si>
  <si>
    <t>55421200.A</t>
  </si>
  <si>
    <t>Vana akrylátová  170x75x45 bílá 160 litrů</t>
  </si>
  <si>
    <t>725017132R00</t>
  </si>
  <si>
    <t>Umyvadlo na šrouby  55 x 42 cm, bílé</t>
  </si>
  <si>
    <t>725017331R00</t>
  </si>
  <si>
    <t>Umývátko na šrouby OLYMP 45 x 37 cm, bílé</t>
  </si>
  <si>
    <t>725819202R00</t>
  </si>
  <si>
    <t>Montáž ventilu nástěnného  G 3/4</t>
  </si>
  <si>
    <t>725819201R00</t>
  </si>
  <si>
    <t>Montáž ventilu nástěnného  G 1/2</t>
  </si>
  <si>
    <t>725823121RT1</t>
  </si>
  <si>
    <t>Baterie umyvadlová stoján. ruční, vč. otvír.odpadu</t>
  </si>
  <si>
    <t>725835113RT1</t>
  </si>
  <si>
    <t>Baterie vanová nástěnná ruční, vč. příslušenstvím</t>
  </si>
  <si>
    <t>725823134RT0</t>
  </si>
  <si>
    <t>Baterie dřezová stojánková ruční s výsuv. sprchou</t>
  </si>
  <si>
    <t>725860186RT1</t>
  </si>
  <si>
    <t>Sifon pračkový HL410, DN 40</t>
  </si>
  <si>
    <t>725980113R00</t>
  </si>
  <si>
    <t>Dvířka vanová 300 x 300 mm</t>
  </si>
  <si>
    <t>725860265R00</t>
  </si>
  <si>
    <t>Výpusť umavadlová s uzávěrem táhlo-kov Raf SV 1454</t>
  </si>
  <si>
    <t>725860202R00</t>
  </si>
  <si>
    <t>Sifon dřezový HL100G, DN 40, 50, 6/4"</t>
  </si>
  <si>
    <t>725860213R00</t>
  </si>
  <si>
    <t>Sifon umyvadlový HL132, DN 30, 40</t>
  </si>
  <si>
    <t>998725103R00</t>
  </si>
  <si>
    <t>Přesun hmot pro zařizovací předměty, výšky do 24 m</t>
  </si>
  <si>
    <t>725019101R00</t>
  </si>
  <si>
    <t>Výlevka stojící s plastovou mřížkou</t>
  </si>
  <si>
    <t>Ostatní konstrukce a práce na trubním vedení</t>
  </si>
  <si>
    <t>893151111R00</t>
  </si>
  <si>
    <t>Montáž šachty vodoměrné a revizní plastové kruhové</t>
  </si>
  <si>
    <t>28697028.B</t>
  </si>
  <si>
    <t>Šachta DN400 D400 1,7 m DN 160 průtok, 2x vtok</t>
  </si>
  <si>
    <t>28697028.A</t>
  </si>
  <si>
    <t>Šachta DN400 D 400 1,7 m DN 160 průtok</t>
  </si>
  <si>
    <t>894</t>
  </si>
  <si>
    <t>Šachty kanalizační</t>
  </si>
  <si>
    <t>894000001</t>
  </si>
  <si>
    <t>D + M Betonové akumulační jímky</t>
  </si>
  <si>
    <t>894000002</t>
  </si>
  <si>
    <t>D + M Betonové šachty s regulovaným odtokem</t>
  </si>
  <si>
    <t>H27</t>
  </si>
  <si>
    <t>Vedení trubní dálková a přípojná</t>
  </si>
  <si>
    <t>998276101R00</t>
  </si>
  <si>
    <t>Přesun hmot, trubní vedení plastová, otevř. výkop</t>
  </si>
  <si>
    <t>1D.1.6 - ZAŘÍZENÍ PRO VYTÁPĚNÍ STAVEB</t>
  </si>
  <si>
    <t>713 - Izolace tepelné</t>
  </si>
  <si>
    <t>731 - Ústřední vytápění - kotelny</t>
  </si>
  <si>
    <t>732 - Ústřední vytápění - strojovny</t>
  </si>
  <si>
    <t>733 - Ústřední vytápění - rozvodné potrubí</t>
  </si>
  <si>
    <t>734 - Ústřední vytápění - armatury</t>
  </si>
  <si>
    <t>735 - Ústřední vytápění - otopná tělesa</t>
  </si>
  <si>
    <t>713 46-2248</t>
  </si>
  <si>
    <t>Montáž  tepelné izolace průměr 18 mm nasunutím s přelepením spojů</t>
  </si>
  <si>
    <t>M</t>
  </si>
  <si>
    <t>2.8328372e+010</t>
  </si>
  <si>
    <t>Návleková tepelně izolační trubka z polyetylenu tl.6 mm průměr 18 mm viz.položka 99a TSV</t>
  </si>
  <si>
    <t>713 46-2249</t>
  </si>
  <si>
    <t>Montáž  tepelné izolace průměr 22 mm nasunutím s přelepením spojů</t>
  </si>
  <si>
    <t>2.8328372e+010.1</t>
  </si>
  <si>
    <t>Návleková tepelně izolační trubka z polyetylenu tl.6 mm průměr 22 mm viz.položka 99b TSV</t>
  </si>
  <si>
    <t>713 46-2254</t>
  </si>
  <si>
    <t>Montáž tepelné izolace průměr 15 mm nasunutím s přelepením spojů</t>
  </si>
  <si>
    <t>2.8328372e+010.2</t>
  </si>
  <si>
    <t>Návleková tepelně izolační trubka z polyetylenu tl.10 mm průměr 15 mm viz.položka 101a TSV</t>
  </si>
  <si>
    <t>713 46-2255</t>
  </si>
  <si>
    <t>Montáž tepelné izolace průměr 18 mm nasunutím s přelepením spojů</t>
  </si>
  <si>
    <t>2.8328372e+010.3</t>
  </si>
  <si>
    <t>Návleková tepelně izolační trubka z polyetylenu tl.10 mm průměr 18 mm viz.položka 101b TSV</t>
  </si>
  <si>
    <t>713 46-2256</t>
  </si>
  <si>
    <t>2.832837201e+010</t>
  </si>
  <si>
    <t>Návleková tepelně izolační trubka z polyetylenu tl.10 mm průměr 22 mm viz.položka 101c TSV</t>
  </si>
  <si>
    <t>713 46-2266</t>
  </si>
  <si>
    <t>Montáž tepelné izolace průměr 22 mm nasunutím s přelepením spojů</t>
  </si>
  <si>
    <t>6.312682161e+010</t>
  </si>
  <si>
    <t>Návleková tepelně izolační trubka z mineráln.vláken s Al fólií tl.25 mm prům.22 mm viz.pol.103 TSV</t>
  </si>
  <si>
    <t>713 46-2267</t>
  </si>
  <si>
    <t>Montáž tepelné izolace průměr 28 mm nasunutím s přelepením spojů</t>
  </si>
  <si>
    <t>6.312682161e+010.1</t>
  </si>
  <si>
    <t>Návleková tepelně izolační trubka z mineráln.vláken s Al fólií tl.25 mm prům.28 mm viz.pol.105 TSV</t>
  </si>
  <si>
    <t>713 46-2268</t>
  </si>
  <si>
    <t>Montáž tepelné izolace průměr 35 mm nasunutím s přelepením spojů</t>
  </si>
  <si>
    <t>6.312682161e+010.2</t>
  </si>
  <si>
    <t>Návleková tepelně izolační trubka z mineráln.vláken s Al fólií tl.25 mm prům.35 mm viz.pol.107 TSV</t>
  </si>
  <si>
    <t>713 46-2277</t>
  </si>
  <si>
    <t>Montáž tepelné izolace průměr 42 mm nasunutím s přelepením spojů</t>
  </si>
  <si>
    <t>6.312682161e+010.3</t>
  </si>
  <si>
    <t>Návleková tepelně izolační trubka z mineráln.vláken s Al fólií tl.30 mm prům.42 mm viz.pol.109 TSV</t>
  </si>
  <si>
    <t>713 31-1110</t>
  </si>
  <si>
    <t>Montáž izolace tepelné</t>
  </si>
  <si>
    <t>6.312682161e+010.4</t>
  </si>
  <si>
    <t>Lamelový pás z minerálních vláken tl.30 mm s Al fólií viz.pol.113 TSV</t>
  </si>
  <si>
    <t>713 61-0004</t>
  </si>
  <si>
    <t>Protipož.utěsn.prostupů potrubí požárně dělící konstrukcí (pro dvojici trubek) průměr 28mm</t>
  </si>
  <si>
    <t>dvojic</t>
  </si>
  <si>
    <t>713 61-0005</t>
  </si>
  <si>
    <t>Protipož.utěsn.prostupů potrubí požárně dělící konstrukcí (pro dvojici trubek) průměr 35mm</t>
  </si>
  <si>
    <t>998 71-3102</t>
  </si>
  <si>
    <t>Přesun hmot pro izolace tepelné v objektech v do 12 m</t>
  </si>
  <si>
    <t>998 71-3192</t>
  </si>
  <si>
    <t>Příplatek k přesunu hmot 713 za zvětšený přesun do 100 m</t>
  </si>
  <si>
    <t>731</t>
  </si>
  <si>
    <t>Ústřední vytápění - kotelny</t>
  </si>
  <si>
    <t>731 24-4492</t>
  </si>
  <si>
    <t>Montáž kotle kondenzačního závěsného na plyn přes 14 do 20 kW viz položka 1 TSV</t>
  </si>
  <si>
    <t>4.84282212e+010</t>
  </si>
  <si>
    <t>Plynový kond.záv.kotel výkon 18kW,prac.přetlak max.0,3MPa(palivo ZP) přesný popis viz.pol.2   TSV</t>
  </si>
  <si>
    <t>4.84282211e+010</t>
  </si>
  <si>
    <t>Přídavný multifunkční elektrický modul 2 ze 7 viz.položka 4 TSV</t>
  </si>
  <si>
    <t>731 25-9101</t>
  </si>
  <si>
    <t>Uvedení kotle do provozu oprávněnou osobou</t>
  </si>
  <si>
    <t>731 51-9911</t>
  </si>
  <si>
    <t>Modulární ekvitermní regulátor určený a kompatibilní pro montáž na stěnu Přesný popis viz.pol.7;8TSV</t>
  </si>
  <si>
    <t>731 51-9912</t>
  </si>
  <si>
    <t>Kaskádový modul pro ekvitermní regulátor přesný popis viz.položka 7;8 TSV</t>
  </si>
  <si>
    <t>731 31-9111</t>
  </si>
  <si>
    <t>Montáž koaxiálního děleného odkouření 2xDN80 pro kondenzační kotle přesný popis viz.položka 3 TSV</t>
  </si>
  <si>
    <t>4.84282213e+010</t>
  </si>
  <si>
    <t>Připojovací paralelní adaptér DN 80/80 mm výše uvedený kotel, PP viz.pol.4a TSV</t>
  </si>
  <si>
    <t>4.84282213e+010.1</t>
  </si>
  <si>
    <t>Komínová sada DN 80 mm viz.položka 4b TSV</t>
  </si>
  <si>
    <t>4.84282213e+010.2</t>
  </si>
  <si>
    <t>Koleno 30°C DN 80 mm PP včetně těsnění viz.položka 4c TSV</t>
  </si>
  <si>
    <t>4.842822131e+010</t>
  </si>
  <si>
    <t>Koleno 87°C DN 80 mm PP včetně těsnění viz.položka 4d TSV</t>
  </si>
  <si>
    <t>4.842822131e+010.1</t>
  </si>
  <si>
    <t>Revizní kus přímý DN 80 mm s revizním otvorem délka 215 mm PP včetně těsnění viz.položka 4e TSV</t>
  </si>
  <si>
    <t>4.842822131e+010.2</t>
  </si>
  <si>
    <t>Prodlužovací trubka odkouření DN 80 mm délka 250 mm PP včetně těsnění viz.položka 4f TSV</t>
  </si>
  <si>
    <t>4.842822131e+010.3</t>
  </si>
  <si>
    <t>Prodlužovací trubka odkouření DN 80 mm délka 500 mm PP včetně těsnění viz.položka 4g TSV</t>
  </si>
  <si>
    <t>4.842822131e+010.4</t>
  </si>
  <si>
    <t>Prodloužovací trubka odkouření DN 80 mm délka 1000 mm PP včetně těsnění viz.položka 4h TSV</t>
  </si>
  <si>
    <t>4.842822131e+010.5</t>
  </si>
  <si>
    <t>Prodlužovací trubka odkouření DN 80 mm délka 2000 mm PP těsnění viz.položka 4ch TSV</t>
  </si>
  <si>
    <t>4.842822131e+010.6</t>
  </si>
  <si>
    <t>Prodluž.trubka odkouření DN 80 mm délka 500 mm PP s  UV ochranou bez hrdla barva černá viz.pol.4iTSV</t>
  </si>
  <si>
    <t>4.842822131e+010.7</t>
  </si>
  <si>
    <t>Distanční objímka DN 80 mm viz.položka 4j TSV</t>
  </si>
  <si>
    <t>4.842822131e+010.8</t>
  </si>
  <si>
    <t>Ochranná mřížka přívodu spalovací vzduchu DN 80 mm viz.položka 4k TSV</t>
  </si>
  <si>
    <t>4.842822131e+010.9</t>
  </si>
  <si>
    <t>Mřížka pro krytí otvoru pro zadní odvětrání komínového průduchu (mezikruží) viz.položka 4l TSV</t>
  </si>
  <si>
    <t>731 99-9920</t>
  </si>
  <si>
    <t>Topná zkouška včetně zaškolení obsluhy a nastavení termostatických ventilů</t>
  </si>
  <si>
    <t>hodina</t>
  </si>
  <si>
    <t>731 99-9930</t>
  </si>
  <si>
    <t>Zpracování provozního řádu pro obsluhu a údržbu, schémata, doklady o revizích</t>
  </si>
  <si>
    <t>998 73-1101</t>
  </si>
  <si>
    <t>Přesun hmot pro kotelny v objektech v do 6 m</t>
  </si>
  <si>
    <t>998 73-1193</t>
  </si>
  <si>
    <t>Příplatek k přesunu hmot 731 za zvětšený přesun do 500 m</t>
  </si>
  <si>
    <t>732</t>
  </si>
  <si>
    <t>Ústřední vytápění - strojovny</t>
  </si>
  <si>
    <t>732 19-9100</t>
  </si>
  <si>
    <t>Montáž orientačních štítků</t>
  </si>
  <si>
    <t>2.832521202e+010</t>
  </si>
  <si>
    <t>Orientační štítky</t>
  </si>
  <si>
    <t>732 21-9901</t>
  </si>
  <si>
    <t>Montáž nepřímo vyhřívaného zásobníku TV 300 litrů stojatého</t>
  </si>
  <si>
    <t>4.842822112e+010</t>
  </si>
  <si>
    <t>Nepřímo vyhřívaný zásobníkový ohřívač TV 300 litrů stojatý,PN1,0/1,6 MPa viz.pol.25 TSV</t>
  </si>
  <si>
    <t>732 33-1624</t>
  </si>
  <si>
    <t>Nádoby expanzní tlakové s membránou PN 0,6 o obsahu 25 l viz.pol.11; 12 TSV</t>
  </si>
  <si>
    <t>732 11-1101</t>
  </si>
  <si>
    <t>Montáž sdruženého rozdělovače a sběrače viz.položka 15 TSV</t>
  </si>
  <si>
    <t>4.842822112e+010.1</t>
  </si>
  <si>
    <t>Sdruž.rozdělovač a sběrač pro dva topné okruhy univerzál.kombin.(vč.blok.izolace) viz.pol.16TSV</t>
  </si>
  <si>
    <t>732 82-1111</t>
  </si>
  <si>
    <t>Montáž stabilizátoru kvality topné vody s hydraulickou výhybkou viz.pol.13 TSV</t>
  </si>
  <si>
    <t>4.842822116e+010</t>
  </si>
  <si>
    <t>Stabilizátor kvality top.vody s hydraul.vyhýbkou,odluč.vzduchu DN25mm (vč.blok.izol.) viz.pol.14TSV</t>
  </si>
  <si>
    <t>732 42-9211</t>
  </si>
  <si>
    <t>Montáž čerpadlové skupiny</t>
  </si>
  <si>
    <t>4.262912242e+010</t>
  </si>
  <si>
    <t>Čerpadlová skupina nesměšovací čerpadlo vpravo oběhové elektronicky regulovatelné viz.pol.18; 20 TSV</t>
  </si>
  <si>
    <t>4.292912242e+010</t>
  </si>
  <si>
    <t>Čerpadlo na"sklad" oběhové elektronicky regulovatelné G1" viz.položka 23 TSV</t>
  </si>
  <si>
    <t>732 11-9111</t>
  </si>
  <si>
    <t>Kompletní montáž patrového rozdělovače a sběrače pro vytápění položka 26; 28 TSV</t>
  </si>
  <si>
    <t>4.842822112e+010.2</t>
  </si>
  <si>
    <t>Patrový kompl.rozdělovač a sběrač pro vytápění-sestavaR1-připoj.zleva při čeln.pohledu viz.pol.27TSV</t>
  </si>
  <si>
    <t>4.842822112e+010.3</t>
  </si>
  <si>
    <t>Patrov.kompl.rozdělovač a sběrač pro vytápění-sestavaR2-připoj.zprava při čeln.pohledu viz.pol.29TSV</t>
  </si>
  <si>
    <t>732 11-9112</t>
  </si>
  <si>
    <t>Montáž podomítkové skříně pro rozdělovač a sběrač viz.položka 31 TSV</t>
  </si>
  <si>
    <t>4.842822112e+010.4</t>
  </si>
  <si>
    <t>Typová podomítková skříň 550x800x180 mm pro patrový rozdělovač a sběrač viz.pol.32 TSV</t>
  </si>
  <si>
    <t>732 11-9113</t>
  </si>
  <si>
    <t>Montáž týdenního temostatu (pro kabelování zajišťuje elektro) viz.položka 33 TSV</t>
  </si>
  <si>
    <t>4.842822112e+010.5</t>
  </si>
  <si>
    <t>Týdenní programovatelný termostat pro regulaci pouze vytápění viz.položka 34 TSV</t>
  </si>
  <si>
    <t>998 73-2101</t>
  </si>
  <si>
    <t>Přesun hmot pro strojovny v objektech v do 6 m</t>
  </si>
  <si>
    <t>998 73-2193</t>
  </si>
  <si>
    <t>Příplatek k přesunu hmot 732 za zvětšený přesun do 500 m</t>
  </si>
  <si>
    <t>733</t>
  </si>
  <si>
    <t>Ústřední vytápění - rozvodné potrubí</t>
  </si>
  <si>
    <t>733 22-2103</t>
  </si>
  <si>
    <t>Potrubí měděné polotvrdé spojované měkkým pájením D 18x1</t>
  </si>
  <si>
    <t>733 22-2104</t>
  </si>
  <si>
    <t>Potrubí měděné polotvrdé spojované měkkým pájením D 22x1</t>
  </si>
  <si>
    <t>733 22-3105</t>
  </si>
  <si>
    <t>Potrubí měděné tvrdé spojované měkkým pájením D 28x1,5</t>
  </si>
  <si>
    <t>733 22-3106</t>
  </si>
  <si>
    <t>Potrubí měděné tvrdé spojované měkkým pájením D 35x1,5</t>
  </si>
  <si>
    <t>733 22-3107</t>
  </si>
  <si>
    <t>Potrubí měděné tvrdé spojované měkkým pájením D 42x1,5</t>
  </si>
  <si>
    <t>733 29-1101</t>
  </si>
  <si>
    <t>Zkouška těsnosti potrubí měděné do D 35x1,5</t>
  </si>
  <si>
    <t>733 29-1102</t>
  </si>
  <si>
    <t>Zkouška těsnosti potrubí měděné do D 64x2</t>
  </si>
  <si>
    <t>733 22-4222</t>
  </si>
  <si>
    <t>Příplatek za zhotovení přípojky průměru 15/1</t>
  </si>
  <si>
    <t>733 32-2401</t>
  </si>
  <si>
    <t>Vícevrstvá trubka Pe-x/Al/Pe-x, PN=1,2 MPa, t max=95°C průměr 14x2 mm</t>
  </si>
  <si>
    <t>733 32-2402</t>
  </si>
  <si>
    <t>Vícevrstvá trubka Pe-x/Al/Pe-x, PN=1,2 MPa, t max=95°C průměr 16x2 mm</t>
  </si>
  <si>
    <t>733 32-2403</t>
  </si>
  <si>
    <t>Vícevrstvá trubka Pe-x/Al/Pe-x, PN=1,2 MPa, t max=95°C průměr 18x2 mm</t>
  </si>
  <si>
    <t>733 32-2404</t>
  </si>
  <si>
    <t>Vícevrstvá trubka Pe-x/Al/Pe-x, PN=1,2 MPa, t max=95°C průměr 20x2 mm</t>
  </si>
  <si>
    <t>733 39-1101</t>
  </si>
  <si>
    <t>Zkouška těsnosti potrubí plastové do D 32x2,9</t>
  </si>
  <si>
    <t>733 24-1110</t>
  </si>
  <si>
    <t>Přip.press-konc.kus pro připoj.otopn.tělesa z podlahy nebo stěny pr.15mm dl.300mm pro pr.14x2;16x2mm</t>
  </si>
  <si>
    <t>733 24-1111</t>
  </si>
  <si>
    <t>Jednoúrovňová mosazná odbočka (dvojitý kříž) pro vícevrstvé trubky prům.16/16/16 mm</t>
  </si>
  <si>
    <t>733 24-1112</t>
  </si>
  <si>
    <t>Jednoúrovňová mosazná odbočka (dvojitý kříž) pro vícevrstvé trubky prům.20/16/20 mm</t>
  </si>
  <si>
    <t>998 73-3102</t>
  </si>
  <si>
    <t>Přesun hmot pro rozvody potrubí v objektech v do 12 m</t>
  </si>
  <si>
    <t>998 73-3193</t>
  </si>
  <si>
    <t>Příplatek k přesunu hmot 733 za zvětšený přesun do 500 m</t>
  </si>
  <si>
    <t>734</t>
  </si>
  <si>
    <t>Ústřední vytápění - armatury</t>
  </si>
  <si>
    <t>734 20-9103</t>
  </si>
  <si>
    <t>Montáž armatury závitové s jedním závitem G 1/2</t>
  </si>
  <si>
    <t>5.512913122e+010</t>
  </si>
  <si>
    <t>Termostatická hlavice s vestavěným čidlem viz.položka 80 TSV</t>
  </si>
  <si>
    <t>5.512913123e+010</t>
  </si>
  <si>
    <t>Přímý automatický odvzdušňovací ventil PN 12/100°C G 1/2" viz. položka 78 TSV</t>
  </si>
  <si>
    <t>734 20-9113</t>
  </si>
  <si>
    <t>Montáž armatury závitové s dvěma závity G 1/2</t>
  </si>
  <si>
    <t>5.512913203e+010</t>
  </si>
  <si>
    <t>Roh.dvojité regulační šroubení s integr.termost.ventilem pro dvoutrubk.soustavu G1/2"viz.pol.82 TSV</t>
  </si>
  <si>
    <t>5.512913203e+010.1</t>
  </si>
  <si>
    <t>Rohové dvojité regulační šroubení pro dvoutrubkovou soustavu G1/2"viz.položka 86 TSV</t>
  </si>
  <si>
    <t>734 20-9114</t>
  </si>
  <si>
    <t>Montáž armatury závitové s dvěma závity G 3/4</t>
  </si>
  <si>
    <t>5.512913203e+010.2</t>
  </si>
  <si>
    <t>Pojistný ventil membránový pro ÚT G 3/4"xG1" otevírací přetlak 0,30 MPa,aw=0,565 viz.položka 66 TSV</t>
  </si>
  <si>
    <t>5.512913203e+010.3</t>
  </si>
  <si>
    <t>Speciální armatura kulový kohout MK se zajištěním,speciální G3/4"PN16/120°C viz.položka 68 TSV</t>
  </si>
  <si>
    <t>734 20-9115</t>
  </si>
  <si>
    <t>Montáž armatury závitové s dvěma závity G 1</t>
  </si>
  <si>
    <t>5.512913203e+010.4</t>
  </si>
  <si>
    <t>Kulový kohout pro ÚT závitový PN 20/115°C G 1" s rovnou páčkou viz.položka 58 TSV</t>
  </si>
  <si>
    <t>5.512913203e+010.5</t>
  </si>
  <si>
    <t>Zpětná klapka závitová pro ÚT PN 16/100°C G 1" viz. položka 62 TSV</t>
  </si>
  <si>
    <t>5.512913203e+010.6</t>
  </si>
  <si>
    <t>Filtr závitový pro ÚT PN 16/100°C G 1" viz. položka 64 TSV</t>
  </si>
  <si>
    <t>734 20-9116</t>
  </si>
  <si>
    <t>Montáž armatury závitové s dvěma závity G 5/4</t>
  </si>
  <si>
    <t>5.512913203e+010.7</t>
  </si>
  <si>
    <t>Kulový kohout pro ÚT závitový PN 20/115°C G 5/4" s rovnou páčkou viz.položka 60 TSV</t>
  </si>
  <si>
    <t>5.512913204e+010</t>
  </si>
  <si>
    <t>Ultrazvukový kompaktní měřič tepla Qn=do 2,5m/hod., DN 20-přip.G1"PN16,vč.čidel a jímekviz.pol.70TSV</t>
  </si>
  <si>
    <t>734 29-1122</t>
  </si>
  <si>
    <t>Kohout závitový plnící a vypouštěcí PN 10 do 110°C G 1/2</t>
  </si>
  <si>
    <t>734 41-1123</t>
  </si>
  <si>
    <t>Teploměr technický s pevným stonkem a jímkou</t>
  </si>
  <si>
    <t>734 42-1150</t>
  </si>
  <si>
    <t>Tlakoměr (0 až 0,4 MPa)</t>
  </si>
  <si>
    <t>734 42-4941</t>
  </si>
  <si>
    <t>Trojcestný zkušební kohout k manometru PN 16/100°C</t>
  </si>
  <si>
    <t>734 49-4213</t>
  </si>
  <si>
    <t>Návarek s trubkovým závitem G 1/2</t>
  </si>
  <si>
    <t>734 49-9211</t>
  </si>
  <si>
    <t>Montáž návarku M 20x1,5</t>
  </si>
  <si>
    <t>734 49-9212</t>
  </si>
  <si>
    <t>Montáž návarku M 27x2</t>
  </si>
  <si>
    <t>998 73-4103</t>
  </si>
  <si>
    <t>Přesun hmot pro armatury v objektech v do 24 m</t>
  </si>
  <si>
    <t>998 73-4193</t>
  </si>
  <si>
    <t>Příplatek k přesunu hmot 734 za zvětšený přesun do 500 m</t>
  </si>
  <si>
    <t>735</t>
  </si>
  <si>
    <t>Ústřední vytápění - otopná tělesa</t>
  </si>
  <si>
    <t>735 15-8210</t>
  </si>
  <si>
    <t>Tlakové zkoušky těles vodou jednořadých</t>
  </si>
  <si>
    <t>735 15-9111</t>
  </si>
  <si>
    <t>Montáž otopných těles panelových jednořadých délky do 1500 mm</t>
  </si>
  <si>
    <t>4.842822114e+010</t>
  </si>
  <si>
    <t>Otopné ocelové deskové těleso typ 10 VK jednoduché výška 600mm,dl.400mm,hl.47mm viz.položka 90a TSV</t>
  </si>
  <si>
    <t>4.842822114e+010.1</t>
  </si>
  <si>
    <t>Otopné ocelové deskové těleso typ 10 VKL jednoduché výška 600mm,dl.400mm,hl.47mm viz.položka 91a TSV</t>
  </si>
  <si>
    <t>4.842822114e+010.2</t>
  </si>
  <si>
    <t>Otopné ocelové deskové těleso typ 11 VK jednoduché výška 600mm,dl.400mm,hl.63mm viz.položka 90b TSV</t>
  </si>
  <si>
    <t>4.842822114e+010.3</t>
  </si>
  <si>
    <t>Otopné ocelové deskové těleso typ 11 VKL jednoduché výška 600mm,dl.400mm,hl.63mm viz.položka 91b TSV</t>
  </si>
  <si>
    <t>735 15-8220</t>
  </si>
  <si>
    <t>Tlakové zkoušky těles vodou dvouřadých</t>
  </si>
  <si>
    <t>735 15-9211</t>
  </si>
  <si>
    <t>Montáž otopných těles panelových dvouřadých délky do 1140 mm</t>
  </si>
  <si>
    <t>4.842822114e+010.4</t>
  </si>
  <si>
    <t>Otopné ocelové deskové těleso typ 21 VK zdvojené výška 600mm,dl.500mm,hl.66mm viz.položka 90c TSV</t>
  </si>
  <si>
    <t>4.842822114e+010.5</t>
  </si>
  <si>
    <t>Otopné ocelové deskové těleso typ 21 VK zdvojené výška 600mm,dl.800mm,hl.66mm viz.položka 90d TSV</t>
  </si>
  <si>
    <t>4.842822114e+010.6</t>
  </si>
  <si>
    <t>Otopné ocelové deskové těleso typ 21 VKL zdvojené výška 600mm,dl.800mm,hl.66mm viz.položka 91c TSV</t>
  </si>
  <si>
    <t>4.842822114e+010.7</t>
  </si>
  <si>
    <t>Otopné ocelové deskové těleso typ 21 VK zdvojené výška 600mm,dl.1100mm,hl.66mm viz.položka 90e TSV</t>
  </si>
  <si>
    <t>4.842822114e+010.8</t>
  </si>
  <si>
    <t>Otopné ocelové deskové těleso typ 21 VKL zdvojené výška 600mm,dl.1100mm,hl.66mm viz.položka 91d TSV</t>
  </si>
  <si>
    <t>4.842822115e+010</t>
  </si>
  <si>
    <t>Otopné ocelové deskové těleso typ 22 VK zdvojené výška 600mm,dl.1000mm,hl.100mm viz.položka 90ch TSV</t>
  </si>
  <si>
    <t>4.842822115e+010.1</t>
  </si>
  <si>
    <t>Otopné ocelové deskové těleso typ 22 VKL zdvojené výška 600mm,dl.1000mm,hl.100mm viz.položka 91i TSV</t>
  </si>
  <si>
    <t>4.842822115e+010.2</t>
  </si>
  <si>
    <t>Otopné ocelové deskové těleso typ 22 VKL zdvojené výška 300mm,dl.600mm,hl.100mm viz.položka 91h TSV</t>
  </si>
  <si>
    <t>735 15-9221</t>
  </si>
  <si>
    <t>Montáž otopných těles panelových dvouřadých délky do 1500 mm</t>
  </si>
  <si>
    <t>4.842822115e+010.3</t>
  </si>
  <si>
    <t>Otopné ocelové deskové těleso typ 21 VK zdvojené výška 600mm,dl.1200mm,hl.66mm viz.položka 90f TSV</t>
  </si>
  <si>
    <t>4.842822115e+010.4</t>
  </si>
  <si>
    <t>Otopné ocelové deskové těleso typ 21 VK zdvojené výška 600mm,dl.1400mm,hl.66mm viz.položka 90g TSV</t>
  </si>
  <si>
    <t>4.842822115e+010.5</t>
  </si>
  <si>
    <t>Otopné ocelové deskové těleso typ 21 VKL zdvojené výška 600mm,dl.1400mm,hl.66mm viz.položka 91e TSV</t>
  </si>
  <si>
    <t>735 15-9231</t>
  </si>
  <si>
    <t>Montáž otopných těles panelových dvouřadých délky do 1980 mm</t>
  </si>
  <si>
    <t>4.842822115e+010.6</t>
  </si>
  <si>
    <t>Otopné ocelové deskové těleso typ 21 VK zdvojené výška 600mm,dl.1600mm,hl.66mm viz.položka 90h TSV</t>
  </si>
  <si>
    <t>4.842822115e+010.7</t>
  </si>
  <si>
    <t>Otopné ocelové deskové těleso typ 21 VKL zdvojené výška 600mm,dl.1600mm,hl.66mm viz.položka 91f TSV</t>
  </si>
  <si>
    <t>735 15-9241</t>
  </si>
  <si>
    <t>Montáž otopných těles panelových dvouřadých délky do 2820 mm</t>
  </si>
  <si>
    <t>4.842822115e+010.8</t>
  </si>
  <si>
    <t>Otopné ocelové deskové těleso typ 22 VKL zdvojené výška 300mm,dl.2000mm,hl.100mm viz.položka 91chTSV</t>
  </si>
  <si>
    <t>4.842822115e+010.9</t>
  </si>
  <si>
    <t>Otopné ocelové deskové těleso typ 21 VK zdvojené výška 600mm,dl.2000mm,hl.66mm viz.položka 90i TSV</t>
  </si>
  <si>
    <t>735 16-4522</t>
  </si>
  <si>
    <t>Montáž otopného tělesa trubkového Koralux Linear na stěny výšky tělesa přes 1340 mm</t>
  </si>
  <si>
    <t>4.842822116e+010.1</t>
  </si>
  <si>
    <t>Trubkové otopné těleso výška 1500mm,dl.600mm,hl.35mm viz.položka 93a TSV</t>
  </si>
  <si>
    <t>4.842822116e+010.2</t>
  </si>
  <si>
    <t>Trubkové otopné těleso výška 1820mm,dl.600mm,hl.35mm viz.položka 93b TSV</t>
  </si>
  <si>
    <t>998 73-5103</t>
  </si>
  <si>
    <t>Přesun hmot pro otopná tělesa v objektech v do 24 m</t>
  </si>
  <si>
    <t>998 73-5193</t>
  </si>
  <si>
    <t>Příplatek k přesunu hmot 735 za zvětšený přesun do 500 m</t>
  </si>
  <si>
    <t>1D.1.7 - VZDUCHOTECHNIKA</t>
  </si>
  <si>
    <t>751 - Zařízení "1"</t>
  </si>
  <si>
    <t>752 - Zařízení "2"</t>
  </si>
  <si>
    <t>759 - Vzduchotechnika</t>
  </si>
  <si>
    <t>9 - Ostatní konstrukce a práce bourací, přesun hmot, lešení</t>
  </si>
  <si>
    <t>99 - Přesun hmot</t>
  </si>
  <si>
    <t>713 46-3421</t>
  </si>
  <si>
    <t>Kompletní montáž násuvné trubkové tepelné izolace kruhového vzduchotechnického potrubí</t>
  </si>
  <si>
    <t>6.31268216e+010</t>
  </si>
  <si>
    <t>Vysoce ohebný tepelně izolační návlek z minerální vaty tl.25 mm prům.152 mm viz.položka 26 TSVZT</t>
  </si>
  <si>
    <t>6.31268216e+010.1</t>
  </si>
  <si>
    <t>Vysoce ohebný tepelně izolační návlek z minerální vaty tl.25 mm prům.203 mm viz.položka 26 TSVZT</t>
  </si>
  <si>
    <t>6.31268216e+010.2</t>
  </si>
  <si>
    <t>Vysoce ohebný tepelně izolační návlek z minerální vaty tl.25 mm prům.102 mm viz.položka 26 TSVZT</t>
  </si>
  <si>
    <t>713 61-0011</t>
  </si>
  <si>
    <t>Certifikovaný systém požárního utěsnění prostupu ocelového plechového potrubí pr.100mm vč.provedení</t>
  </si>
  <si>
    <t>713 61-0012</t>
  </si>
  <si>
    <t>751</t>
  </si>
  <si>
    <t>Zařízení "1"</t>
  </si>
  <si>
    <t>751 12-3011</t>
  </si>
  <si>
    <t>Montáž nástěnného radiálního ventilátoru osazeného v podhledu</t>
  </si>
  <si>
    <t>4.2929233e+010</t>
  </si>
  <si>
    <t>Malý nástěnný radiální ventilátor pro osazení v podhledu mn.odv.vzduch 60-80 m3/h viz.položka 2TSVZT</t>
  </si>
  <si>
    <t>751 12-3012</t>
  </si>
  <si>
    <t>Montáž nástěnného axiálního ventilátoru osazeného v podhledu</t>
  </si>
  <si>
    <t>4.2929233e+010.1</t>
  </si>
  <si>
    <t>Malý nástěn.axiální ventilátor pro osaz.v podhledu mn.odv.vzduch 30-40m3/h prům.100mm viz.pol.4TSVZT</t>
  </si>
  <si>
    <t>751 12-3013</t>
  </si>
  <si>
    <t>Montáž bytového odsavače kuchyňských par</t>
  </si>
  <si>
    <t>4.2929233e+010.2</t>
  </si>
  <si>
    <t>Bytový odsavač kuchyňských par s ventilátorem a odtahem do potrubí 600x500x140mm viz.položka 8 TSVZT</t>
  </si>
  <si>
    <t>751 51-1181</t>
  </si>
  <si>
    <t>Montáž kovového flexo potrubí průměru do 100 mm</t>
  </si>
  <si>
    <t>4.2929233e+010.3</t>
  </si>
  <si>
    <t>Ohebné potrubí (flexo) polotuhá Al hadice průměr 100 mm viz.položka 14 TSVZT</t>
  </si>
  <si>
    <t>751 51-1181.1</t>
  </si>
  <si>
    <t>Montáž potrubí plechového kruhové bez příruby tl.plechu 0,6 mm průměru do 100 mm</t>
  </si>
  <si>
    <t>4.292923301e+010</t>
  </si>
  <si>
    <t>Potrubí z pozinkovaného plechu kruhové SPIRO průměr 100 mm viz.položka 12 TSVZT</t>
  </si>
  <si>
    <t>751 51-1182</t>
  </si>
  <si>
    <t>Montáž potrubí plechového kruhové bez příruby tl.plechu 0,6 mm průměru přes 100 mm do 200</t>
  </si>
  <si>
    <t>4.292923301e+010.1</t>
  </si>
  <si>
    <t>Potrubí z pozinkovaného plechu kruhové SPIRO průměr 140 mm viz.položka 12 TSVZT</t>
  </si>
  <si>
    <t>4.292923301e+010.2</t>
  </si>
  <si>
    <t>Potrubí z pozinkovaného plechu kruhové SPIRO průměr 160 mm viz.položka 12 TSVZT</t>
  </si>
  <si>
    <t>4.292923301e+010.3</t>
  </si>
  <si>
    <t>Potrubí z pozinkovaného plechu kruhové SPIRO průměr 200 mm viz.položka 12 TSVZT</t>
  </si>
  <si>
    <t>751 51-4477</t>
  </si>
  <si>
    <t>Montáž přechodu pravoúhlého do potrubí plechového kruhového bez příruby průměru do 100 mm</t>
  </si>
  <si>
    <t>4.292923301e+010.4</t>
  </si>
  <si>
    <t>Přechod pravoúhlý průměr D1=75 mm,D2=100 mm, dl.100 mm viz.položka 12 TSVZT</t>
  </si>
  <si>
    <t>751 51-4478</t>
  </si>
  <si>
    <t>Montáž přechodu pravoúhlého do potrubí plechového kruhového bez příruby průměru přes 100mm do 200mm</t>
  </si>
  <si>
    <t>4.292923301e+010.5</t>
  </si>
  <si>
    <t>Přechod pravoúhlý průměr D1=125 mm,D2=140 mm,dl.100 mm viz.položka 12 TSVZT</t>
  </si>
  <si>
    <t>4.292923301e+010.6</t>
  </si>
  <si>
    <t>Přechod osový průměr D1=140 mm,D2=160 mm,dl.100 mm viz.položka 12 TSVZT</t>
  </si>
  <si>
    <t>751 51-4536</t>
  </si>
  <si>
    <t>Montáž krytu do potrubí plechového kruhového bez příruby průměru přes 100mm do 200mm</t>
  </si>
  <si>
    <t>4.292923301e+010.7</t>
  </si>
  <si>
    <t>Nátrubkový koncový kryt-dno průměr dl.140 mm viz.položka 12 TSVZT</t>
  </si>
  <si>
    <t>4.292923301e+010.8</t>
  </si>
  <si>
    <t>Nátrubkový koncový kryt-dno průměr dl.200 mm viz.položka 12 TSVZT</t>
  </si>
  <si>
    <t>751 51-4288</t>
  </si>
  <si>
    <t>Montáž odbočky jednostranné do potrubí plechového kruhového bez příruby průměru přes 100mm do 200mm</t>
  </si>
  <si>
    <t>4.292923302e+010</t>
  </si>
  <si>
    <t>Odbočka jednoduchá 90°přímý směr průměr 140 mm,odbočka průměr 100 mm viz.položka 12 TSVZT</t>
  </si>
  <si>
    <t>4.292923302e+010.1</t>
  </si>
  <si>
    <t>Odbočka jednoduchá 90°přímý směr průměr 200 mm,odbočka průměr 140 mm viz.položka 12 TSVZT</t>
  </si>
  <si>
    <t>4.292923302e+010.2</t>
  </si>
  <si>
    <t>Odbočka jednoduchá 45°přímý směr průměr 140 mm,odbočka průměr 100 mm viz.položka 12 TSVZT</t>
  </si>
  <si>
    <t>751 51-4177</t>
  </si>
  <si>
    <t>Montáž oblouku do potrubí plechového kruhového bez příruby průměru do 100 mm</t>
  </si>
  <si>
    <t>4.292923302e+010.3</t>
  </si>
  <si>
    <t>Oblouk 90° průměr 100 mm,R=100 mm viz.položka 12 TSVZT</t>
  </si>
  <si>
    <t>751 51-4178</t>
  </si>
  <si>
    <t>Montáž oblouku do potrubí plechového kruhového bez příruby průměru přes 100 mm do 200 mm</t>
  </si>
  <si>
    <t>4.292923302e+010.4</t>
  </si>
  <si>
    <t>Oblouk 90° průměr 140 mm,R=100 mm viz.položka 12 TSVZT</t>
  </si>
  <si>
    <t>4.292923302e+010.5</t>
  </si>
  <si>
    <t>Oblouk 90° průměr 200 mm,R=100 mm viz.položka 12 TSVZT</t>
  </si>
  <si>
    <t>4.292923302e+010.6</t>
  </si>
  <si>
    <t>Oblouk 15° průměr 200 mm,R=100 mm viz.položka 12 TSVZT</t>
  </si>
  <si>
    <t>751 51-4776</t>
  </si>
  <si>
    <t>Montáž výfukové hlavice do potrubí plechového kruhového bez příruby průměru přes 100 mm do 200 mm</t>
  </si>
  <si>
    <t>4.292923302e+010.7</t>
  </si>
  <si>
    <t>Výfuková hlavice VHO 160 průměr 160 mm viz.položka 12 TSVZT</t>
  </si>
  <si>
    <t>751 51-4679</t>
  </si>
  <si>
    <t>Montáž zpětné klapky pro kruhové potrubí průměru přes 100 mm do 200 mm</t>
  </si>
  <si>
    <t>4.292923302e+010.8</t>
  </si>
  <si>
    <t>Zpětná potrubní klapka průměr 125 mm těsná viz.položka 8 TSVZT</t>
  </si>
  <si>
    <t>751 99-9991</t>
  </si>
  <si>
    <t>Pomocný spojovací, těsnící a montážní materiál zařízení "1"</t>
  </si>
  <si>
    <t>998 75-1102</t>
  </si>
  <si>
    <t>Přesun hmot výšky  do 6 m</t>
  </si>
  <si>
    <t>998 75-1191</t>
  </si>
  <si>
    <t>Příplatek za zvětšený přesun do 500 m</t>
  </si>
  <si>
    <t>752</t>
  </si>
  <si>
    <t>Zařízení "2"</t>
  </si>
  <si>
    <t>751 12-3011.1</t>
  </si>
  <si>
    <t>Montáž ventilátoru radiálního nástěnného osazeného do podhledu</t>
  </si>
  <si>
    <t>4.292923302e+010.9</t>
  </si>
  <si>
    <t>Malý nástěnný radiální ventilátor pro osazení v podhledu odvod 60-80 m3/hod.viz.pol.16TSVZT</t>
  </si>
  <si>
    <t>751 32-2000</t>
  </si>
  <si>
    <t>Montáž potrubní jímky pro talířový ventil a montáž talířového ventilu</t>
  </si>
  <si>
    <t>4.292923303e+010</t>
  </si>
  <si>
    <t>Potrubní jímka prům.100/75 mm a kovový talířový odvodní ventil průměr 100 mm viz.položka 18 TSVZT</t>
  </si>
  <si>
    <t>751 51-1181.2</t>
  </si>
  <si>
    <t>Montáž potrubí plechového I kruhového průměru do 80 mm</t>
  </si>
  <si>
    <t>4.292923313e+010</t>
  </si>
  <si>
    <t>Potrubí kruhové SPIRO z pozinkovaného plechu průměr 80 mm viz pol.20 TSVZT</t>
  </si>
  <si>
    <t>751 51-1181.3</t>
  </si>
  <si>
    <t>Montáž potrubí plechového I kruhového průměru do 100 mm</t>
  </si>
  <si>
    <t>4.292923313e+010.1</t>
  </si>
  <si>
    <t>Potrubí kruhové SPIRO z pozinkovaného plechu průměr 100 mm viz pol.20 TSVZT</t>
  </si>
  <si>
    <t>751 51-4477.1</t>
  </si>
  <si>
    <t>Montáž potrubí plechového I kruhového - tvarovky průměru do 100 mm</t>
  </si>
  <si>
    <t>4.292923313e+010.2</t>
  </si>
  <si>
    <t>Přechod osový  průměr D1=80 mm,D2=100 mm,dl.100 mm viz pol.20 TSVZT</t>
  </si>
  <si>
    <t>751 51-4376</t>
  </si>
  <si>
    <t>4.292923313e+010.3</t>
  </si>
  <si>
    <t>Odbočka jednostranná 90°přímý směr průměr 80 mm,odbočka průměr 80 mm viz pol.20 TSVZT</t>
  </si>
  <si>
    <t>751 51-4536.1</t>
  </si>
  <si>
    <t>Montáž potrubí plechového I kruhového - tvarovky průměru do 200 mm</t>
  </si>
  <si>
    <t>4.292923313e+010.4</t>
  </si>
  <si>
    <t>Nátrubkový koncový kryt-dno  průměr 80 mm viz pol.20 TSVZT</t>
  </si>
  <si>
    <t>751 51-4775</t>
  </si>
  <si>
    <t>4.292923313e+010.5</t>
  </si>
  <si>
    <t>Výfuková hlavice VHO průměr 100 mm viz pol.20 TSVZT</t>
  </si>
  <si>
    <t>4.292923313e+010.6</t>
  </si>
  <si>
    <t>Ohebné potrubí (flexo) polotuhé Al hadice průměr 80 mm viz pol.22 TSVZT</t>
  </si>
  <si>
    <t>998 75-1102.1</t>
  </si>
  <si>
    <t>Přesun hmot v objektech v do 12 m</t>
  </si>
  <si>
    <t>759</t>
  </si>
  <si>
    <t>Vzduchotechnika</t>
  </si>
  <si>
    <t>751 99-9920</t>
  </si>
  <si>
    <t>Provozní zkouška, schémata, doklady o revizích</t>
  </si>
  <si>
    <t>Ostatní konstrukce a práce bourací, přesun hmot, lešení</t>
  </si>
  <si>
    <t>941 95-5001</t>
  </si>
  <si>
    <t>Lešení lehké pomocné v podlah do 1,2 m</t>
  </si>
  <si>
    <t>Přesun hmot</t>
  </si>
  <si>
    <t>998 01-1001</t>
  </si>
  <si>
    <t>Přesun hmot pro budovy zděné výšky do 6 m</t>
  </si>
  <si>
    <t>1D.1.8 - ELEKTROINSTALACE - SLABOPROUDÉ ROZVODY</t>
  </si>
  <si>
    <t>922.01 - Elektromontáže - slaboproudé rozvody D+M</t>
  </si>
  <si>
    <t xml:space="preserve">    22.01-M - TV,SAT ROZVODNICE NA POVRCH</t>
  </si>
  <si>
    <t xml:space="preserve">    22.02-M - INTERNET</t>
  </si>
  <si>
    <t xml:space="preserve">    22.03-M - DOMÁCÍ TELEFON</t>
  </si>
  <si>
    <t xml:space="preserve">    22.04-M - INSTALAČNÍ MATREIÁL</t>
  </si>
  <si>
    <t xml:space="preserve">    22.05-M - KRABICE PŘÍSTROJOVÁ POD OMÍTKU</t>
  </si>
  <si>
    <t xml:space="preserve">    22.06-M - KRABICE ODBOČNÁ POD OMÍTKU BEZ SVORKOVNICE</t>
  </si>
  <si>
    <t xml:space="preserve">    22.07-M - SVORKOVNICE KABICOVÁ WAGO</t>
  </si>
  <si>
    <t xml:space="preserve">    22.08-M - TRUBKA OHEBNÁ NÍZKÁ MECHANICKÁ ODOLNOST  S PROTAHOVACÍM    DRÁTEM</t>
  </si>
  <si>
    <t xml:space="preserve">    22.09-M - KABEL SDĚLOVACÍ,STÁČ..PÁRY, STÍNĚNÝ,IZOLACE PVC</t>
  </si>
  <si>
    <t xml:space="preserve">    22.10-M - KABEL SILOVÝ,IZOLACE PVC BEZ VODIČE PE</t>
  </si>
  <si>
    <t xml:space="preserve">    22.11-M - UKONČENÍ KABELŮ DO</t>
  </si>
  <si>
    <t xml:space="preserve">    22.12-M - STROJEK SPÍNAČE "TANGO"</t>
  </si>
  <si>
    <t xml:space="preserve">    22.13-M - KRYT SPÍNAČE "TANGO" BARVA BÍLÁ</t>
  </si>
  <si>
    <t xml:space="preserve">    22.14-M - RÁMEČEK PRO PŘÍSTROJE "TANGO" BARVA BÍLÁ</t>
  </si>
  <si>
    <t xml:space="preserve">    22.15-M - HODINOVE ZUCTOVACI SAZBY</t>
  </si>
  <si>
    <t xml:space="preserve">    22.16-M - PODRUŽNÝ MATERIÁL</t>
  </si>
  <si>
    <t>922.01</t>
  </si>
  <si>
    <t>Elektromontáže - slaboproudé rozvody D+M</t>
  </si>
  <si>
    <t>22.01-M</t>
  </si>
  <si>
    <t>TV,SAT ROZVODNICE NA POVRCH</t>
  </si>
  <si>
    <t>Skříň TAP</t>
  </si>
  <si>
    <t>Pol115</t>
  </si>
  <si>
    <t>ZESILOVAČ SIGNÁLU</t>
  </si>
  <si>
    <t>Pol116</t>
  </si>
  <si>
    <t>ZDROJ 230/12V</t>
  </si>
  <si>
    <t>Pol117</t>
  </si>
  <si>
    <t>ANTÉNY TV,R</t>
  </si>
  <si>
    <t>Pol118</t>
  </si>
  <si>
    <t>KONVERTOR</t>
  </si>
  <si>
    <t>Pol119</t>
  </si>
  <si>
    <t>PARABOLA 800</t>
  </si>
  <si>
    <t>Pol120</t>
  </si>
  <si>
    <t>TV,SAT MULTISWITCH</t>
  </si>
  <si>
    <t>22.02-M</t>
  </si>
  <si>
    <t>INTERNET</t>
  </si>
  <si>
    <t>Pol121</t>
  </si>
  <si>
    <t>Skříň RACK</t>
  </si>
  <si>
    <t>Pol122</t>
  </si>
  <si>
    <t>SWITCH</t>
  </si>
  <si>
    <t>Pol123</t>
  </si>
  <si>
    <t>PETCH PANEL</t>
  </si>
  <si>
    <t>22.03-M</t>
  </si>
  <si>
    <t>DOMÁCÍ TELEFON</t>
  </si>
  <si>
    <t>Pol124</t>
  </si>
  <si>
    <t>TABLO PREMIUM ANTIVANDAL,7TLAČ.</t>
  </si>
  <si>
    <t>Pol125</t>
  </si>
  <si>
    <t>JMENOVKA PLASTOVÁ S PROSVĚTLENÍM</t>
  </si>
  <si>
    <t>Pol126</t>
  </si>
  <si>
    <t>TLAČÍTKO NEREZOVÉ PRO ANTIVANDAL</t>
  </si>
  <si>
    <t>Pol127</t>
  </si>
  <si>
    <t>MODUL AUDIO PRO TWIDIB</t>
  </si>
  <si>
    <t>Pol128</t>
  </si>
  <si>
    <t>SESTAVENÍ TABLA</t>
  </si>
  <si>
    <t>Pol129</t>
  </si>
  <si>
    <t>BSP16 DESKA ELEKTRONIKY PRO TWIDIB</t>
  </si>
  <si>
    <t>Pol130</t>
  </si>
  <si>
    <t>HT255 BYTOVÝ TELEFON PRO TWIDIB</t>
  </si>
  <si>
    <t>Pol131</t>
  </si>
  <si>
    <t>NAPÁJECÍ ZDROJ 12V,1.5A-DO RE</t>
  </si>
  <si>
    <t>Pol132</t>
  </si>
  <si>
    <t>ZÁMEK ELEKTRICKÝ</t>
  </si>
  <si>
    <t>Pol133</t>
  </si>
  <si>
    <t>POŠTOVNÉ A BALNÉ</t>
  </si>
  <si>
    <t>22.04-M</t>
  </si>
  <si>
    <t>INSTALAČNÍ MATREIÁL</t>
  </si>
  <si>
    <t>Pol134</t>
  </si>
  <si>
    <t>ZÁSUVKA SAT,TV,R-TANGO</t>
  </si>
  <si>
    <t>Pol135</t>
  </si>
  <si>
    <t>ZÁSUVKA INTERNETU</t>
  </si>
  <si>
    <t>22.05-M</t>
  </si>
  <si>
    <t>22.06-M</t>
  </si>
  <si>
    <t>22.07-M</t>
  </si>
  <si>
    <t>22.08-M</t>
  </si>
  <si>
    <t>TRUBKA OHEBNÁ NÍZKÁ MECHANICKÁ ODOLNOST  S PROTAHOVACÍM    DRÁTEM</t>
  </si>
  <si>
    <t>Pol136</t>
  </si>
  <si>
    <t>1416ED d 16   mm</t>
  </si>
  <si>
    <t>Pol137</t>
  </si>
  <si>
    <t>1425D d 25   mm</t>
  </si>
  <si>
    <t>22.09-M</t>
  </si>
  <si>
    <t>KABEL SDĚLOVACÍ,STÁČ..PÁRY, STÍNĚNÝ,IZOLACE PVC</t>
  </si>
  <si>
    <t>Pol138</t>
  </si>
  <si>
    <t>SYKFY 5x2x0,5 mm, volně</t>
  </si>
  <si>
    <t>Pol139</t>
  </si>
  <si>
    <t>UTP 4P CAT 5E</t>
  </si>
  <si>
    <t>Pol140</t>
  </si>
  <si>
    <t>KOAX.KABEL 75 OHM</t>
  </si>
  <si>
    <t>22.10-M</t>
  </si>
  <si>
    <t>22.11-M</t>
  </si>
  <si>
    <t>22.12-M</t>
  </si>
  <si>
    <t>22.13-M</t>
  </si>
  <si>
    <t>22.14-M</t>
  </si>
  <si>
    <t>Pol141</t>
  </si>
  <si>
    <t>3901A-B10 B jednoduchý</t>
  </si>
  <si>
    <t>22.15-M</t>
  </si>
  <si>
    <t>Pol142</t>
  </si>
  <si>
    <t>Oživení systému</t>
  </si>
  <si>
    <t>22.16-M</t>
  </si>
  <si>
    <t>Pol143</t>
  </si>
  <si>
    <t>833032842</t>
  </si>
  <si>
    <t>1D.1.9 - VNITŘNÍ ROZVOD PLYNU</t>
  </si>
  <si>
    <t>723 - ZTI - plynovod</t>
  </si>
  <si>
    <t>783 - Nátěry</t>
  </si>
  <si>
    <t>723</t>
  </si>
  <si>
    <t>ZTI - plynovod</t>
  </si>
  <si>
    <t>723 12-0203</t>
  </si>
  <si>
    <t>Potrubí ocelové závitové černé bezešvé svařované běžné DN 20</t>
  </si>
  <si>
    <t>723 12-0206</t>
  </si>
  <si>
    <t>Potrubí ocelové závitové černé bezešvé svařované běžné DN 40</t>
  </si>
  <si>
    <t>723 15-0367</t>
  </si>
  <si>
    <t>Chránička D 57x2,9 mm</t>
  </si>
  <si>
    <t>723 16-0204</t>
  </si>
  <si>
    <t>Přípojka k plynoměru spojované na závit bez ochozu G 1</t>
  </si>
  <si>
    <t>723 16-0334</t>
  </si>
  <si>
    <t>Rozpěrka přípojek plynoměru G 1</t>
  </si>
  <si>
    <t>723 19-0203</t>
  </si>
  <si>
    <t>Přípojka plynovodní ocelová závitová černá bezešvá spojovaná na závit běžná DN 20</t>
  </si>
  <si>
    <t>723 22-9102</t>
  </si>
  <si>
    <t>Montáž armatur plynovodních s jedním závitem G 1/2 ostatní typ</t>
  </si>
  <si>
    <t>5.51292013e+010</t>
  </si>
  <si>
    <t>Zátka DN 1/2"</t>
  </si>
  <si>
    <t>3.88265151e+010</t>
  </si>
  <si>
    <t>Manometr (0-5,0 kPa) s kohoutem</t>
  </si>
  <si>
    <t>723 23-9102</t>
  </si>
  <si>
    <t>Montáž armatur plynovodních se dvěma závity G 3/4 ostatní typ</t>
  </si>
  <si>
    <t>5.51291312e+010</t>
  </si>
  <si>
    <t>Kulový kohout DN 3/4"</t>
  </si>
  <si>
    <t>723 23-9103</t>
  </si>
  <si>
    <t>Montáž armatur plynovodních se dvěma závity G 1 ostatní typ</t>
  </si>
  <si>
    <t>5.51291312e+010.1</t>
  </si>
  <si>
    <t>Kulový kohout DN 1"</t>
  </si>
  <si>
    <t>998 72-3101</t>
  </si>
  <si>
    <t>Přesun hmot pro vnitřní plynovod v objektech v do 6 m</t>
  </si>
  <si>
    <t>998 72-3192</t>
  </si>
  <si>
    <t>Příplatek k přesunu hmot 723 za zvětšený přesun do 100 m</t>
  </si>
  <si>
    <t>723 99-0001</t>
  </si>
  <si>
    <t>Revize plynu</t>
  </si>
  <si>
    <t>783 42-5424</t>
  </si>
  <si>
    <t>Nátěry syntetické potrubí do DN 50 barva dražší matný povrch 2x antikorozní, 1x základní, 2x email</t>
  </si>
  <si>
    <t>2D - SO 02 VENKOVNÍ KANALIZACE</t>
  </si>
  <si>
    <t>D1 - Kanalizace</t>
  </si>
  <si>
    <t xml:space="preserve">    57 - Kryty štěrkových a živičných pozemních komunikací a zpevněných ploch</t>
  </si>
  <si>
    <t xml:space="preserve">    721 - Vnitřní kanalizace</t>
  </si>
  <si>
    <t xml:space="preserve">    89 - Ostatní konstrukce a práce na trubním vedení</t>
  </si>
  <si>
    <t xml:space="preserve">    91 - Doplňující konstrukce a práce na pozemních komunikacích a zpevněných plochách</t>
  </si>
  <si>
    <t xml:space="preserve">    H27 - Vedení trubní dálková a přípojná</t>
  </si>
  <si>
    <t>Kanalizace</t>
  </si>
  <si>
    <t>113108315R00</t>
  </si>
  <si>
    <t>Odstranění podkladu pl.do 50 m2, živice tl. 15 cm</t>
  </si>
  <si>
    <t>139601102R00</t>
  </si>
  <si>
    <t>Ruční výkop jam, rýh a šachet v hornině tř. 3</t>
  </si>
  <si>
    <t>Obsyp potrubí bez prohození sypaniny s dodáním štěrkopísku frakce 0 - 22 mm</t>
  </si>
  <si>
    <t>565171111R00</t>
  </si>
  <si>
    <t>Podklad z obal kamen. ACP 22+, š. do 3 m, tl.10 cm</t>
  </si>
  <si>
    <t>Kryty štěrkových a živičných pozemních komunikací a zpevněných ploch</t>
  </si>
  <si>
    <t>577112114RT3</t>
  </si>
  <si>
    <t>Beton asfalt. ACO 11 S modifik. š. do 3 m, tl.5 cm plochy 101-200 m2</t>
  </si>
  <si>
    <t>721110921R00</t>
  </si>
  <si>
    <t>Oprava - propojení dosavadního potrubí DN 300</t>
  </si>
  <si>
    <t>721176324R00</t>
  </si>
  <si>
    <t>Potrubí ležaté v zemi DN 150 x 3,6 mm</t>
  </si>
  <si>
    <t>899623141R00</t>
  </si>
  <si>
    <t>Obetonování potrubí nebo zdiva stok betonem C12/15</t>
  </si>
  <si>
    <t>Doplňující konstrukce a práce na pozemních komunikacích a zpevněných plochách</t>
  </si>
  <si>
    <t>919735113R00</t>
  </si>
  <si>
    <t>Řezání stávajícího živičného krytu tl. 10 - 15 cm</t>
  </si>
  <si>
    <t>914991005R00</t>
  </si>
  <si>
    <t>M.dočas.světelné signal.(semafor)vč.bat.a seřízení</t>
  </si>
  <si>
    <t>sada</t>
  </si>
  <si>
    <t>914992005R00</t>
  </si>
  <si>
    <t>Nájem dočasné světelné signal. (semafor)vč.baterie</t>
  </si>
  <si>
    <t>ks/den</t>
  </si>
  <si>
    <t>3D - SO 03 VODOVOD</t>
  </si>
  <si>
    <t>D1 - Vodovod</t>
  </si>
  <si>
    <t xml:space="preserve">    87 - Potrubí z trub plastických, skleněných a čedičových</t>
  </si>
  <si>
    <t>Vodovod</t>
  </si>
  <si>
    <t>Potrubí z trub plastických, skleněných a čedičových</t>
  </si>
  <si>
    <t>871181121R00</t>
  </si>
  <si>
    <t>Montáž trubek polyetylenových ve výkopu d 50 mm</t>
  </si>
  <si>
    <t>286134703</t>
  </si>
  <si>
    <t>Trubka vodovodní PE   50x6,9 mm</t>
  </si>
  <si>
    <t>891269111R00</t>
  </si>
  <si>
    <t>Montáž navrtávacích pasů DN 100</t>
  </si>
  <si>
    <t>42293250</t>
  </si>
  <si>
    <t>Souprava zemní  DN50 -100, 1,3-1,8m</t>
  </si>
  <si>
    <t>42273500</t>
  </si>
  <si>
    <t>Pás navrtávací ze šedé litiny H 5008 DN 80</t>
  </si>
  <si>
    <t>5D - SO 05 PŘÍPOJKA NTL</t>
  </si>
  <si>
    <t>1 - Zemní práce</t>
  </si>
  <si>
    <t>11 - Přípravné a přidružené práce</t>
  </si>
  <si>
    <t>4 - Vodorovné konstrukce</t>
  </si>
  <si>
    <t>A08 - Vodiče, šňůry a kabely měděné</t>
  </si>
  <si>
    <t>C20 - Plynovody a plynovodní přípojky</t>
  </si>
  <si>
    <t>U49 - Krytí kabelů,spojek,odbočnic</t>
  </si>
  <si>
    <t>Zemní práce</t>
  </si>
  <si>
    <t>132 20-1101</t>
  </si>
  <si>
    <t>Hloubení rýh š do 600 mm v hornině tř. 3 objemu do 100 m3</t>
  </si>
  <si>
    <t>132 20-1109</t>
  </si>
  <si>
    <t>Příplatek za lepivost k hloubení rýh š do 600 mm v hornině tř. 3</t>
  </si>
  <si>
    <t>161 10-1101</t>
  </si>
  <si>
    <t>Svislé přemístění výkopku z horniny tř. 1 až 4 hl výkopu do 2,5 m</t>
  </si>
  <si>
    <t>162 70-1105</t>
  </si>
  <si>
    <t>Vodorovné přemístění do 10000 m výkopku z horniny tř. 1 až 4</t>
  </si>
  <si>
    <t>167 10-1102</t>
  </si>
  <si>
    <t>Nakládání výkopku z hornin tř. 1 až 4 přes 100 m3</t>
  </si>
  <si>
    <t>171 20-1201</t>
  </si>
  <si>
    <t>Uložení sypaniny na skládky</t>
  </si>
  <si>
    <t>174 10-1101</t>
  </si>
  <si>
    <t>Zásyp jam, šachet rýh nebo kolem objektů sypaninou se zhutněním</t>
  </si>
  <si>
    <t>5.8358331e+010</t>
  </si>
  <si>
    <t>Štěrkopísek frakce 0-45 třída C</t>
  </si>
  <si>
    <t>175 10-1101</t>
  </si>
  <si>
    <t>Obsyp potrubí bez prohození sypaniny z hornin tř. 1 až 4 uloženým do 3 m od kraje výkopu</t>
  </si>
  <si>
    <t>5.83142112e+010</t>
  </si>
  <si>
    <t>Štěrkopísek frakce 0-22 třída C</t>
  </si>
  <si>
    <t>181 10-1102</t>
  </si>
  <si>
    <t>Úprava pláně v zářezech v hornině tř. 1 až 4 se zhutněním</t>
  </si>
  <si>
    <t>199 99-9999</t>
  </si>
  <si>
    <t>Poplatek za uložení sypaniny na skládku</t>
  </si>
  <si>
    <t>113 10-7122</t>
  </si>
  <si>
    <t>Odstranění podkladu pl do 200 m2 z kameniva drceného tl 200 mm</t>
  </si>
  <si>
    <t>113 10-7142</t>
  </si>
  <si>
    <t>Odstranění podkladu pl do 200 m2 živičných tl 100 mm</t>
  </si>
  <si>
    <t>Vodorovné konstrukce</t>
  </si>
  <si>
    <t>451 57-2111</t>
  </si>
  <si>
    <t>Lože pod potrubí otevřený výkop z kameniva drobného těženého</t>
  </si>
  <si>
    <t>919 73-5112</t>
  </si>
  <si>
    <t>Řezání stávajícího živičného krytu hl do 100 mm</t>
  </si>
  <si>
    <t>979 08-2213</t>
  </si>
  <si>
    <t>Vodorovná doprava suti po suchu do 1 km</t>
  </si>
  <si>
    <t>979 08-2219</t>
  </si>
  <si>
    <t>Příplatek ZKD 1 km u vodorovné dopravy suti po suchu do 1 km</t>
  </si>
  <si>
    <t>979 99-9999</t>
  </si>
  <si>
    <t>Poplatek za uložení suti na skládku</t>
  </si>
  <si>
    <t>998 27-6101</t>
  </si>
  <si>
    <t>Přesun hmot pro trubní vedení z trub z plastických hmot otevřený výkop</t>
  </si>
  <si>
    <t>A08</t>
  </si>
  <si>
    <t>Vodiče, šňůry a kabely měděné</t>
  </si>
  <si>
    <t>210 80-0545</t>
  </si>
  <si>
    <t>Montáž signalizačního vodiče CYY 2,5</t>
  </si>
  <si>
    <t>3.4141301e+010</t>
  </si>
  <si>
    <t>Signalizační vodič CYY 2,5</t>
  </si>
  <si>
    <t>C20</t>
  </si>
  <si>
    <t>Plynovody a plynovodní přípojky</t>
  </si>
  <si>
    <t>230 20-1101</t>
  </si>
  <si>
    <t>Potrubí PE 100 d 50 mm  s ochranným pláštěm - SDR 11</t>
  </si>
  <si>
    <t>230 20-1102</t>
  </si>
  <si>
    <t>Navrtávka DN 100/40 (ocel) + přechodka PE d 50 mm</t>
  </si>
  <si>
    <t>230 20-1103</t>
  </si>
  <si>
    <t>Koleno 90° PE d 50 mm</t>
  </si>
  <si>
    <t>230 20-1104</t>
  </si>
  <si>
    <t>Přechodový spoj PE-kov DN 6/4" s držákem</t>
  </si>
  <si>
    <t>230 20-1105</t>
  </si>
  <si>
    <t>Kulový kohout DN 6/4" + zátka</t>
  </si>
  <si>
    <t>230 20-1106</t>
  </si>
  <si>
    <t>Napojení na stávající plynovod</t>
  </si>
  <si>
    <t>230 20-1107</t>
  </si>
  <si>
    <t>Čištění potrubí a tlaková zkouška</t>
  </si>
  <si>
    <t>230 20-1108</t>
  </si>
  <si>
    <t>Zrušení stávající NTL přípojky DN 32 mm</t>
  </si>
  <si>
    <t>U49</t>
  </si>
  <si>
    <t>Krytí kabelů,spojek,odbočnic</t>
  </si>
  <si>
    <t>460 49-0012</t>
  </si>
  <si>
    <t>Položení výstražné fólie šířky 330 mm</t>
  </si>
  <si>
    <t>2.8325213e+010</t>
  </si>
  <si>
    <t>Výstražná fólie žluté barvy šířky 330 mm</t>
  </si>
  <si>
    <t>6D - SO 06 ZPEVNĚNÉ PLOCHY</t>
  </si>
  <si>
    <t>3 - Svislé a kompletní konstrukce</t>
  </si>
  <si>
    <t>5 - Komunikace</t>
  </si>
  <si>
    <t>7 - Konstrukce a práce PSV</t>
  </si>
  <si>
    <t>8 - Trubní vedení</t>
  </si>
  <si>
    <t>113 10-7130</t>
  </si>
  <si>
    <t>Odstranění podkladu pl do 50 m2 z betonu prostého tl 100 mm</t>
  </si>
  <si>
    <t>113 10-7162</t>
  </si>
  <si>
    <t>Odstranění podkladu pl přes 50 do 200 m2 z kameniva drceného tl 200 mm</t>
  </si>
  <si>
    <t>113 10-7212</t>
  </si>
  <si>
    <t>Odstranění podkladu pl přes 200 m2 z kameniva těženého tl 200 mm</t>
  </si>
  <si>
    <t>122 20-2201</t>
  </si>
  <si>
    <t>Odkopávky a prokopávky nezapažené pro silnice objemu do 100 m3 v hornině tř. 3</t>
  </si>
  <si>
    <t>122 20-2209</t>
  </si>
  <si>
    <t>Příplatek k odkopávkám a prokopávkám pro silnice v hornině tř. 3 za lepivost</t>
  </si>
  <si>
    <t>132 20-1201</t>
  </si>
  <si>
    <t>Hloubení rýh š do 2000 mm v hornině tř. 3 objemu do 100 m3</t>
  </si>
  <si>
    <t>133 20-1101</t>
  </si>
  <si>
    <t>Hloubení šachet v hornině tř. 3 objemu do 100 m3</t>
  </si>
  <si>
    <t>162 60-1602</t>
  </si>
  <si>
    <t>Vodorovné přemístění sypaniny z horniny tř 1 až 4 po suchu do 5000 m</t>
  </si>
  <si>
    <t>167 10-1101</t>
  </si>
  <si>
    <t>Nakládání výkopku z hornin tř. 1 až 4 do 100 m3</t>
  </si>
  <si>
    <t>10364200</t>
  </si>
  <si>
    <t>Cena nákladů na skládku ornice</t>
  </si>
  <si>
    <t>171 20-1101</t>
  </si>
  <si>
    <t>Uložení sypaniny do násypů nezhutněných</t>
  </si>
  <si>
    <t>58337302</t>
  </si>
  <si>
    <t>Štěrkopísek frakce 0-16</t>
  </si>
  <si>
    <t>180 40-1211</t>
  </si>
  <si>
    <t>Založení lučního trávníku výsevem v rovině a ve svahu do 1:5</t>
  </si>
  <si>
    <t>572410</t>
  </si>
  <si>
    <t>Osivo směs travní parková rekreační</t>
  </si>
  <si>
    <t>Poplatek za uložení na skládku</t>
  </si>
  <si>
    <t>Poplatek za uložení sutě a vyb. hmot na skládku Malinové Dolce</t>
  </si>
  <si>
    <t>Svislé a kompletní konstrukce</t>
  </si>
  <si>
    <t>332 31-1153</t>
  </si>
  <si>
    <t>Osazování palisád betonových hromadně zabeton oblých délky prvku 800 mm</t>
  </si>
  <si>
    <t>59228413</t>
  </si>
  <si>
    <t>BEST-PALISÁDA MASIV betonová přírodní 17,5X20X80 cm</t>
  </si>
  <si>
    <t>332 31-1155</t>
  </si>
  <si>
    <t>Osazování palisád betonových hromadně zabeton oblých délky prvku 1 200 mm</t>
  </si>
  <si>
    <t>59228415</t>
  </si>
  <si>
    <t>BEST-PALISÁDA MASIV betonová přírodní 17,5X20X120 cm</t>
  </si>
  <si>
    <t>332 31-1156</t>
  </si>
  <si>
    <t>Osazování palisád betonových hromadně zabeton oblých délky prvku 1 500 mm</t>
  </si>
  <si>
    <t>59228416</t>
  </si>
  <si>
    <t>BEST-PALISÁDA MASIV armovaná 17,5X20X150 cm</t>
  </si>
  <si>
    <t>Komunikace</t>
  </si>
  <si>
    <t>564 86-1111</t>
  </si>
  <si>
    <t>Podklad ze štěrkodrtě ŠD tl 200 mm</t>
  </si>
  <si>
    <t>567 12-2111</t>
  </si>
  <si>
    <t>Podklad z kameniva zpevněného cementem KSC I tl 120 mm</t>
  </si>
  <si>
    <t>569 75-1111</t>
  </si>
  <si>
    <t>Zpevnění krajnic kamenivem drceným tl 150 mm</t>
  </si>
  <si>
    <t>591 41-1111</t>
  </si>
  <si>
    <t>Kladení dlažby z mozaiky jednobarevné komunikací pro pěší lože z kameniva</t>
  </si>
  <si>
    <t>58380010</t>
  </si>
  <si>
    <t>Mozaika dlažební, žula 4/6 cm</t>
  </si>
  <si>
    <t>596 21-1120</t>
  </si>
  <si>
    <t>Kladení zámkové dlažby komunikací pro pěší tl 60 mm skupiny B pl do 50 m2</t>
  </si>
  <si>
    <t>59245218</t>
  </si>
  <si>
    <t>Dlažba zámková PARKETA přírodní 19,6x9,6x6 cm</t>
  </si>
  <si>
    <t>596 21-1212</t>
  </si>
  <si>
    <t>Kladení zámkové dlažby komunikací pro pěší tl 80 mm skupiny A pl do 300 m2</t>
  </si>
  <si>
    <t>59245217</t>
  </si>
  <si>
    <t>Dlažba zámková PARKETA přírodní 19,6x9,6x8 cm</t>
  </si>
  <si>
    <t>59245266</t>
  </si>
  <si>
    <t>Dlažba BEST-KLASIKO 20 x 10 x 8 cm barevná</t>
  </si>
  <si>
    <t>Konstrukce a práce PSV</t>
  </si>
  <si>
    <t>767 16-1110</t>
  </si>
  <si>
    <t>Montáž zábradlí rovného z trubek do zdi hmotnosti do 20 kg</t>
  </si>
  <si>
    <t>14100000</t>
  </si>
  <si>
    <t>Zábradlí trubkové,žárově pozinkované</t>
  </si>
  <si>
    <t>767 99-6801</t>
  </si>
  <si>
    <t>Demontáž atypických zámečnických konstrukcí hmotnosti jednotlivých dílů do 50 kg</t>
  </si>
  <si>
    <t>998 76-7101</t>
  </si>
  <si>
    <t>Přesun hmot tonážní pro zámečnické konstrukce v objektech v do 6 m</t>
  </si>
  <si>
    <t>Trubní vedení</t>
  </si>
  <si>
    <t>871 35-3121</t>
  </si>
  <si>
    <t>Montáž potrubí z kanalizačních trub z PVC otevřený výkop sklon do 20 % DN 200</t>
  </si>
  <si>
    <t>28625212</t>
  </si>
  <si>
    <t>Trubka PVC kanalizační hrdlovaná DN 200 mm</t>
  </si>
  <si>
    <t>895 94-1311</t>
  </si>
  <si>
    <t>Zřízení vpusti kanalizační uliční z betonových dílců typ UVB-50</t>
  </si>
  <si>
    <t>59223982</t>
  </si>
  <si>
    <t>Vpusť betonová uliční - komplet</t>
  </si>
  <si>
    <t>899 20-3111</t>
  </si>
  <si>
    <t>Osazení mříží litinových včetně rámů a košů na bahno hmotnosti nad 100 do 150 kg</t>
  </si>
  <si>
    <t>předb.cena</t>
  </si>
  <si>
    <t>Litinová mříž s rámem 500x500 mm pro únosnost 25 tun</t>
  </si>
  <si>
    <t>916 11-1122</t>
  </si>
  <si>
    <t>Osazení obruby z drobných kostek bez boční opěry do lože z betonu prostého</t>
  </si>
  <si>
    <t>916 23-1213</t>
  </si>
  <si>
    <t>Osazení chodníkového obrubníku betonového stojatého s boční opěrou do lože z betonu prostého</t>
  </si>
  <si>
    <t>59217510</t>
  </si>
  <si>
    <t>Obrubník betonový silniční nájezdový 100x15x15 cm</t>
  </si>
  <si>
    <t>916 24-1213</t>
  </si>
  <si>
    <t>Osazení chodníkového obrubníku kamenného stojatého s boční opěrou do lože z betonu prostého</t>
  </si>
  <si>
    <t>58380211</t>
  </si>
  <si>
    <t>Krajník silniční kamenný, žula, KS3 13x20 x 30-80</t>
  </si>
  <si>
    <t>916 33-1112</t>
  </si>
  <si>
    <t>Osazení zahradního obrubníku betonového do lože z betonu s boční opěrou</t>
  </si>
  <si>
    <t>59217305</t>
  </si>
  <si>
    <t>Obrubník betonový zahradní přírodní šedá ABO 5-20 50x5x25 cm</t>
  </si>
  <si>
    <t>916 99-1121</t>
  </si>
  <si>
    <t>Lože pod obrubníky, krajníky nebo obruby z dlažebních kostek z betonu prostého</t>
  </si>
  <si>
    <t>919 73-5123</t>
  </si>
  <si>
    <t>Řezání stávajícího betonového krytu hl do 150 mm</t>
  </si>
  <si>
    <t>935 93-2112</t>
  </si>
  <si>
    <t>Osazení odvodňovacího plastového žlabu s krycím roštem šířky přes 200 mm</t>
  </si>
  <si>
    <t>Předb. cena</t>
  </si>
  <si>
    <t>Odvodňovací žlab S 300 K Powerlock vč. vpusti</t>
  </si>
  <si>
    <t>971 04-2431</t>
  </si>
  <si>
    <t>Vybourání otvorů v betonových příčkách a zdech pl do 0,25 m2 tl do 150 mm</t>
  </si>
  <si>
    <t>R01</t>
  </si>
  <si>
    <t>Montáž parkovacích dorazů na zámkovou dlažbu</t>
  </si>
  <si>
    <t>90000000</t>
  </si>
  <si>
    <t>Dorazy Parking Stop 1820x100x150</t>
  </si>
  <si>
    <t>998 22-3011</t>
  </si>
  <si>
    <t>Přesun hmot pro pozemní komunikace s krytem dlážděným</t>
  </si>
  <si>
    <t>ORN - OSTATNÍ ROZPOČTOVÉ NÁKLADY</t>
  </si>
  <si>
    <t>ORN - Ostatní rozpočtové náklady</t>
  </si>
  <si>
    <t>Ostatní rozpočtové náklady</t>
  </si>
  <si>
    <t>Pol149</t>
  </si>
  <si>
    <t>Stálá inf. tabule</t>
  </si>
  <si>
    <t>262144</t>
  </si>
  <si>
    <t>Pol150</t>
  </si>
  <si>
    <t>Geodetické zaměření dokon. díla</t>
  </si>
  <si>
    <t>Pol151</t>
  </si>
  <si>
    <t>Vyhotovení geometrického plánu</t>
  </si>
  <si>
    <t>Pol152</t>
  </si>
  <si>
    <t>Velkopl. inf. panel</t>
  </si>
  <si>
    <t>Pol153</t>
  </si>
  <si>
    <t>Dokumentace skutečného provedení stavby</t>
  </si>
  <si>
    <t>1391682977</t>
  </si>
  <si>
    <r>
  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
</t>
    </r>
    <r>
      <rPr>
        <b/>
        <sz val="8"/>
        <color rgb="FFFF0000"/>
        <rFont val="Arial CE"/>
        <family val="2"/>
        <charset val="238"/>
      </rPr>
      <t>V případě, že je ve výkazu výměr uveden odkaz na výrobce či produkt, jedná se toliko o vymezení minimálního požadovaného standardu a zadavatel v rámci nabídky připouští použití i jiných, kvalitativně a technicky obdobných či lepších řešení.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</si>
</sst>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8"/>
      <color rgb="FF969696"/>
      <name val="Arial CE"/>
      <family val="2"/>
      <charset val="238"/>
    </font>
    <font>
      <b/>
      <sz val="8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4" fontId="21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4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4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left"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9"/>
  <sheetViews>
    <sheetView showGridLines="0" tabSelected="1" workbookViewId="0">
      <selection activeCell="BE45" sqref="BE4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4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6</v>
      </c>
    </row>
    <row r="5" spans="1:74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55" t="s">
        <v>13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18"/>
      <c r="AQ5" s="18"/>
      <c r="AR5" s="16"/>
      <c r="BE5" s="289" t="s">
        <v>2747</v>
      </c>
      <c r="BS5" s="13" t="s">
        <v>6</v>
      </c>
    </row>
    <row r="6" spans="1:74" ht="36.950000000000003" customHeight="1">
      <c r="B6" s="17"/>
      <c r="C6" s="18"/>
      <c r="D6" s="24" t="s">
        <v>14</v>
      </c>
      <c r="E6" s="18"/>
      <c r="F6" s="18"/>
      <c r="G6" s="18"/>
      <c r="H6" s="18"/>
      <c r="I6" s="18"/>
      <c r="J6" s="18"/>
      <c r="K6" s="257" t="s">
        <v>15</v>
      </c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18"/>
      <c r="AQ6" s="18"/>
      <c r="AR6" s="16"/>
      <c r="BE6" s="235"/>
      <c r="BS6" s="13" t="s">
        <v>6</v>
      </c>
    </row>
    <row r="7" spans="1:74" ht="12" customHeight="1">
      <c r="B7" s="17"/>
      <c r="C7" s="18"/>
      <c r="D7" s="25" t="s">
        <v>16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17</v>
      </c>
      <c r="AL7" s="18"/>
      <c r="AM7" s="18"/>
      <c r="AN7" s="23" t="s">
        <v>1</v>
      </c>
      <c r="AO7" s="18"/>
      <c r="AP7" s="18"/>
      <c r="AQ7" s="18"/>
      <c r="AR7" s="16"/>
      <c r="BE7" s="235"/>
      <c r="BS7" s="13" t="s">
        <v>6</v>
      </c>
    </row>
    <row r="8" spans="1:74" ht="12" customHeight="1">
      <c r="B8" s="17"/>
      <c r="C8" s="18"/>
      <c r="D8" s="25" t="s">
        <v>18</v>
      </c>
      <c r="E8" s="18"/>
      <c r="F8" s="18"/>
      <c r="G8" s="18"/>
      <c r="H8" s="18"/>
      <c r="I8" s="18"/>
      <c r="J8" s="18"/>
      <c r="K8" s="23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20</v>
      </c>
      <c r="AL8" s="18"/>
      <c r="AM8" s="18"/>
      <c r="AN8" s="26" t="s">
        <v>21</v>
      </c>
      <c r="AO8" s="18"/>
      <c r="AP8" s="18"/>
      <c r="AQ8" s="18"/>
      <c r="AR8" s="16"/>
      <c r="BE8" s="235"/>
      <c r="BS8" s="13" t="s">
        <v>6</v>
      </c>
    </row>
    <row r="9" spans="1:74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35"/>
      <c r="BS9" s="13" t="s">
        <v>6</v>
      </c>
    </row>
    <row r="10" spans="1:74" ht="12" customHeight="1">
      <c r="B10" s="17"/>
      <c r="C10" s="18"/>
      <c r="D10" s="25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23</v>
      </c>
      <c r="AL10" s="18"/>
      <c r="AM10" s="18"/>
      <c r="AN10" s="23" t="s">
        <v>1</v>
      </c>
      <c r="AO10" s="18"/>
      <c r="AP10" s="18"/>
      <c r="AQ10" s="18"/>
      <c r="AR10" s="16"/>
      <c r="BE10" s="235"/>
      <c r="BS10" s="13" t="s">
        <v>6</v>
      </c>
    </row>
    <row r="11" spans="1:74" ht="18.399999999999999" customHeight="1">
      <c r="B11" s="17"/>
      <c r="C11" s="18"/>
      <c r="D11" s="18"/>
      <c r="E11" s="23" t="s">
        <v>24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25</v>
      </c>
      <c r="AL11" s="18"/>
      <c r="AM11" s="18"/>
      <c r="AN11" s="23" t="s">
        <v>1</v>
      </c>
      <c r="AO11" s="18"/>
      <c r="AP11" s="18"/>
      <c r="AQ11" s="18"/>
      <c r="AR11" s="16"/>
      <c r="BE11" s="235"/>
      <c r="BS11" s="13" t="s">
        <v>6</v>
      </c>
    </row>
    <row r="12" spans="1:74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35"/>
      <c r="BS12" s="13" t="s">
        <v>6</v>
      </c>
    </row>
    <row r="13" spans="1:74" ht="12" customHeight="1">
      <c r="B13" s="17"/>
      <c r="C13" s="18"/>
      <c r="D13" s="25" t="s">
        <v>26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23</v>
      </c>
      <c r="AL13" s="18"/>
      <c r="AM13" s="18"/>
      <c r="AN13" s="27" t="s">
        <v>27</v>
      </c>
      <c r="AO13" s="18"/>
      <c r="AP13" s="18"/>
      <c r="AQ13" s="18"/>
      <c r="AR13" s="16"/>
      <c r="BE13" s="235"/>
      <c r="BS13" s="13" t="s">
        <v>6</v>
      </c>
    </row>
    <row r="14" spans="1:74" ht="12.75">
      <c r="B14" s="17"/>
      <c r="C14" s="18"/>
      <c r="D14" s="18"/>
      <c r="E14" s="258" t="s">
        <v>27</v>
      </c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" t="s">
        <v>25</v>
      </c>
      <c r="AL14" s="18"/>
      <c r="AM14" s="18"/>
      <c r="AN14" s="27" t="s">
        <v>27</v>
      </c>
      <c r="AO14" s="18"/>
      <c r="AP14" s="18"/>
      <c r="AQ14" s="18"/>
      <c r="AR14" s="16"/>
      <c r="BE14" s="235"/>
      <c r="BS14" s="13" t="s">
        <v>6</v>
      </c>
    </row>
    <row r="15" spans="1:74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35"/>
      <c r="BS15" s="13" t="s">
        <v>4</v>
      </c>
    </row>
    <row r="16" spans="1:74" ht="12" customHeight="1">
      <c r="B16" s="17"/>
      <c r="C16" s="18"/>
      <c r="D16" s="25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23</v>
      </c>
      <c r="AL16" s="18"/>
      <c r="AM16" s="18"/>
      <c r="AN16" s="23" t="s">
        <v>29</v>
      </c>
      <c r="AO16" s="18"/>
      <c r="AP16" s="18"/>
      <c r="AQ16" s="18"/>
      <c r="AR16" s="16"/>
      <c r="BE16" s="235"/>
      <c r="BS16" s="13" t="s">
        <v>4</v>
      </c>
    </row>
    <row r="17" spans="2:71" ht="18.399999999999999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25</v>
      </c>
      <c r="AL17" s="18"/>
      <c r="AM17" s="18"/>
      <c r="AN17" s="23" t="s">
        <v>31</v>
      </c>
      <c r="AO17" s="18"/>
      <c r="AP17" s="18"/>
      <c r="AQ17" s="18"/>
      <c r="AR17" s="16"/>
      <c r="BE17" s="235"/>
      <c r="BS17" s="13" t="s">
        <v>32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35"/>
      <c r="BS18" s="13" t="s">
        <v>6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23</v>
      </c>
      <c r="AL19" s="18"/>
      <c r="AM19" s="18"/>
      <c r="AN19" s="23" t="s">
        <v>1</v>
      </c>
      <c r="AO19" s="18"/>
      <c r="AP19" s="18"/>
      <c r="AQ19" s="18"/>
      <c r="AR19" s="16"/>
      <c r="BE19" s="235"/>
      <c r="BS19" s="13" t="s">
        <v>6</v>
      </c>
    </row>
    <row r="20" spans="2:71" ht="18.399999999999999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25</v>
      </c>
      <c r="AL20" s="18"/>
      <c r="AM20" s="18"/>
      <c r="AN20" s="23" t="s">
        <v>1</v>
      </c>
      <c r="AO20" s="18"/>
      <c r="AP20" s="18"/>
      <c r="AQ20" s="18"/>
      <c r="AR20" s="16"/>
      <c r="BE20" s="235"/>
      <c r="BS20" s="13" t="s">
        <v>32</v>
      </c>
    </row>
    <row r="21" spans="2:7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35"/>
    </row>
    <row r="22" spans="2:71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35"/>
    </row>
    <row r="23" spans="2:71" ht="16.5" customHeight="1">
      <c r="B23" s="17"/>
      <c r="C23" s="18"/>
      <c r="D23" s="18"/>
      <c r="E23" s="260" t="s">
        <v>1</v>
      </c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18"/>
      <c r="AP23" s="18"/>
      <c r="AQ23" s="18"/>
      <c r="AR23" s="16"/>
      <c r="BE23" s="235"/>
    </row>
    <row r="24" spans="2:7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35"/>
    </row>
    <row r="25" spans="2:7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35"/>
    </row>
    <row r="26" spans="2:71" s="1" customFormat="1" ht="25.9" customHeight="1">
      <c r="B26" s="30"/>
      <c r="C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7">
        <f>ROUND(AG94,2)</f>
        <v>0</v>
      </c>
      <c r="AL26" s="238"/>
      <c r="AM26" s="238"/>
      <c r="AN26" s="238"/>
      <c r="AO26" s="238"/>
      <c r="AP26" s="31"/>
      <c r="AQ26" s="31"/>
      <c r="AR26" s="34"/>
      <c r="BE26" s="235"/>
    </row>
    <row r="27" spans="2:71" s="1" customFormat="1" ht="6.95" customHeigh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4"/>
      <c r="BE27" s="235"/>
    </row>
    <row r="28" spans="2:71" s="1" customFormat="1" ht="12.75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261" t="s">
        <v>37</v>
      </c>
      <c r="M28" s="261"/>
      <c r="N28" s="261"/>
      <c r="O28" s="261"/>
      <c r="P28" s="261"/>
      <c r="Q28" s="31"/>
      <c r="R28" s="31"/>
      <c r="S28" s="31"/>
      <c r="T28" s="31"/>
      <c r="U28" s="31"/>
      <c r="V28" s="31"/>
      <c r="W28" s="261" t="s">
        <v>38</v>
      </c>
      <c r="X28" s="261"/>
      <c r="Y28" s="261"/>
      <c r="Z28" s="261"/>
      <c r="AA28" s="261"/>
      <c r="AB28" s="261"/>
      <c r="AC28" s="261"/>
      <c r="AD28" s="261"/>
      <c r="AE28" s="261"/>
      <c r="AF28" s="31"/>
      <c r="AG28" s="31"/>
      <c r="AH28" s="31"/>
      <c r="AI28" s="31"/>
      <c r="AJ28" s="31"/>
      <c r="AK28" s="261" t="s">
        <v>39</v>
      </c>
      <c r="AL28" s="261"/>
      <c r="AM28" s="261"/>
      <c r="AN28" s="261"/>
      <c r="AO28" s="261"/>
      <c r="AP28" s="31"/>
      <c r="AQ28" s="31"/>
      <c r="AR28" s="34"/>
      <c r="BE28" s="235"/>
    </row>
    <row r="29" spans="2:71" s="2" customFormat="1" ht="14.45" customHeight="1">
      <c r="B29" s="35"/>
      <c r="C29" s="36"/>
      <c r="D29" s="25" t="s">
        <v>40</v>
      </c>
      <c r="E29" s="36"/>
      <c r="F29" s="25" t="s">
        <v>41</v>
      </c>
      <c r="G29" s="36"/>
      <c r="H29" s="36"/>
      <c r="I29" s="36"/>
      <c r="J29" s="36"/>
      <c r="K29" s="36"/>
      <c r="L29" s="262">
        <v>0.21</v>
      </c>
      <c r="M29" s="234"/>
      <c r="N29" s="234"/>
      <c r="O29" s="234"/>
      <c r="P29" s="234"/>
      <c r="Q29" s="36"/>
      <c r="R29" s="36"/>
      <c r="S29" s="36"/>
      <c r="T29" s="36"/>
      <c r="U29" s="36"/>
      <c r="V29" s="36"/>
      <c r="W29" s="233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F29" s="36"/>
      <c r="AG29" s="36"/>
      <c r="AH29" s="36"/>
      <c r="AI29" s="36"/>
      <c r="AJ29" s="36"/>
      <c r="AK29" s="233">
        <f>ROUND(AV94, 2)</f>
        <v>0</v>
      </c>
      <c r="AL29" s="234"/>
      <c r="AM29" s="234"/>
      <c r="AN29" s="234"/>
      <c r="AO29" s="234"/>
      <c r="AP29" s="36"/>
      <c r="AQ29" s="36"/>
      <c r="AR29" s="37"/>
      <c r="BE29" s="236"/>
    </row>
    <row r="30" spans="2:71" s="2" customFormat="1" ht="14.45" customHeight="1">
      <c r="B30" s="35"/>
      <c r="C30" s="36"/>
      <c r="D30" s="36"/>
      <c r="E30" s="36"/>
      <c r="F30" s="25" t="s">
        <v>42</v>
      </c>
      <c r="G30" s="36"/>
      <c r="H30" s="36"/>
      <c r="I30" s="36"/>
      <c r="J30" s="36"/>
      <c r="K30" s="36"/>
      <c r="L30" s="262">
        <v>0.15</v>
      </c>
      <c r="M30" s="234"/>
      <c r="N30" s="234"/>
      <c r="O30" s="234"/>
      <c r="P30" s="234"/>
      <c r="Q30" s="36"/>
      <c r="R30" s="36"/>
      <c r="S30" s="36"/>
      <c r="T30" s="36"/>
      <c r="U30" s="36"/>
      <c r="V30" s="36"/>
      <c r="W30" s="233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F30" s="36"/>
      <c r="AG30" s="36"/>
      <c r="AH30" s="36"/>
      <c r="AI30" s="36"/>
      <c r="AJ30" s="36"/>
      <c r="AK30" s="233">
        <f>ROUND(AW94, 2)</f>
        <v>0</v>
      </c>
      <c r="AL30" s="234"/>
      <c r="AM30" s="234"/>
      <c r="AN30" s="234"/>
      <c r="AO30" s="234"/>
      <c r="AP30" s="36"/>
      <c r="AQ30" s="36"/>
      <c r="AR30" s="37"/>
      <c r="BE30" s="236"/>
    </row>
    <row r="31" spans="2:71" s="2" customFormat="1" ht="14.45" hidden="1" customHeight="1">
      <c r="B31" s="35"/>
      <c r="C31" s="36"/>
      <c r="D31" s="36"/>
      <c r="E31" s="36"/>
      <c r="F31" s="25" t="s">
        <v>43</v>
      </c>
      <c r="G31" s="36"/>
      <c r="H31" s="36"/>
      <c r="I31" s="36"/>
      <c r="J31" s="36"/>
      <c r="K31" s="36"/>
      <c r="L31" s="262">
        <v>0.21</v>
      </c>
      <c r="M31" s="234"/>
      <c r="N31" s="234"/>
      <c r="O31" s="234"/>
      <c r="P31" s="234"/>
      <c r="Q31" s="36"/>
      <c r="R31" s="36"/>
      <c r="S31" s="36"/>
      <c r="T31" s="36"/>
      <c r="U31" s="36"/>
      <c r="V31" s="36"/>
      <c r="W31" s="233">
        <f>ROUND(BB94, 2)</f>
        <v>0</v>
      </c>
      <c r="X31" s="234"/>
      <c r="Y31" s="234"/>
      <c r="Z31" s="234"/>
      <c r="AA31" s="234"/>
      <c r="AB31" s="234"/>
      <c r="AC31" s="234"/>
      <c r="AD31" s="234"/>
      <c r="AE31" s="234"/>
      <c r="AF31" s="36"/>
      <c r="AG31" s="36"/>
      <c r="AH31" s="36"/>
      <c r="AI31" s="36"/>
      <c r="AJ31" s="36"/>
      <c r="AK31" s="233">
        <v>0</v>
      </c>
      <c r="AL31" s="234"/>
      <c r="AM31" s="234"/>
      <c r="AN31" s="234"/>
      <c r="AO31" s="234"/>
      <c r="AP31" s="36"/>
      <c r="AQ31" s="36"/>
      <c r="AR31" s="37"/>
      <c r="BE31" s="236"/>
    </row>
    <row r="32" spans="2:71" s="2" customFormat="1" ht="14.45" hidden="1" customHeight="1">
      <c r="B32" s="35"/>
      <c r="C32" s="36"/>
      <c r="D32" s="36"/>
      <c r="E32" s="36"/>
      <c r="F32" s="25" t="s">
        <v>44</v>
      </c>
      <c r="G32" s="36"/>
      <c r="H32" s="36"/>
      <c r="I32" s="36"/>
      <c r="J32" s="36"/>
      <c r="K32" s="36"/>
      <c r="L32" s="262">
        <v>0.15</v>
      </c>
      <c r="M32" s="234"/>
      <c r="N32" s="234"/>
      <c r="O32" s="234"/>
      <c r="P32" s="234"/>
      <c r="Q32" s="36"/>
      <c r="R32" s="36"/>
      <c r="S32" s="36"/>
      <c r="T32" s="36"/>
      <c r="U32" s="36"/>
      <c r="V32" s="36"/>
      <c r="W32" s="233">
        <f>ROUND(BC94, 2)</f>
        <v>0</v>
      </c>
      <c r="X32" s="234"/>
      <c r="Y32" s="234"/>
      <c r="Z32" s="234"/>
      <c r="AA32" s="234"/>
      <c r="AB32" s="234"/>
      <c r="AC32" s="234"/>
      <c r="AD32" s="234"/>
      <c r="AE32" s="234"/>
      <c r="AF32" s="36"/>
      <c r="AG32" s="36"/>
      <c r="AH32" s="36"/>
      <c r="AI32" s="36"/>
      <c r="AJ32" s="36"/>
      <c r="AK32" s="233">
        <v>0</v>
      </c>
      <c r="AL32" s="234"/>
      <c r="AM32" s="234"/>
      <c r="AN32" s="234"/>
      <c r="AO32" s="234"/>
      <c r="AP32" s="36"/>
      <c r="AQ32" s="36"/>
      <c r="AR32" s="37"/>
      <c r="BE32" s="236"/>
    </row>
    <row r="33" spans="2:57" s="2" customFormat="1" ht="14.45" hidden="1" customHeight="1">
      <c r="B33" s="35"/>
      <c r="C33" s="36"/>
      <c r="D33" s="36"/>
      <c r="E33" s="36"/>
      <c r="F33" s="25" t="s">
        <v>45</v>
      </c>
      <c r="G33" s="36"/>
      <c r="H33" s="36"/>
      <c r="I33" s="36"/>
      <c r="J33" s="36"/>
      <c r="K33" s="36"/>
      <c r="L33" s="262">
        <v>0</v>
      </c>
      <c r="M33" s="234"/>
      <c r="N33" s="234"/>
      <c r="O33" s="234"/>
      <c r="P33" s="234"/>
      <c r="Q33" s="36"/>
      <c r="R33" s="36"/>
      <c r="S33" s="36"/>
      <c r="T33" s="36"/>
      <c r="U33" s="36"/>
      <c r="V33" s="36"/>
      <c r="W33" s="233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F33" s="36"/>
      <c r="AG33" s="36"/>
      <c r="AH33" s="36"/>
      <c r="AI33" s="36"/>
      <c r="AJ33" s="36"/>
      <c r="AK33" s="233">
        <v>0</v>
      </c>
      <c r="AL33" s="234"/>
      <c r="AM33" s="234"/>
      <c r="AN33" s="234"/>
      <c r="AO33" s="234"/>
      <c r="AP33" s="36"/>
      <c r="AQ33" s="36"/>
      <c r="AR33" s="37"/>
      <c r="BE33" s="236"/>
    </row>
    <row r="34" spans="2:57" s="1" customFormat="1" ht="6.95" customHeight="1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4"/>
      <c r="BE34" s="235"/>
    </row>
    <row r="35" spans="2:57" s="1" customFormat="1" ht="25.9" customHeight="1">
      <c r="B35" s="30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9" t="s">
        <v>48</v>
      </c>
      <c r="Y35" s="240"/>
      <c r="Z35" s="240"/>
      <c r="AA35" s="240"/>
      <c r="AB35" s="240"/>
      <c r="AC35" s="40"/>
      <c r="AD35" s="40"/>
      <c r="AE35" s="40"/>
      <c r="AF35" s="40"/>
      <c r="AG35" s="40"/>
      <c r="AH35" s="40"/>
      <c r="AI35" s="40"/>
      <c r="AJ35" s="40"/>
      <c r="AK35" s="241">
        <f>SUM(AK26:AK33)</f>
        <v>0</v>
      </c>
      <c r="AL35" s="240"/>
      <c r="AM35" s="240"/>
      <c r="AN35" s="240"/>
      <c r="AO35" s="242"/>
      <c r="AP35" s="38"/>
      <c r="AQ35" s="38"/>
      <c r="AR35" s="34"/>
    </row>
    <row r="36" spans="2:57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4"/>
    </row>
    <row r="37" spans="2:57" s="1" customFormat="1" ht="14.4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4"/>
    </row>
    <row r="38" spans="2:57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57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57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57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57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57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57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57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57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57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57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45" customHeight="1">
      <c r="B49" s="30"/>
      <c r="C49" s="31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50</v>
      </c>
      <c r="AI49" s="43"/>
      <c r="AJ49" s="43"/>
      <c r="AK49" s="43"/>
      <c r="AL49" s="43"/>
      <c r="AM49" s="43"/>
      <c r="AN49" s="43"/>
      <c r="AO49" s="43"/>
      <c r="AP49" s="31"/>
      <c r="AQ49" s="31"/>
      <c r="AR49" s="34"/>
    </row>
    <row r="50" spans="2:44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2:44" s="1" customFormat="1" ht="12.75">
      <c r="B60" s="30"/>
      <c r="C60" s="31"/>
      <c r="D60" s="44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4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4" t="s">
        <v>51</v>
      </c>
      <c r="AI60" s="33"/>
      <c r="AJ60" s="33"/>
      <c r="AK60" s="33"/>
      <c r="AL60" s="33"/>
      <c r="AM60" s="44" t="s">
        <v>52</v>
      </c>
      <c r="AN60" s="33"/>
      <c r="AO60" s="33"/>
      <c r="AP60" s="31"/>
      <c r="AQ60" s="31"/>
      <c r="AR60" s="34"/>
    </row>
    <row r="61" spans="2:44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2:44" s="1" customFormat="1" ht="12.75">
      <c r="B64" s="30"/>
      <c r="C64" s="31"/>
      <c r="D64" s="42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54</v>
      </c>
      <c r="AI64" s="43"/>
      <c r="AJ64" s="43"/>
      <c r="AK64" s="43"/>
      <c r="AL64" s="43"/>
      <c r="AM64" s="43"/>
      <c r="AN64" s="43"/>
      <c r="AO64" s="43"/>
      <c r="AP64" s="31"/>
      <c r="AQ64" s="31"/>
      <c r="AR64" s="34"/>
    </row>
    <row r="65" spans="2:44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2:44" s="1" customFormat="1" ht="12.75">
      <c r="B75" s="30"/>
      <c r="C75" s="31"/>
      <c r="D75" s="44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4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4" t="s">
        <v>51</v>
      </c>
      <c r="AI75" s="33"/>
      <c r="AJ75" s="33"/>
      <c r="AK75" s="33"/>
      <c r="AL75" s="33"/>
      <c r="AM75" s="44" t="s">
        <v>52</v>
      </c>
      <c r="AN75" s="33"/>
      <c r="AO75" s="33"/>
      <c r="AP75" s="31"/>
      <c r="AQ75" s="31"/>
      <c r="AR75" s="34"/>
    </row>
    <row r="76" spans="2:44" s="1" customFormat="1" ht="11.25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4"/>
    </row>
    <row r="77" spans="2:44" s="1" customFormat="1" ht="6.9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4"/>
    </row>
    <row r="81" spans="1:91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4"/>
    </row>
    <row r="82" spans="1:91" s="1" customFormat="1" ht="24.95" customHeight="1">
      <c r="B82" s="30"/>
      <c r="C82" s="19" t="s">
        <v>55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4"/>
    </row>
    <row r="83" spans="1:91" s="1" customFormat="1" ht="6.95" customHeight="1"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4"/>
    </row>
    <row r="84" spans="1:91" s="3" customFormat="1" ht="12" customHeight="1">
      <c r="B84" s="49"/>
      <c r="C84" s="25" t="s">
        <v>12</v>
      </c>
      <c r="D84" s="50"/>
      <c r="E84" s="50"/>
      <c r="F84" s="50"/>
      <c r="G84" s="50"/>
      <c r="H84" s="50"/>
      <c r="I84" s="50"/>
      <c r="J84" s="50"/>
      <c r="K84" s="50"/>
      <c r="L84" s="50" t="str">
        <f>K5</f>
        <v>201911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1"/>
    </row>
    <row r="85" spans="1:91" s="4" customFormat="1" ht="36.950000000000003" customHeight="1">
      <c r="B85" s="52"/>
      <c r="C85" s="53" t="s">
        <v>14</v>
      </c>
      <c r="D85" s="54"/>
      <c r="E85" s="54"/>
      <c r="F85" s="54"/>
      <c r="G85" s="54"/>
      <c r="H85" s="54"/>
      <c r="I85" s="54"/>
      <c r="J85" s="54"/>
      <c r="K85" s="54"/>
      <c r="L85" s="252" t="str">
        <f>K6</f>
        <v>Bytový dům Zahájská</v>
      </c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54"/>
      <c r="AQ85" s="54"/>
      <c r="AR85" s="55"/>
    </row>
    <row r="86" spans="1:91" s="1" customFormat="1" ht="6.9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4"/>
    </row>
    <row r="87" spans="1:91" s="1" customFormat="1" ht="12" customHeight="1">
      <c r="B87" s="30"/>
      <c r="C87" s="25" t="s">
        <v>18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Litomyšl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5" t="s">
        <v>20</v>
      </c>
      <c r="AJ87" s="31"/>
      <c r="AK87" s="31"/>
      <c r="AL87" s="31"/>
      <c r="AM87" s="254" t="str">
        <f>IF(AN8= "","",AN8)</f>
        <v>25. 11. 2019</v>
      </c>
      <c r="AN87" s="254"/>
      <c r="AO87" s="31"/>
      <c r="AP87" s="31"/>
      <c r="AQ87" s="31"/>
      <c r="AR87" s="34"/>
    </row>
    <row r="88" spans="1:91" s="1" customFormat="1" ht="6.95" customHeight="1"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4"/>
    </row>
    <row r="89" spans="1:91" s="1" customFormat="1" ht="15.2" customHeight="1">
      <c r="B89" s="30"/>
      <c r="C89" s="25" t="s">
        <v>22</v>
      </c>
      <c r="D89" s="31"/>
      <c r="E89" s="31"/>
      <c r="F89" s="31"/>
      <c r="G89" s="31"/>
      <c r="H89" s="31"/>
      <c r="I89" s="31"/>
      <c r="J89" s="31"/>
      <c r="K89" s="31"/>
      <c r="L89" s="50" t="str">
        <f>IF(E11= "","",E11)</f>
        <v>Město Litomyšl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5" t="s">
        <v>28</v>
      </c>
      <c r="AJ89" s="31"/>
      <c r="AK89" s="31"/>
      <c r="AL89" s="31"/>
      <c r="AM89" s="250" t="str">
        <f>IF(E17="","",E17)</f>
        <v>KIP s.r.o. Litomyšl</v>
      </c>
      <c r="AN89" s="251"/>
      <c r="AO89" s="251"/>
      <c r="AP89" s="251"/>
      <c r="AQ89" s="31"/>
      <c r="AR89" s="34"/>
      <c r="AS89" s="244" t="s">
        <v>56</v>
      </c>
      <c r="AT89" s="245"/>
      <c r="AU89" s="58"/>
      <c r="AV89" s="58"/>
      <c r="AW89" s="58"/>
      <c r="AX89" s="58"/>
      <c r="AY89" s="58"/>
      <c r="AZ89" s="58"/>
      <c r="BA89" s="58"/>
      <c r="BB89" s="58"/>
      <c r="BC89" s="58"/>
      <c r="BD89" s="59"/>
    </row>
    <row r="90" spans="1:91" s="1" customFormat="1" ht="15.2" customHeight="1">
      <c r="B90" s="30"/>
      <c r="C90" s="25" t="s">
        <v>26</v>
      </c>
      <c r="D90" s="31"/>
      <c r="E90" s="31"/>
      <c r="F90" s="31"/>
      <c r="G90" s="31"/>
      <c r="H90" s="31"/>
      <c r="I90" s="31"/>
      <c r="J90" s="31"/>
      <c r="K90" s="31"/>
      <c r="L90" s="50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5" t="s">
        <v>33</v>
      </c>
      <c r="AJ90" s="31"/>
      <c r="AK90" s="31"/>
      <c r="AL90" s="31"/>
      <c r="AM90" s="250" t="str">
        <f>IF(E20="","",E20)</f>
        <v xml:space="preserve"> </v>
      </c>
      <c r="AN90" s="251"/>
      <c r="AO90" s="251"/>
      <c r="AP90" s="251"/>
      <c r="AQ90" s="31"/>
      <c r="AR90" s="34"/>
      <c r="AS90" s="246"/>
      <c r="AT90" s="247"/>
      <c r="AU90" s="60"/>
      <c r="AV90" s="60"/>
      <c r="AW90" s="60"/>
      <c r="AX90" s="60"/>
      <c r="AY90" s="60"/>
      <c r="AZ90" s="60"/>
      <c r="BA90" s="60"/>
      <c r="BB90" s="60"/>
      <c r="BC90" s="60"/>
      <c r="BD90" s="61"/>
    </row>
    <row r="91" spans="1:91" s="1" customFormat="1" ht="10.9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4"/>
      <c r="AS91" s="248"/>
      <c r="AT91" s="249"/>
      <c r="AU91" s="62"/>
      <c r="AV91" s="62"/>
      <c r="AW91" s="62"/>
      <c r="AX91" s="62"/>
      <c r="AY91" s="62"/>
      <c r="AZ91" s="62"/>
      <c r="BA91" s="62"/>
      <c r="BB91" s="62"/>
      <c r="BC91" s="62"/>
      <c r="BD91" s="63"/>
    </row>
    <row r="92" spans="1:91" s="1" customFormat="1" ht="29.25" customHeight="1">
      <c r="B92" s="30"/>
      <c r="C92" s="269" t="s">
        <v>57</v>
      </c>
      <c r="D92" s="270"/>
      <c r="E92" s="270"/>
      <c r="F92" s="270"/>
      <c r="G92" s="270"/>
      <c r="H92" s="64"/>
      <c r="I92" s="271" t="s">
        <v>58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3" t="s">
        <v>59</v>
      </c>
      <c r="AH92" s="270"/>
      <c r="AI92" s="270"/>
      <c r="AJ92" s="270"/>
      <c r="AK92" s="270"/>
      <c r="AL92" s="270"/>
      <c r="AM92" s="270"/>
      <c r="AN92" s="271" t="s">
        <v>60</v>
      </c>
      <c r="AO92" s="270"/>
      <c r="AP92" s="272"/>
      <c r="AQ92" s="65" t="s">
        <v>61</v>
      </c>
      <c r="AR92" s="34"/>
      <c r="AS92" s="66" t="s">
        <v>62</v>
      </c>
      <c r="AT92" s="67" t="s">
        <v>63</v>
      </c>
      <c r="AU92" s="67" t="s">
        <v>64</v>
      </c>
      <c r="AV92" s="67" t="s">
        <v>65</v>
      </c>
      <c r="AW92" s="67" t="s">
        <v>66</v>
      </c>
      <c r="AX92" s="67" t="s">
        <v>67</v>
      </c>
      <c r="AY92" s="67" t="s">
        <v>68</v>
      </c>
      <c r="AZ92" s="67" t="s">
        <v>69</v>
      </c>
      <c r="BA92" s="67" t="s">
        <v>70</v>
      </c>
      <c r="BB92" s="67" t="s">
        <v>71</v>
      </c>
      <c r="BC92" s="67" t="s">
        <v>72</v>
      </c>
      <c r="BD92" s="68" t="s">
        <v>73</v>
      </c>
    </row>
    <row r="93" spans="1:91" s="1" customFormat="1" ht="10.9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4"/>
      <c r="AS93" s="69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1"/>
    </row>
    <row r="94" spans="1:91" s="5" customFormat="1" ht="32.450000000000003" customHeight="1">
      <c r="B94" s="72"/>
      <c r="C94" s="73" t="s">
        <v>74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275">
        <f>ROUND(AG95+SUM(AG103:AG107),2)</f>
        <v>0</v>
      </c>
      <c r="AH94" s="275"/>
      <c r="AI94" s="275"/>
      <c r="AJ94" s="275"/>
      <c r="AK94" s="275"/>
      <c r="AL94" s="275"/>
      <c r="AM94" s="275"/>
      <c r="AN94" s="276">
        <f t="shared" ref="AN94:AN107" si="0">SUM(AG94,AT94)</f>
        <v>0</v>
      </c>
      <c r="AO94" s="276"/>
      <c r="AP94" s="276"/>
      <c r="AQ94" s="76" t="s">
        <v>1</v>
      </c>
      <c r="AR94" s="77"/>
      <c r="AS94" s="78">
        <f>ROUND(AS95+SUM(AS103:AS107),2)</f>
        <v>0</v>
      </c>
      <c r="AT94" s="79">
        <f t="shared" ref="AT94:AT107" si="1">ROUND(SUM(AV94:AW94),2)</f>
        <v>0</v>
      </c>
      <c r="AU94" s="80">
        <f>ROUND(AU95+SUM(AU103:AU107),5)</f>
        <v>0</v>
      </c>
      <c r="AV94" s="79">
        <f>ROUND(AZ94*L29,2)</f>
        <v>0</v>
      </c>
      <c r="AW94" s="79">
        <f>ROUND(BA94*L30,2)</f>
        <v>0</v>
      </c>
      <c r="AX94" s="79">
        <f>ROUND(BB94*L29,2)</f>
        <v>0</v>
      </c>
      <c r="AY94" s="79">
        <f>ROUND(BC94*L30,2)</f>
        <v>0</v>
      </c>
      <c r="AZ94" s="79">
        <f>ROUND(AZ95+SUM(AZ103:AZ107),2)</f>
        <v>0</v>
      </c>
      <c r="BA94" s="79">
        <f>ROUND(BA95+SUM(BA103:BA107),2)</f>
        <v>0</v>
      </c>
      <c r="BB94" s="79">
        <f>ROUND(BB95+SUM(BB103:BB107),2)</f>
        <v>0</v>
      </c>
      <c r="BC94" s="79">
        <f>ROUND(BC95+SUM(BC103:BC107),2)</f>
        <v>0</v>
      </c>
      <c r="BD94" s="81">
        <f>ROUND(BD95+SUM(BD103:BD107),2)</f>
        <v>0</v>
      </c>
      <c r="BS94" s="82" t="s">
        <v>75</v>
      </c>
      <c r="BT94" s="82" t="s">
        <v>76</v>
      </c>
      <c r="BU94" s="83" t="s">
        <v>77</v>
      </c>
      <c r="BV94" s="82" t="s">
        <v>78</v>
      </c>
      <c r="BW94" s="82" t="s">
        <v>5</v>
      </c>
      <c r="BX94" s="82" t="s">
        <v>79</v>
      </c>
      <c r="CL94" s="82" t="s">
        <v>1</v>
      </c>
    </row>
    <row r="95" spans="1:91" s="6" customFormat="1" ht="16.5" customHeight="1">
      <c r="B95" s="84"/>
      <c r="C95" s="85"/>
      <c r="D95" s="268" t="s">
        <v>80</v>
      </c>
      <c r="E95" s="268"/>
      <c r="F95" s="268"/>
      <c r="G95" s="268"/>
      <c r="H95" s="268"/>
      <c r="I95" s="86"/>
      <c r="J95" s="268" t="s">
        <v>81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74">
        <f>ROUND(SUM(AG96:AG102),2)</f>
        <v>0</v>
      </c>
      <c r="AH95" s="266"/>
      <c r="AI95" s="266"/>
      <c r="AJ95" s="266"/>
      <c r="AK95" s="266"/>
      <c r="AL95" s="266"/>
      <c r="AM95" s="266"/>
      <c r="AN95" s="265">
        <f t="shared" si="0"/>
        <v>0</v>
      </c>
      <c r="AO95" s="266"/>
      <c r="AP95" s="266"/>
      <c r="AQ95" s="87" t="s">
        <v>82</v>
      </c>
      <c r="AR95" s="88"/>
      <c r="AS95" s="89">
        <f>ROUND(SUM(AS96:AS102),2)</f>
        <v>0</v>
      </c>
      <c r="AT95" s="90">
        <f t="shared" si="1"/>
        <v>0</v>
      </c>
      <c r="AU95" s="91">
        <f>ROUND(SUM(AU96:AU102),5)</f>
        <v>0</v>
      </c>
      <c r="AV95" s="90">
        <f>ROUND(AZ95*L29,2)</f>
        <v>0</v>
      </c>
      <c r="AW95" s="90">
        <f>ROUND(BA95*L30,2)</f>
        <v>0</v>
      </c>
      <c r="AX95" s="90">
        <f>ROUND(BB95*L29,2)</f>
        <v>0</v>
      </c>
      <c r="AY95" s="90">
        <f>ROUND(BC95*L30,2)</f>
        <v>0</v>
      </c>
      <c r="AZ95" s="90">
        <f>ROUND(SUM(AZ96:AZ102),2)</f>
        <v>0</v>
      </c>
      <c r="BA95" s="90">
        <f>ROUND(SUM(BA96:BA102),2)</f>
        <v>0</v>
      </c>
      <c r="BB95" s="90">
        <f>ROUND(SUM(BB96:BB102),2)</f>
        <v>0</v>
      </c>
      <c r="BC95" s="90">
        <f>ROUND(SUM(BC96:BC102),2)</f>
        <v>0</v>
      </c>
      <c r="BD95" s="92">
        <f>ROUND(SUM(BD96:BD102),2)</f>
        <v>0</v>
      </c>
      <c r="BS95" s="93" t="s">
        <v>75</v>
      </c>
      <c r="BT95" s="93" t="s">
        <v>83</v>
      </c>
      <c r="BU95" s="93" t="s">
        <v>77</v>
      </c>
      <c r="BV95" s="93" t="s">
        <v>78</v>
      </c>
      <c r="BW95" s="93" t="s">
        <v>84</v>
      </c>
      <c r="BX95" s="93" t="s">
        <v>5</v>
      </c>
      <c r="CL95" s="93" t="s">
        <v>1</v>
      </c>
      <c r="CM95" s="93" t="s">
        <v>85</v>
      </c>
    </row>
    <row r="96" spans="1:91" s="3" customFormat="1" ht="16.5" customHeight="1">
      <c r="A96" s="94" t="s">
        <v>86</v>
      </c>
      <c r="B96" s="49"/>
      <c r="C96" s="95"/>
      <c r="D96" s="95"/>
      <c r="E96" s="267" t="s">
        <v>87</v>
      </c>
      <c r="F96" s="267"/>
      <c r="G96" s="267"/>
      <c r="H96" s="267"/>
      <c r="I96" s="267"/>
      <c r="J96" s="95"/>
      <c r="K96" s="267" t="s">
        <v>88</v>
      </c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3">
        <f>'1D.1.1 - ARCHITEKTONICKO-...'!J34</f>
        <v>0</v>
      </c>
      <c r="AH96" s="264"/>
      <c r="AI96" s="264"/>
      <c r="AJ96" s="264"/>
      <c r="AK96" s="264"/>
      <c r="AL96" s="264"/>
      <c r="AM96" s="264"/>
      <c r="AN96" s="263">
        <f t="shared" si="0"/>
        <v>0</v>
      </c>
      <c r="AO96" s="264"/>
      <c r="AP96" s="264"/>
      <c r="AQ96" s="96" t="s">
        <v>89</v>
      </c>
      <c r="AR96" s="51"/>
      <c r="AS96" s="97">
        <v>0</v>
      </c>
      <c r="AT96" s="98">
        <f t="shared" si="1"/>
        <v>0</v>
      </c>
      <c r="AU96" s="99">
        <f>'1D.1.1 - ARCHITEKTONICKO-...'!P167</f>
        <v>0</v>
      </c>
      <c r="AV96" s="98">
        <f>'1D.1.1 - ARCHITEKTONICKO-...'!J37</f>
        <v>0</v>
      </c>
      <c r="AW96" s="98">
        <f>'1D.1.1 - ARCHITEKTONICKO-...'!J38</f>
        <v>0</v>
      </c>
      <c r="AX96" s="98">
        <f>'1D.1.1 - ARCHITEKTONICKO-...'!J39</f>
        <v>0</v>
      </c>
      <c r="AY96" s="98">
        <f>'1D.1.1 - ARCHITEKTONICKO-...'!J40</f>
        <v>0</v>
      </c>
      <c r="AZ96" s="98">
        <f>'1D.1.1 - ARCHITEKTONICKO-...'!F37</f>
        <v>0</v>
      </c>
      <c r="BA96" s="98">
        <f>'1D.1.1 - ARCHITEKTONICKO-...'!F38</f>
        <v>0</v>
      </c>
      <c r="BB96" s="98">
        <f>'1D.1.1 - ARCHITEKTONICKO-...'!F39</f>
        <v>0</v>
      </c>
      <c r="BC96" s="98">
        <f>'1D.1.1 - ARCHITEKTONICKO-...'!F40</f>
        <v>0</v>
      </c>
      <c r="BD96" s="100">
        <f>'1D.1.1 - ARCHITEKTONICKO-...'!F41</f>
        <v>0</v>
      </c>
      <c r="BT96" s="101" t="s">
        <v>85</v>
      </c>
      <c r="BV96" s="101" t="s">
        <v>78</v>
      </c>
      <c r="BW96" s="101" t="s">
        <v>90</v>
      </c>
      <c r="BX96" s="101" t="s">
        <v>84</v>
      </c>
      <c r="CL96" s="101" t="s">
        <v>1</v>
      </c>
    </row>
    <row r="97" spans="1:91" s="3" customFormat="1" ht="25.5" customHeight="1">
      <c r="A97" s="94" t="s">
        <v>86</v>
      </c>
      <c r="B97" s="49"/>
      <c r="C97" s="95"/>
      <c r="D97" s="95"/>
      <c r="E97" s="267" t="s">
        <v>91</v>
      </c>
      <c r="F97" s="267"/>
      <c r="G97" s="267"/>
      <c r="H97" s="267"/>
      <c r="I97" s="267"/>
      <c r="J97" s="95"/>
      <c r="K97" s="267" t="s">
        <v>92</v>
      </c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3">
        <f>'1D.1.4 - ELEKTROINSTALACE...'!J34</f>
        <v>0</v>
      </c>
      <c r="AH97" s="264"/>
      <c r="AI97" s="264"/>
      <c r="AJ97" s="264"/>
      <c r="AK97" s="264"/>
      <c r="AL97" s="264"/>
      <c r="AM97" s="264"/>
      <c r="AN97" s="263">
        <f t="shared" si="0"/>
        <v>0</v>
      </c>
      <c r="AO97" s="264"/>
      <c r="AP97" s="264"/>
      <c r="AQ97" s="96" t="s">
        <v>89</v>
      </c>
      <c r="AR97" s="51"/>
      <c r="AS97" s="97">
        <v>0</v>
      </c>
      <c r="AT97" s="98">
        <f t="shared" si="1"/>
        <v>0</v>
      </c>
      <c r="AU97" s="99">
        <f>'1D.1.4 - ELEKTROINSTALACE...'!P227</f>
        <v>0</v>
      </c>
      <c r="AV97" s="98">
        <f>'1D.1.4 - ELEKTROINSTALACE...'!J37</f>
        <v>0</v>
      </c>
      <c r="AW97" s="98">
        <f>'1D.1.4 - ELEKTROINSTALACE...'!J38</f>
        <v>0</v>
      </c>
      <c r="AX97" s="98">
        <f>'1D.1.4 - ELEKTROINSTALACE...'!J39</f>
        <v>0</v>
      </c>
      <c r="AY97" s="98">
        <f>'1D.1.4 - ELEKTROINSTALACE...'!J40</f>
        <v>0</v>
      </c>
      <c r="AZ97" s="98">
        <f>'1D.1.4 - ELEKTROINSTALACE...'!F37</f>
        <v>0</v>
      </c>
      <c r="BA97" s="98">
        <f>'1D.1.4 - ELEKTROINSTALACE...'!F38</f>
        <v>0</v>
      </c>
      <c r="BB97" s="98">
        <f>'1D.1.4 - ELEKTROINSTALACE...'!F39</f>
        <v>0</v>
      </c>
      <c r="BC97" s="98">
        <f>'1D.1.4 - ELEKTROINSTALACE...'!F40</f>
        <v>0</v>
      </c>
      <c r="BD97" s="100">
        <f>'1D.1.4 - ELEKTROINSTALACE...'!F41</f>
        <v>0</v>
      </c>
      <c r="BT97" s="101" t="s">
        <v>85</v>
      </c>
      <c r="BV97" s="101" t="s">
        <v>78</v>
      </c>
      <c r="BW97" s="101" t="s">
        <v>93</v>
      </c>
      <c r="BX97" s="101" t="s">
        <v>84</v>
      </c>
      <c r="CL97" s="101" t="s">
        <v>1</v>
      </c>
    </row>
    <row r="98" spans="1:91" s="3" customFormat="1" ht="16.5" customHeight="1">
      <c r="A98" s="94" t="s">
        <v>86</v>
      </c>
      <c r="B98" s="49"/>
      <c r="C98" s="95"/>
      <c r="D98" s="95"/>
      <c r="E98" s="267" t="s">
        <v>94</v>
      </c>
      <c r="F98" s="267"/>
      <c r="G98" s="267"/>
      <c r="H98" s="267"/>
      <c r="I98" s="267"/>
      <c r="J98" s="95"/>
      <c r="K98" s="267" t="s">
        <v>95</v>
      </c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3">
        <f>'1D.1.5 - ZDRAVOTECHNICKÉ ...'!J34</f>
        <v>0</v>
      </c>
      <c r="AH98" s="264"/>
      <c r="AI98" s="264"/>
      <c r="AJ98" s="264"/>
      <c r="AK98" s="264"/>
      <c r="AL98" s="264"/>
      <c r="AM98" s="264"/>
      <c r="AN98" s="263">
        <f t="shared" si="0"/>
        <v>0</v>
      </c>
      <c r="AO98" s="264"/>
      <c r="AP98" s="264"/>
      <c r="AQ98" s="96" t="s">
        <v>89</v>
      </c>
      <c r="AR98" s="51"/>
      <c r="AS98" s="97">
        <v>0</v>
      </c>
      <c r="AT98" s="98">
        <f t="shared" si="1"/>
        <v>0</v>
      </c>
      <c r="AU98" s="99">
        <f>'1D.1.5 - ZDRAVOTECHNICKÉ ...'!P141</f>
        <v>0</v>
      </c>
      <c r="AV98" s="98">
        <f>'1D.1.5 - ZDRAVOTECHNICKÉ ...'!J37</f>
        <v>0</v>
      </c>
      <c r="AW98" s="98">
        <f>'1D.1.5 - ZDRAVOTECHNICKÉ ...'!J38</f>
        <v>0</v>
      </c>
      <c r="AX98" s="98">
        <f>'1D.1.5 - ZDRAVOTECHNICKÉ ...'!J39</f>
        <v>0</v>
      </c>
      <c r="AY98" s="98">
        <f>'1D.1.5 - ZDRAVOTECHNICKÉ ...'!J40</f>
        <v>0</v>
      </c>
      <c r="AZ98" s="98">
        <f>'1D.1.5 - ZDRAVOTECHNICKÉ ...'!F37</f>
        <v>0</v>
      </c>
      <c r="BA98" s="98">
        <f>'1D.1.5 - ZDRAVOTECHNICKÉ ...'!F38</f>
        <v>0</v>
      </c>
      <c r="BB98" s="98">
        <f>'1D.1.5 - ZDRAVOTECHNICKÉ ...'!F39</f>
        <v>0</v>
      </c>
      <c r="BC98" s="98">
        <f>'1D.1.5 - ZDRAVOTECHNICKÉ ...'!F40</f>
        <v>0</v>
      </c>
      <c r="BD98" s="100">
        <f>'1D.1.5 - ZDRAVOTECHNICKÉ ...'!F41</f>
        <v>0</v>
      </c>
      <c r="BT98" s="101" t="s">
        <v>85</v>
      </c>
      <c r="BV98" s="101" t="s">
        <v>78</v>
      </c>
      <c r="BW98" s="101" t="s">
        <v>96</v>
      </c>
      <c r="BX98" s="101" t="s">
        <v>84</v>
      </c>
      <c r="CL98" s="101" t="s">
        <v>1</v>
      </c>
    </row>
    <row r="99" spans="1:91" s="3" customFormat="1" ht="16.5" customHeight="1">
      <c r="A99" s="94" t="s">
        <v>86</v>
      </c>
      <c r="B99" s="49"/>
      <c r="C99" s="95"/>
      <c r="D99" s="95"/>
      <c r="E99" s="267" t="s">
        <v>97</v>
      </c>
      <c r="F99" s="267"/>
      <c r="G99" s="267"/>
      <c r="H99" s="267"/>
      <c r="I99" s="267"/>
      <c r="J99" s="95"/>
      <c r="K99" s="267" t="s">
        <v>98</v>
      </c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3">
        <f>'1D.1.6 - ZAŘÍZENÍ PRO VYT...'!J34</f>
        <v>0</v>
      </c>
      <c r="AH99" s="264"/>
      <c r="AI99" s="264"/>
      <c r="AJ99" s="264"/>
      <c r="AK99" s="264"/>
      <c r="AL99" s="264"/>
      <c r="AM99" s="264"/>
      <c r="AN99" s="263">
        <f t="shared" si="0"/>
        <v>0</v>
      </c>
      <c r="AO99" s="264"/>
      <c r="AP99" s="264"/>
      <c r="AQ99" s="96" t="s">
        <v>89</v>
      </c>
      <c r="AR99" s="51"/>
      <c r="AS99" s="97">
        <v>0</v>
      </c>
      <c r="AT99" s="98">
        <f t="shared" si="1"/>
        <v>0</v>
      </c>
      <c r="AU99" s="99">
        <f>'1D.1.6 - ZAŘÍZENÍ PRO VYT...'!P136</f>
        <v>0</v>
      </c>
      <c r="AV99" s="98">
        <f>'1D.1.6 - ZAŘÍZENÍ PRO VYT...'!J37</f>
        <v>0</v>
      </c>
      <c r="AW99" s="98">
        <f>'1D.1.6 - ZAŘÍZENÍ PRO VYT...'!J38</f>
        <v>0</v>
      </c>
      <c r="AX99" s="98">
        <f>'1D.1.6 - ZAŘÍZENÍ PRO VYT...'!J39</f>
        <v>0</v>
      </c>
      <c r="AY99" s="98">
        <f>'1D.1.6 - ZAŘÍZENÍ PRO VYT...'!J40</f>
        <v>0</v>
      </c>
      <c r="AZ99" s="98">
        <f>'1D.1.6 - ZAŘÍZENÍ PRO VYT...'!F37</f>
        <v>0</v>
      </c>
      <c r="BA99" s="98">
        <f>'1D.1.6 - ZAŘÍZENÍ PRO VYT...'!F38</f>
        <v>0</v>
      </c>
      <c r="BB99" s="98">
        <f>'1D.1.6 - ZAŘÍZENÍ PRO VYT...'!F39</f>
        <v>0</v>
      </c>
      <c r="BC99" s="98">
        <f>'1D.1.6 - ZAŘÍZENÍ PRO VYT...'!F40</f>
        <v>0</v>
      </c>
      <c r="BD99" s="100">
        <f>'1D.1.6 - ZAŘÍZENÍ PRO VYT...'!F41</f>
        <v>0</v>
      </c>
      <c r="BT99" s="101" t="s">
        <v>85</v>
      </c>
      <c r="BV99" s="101" t="s">
        <v>78</v>
      </c>
      <c r="BW99" s="101" t="s">
        <v>99</v>
      </c>
      <c r="BX99" s="101" t="s">
        <v>84</v>
      </c>
      <c r="CL99" s="101" t="s">
        <v>1</v>
      </c>
    </row>
    <row r="100" spans="1:91" s="3" customFormat="1" ht="16.5" customHeight="1">
      <c r="A100" s="94" t="s">
        <v>86</v>
      </c>
      <c r="B100" s="49"/>
      <c r="C100" s="95"/>
      <c r="D100" s="95"/>
      <c r="E100" s="267" t="s">
        <v>100</v>
      </c>
      <c r="F100" s="267"/>
      <c r="G100" s="267"/>
      <c r="H100" s="267"/>
      <c r="I100" s="267"/>
      <c r="J100" s="95"/>
      <c r="K100" s="267" t="s">
        <v>101</v>
      </c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3">
        <f>'1D.1.7 - VZDUCHOTECHNIKA'!J34</f>
        <v>0</v>
      </c>
      <c r="AH100" s="264"/>
      <c r="AI100" s="264"/>
      <c r="AJ100" s="264"/>
      <c r="AK100" s="264"/>
      <c r="AL100" s="264"/>
      <c r="AM100" s="264"/>
      <c r="AN100" s="263">
        <f t="shared" si="0"/>
        <v>0</v>
      </c>
      <c r="AO100" s="264"/>
      <c r="AP100" s="264"/>
      <c r="AQ100" s="96" t="s">
        <v>89</v>
      </c>
      <c r="AR100" s="51"/>
      <c r="AS100" s="97">
        <v>0</v>
      </c>
      <c r="AT100" s="98">
        <f t="shared" si="1"/>
        <v>0</v>
      </c>
      <c r="AU100" s="99">
        <f>'1D.1.7 - VZDUCHOTECHNIKA'!P136</f>
        <v>0</v>
      </c>
      <c r="AV100" s="98">
        <f>'1D.1.7 - VZDUCHOTECHNIKA'!J37</f>
        <v>0</v>
      </c>
      <c r="AW100" s="98">
        <f>'1D.1.7 - VZDUCHOTECHNIKA'!J38</f>
        <v>0</v>
      </c>
      <c r="AX100" s="98">
        <f>'1D.1.7 - VZDUCHOTECHNIKA'!J39</f>
        <v>0</v>
      </c>
      <c r="AY100" s="98">
        <f>'1D.1.7 - VZDUCHOTECHNIKA'!J40</f>
        <v>0</v>
      </c>
      <c r="AZ100" s="98">
        <f>'1D.1.7 - VZDUCHOTECHNIKA'!F37</f>
        <v>0</v>
      </c>
      <c r="BA100" s="98">
        <f>'1D.1.7 - VZDUCHOTECHNIKA'!F38</f>
        <v>0</v>
      </c>
      <c r="BB100" s="98">
        <f>'1D.1.7 - VZDUCHOTECHNIKA'!F39</f>
        <v>0</v>
      </c>
      <c r="BC100" s="98">
        <f>'1D.1.7 - VZDUCHOTECHNIKA'!F40</f>
        <v>0</v>
      </c>
      <c r="BD100" s="100">
        <f>'1D.1.7 - VZDUCHOTECHNIKA'!F41</f>
        <v>0</v>
      </c>
      <c r="BT100" s="101" t="s">
        <v>85</v>
      </c>
      <c r="BV100" s="101" t="s">
        <v>78</v>
      </c>
      <c r="BW100" s="101" t="s">
        <v>102</v>
      </c>
      <c r="BX100" s="101" t="s">
        <v>84</v>
      </c>
      <c r="CL100" s="101" t="s">
        <v>1</v>
      </c>
    </row>
    <row r="101" spans="1:91" s="3" customFormat="1" ht="25.5" customHeight="1">
      <c r="A101" s="94" t="s">
        <v>86</v>
      </c>
      <c r="B101" s="49"/>
      <c r="C101" s="95"/>
      <c r="D101" s="95"/>
      <c r="E101" s="267" t="s">
        <v>103</v>
      </c>
      <c r="F101" s="267"/>
      <c r="G101" s="267"/>
      <c r="H101" s="267"/>
      <c r="I101" s="267"/>
      <c r="J101" s="95"/>
      <c r="K101" s="267" t="s">
        <v>104</v>
      </c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3">
        <f>'1D.1.8 - ELEKTROINSTALACE...'!J34</f>
        <v>0</v>
      </c>
      <c r="AH101" s="264"/>
      <c r="AI101" s="264"/>
      <c r="AJ101" s="264"/>
      <c r="AK101" s="264"/>
      <c r="AL101" s="264"/>
      <c r="AM101" s="264"/>
      <c r="AN101" s="263">
        <f t="shared" si="0"/>
        <v>0</v>
      </c>
      <c r="AO101" s="264"/>
      <c r="AP101" s="264"/>
      <c r="AQ101" s="96" t="s">
        <v>89</v>
      </c>
      <c r="AR101" s="51"/>
      <c r="AS101" s="97">
        <v>0</v>
      </c>
      <c r="AT101" s="98">
        <f t="shared" si="1"/>
        <v>0</v>
      </c>
      <c r="AU101" s="99">
        <f>'1D.1.8 - ELEKTROINSTALACE...'!P147</f>
        <v>0</v>
      </c>
      <c r="AV101" s="98">
        <f>'1D.1.8 - ELEKTROINSTALACE...'!J37</f>
        <v>0</v>
      </c>
      <c r="AW101" s="98">
        <f>'1D.1.8 - ELEKTROINSTALACE...'!J38</f>
        <v>0</v>
      </c>
      <c r="AX101" s="98">
        <f>'1D.1.8 - ELEKTROINSTALACE...'!J39</f>
        <v>0</v>
      </c>
      <c r="AY101" s="98">
        <f>'1D.1.8 - ELEKTROINSTALACE...'!J40</f>
        <v>0</v>
      </c>
      <c r="AZ101" s="98">
        <f>'1D.1.8 - ELEKTROINSTALACE...'!F37</f>
        <v>0</v>
      </c>
      <c r="BA101" s="98">
        <f>'1D.1.8 - ELEKTROINSTALACE...'!F38</f>
        <v>0</v>
      </c>
      <c r="BB101" s="98">
        <f>'1D.1.8 - ELEKTROINSTALACE...'!F39</f>
        <v>0</v>
      </c>
      <c r="BC101" s="98">
        <f>'1D.1.8 - ELEKTROINSTALACE...'!F40</f>
        <v>0</v>
      </c>
      <c r="BD101" s="100">
        <f>'1D.1.8 - ELEKTROINSTALACE...'!F41</f>
        <v>0</v>
      </c>
      <c r="BT101" s="101" t="s">
        <v>85</v>
      </c>
      <c r="BV101" s="101" t="s">
        <v>78</v>
      </c>
      <c r="BW101" s="101" t="s">
        <v>105</v>
      </c>
      <c r="BX101" s="101" t="s">
        <v>84</v>
      </c>
      <c r="CL101" s="101" t="s">
        <v>1</v>
      </c>
    </row>
    <row r="102" spans="1:91" s="3" customFormat="1" ht="16.5" customHeight="1">
      <c r="A102" s="94" t="s">
        <v>86</v>
      </c>
      <c r="B102" s="49"/>
      <c r="C102" s="95"/>
      <c r="D102" s="95"/>
      <c r="E102" s="267" t="s">
        <v>106</v>
      </c>
      <c r="F102" s="267"/>
      <c r="G102" s="267"/>
      <c r="H102" s="267"/>
      <c r="I102" s="267"/>
      <c r="J102" s="95"/>
      <c r="K102" s="267" t="s">
        <v>107</v>
      </c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3">
        <f>'1D.1.9 - VNITŘNÍ ROZVOD P...'!J34</f>
        <v>0</v>
      </c>
      <c r="AH102" s="264"/>
      <c r="AI102" s="264"/>
      <c r="AJ102" s="264"/>
      <c r="AK102" s="264"/>
      <c r="AL102" s="264"/>
      <c r="AM102" s="264"/>
      <c r="AN102" s="263">
        <f t="shared" si="0"/>
        <v>0</v>
      </c>
      <c r="AO102" s="264"/>
      <c r="AP102" s="264"/>
      <c r="AQ102" s="96" t="s">
        <v>89</v>
      </c>
      <c r="AR102" s="51"/>
      <c r="AS102" s="97">
        <v>0</v>
      </c>
      <c r="AT102" s="98">
        <f t="shared" si="1"/>
        <v>0</v>
      </c>
      <c r="AU102" s="99">
        <f>'1D.1.9 - VNITŘNÍ ROZVOD P...'!P132</f>
        <v>0</v>
      </c>
      <c r="AV102" s="98">
        <f>'1D.1.9 - VNITŘNÍ ROZVOD P...'!J37</f>
        <v>0</v>
      </c>
      <c r="AW102" s="98">
        <f>'1D.1.9 - VNITŘNÍ ROZVOD P...'!J38</f>
        <v>0</v>
      </c>
      <c r="AX102" s="98">
        <f>'1D.1.9 - VNITŘNÍ ROZVOD P...'!J39</f>
        <v>0</v>
      </c>
      <c r="AY102" s="98">
        <f>'1D.1.9 - VNITŘNÍ ROZVOD P...'!J40</f>
        <v>0</v>
      </c>
      <c r="AZ102" s="98">
        <f>'1D.1.9 - VNITŘNÍ ROZVOD P...'!F37</f>
        <v>0</v>
      </c>
      <c r="BA102" s="98">
        <f>'1D.1.9 - VNITŘNÍ ROZVOD P...'!F38</f>
        <v>0</v>
      </c>
      <c r="BB102" s="98">
        <f>'1D.1.9 - VNITŘNÍ ROZVOD P...'!F39</f>
        <v>0</v>
      </c>
      <c r="BC102" s="98">
        <f>'1D.1.9 - VNITŘNÍ ROZVOD P...'!F40</f>
        <v>0</v>
      </c>
      <c r="BD102" s="100">
        <f>'1D.1.9 - VNITŘNÍ ROZVOD P...'!F41</f>
        <v>0</v>
      </c>
      <c r="BT102" s="101" t="s">
        <v>85</v>
      </c>
      <c r="BV102" s="101" t="s">
        <v>78</v>
      </c>
      <c r="BW102" s="101" t="s">
        <v>108</v>
      </c>
      <c r="BX102" s="101" t="s">
        <v>84</v>
      </c>
      <c r="CL102" s="101" t="s">
        <v>1</v>
      </c>
    </row>
    <row r="103" spans="1:91" s="6" customFormat="1" ht="16.5" customHeight="1">
      <c r="A103" s="94" t="s">
        <v>86</v>
      </c>
      <c r="B103" s="84"/>
      <c r="C103" s="85"/>
      <c r="D103" s="268" t="s">
        <v>109</v>
      </c>
      <c r="E103" s="268"/>
      <c r="F103" s="268"/>
      <c r="G103" s="268"/>
      <c r="H103" s="268"/>
      <c r="I103" s="86"/>
      <c r="J103" s="268" t="s">
        <v>110</v>
      </c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  <c r="AD103" s="268"/>
      <c r="AE103" s="268"/>
      <c r="AF103" s="268"/>
      <c r="AG103" s="265">
        <f>'2D - SO 02 VENKOVNÍ KANAL...'!J32</f>
        <v>0</v>
      </c>
      <c r="AH103" s="266"/>
      <c r="AI103" s="266"/>
      <c r="AJ103" s="266"/>
      <c r="AK103" s="266"/>
      <c r="AL103" s="266"/>
      <c r="AM103" s="266"/>
      <c r="AN103" s="265">
        <f t="shared" si="0"/>
        <v>0</v>
      </c>
      <c r="AO103" s="266"/>
      <c r="AP103" s="266"/>
      <c r="AQ103" s="87" t="s">
        <v>82</v>
      </c>
      <c r="AR103" s="88"/>
      <c r="AS103" s="89">
        <v>0</v>
      </c>
      <c r="AT103" s="90">
        <f t="shared" si="1"/>
        <v>0</v>
      </c>
      <c r="AU103" s="91">
        <f>'2D - SO 02 VENKOVNÍ KANAL...'!P138</f>
        <v>0</v>
      </c>
      <c r="AV103" s="90">
        <f>'2D - SO 02 VENKOVNÍ KANAL...'!J35</f>
        <v>0</v>
      </c>
      <c r="AW103" s="90">
        <f>'2D - SO 02 VENKOVNÍ KANAL...'!J36</f>
        <v>0</v>
      </c>
      <c r="AX103" s="90">
        <f>'2D - SO 02 VENKOVNÍ KANAL...'!J37</f>
        <v>0</v>
      </c>
      <c r="AY103" s="90">
        <f>'2D - SO 02 VENKOVNÍ KANAL...'!J38</f>
        <v>0</v>
      </c>
      <c r="AZ103" s="90">
        <f>'2D - SO 02 VENKOVNÍ KANAL...'!F35</f>
        <v>0</v>
      </c>
      <c r="BA103" s="90">
        <f>'2D - SO 02 VENKOVNÍ KANAL...'!F36</f>
        <v>0</v>
      </c>
      <c r="BB103" s="90">
        <f>'2D - SO 02 VENKOVNÍ KANAL...'!F37</f>
        <v>0</v>
      </c>
      <c r="BC103" s="90">
        <f>'2D - SO 02 VENKOVNÍ KANAL...'!F38</f>
        <v>0</v>
      </c>
      <c r="BD103" s="92">
        <f>'2D - SO 02 VENKOVNÍ KANAL...'!F39</f>
        <v>0</v>
      </c>
      <c r="BT103" s="93" t="s">
        <v>83</v>
      </c>
      <c r="BV103" s="93" t="s">
        <v>78</v>
      </c>
      <c r="BW103" s="93" t="s">
        <v>111</v>
      </c>
      <c r="BX103" s="93" t="s">
        <v>5</v>
      </c>
      <c r="CL103" s="93" t="s">
        <v>1</v>
      </c>
      <c r="CM103" s="93" t="s">
        <v>85</v>
      </c>
    </row>
    <row r="104" spans="1:91" s="6" customFormat="1" ht="16.5" customHeight="1">
      <c r="A104" s="94" t="s">
        <v>86</v>
      </c>
      <c r="B104" s="84"/>
      <c r="C104" s="85"/>
      <c r="D104" s="268" t="s">
        <v>112</v>
      </c>
      <c r="E104" s="268"/>
      <c r="F104" s="268"/>
      <c r="G104" s="268"/>
      <c r="H104" s="268"/>
      <c r="I104" s="86"/>
      <c r="J104" s="268" t="s">
        <v>113</v>
      </c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8"/>
      <c r="AF104" s="268"/>
      <c r="AG104" s="265">
        <f>'3D - SO 03 VODOVOD'!J32</f>
        <v>0</v>
      </c>
      <c r="AH104" s="266"/>
      <c r="AI104" s="266"/>
      <c r="AJ104" s="266"/>
      <c r="AK104" s="266"/>
      <c r="AL104" s="266"/>
      <c r="AM104" s="266"/>
      <c r="AN104" s="265">
        <f t="shared" si="0"/>
        <v>0</v>
      </c>
      <c r="AO104" s="266"/>
      <c r="AP104" s="266"/>
      <c r="AQ104" s="87" t="s">
        <v>82</v>
      </c>
      <c r="AR104" s="88"/>
      <c r="AS104" s="89">
        <v>0</v>
      </c>
      <c r="AT104" s="90">
        <f t="shared" si="1"/>
        <v>0</v>
      </c>
      <c r="AU104" s="91">
        <f>'3D - SO 03 VODOVOD'!P137</f>
        <v>0</v>
      </c>
      <c r="AV104" s="90">
        <f>'3D - SO 03 VODOVOD'!J35</f>
        <v>0</v>
      </c>
      <c r="AW104" s="90">
        <f>'3D - SO 03 VODOVOD'!J36</f>
        <v>0</v>
      </c>
      <c r="AX104" s="90">
        <f>'3D - SO 03 VODOVOD'!J37</f>
        <v>0</v>
      </c>
      <c r="AY104" s="90">
        <f>'3D - SO 03 VODOVOD'!J38</f>
        <v>0</v>
      </c>
      <c r="AZ104" s="90">
        <f>'3D - SO 03 VODOVOD'!F35</f>
        <v>0</v>
      </c>
      <c r="BA104" s="90">
        <f>'3D - SO 03 VODOVOD'!F36</f>
        <v>0</v>
      </c>
      <c r="BB104" s="90">
        <f>'3D - SO 03 VODOVOD'!F37</f>
        <v>0</v>
      </c>
      <c r="BC104" s="90">
        <f>'3D - SO 03 VODOVOD'!F38</f>
        <v>0</v>
      </c>
      <c r="BD104" s="92">
        <f>'3D - SO 03 VODOVOD'!F39</f>
        <v>0</v>
      </c>
      <c r="BT104" s="93" t="s">
        <v>83</v>
      </c>
      <c r="BV104" s="93" t="s">
        <v>78</v>
      </c>
      <c r="BW104" s="93" t="s">
        <v>114</v>
      </c>
      <c r="BX104" s="93" t="s">
        <v>5</v>
      </c>
      <c r="CL104" s="93" t="s">
        <v>1</v>
      </c>
      <c r="CM104" s="93" t="s">
        <v>85</v>
      </c>
    </row>
    <row r="105" spans="1:91" s="6" customFormat="1" ht="16.5" customHeight="1">
      <c r="A105" s="94" t="s">
        <v>86</v>
      </c>
      <c r="B105" s="84"/>
      <c r="C105" s="85"/>
      <c r="D105" s="268" t="s">
        <v>115</v>
      </c>
      <c r="E105" s="268"/>
      <c r="F105" s="268"/>
      <c r="G105" s="268"/>
      <c r="H105" s="268"/>
      <c r="I105" s="86"/>
      <c r="J105" s="268" t="s">
        <v>116</v>
      </c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5">
        <f>'5D - SO 05 PŘÍPOJKA NTL'!J32</f>
        <v>0</v>
      </c>
      <c r="AH105" s="266"/>
      <c r="AI105" s="266"/>
      <c r="AJ105" s="266"/>
      <c r="AK105" s="266"/>
      <c r="AL105" s="266"/>
      <c r="AM105" s="266"/>
      <c r="AN105" s="265">
        <f t="shared" si="0"/>
        <v>0</v>
      </c>
      <c r="AO105" s="266"/>
      <c r="AP105" s="266"/>
      <c r="AQ105" s="87" t="s">
        <v>82</v>
      </c>
      <c r="AR105" s="88"/>
      <c r="AS105" s="89">
        <v>0</v>
      </c>
      <c r="AT105" s="90">
        <f t="shared" si="1"/>
        <v>0</v>
      </c>
      <c r="AU105" s="91">
        <f>'5D - SO 05 PŘÍPOJKA NTL'!P134</f>
        <v>0</v>
      </c>
      <c r="AV105" s="90">
        <f>'5D - SO 05 PŘÍPOJKA NTL'!J35</f>
        <v>0</v>
      </c>
      <c r="AW105" s="90">
        <f>'5D - SO 05 PŘÍPOJKA NTL'!J36</f>
        <v>0</v>
      </c>
      <c r="AX105" s="90">
        <f>'5D - SO 05 PŘÍPOJKA NTL'!J37</f>
        <v>0</v>
      </c>
      <c r="AY105" s="90">
        <f>'5D - SO 05 PŘÍPOJKA NTL'!J38</f>
        <v>0</v>
      </c>
      <c r="AZ105" s="90">
        <f>'5D - SO 05 PŘÍPOJKA NTL'!F35</f>
        <v>0</v>
      </c>
      <c r="BA105" s="90">
        <f>'5D - SO 05 PŘÍPOJKA NTL'!F36</f>
        <v>0</v>
      </c>
      <c r="BB105" s="90">
        <f>'5D - SO 05 PŘÍPOJKA NTL'!F37</f>
        <v>0</v>
      </c>
      <c r="BC105" s="90">
        <f>'5D - SO 05 PŘÍPOJKA NTL'!F38</f>
        <v>0</v>
      </c>
      <c r="BD105" s="92">
        <f>'5D - SO 05 PŘÍPOJKA NTL'!F39</f>
        <v>0</v>
      </c>
      <c r="BT105" s="93" t="s">
        <v>83</v>
      </c>
      <c r="BV105" s="93" t="s">
        <v>78</v>
      </c>
      <c r="BW105" s="93" t="s">
        <v>117</v>
      </c>
      <c r="BX105" s="93" t="s">
        <v>5</v>
      </c>
      <c r="CL105" s="93" t="s">
        <v>1</v>
      </c>
      <c r="CM105" s="93" t="s">
        <v>85</v>
      </c>
    </row>
    <row r="106" spans="1:91" s="6" customFormat="1" ht="16.5" customHeight="1">
      <c r="A106" s="94" t="s">
        <v>86</v>
      </c>
      <c r="B106" s="84"/>
      <c r="C106" s="85"/>
      <c r="D106" s="268" t="s">
        <v>118</v>
      </c>
      <c r="E106" s="268"/>
      <c r="F106" s="268"/>
      <c r="G106" s="268"/>
      <c r="H106" s="268"/>
      <c r="I106" s="86"/>
      <c r="J106" s="268" t="s">
        <v>119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65">
        <f>'6D - SO 06 ZPEVNĚNÉ PLOCHY'!J32</f>
        <v>0</v>
      </c>
      <c r="AH106" s="266"/>
      <c r="AI106" s="266"/>
      <c r="AJ106" s="266"/>
      <c r="AK106" s="266"/>
      <c r="AL106" s="266"/>
      <c r="AM106" s="266"/>
      <c r="AN106" s="265">
        <f t="shared" si="0"/>
        <v>0</v>
      </c>
      <c r="AO106" s="266"/>
      <c r="AP106" s="266"/>
      <c r="AQ106" s="87" t="s">
        <v>82</v>
      </c>
      <c r="AR106" s="88"/>
      <c r="AS106" s="89">
        <v>0</v>
      </c>
      <c r="AT106" s="90">
        <f t="shared" si="1"/>
        <v>0</v>
      </c>
      <c r="AU106" s="91">
        <f>'6D - SO 06 ZPEVNĚNÉ PLOCHY'!P133</f>
        <v>0</v>
      </c>
      <c r="AV106" s="90">
        <f>'6D - SO 06 ZPEVNĚNÉ PLOCHY'!J35</f>
        <v>0</v>
      </c>
      <c r="AW106" s="90">
        <f>'6D - SO 06 ZPEVNĚNÉ PLOCHY'!J36</f>
        <v>0</v>
      </c>
      <c r="AX106" s="90">
        <f>'6D - SO 06 ZPEVNĚNÉ PLOCHY'!J37</f>
        <v>0</v>
      </c>
      <c r="AY106" s="90">
        <f>'6D - SO 06 ZPEVNĚNÉ PLOCHY'!J38</f>
        <v>0</v>
      </c>
      <c r="AZ106" s="90">
        <f>'6D - SO 06 ZPEVNĚNÉ PLOCHY'!F35</f>
        <v>0</v>
      </c>
      <c r="BA106" s="90">
        <f>'6D - SO 06 ZPEVNĚNÉ PLOCHY'!F36</f>
        <v>0</v>
      </c>
      <c r="BB106" s="90">
        <f>'6D - SO 06 ZPEVNĚNÉ PLOCHY'!F37</f>
        <v>0</v>
      </c>
      <c r="BC106" s="90">
        <f>'6D - SO 06 ZPEVNĚNÉ PLOCHY'!F38</f>
        <v>0</v>
      </c>
      <c r="BD106" s="92">
        <f>'6D - SO 06 ZPEVNĚNÉ PLOCHY'!F39</f>
        <v>0</v>
      </c>
      <c r="BT106" s="93" t="s">
        <v>83</v>
      </c>
      <c r="BV106" s="93" t="s">
        <v>78</v>
      </c>
      <c r="BW106" s="93" t="s">
        <v>120</v>
      </c>
      <c r="BX106" s="93" t="s">
        <v>5</v>
      </c>
      <c r="CL106" s="93" t="s">
        <v>1</v>
      </c>
      <c r="CM106" s="93" t="s">
        <v>85</v>
      </c>
    </row>
    <row r="107" spans="1:91" s="6" customFormat="1" ht="16.5" customHeight="1">
      <c r="A107" s="94" t="s">
        <v>86</v>
      </c>
      <c r="B107" s="84"/>
      <c r="C107" s="85"/>
      <c r="D107" s="268" t="s">
        <v>121</v>
      </c>
      <c r="E107" s="268"/>
      <c r="F107" s="268"/>
      <c r="G107" s="268"/>
      <c r="H107" s="268"/>
      <c r="I107" s="86"/>
      <c r="J107" s="268" t="s">
        <v>122</v>
      </c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65">
        <f>'ORN - OSTATNÍ ROZPOČTOVÉ ...'!J32</f>
        <v>0</v>
      </c>
      <c r="AH107" s="266"/>
      <c r="AI107" s="266"/>
      <c r="AJ107" s="266"/>
      <c r="AK107" s="266"/>
      <c r="AL107" s="266"/>
      <c r="AM107" s="266"/>
      <c r="AN107" s="265">
        <f t="shared" si="0"/>
        <v>0</v>
      </c>
      <c r="AO107" s="266"/>
      <c r="AP107" s="266"/>
      <c r="AQ107" s="87" t="s">
        <v>82</v>
      </c>
      <c r="AR107" s="88"/>
      <c r="AS107" s="102">
        <v>0</v>
      </c>
      <c r="AT107" s="103">
        <f t="shared" si="1"/>
        <v>0</v>
      </c>
      <c r="AU107" s="104">
        <f>'ORN - OSTATNÍ ROZPOČTOVÉ ...'!P127</f>
        <v>0</v>
      </c>
      <c r="AV107" s="103">
        <f>'ORN - OSTATNÍ ROZPOČTOVÉ ...'!J35</f>
        <v>0</v>
      </c>
      <c r="AW107" s="103">
        <f>'ORN - OSTATNÍ ROZPOČTOVÉ ...'!J36</f>
        <v>0</v>
      </c>
      <c r="AX107" s="103">
        <f>'ORN - OSTATNÍ ROZPOČTOVÉ ...'!J37</f>
        <v>0</v>
      </c>
      <c r="AY107" s="103">
        <f>'ORN - OSTATNÍ ROZPOČTOVÉ ...'!J38</f>
        <v>0</v>
      </c>
      <c r="AZ107" s="103">
        <f>'ORN - OSTATNÍ ROZPOČTOVÉ ...'!F35</f>
        <v>0</v>
      </c>
      <c r="BA107" s="103">
        <f>'ORN - OSTATNÍ ROZPOČTOVÉ ...'!F36</f>
        <v>0</v>
      </c>
      <c r="BB107" s="103">
        <f>'ORN - OSTATNÍ ROZPOČTOVÉ ...'!F37</f>
        <v>0</v>
      </c>
      <c r="BC107" s="103">
        <f>'ORN - OSTATNÍ ROZPOČTOVÉ ...'!F38</f>
        <v>0</v>
      </c>
      <c r="BD107" s="105">
        <f>'ORN - OSTATNÍ ROZPOČTOVÉ ...'!F39</f>
        <v>0</v>
      </c>
      <c r="BT107" s="93" t="s">
        <v>83</v>
      </c>
      <c r="BV107" s="93" t="s">
        <v>78</v>
      </c>
      <c r="BW107" s="93" t="s">
        <v>123</v>
      </c>
      <c r="BX107" s="93" t="s">
        <v>5</v>
      </c>
      <c r="CL107" s="93" t="s">
        <v>1</v>
      </c>
      <c r="CM107" s="93" t="s">
        <v>85</v>
      </c>
    </row>
    <row r="108" spans="1:91" s="1" customFormat="1" ht="30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4"/>
    </row>
    <row r="109" spans="1:91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34"/>
    </row>
  </sheetData>
  <sheetProtection algorithmName="SHA-512" hashValue="Mh6DVnUlNIBS5HZjMRvibK4iJH+o41ZMc0IuxxzV2zLPafHSN+AfWIx4X1+XmLCxIy9ih5q4Nl8mTxRqmU+sBg==" saltValue="xpROxfDxY3oPIf0pL1nrhQ==" spinCount="100000" sheet="1" objects="1" scenarios="1" formatColumns="0" formatRows="0"/>
  <mergeCells count="90">
    <mergeCell ref="J106:AF106"/>
    <mergeCell ref="J107:AF107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G105:AM105"/>
    <mergeCell ref="AG106:AM106"/>
    <mergeCell ref="AG107:AM107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  <mergeCell ref="J103:AF103"/>
    <mergeCell ref="J104:AF104"/>
    <mergeCell ref="J105:AF105"/>
    <mergeCell ref="AN107:AP107"/>
    <mergeCell ref="E102:I102"/>
    <mergeCell ref="D95:H95"/>
    <mergeCell ref="E96:I96"/>
    <mergeCell ref="E97:I97"/>
    <mergeCell ref="E98:I98"/>
    <mergeCell ref="E99:I99"/>
    <mergeCell ref="E100:I100"/>
    <mergeCell ref="E101:I101"/>
    <mergeCell ref="D103:H103"/>
    <mergeCell ref="D104:H104"/>
    <mergeCell ref="D105:H105"/>
    <mergeCell ref="D106:H106"/>
    <mergeCell ref="D107:H107"/>
    <mergeCell ref="AG104:AM104"/>
    <mergeCell ref="AG103:AM103"/>
    <mergeCell ref="AN102:AP102"/>
    <mergeCell ref="AN103:AP103"/>
    <mergeCell ref="AN104:AP104"/>
    <mergeCell ref="AN105:AP105"/>
    <mergeCell ref="AN106:AP106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4:AP94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6" location="'1D.1.1 - ARCHITEKTONICKO-...'!C2" display="/" xr:uid="{00000000-0004-0000-0000-000000000000}"/>
    <hyperlink ref="A97" location="'1D.1.4 - ELEKTROINSTALACE...'!C2" display="/" xr:uid="{00000000-0004-0000-0000-000001000000}"/>
    <hyperlink ref="A98" location="'1D.1.5 - ZDRAVOTECHNICKÉ ...'!C2" display="/" xr:uid="{00000000-0004-0000-0000-000002000000}"/>
    <hyperlink ref="A99" location="'1D.1.6 - ZAŘÍZENÍ PRO VYT...'!C2" display="/" xr:uid="{00000000-0004-0000-0000-000003000000}"/>
    <hyperlink ref="A100" location="'1D.1.7 - VZDUCHOTECHNIKA'!C2" display="/" xr:uid="{00000000-0004-0000-0000-000004000000}"/>
    <hyperlink ref="A101" location="'1D.1.8 - ELEKTROINSTALACE...'!C2" display="/" xr:uid="{00000000-0004-0000-0000-000005000000}"/>
    <hyperlink ref="A102" location="'1D.1.9 - VNITŘNÍ ROZVOD P...'!C2" display="/" xr:uid="{00000000-0004-0000-0000-000006000000}"/>
    <hyperlink ref="A103" location="'2D - SO 02 VENKOVNÍ KANAL...'!C2" display="/" xr:uid="{00000000-0004-0000-0000-000007000000}"/>
    <hyperlink ref="A104" location="'3D - SO 03 VODOVOD'!C2" display="/" xr:uid="{00000000-0004-0000-0000-000008000000}"/>
    <hyperlink ref="A105" location="'5D - SO 05 PŘÍPOJKA NTL'!C2" display="/" xr:uid="{00000000-0004-0000-0000-000009000000}"/>
    <hyperlink ref="A106" location="'6D - SO 06 ZPEVNĚNÉ PLOCHY'!C2" display="/" xr:uid="{00000000-0004-0000-0000-00000A000000}"/>
    <hyperlink ref="A107" location="'ORN - OSTATNÍ ROZPOČTOVÉ ...'!C2" display="/" xr:uid="{00000000-0004-0000-0000-00000B000000}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6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114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s="1" customFormat="1" ht="12" customHeight="1">
      <c r="B8" s="34"/>
      <c r="D8" s="112" t="s">
        <v>125</v>
      </c>
      <c r="I8" s="113"/>
      <c r="L8" s="34"/>
    </row>
    <row r="9" spans="2:46" s="1" customFormat="1" ht="36.950000000000003" customHeight="1">
      <c r="B9" s="34"/>
      <c r="E9" s="285" t="s">
        <v>2517</v>
      </c>
      <c r="F9" s="284"/>
      <c r="G9" s="284"/>
      <c r="H9" s="284"/>
      <c r="I9" s="113"/>
      <c r="L9" s="34"/>
    </row>
    <row r="10" spans="2:46" s="1" customFormat="1" ht="11.25">
      <c r="B10" s="34"/>
      <c r="I10" s="113"/>
      <c r="L10" s="34"/>
    </row>
    <row r="11" spans="2:46" s="1" customFormat="1" ht="12" customHeight="1">
      <c r="B11" s="34"/>
      <c r="D11" s="112" t="s">
        <v>16</v>
      </c>
      <c r="F11" s="101" t="s">
        <v>1</v>
      </c>
      <c r="I11" s="114" t="s">
        <v>17</v>
      </c>
      <c r="J11" s="101" t="s">
        <v>1</v>
      </c>
      <c r="L11" s="34"/>
    </row>
    <row r="12" spans="2:46" s="1" customFormat="1" ht="12" customHeight="1">
      <c r="B12" s="34"/>
      <c r="D12" s="112" t="s">
        <v>18</v>
      </c>
      <c r="F12" s="101" t="s">
        <v>19</v>
      </c>
      <c r="I12" s="114" t="s">
        <v>20</v>
      </c>
      <c r="J12" s="115" t="str">
        <f>'Rekapitulace stavby'!AN8</f>
        <v>25. 11. 2019</v>
      </c>
      <c r="L12" s="34"/>
    </row>
    <row r="13" spans="2:46" s="1" customFormat="1" ht="10.9" customHeight="1">
      <c r="B13" s="34"/>
      <c r="I13" s="113"/>
      <c r="L13" s="34"/>
    </row>
    <row r="14" spans="2:46" s="1" customFormat="1" ht="12" customHeight="1">
      <c r="B14" s="34"/>
      <c r="D14" s="112" t="s">
        <v>22</v>
      </c>
      <c r="I14" s="114" t="s">
        <v>23</v>
      </c>
      <c r="J14" s="101" t="s">
        <v>1</v>
      </c>
      <c r="L14" s="34"/>
    </row>
    <row r="15" spans="2:46" s="1" customFormat="1" ht="18" customHeight="1">
      <c r="B15" s="34"/>
      <c r="E15" s="101" t="s">
        <v>24</v>
      </c>
      <c r="I15" s="114" t="s">
        <v>25</v>
      </c>
      <c r="J15" s="101" t="s">
        <v>1</v>
      </c>
      <c r="L15" s="34"/>
    </row>
    <row r="16" spans="2:46" s="1" customFormat="1" ht="6.95" customHeight="1">
      <c r="B16" s="34"/>
      <c r="I16" s="113"/>
      <c r="L16" s="34"/>
    </row>
    <row r="17" spans="2:12" s="1" customFormat="1" ht="12" customHeight="1">
      <c r="B17" s="34"/>
      <c r="D17" s="112" t="s">
        <v>26</v>
      </c>
      <c r="I17" s="114" t="s">
        <v>23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86" t="str">
        <f>'Rekapitulace stavby'!E14</f>
        <v>Vyplň údaj</v>
      </c>
      <c r="F18" s="287"/>
      <c r="G18" s="287"/>
      <c r="H18" s="287"/>
      <c r="I18" s="114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3"/>
      <c r="L19" s="34"/>
    </row>
    <row r="20" spans="2:12" s="1" customFormat="1" ht="12" customHeight="1">
      <c r="B20" s="34"/>
      <c r="D20" s="112" t="s">
        <v>28</v>
      </c>
      <c r="I20" s="114" t="s">
        <v>23</v>
      </c>
      <c r="J20" s="101" t="s">
        <v>29</v>
      </c>
      <c r="L20" s="34"/>
    </row>
    <row r="21" spans="2:12" s="1" customFormat="1" ht="18" customHeight="1">
      <c r="B21" s="34"/>
      <c r="E21" s="101" t="s">
        <v>30</v>
      </c>
      <c r="I21" s="114" t="s">
        <v>25</v>
      </c>
      <c r="J21" s="101" t="s">
        <v>31</v>
      </c>
      <c r="L21" s="34"/>
    </row>
    <row r="22" spans="2:12" s="1" customFormat="1" ht="6.95" customHeight="1">
      <c r="B22" s="34"/>
      <c r="I22" s="113"/>
      <c r="L22" s="34"/>
    </row>
    <row r="23" spans="2:12" s="1" customFormat="1" ht="12" customHeight="1">
      <c r="B23" s="34"/>
      <c r="D23" s="112" t="s">
        <v>33</v>
      </c>
      <c r="I23" s="114" t="s">
        <v>23</v>
      </c>
      <c r="J23" s="101" t="str">
        <f>IF('Rekapitulace stavby'!AN19="","",'Rekapitulace stavby'!AN19)</f>
        <v/>
      </c>
      <c r="L23" s="34"/>
    </row>
    <row r="24" spans="2:12" s="1" customFormat="1" ht="18" customHeight="1">
      <c r="B24" s="34"/>
      <c r="E24" s="101" t="str">
        <f>IF('Rekapitulace stavby'!E20="","",'Rekapitulace stavby'!E20)</f>
        <v xml:space="preserve"> </v>
      </c>
      <c r="I24" s="114" t="s">
        <v>25</v>
      </c>
      <c r="J24" s="101" t="str">
        <f>IF('Rekapitulace stavby'!AN20="","",'Rekapitulace stavby'!AN20)</f>
        <v/>
      </c>
      <c r="L24" s="34"/>
    </row>
    <row r="25" spans="2:12" s="1" customFormat="1" ht="6.95" customHeight="1">
      <c r="B25" s="34"/>
      <c r="I25" s="113"/>
      <c r="L25" s="34"/>
    </row>
    <row r="26" spans="2:12" s="1" customFormat="1" ht="12" customHeight="1">
      <c r="B26" s="34"/>
      <c r="D26" s="112" t="s">
        <v>35</v>
      </c>
      <c r="I26" s="113"/>
      <c r="L26" s="34"/>
    </row>
    <row r="27" spans="2:12" s="7" customFormat="1" ht="16.5" customHeight="1">
      <c r="B27" s="116"/>
      <c r="E27" s="288" t="s">
        <v>1</v>
      </c>
      <c r="F27" s="288"/>
      <c r="G27" s="288"/>
      <c r="H27" s="288"/>
      <c r="I27" s="117"/>
      <c r="L27" s="116"/>
    </row>
    <row r="28" spans="2:12" s="1" customFormat="1" ht="6.95" customHeight="1">
      <c r="B28" s="34"/>
      <c r="I28" s="113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8"/>
      <c r="J29" s="58"/>
      <c r="K29" s="58"/>
      <c r="L29" s="34"/>
    </row>
    <row r="30" spans="2:12" s="1" customFormat="1" ht="14.45" customHeight="1">
      <c r="B30" s="34"/>
      <c r="D30" s="101" t="s">
        <v>129</v>
      </c>
      <c r="I30" s="113"/>
      <c r="J30" s="119">
        <f>J96</f>
        <v>0</v>
      </c>
      <c r="L30" s="34"/>
    </row>
    <row r="31" spans="2:12" s="1" customFormat="1" ht="14.45" customHeight="1">
      <c r="B31" s="34"/>
      <c r="D31" s="120" t="s">
        <v>130</v>
      </c>
      <c r="I31" s="113"/>
      <c r="J31" s="119">
        <f>J110</f>
        <v>0</v>
      </c>
      <c r="L31" s="34"/>
    </row>
    <row r="32" spans="2:12" s="1" customFormat="1" ht="25.35" customHeight="1">
      <c r="B32" s="34"/>
      <c r="D32" s="121" t="s">
        <v>36</v>
      </c>
      <c r="I32" s="113"/>
      <c r="J32" s="122">
        <f>ROUND(J30 + J31, 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8"/>
      <c r="J33" s="58"/>
      <c r="K33" s="58"/>
      <c r="L33" s="34"/>
    </row>
    <row r="34" spans="2:12" s="1" customFormat="1" ht="14.45" customHeight="1">
      <c r="B34" s="34"/>
      <c r="F34" s="123" t="s">
        <v>38</v>
      </c>
      <c r="I34" s="124" t="s">
        <v>37</v>
      </c>
      <c r="J34" s="123" t="s">
        <v>39</v>
      </c>
      <c r="L34" s="34"/>
    </row>
    <row r="35" spans="2:12" s="1" customFormat="1" ht="14.45" customHeight="1">
      <c r="B35" s="34"/>
      <c r="D35" s="125" t="s">
        <v>40</v>
      </c>
      <c r="E35" s="112" t="s">
        <v>41</v>
      </c>
      <c r="F35" s="126">
        <f>ROUND((SUM(BE110:BE117) + SUM(BE137:BE164)),  2)</f>
        <v>0</v>
      </c>
      <c r="I35" s="127">
        <v>0.21</v>
      </c>
      <c r="J35" s="126">
        <f>ROUND(((SUM(BE110:BE117) + SUM(BE137:BE164))*I35),  2)</f>
        <v>0</v>
      </c>
      <c r="L35" s="34"/>
    </row>
    <row r="36" spans="2:12" s="1" customFormat="1" ht="14.45" customHeight="1">
      <c r="B36" s="34"/>
      <c r="E36" s="112" t="s">
        <v>42</v>
      </c>
      <c r="F36" s="126">
        <f>ROUND((SUM(BF110:BF117) + SUM(BF137:BF164)),  2)</f>
        <v>0</v>
      </c>
      <c r="I36" s="127">
        <v>0.15</v>
      </c>
      <c r="J36" s="126">
        <f>ROUND(((SUM(BF110:BF117) + SUM(BF137:BF164))*I36),  2)</f>
        <v>0</v>
      </c>
      <c r="L36" s="34"/>
    </row>
    <row r="37" spans="2:12" s="1" customFormat="1" ht="14.45" hidden="1" customHeight="1">
      <c r="B37" s="34"/>
      <c r="E37" s="112" t="s">
        <v>43</v>
      </c>
      <c r="F37" s="126">
        <f>ROUND((SUM(BG110:BG117) + SUM(BG137:BG164)),  2)</f>
        <v>0</v>
      </c>
      <c r="I37" s="127">
        <v>0.21</v>
      </c>
      <c r="J37" s="126">
        <f>0</f>
        <v>0</v>
      </c>
      <c r="L37" s="34"/>
    </row>
    <row r="38" spans="2:12" s="1" customFormat="1" ht="14.45" hidden="1" customHeight="1">
      <c r="B38" s="34"/>
      <c r="E38" s="112" t="s">
        <v>44</v>
      </c>
      <c r="F38" s="126">
        <f>ROUND((SUM(BH110:BH117) + SUM(BH137:BH164)),  2)</f>
        <v>0</v>
      </c>
      <c r="I38" s="127">
        <v>0.15</v>
      </c>
      <c r="J38" s="126">
        <f>0</f>
        <v>0</v>
      </c>
      <c r="L38" s="34"/>
    </row>
    <row r="39" spans="2:12" s="1" customFormat="1" ht="14.45" hidden="1" customHeight="1">
      <c r="B39" s="34"/>
      <c r="E39" s="112" t="s">
        <v>45</v>
      </c>
      <c r="F39" s="126">
        <f>ROUND((SUM(BI110:BI117) + SUM(BI137:BI164)),  2)</f>
        <v>0</v>
      </c>
      <c r="I39" s="127">
        <v>0</v>
      </c>
      <c r="J39" s="126">
        <f>0</f>
        <v>0</v>
      </c>
      <c r="L39" s="34"/>
    </row>
    <row r="40" spans="2:12" s="1" customFormat="1" ht="6.95" customHeight="1">
      <c r="B40" s="34"/>
      <c r="I40" s="113"/>
      <c r="L40" s="34"/>
    </row>
    <row r="41" spans="2:12" s="1" customFormat="1" ht="25.35" customHeight="1">
      <c r="B41" s="34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3"/>
      <c r="J41" s="134">
        <f>SUM(J32:J39)</f>
        <v>0</v>
      </c>
      <c r="K41" s="135"/>
      <c r="L41" s="34"/>
    </row>
    <row r="42" spans="2:12" s="1" customFormat="1" ht="14.45" customHeight="1">
      <c r="B42" s="34"/>
      <c r="I42" s="113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47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47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47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47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47" s="1" customFormat="1" ht="12" customHeight="1">
      <c r="B86" s="30"/>
      <c r="C86" s="25" t="s">
        <v>125</v>
      </c>
      <c r="D86" s="31"/>
      <c r="E86" s="31"/>
      <c r="F86" s="31"/>
      <c r="G86" s="31"/>
      <c r="H86" s="31"/>
      <c r="I86" s="113"/>
      <c r="J86" s="31"/>
      <c r="K86" s="31"/>
      <c r="L86" s="34"/>
    </row>
    <row r="87" spans="2:47" s="1" customFormat="1" ht="16.5" customHeight="1">
      <c r="B87" s="30"/>
      <c r="C87" s="31"/>
      <c r="D87" s="31"/>
      <c r="E87" s="252" t="str">
        <f>E9</f>
        <v>3D - SO 03 VODOVOD</v>
      </c>
      <c r="F87" s="277"/>
      <c r="G87" s="277"/>
      <c r="H87" s="277"/>
      <c r="I87" s="113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13"/>
      <c r="J88" s="31"/>
      <c r="K88" s="31"/>
      <c r="L88" s="34"/>
    </row>
    <row r="89" spans="2:47" s="1" customFormat="1" ht="12" customHeight="1">
      <c r="B89" s="30"/>
      <c r="C89" s="25" t="s">
        <v>18</v>
      </c>
      <c r="D89" s="31"/>
      <c r="E89" s="31"/>
      <c r="F89" s="23" t="str">
        <f>F12</f>
        <v>Litomyšl</v>
      </c>
      <c r="G89" s="31"/>
      <c r="H89" s="31"/>
      <c r="I89" s="114" t="s">
        <v>20</v>
      </c>
      <c r="J89" s="57" t="str">
        <f>IF(J12="","",J12)</f>
        <v>25. 11. 2019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47" s="1" customFormat="1" ht="15.2" customHeight="1">
      <c r="B91" s="30"/>
      <c r="C91" s="25" t="s">
        <v>22</v>
      </c>
      <c r="D91" s="31"/>
      <c r="E91" s="31"/>
      <c r="F91" s="23" t="str">
        <f>E15</f>
        <v>Město Litomyšl</v>
      </c>
      <c r="G91" s="31"/>
      <c r="H91" s="31"/>
      <c r="I91" s="114" t="s">
        <v>28</v>
      </c>
      <c r="J91" s="28" t="str">
        <f>E21</f>
        <v>KIP s.r.o. Litomyšl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4" t="s">
        <v>33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13"/>
      <c r="J93" s="31"/>
      <c r="K93" s="31"/>
      <c r="L93" s="34"/>
    </row>
    <row r="94" spans="2:47" s="1" customFormat="1" ht="29.25" customHeight="1">
      <c r="B94" s="30"/>
      <c r="C94" s="150" t="s">
        <v>132</v>
      </c>
      <c r="D94" s="151"/>
      <c r="E94" s="151"/>
      <c r="F94" s="151"/>
      <c r="G94" s="151"/>
      <c r="H94" s="151"/>
      <c r="I94" s="152"/>
      <c r="J94" s="153" t="s">
        <v>133</v>
      </c>
      <c r="K94" s="151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47" s="1" customFormat="1" ht="22.9" customHeight="1">
      <c r="B96" s="30"/>
      <c r="C96" s="154" t="s">
        <v>134</v>
      </c>
      <c r="D96" s="31"/>
      <c r="E96" s="31"/>
      <c r="F96" s="31"/>
      <c r="G96" s="31"/>
      <c r="H96" s="31"/>
      <c r="I96" s="113"/>
      <c r="J96" s="75">
        <f>J137</f>
        <v>0</v>
      </c>
      <c r="K96" s="31"/>
      <c r="L96" s="34"/>
      <c r="AU96" s="13" t="s">
        <v>135</v>
      </c>
    </row>
    <row r="97" spans="2:65" s="8" customFormat="1" ht="24.95" customHeight="1">
      <c r="B97" s="155"/>
      <c r="C97" s="156"/>
      <c r="D97" s="157" t="s">
        <v>2518</v>
      </c>
      <c r="E97" s="158"/>
      <c r="F97" s="158"/>
      <c r="G97" s="158"/>
      <c r="H97" s="158"/>
      <c r="I97" s="159"/>
      <c r="J97" s="160">
        <f>J138</f>
        <v>0</v>
      </c>
      <c r="K97" s="156"/>
      <c r="L97" s="161"/>
    </row>
    <row r="98" spans="2:65" s="9" customFormat="1" ht="19.899999999999999" customHeight="1">
      <c r="B98" s="162"/>
      <c r="C98" s="95"/>
      <c r="D98" s="163" t="s">
        <v>137</v>
      </c>
      <c r="E98" s="164"/>
      <c r="F98" s="164"/>
      <c r="G98" s="164"/>
      <c r="H98" s="164"/>
      <c r="I98" s="165"/>
      <c r="J98" s="166">
        <f>J139</f>
        <v>0</v>
      </c>
      <c r="K98" s="95"/>
      <c r="L98" s="167"/>
    </row>
    <row r="99" spans="2:65" s="9" customFormat="1" ht="19.899999999999999" customHeight="1">
      <c r="B99" s="162"/>
      <c r="C99" s="95"/>
      <c r="D99" s="163" t="s">
        <v>139</v>
      </c>
      <c r="E99" s="164"/>
      <c r="F99" s="164"/>
      <c r="G99" s="164"/>
      <c r="H99" s="164"/>
      <c r="I99" s="165"/>
      <c r="J99" s="166">
        <f>J141</f>
        <v>0</v>
      </c>
      <c r="K99" s="95"/>
      <c r="L99" s="167"/>
    </row>
    <row r="100" spans="2:65" s="9" customFormat="1" ht="19.899999999999999" customHeight="1">
      <c r="B100" s="162"/>
      <c r="C100" s="95"/>
      <c r="D100" s="163" t="s">
        <v>140</v>
      </c>
      <c r="E100" s="164"/>
      <c r="F100" s="164"/>
      <c r="G100" s="164"/>
      <c r="H100" s="164"/>
      <c r="I100" s="165"/>
      <c r="J100" s="166">
        <f>J143</f>
        <v>0</v>
      </c>
      <c r="K100" s="95"/>
      <c r="L100" s="167"/>
    </row>
    <row r="101" spans="2:65" s="9" customFormat="1" ht="19.899999999999999" customHeight="1">
      <c r="B101" s="162"/>
      <c r="C101" s="95"/>
      <c r="D101" s="163" t="s">
        <v>141</v>
      </c>
      <c r="E101" s="164"/>
      <c r="F101" s="164"/>
      <c r="G101" s="164"/>
      <c r="H101" s="164"/>
      <c r="I101" s="165"/>
      <c r="J101" s="166">
        <f>J145</f>
        <v>0</v>
      </c>
      <c r="K101" s="95"/>
      <c r="L101" s="167"/>
    </row>
    <row r="102" spans="2:65" s="9" customFormat="1" ht="19.899999999999999" customHeight="1">
      <c r="B102" s="162"/>
      <c r="C102" s="95"/>
      <c r="D102" s="163" t="s">
        <v>142</v>
      </c>
      <c r="E102" s="164"/>
      <c r="F102" s="164"/>
      <c r="G102" s="164"/>
      <c r="H102" s="164"/>
      <c r="I102" s="165"/>
      <c r="J102" s="166">
        <f>J149</f>
        <v>0</v>
      </c>
      <c r="K102" s="95"/>
      <c r="L102" s="167"/>
    </row>
    <row r="103" spans="2:65" s="9" customFormat="1" ht="19.899999999999999" customHeight="1">
      <c r="B103" s="162"/>
      <c r="C103" s="95"/>
      <c r="D103" s="163" t="s">
        <v>150</v>
      </c>
      <c r="E103" s="164"/>
      <c r="F103" s="164"/>
      <c r="G103" s="164"/>
      <c r="H103" s="164"/>
      <c r="I103" s="165"/>
      <c r="J103" s="166">
        <f>J151</f>
        <v>0</v>
      </c>
      <c r="K103" s="95"/>
      <c r="L103" s="167"/>
    </row>
    <row r="104" spans="2:65" s="9" customFormat="1" ht="19.899999999999999" customHeight="1">
      <c r="B104" s="162"/>
      <c r="C104" s="95"/>
      <c r="D104" s="163" t="s">
        <v>2486</v>
      </c>
      <c r="E104" s="164"/>
      <c r="F104" s="164"/>
      <c r="G104" s="164"/>
      <c r="H104" s="164"/>
      <c r="I104" s="165"/>
      <c r="J104" s="166">
        <f>J153</f>
        <v>0</v>
      </c>
      <c r="K104" s="95"/>
      <c r="L104" s="167"/>
    </row>
    <row r="105" spans="2:65" s="9" customFormat="1" ht="19.899999999999999" customHeight="1">
      <c r="B105" s="162"/>
      <c r="C105" s="95"/>
      <c r="D105" s="163" t="s">
        <v>2519</v>
      </c>
      <c r="E105" s="164"/>
      <c r="F105" s="164"/>
      <c r="G105" s="164"/>
      <c r="H105" s="164"/>
      <c r="I105" s="165"/>
      <c r="J105" s="166">
        <f>J155</f>
        <v>0</v>
      </c>
      <c r="K105" s="95"/>
      <c r="L105" s="167"/>
    </row>
    <row r="106" spans="2:65" s="9" customFormat="1" ht="19.899999999999999" customHeight="1">
      <c r="B106" s="162"/>
      <c r="C106" s="95"/>
      <c r="D106" s="163" t="s">
        <v>2489</v>
      </c>
      <c r="E106" s="164"/>
      <c r="F106" s="164"/>
      <c r="G106" s="164"/>
      <c r="H106" s="164"/>
      <c r="I106" s="165"/>
      <c r="J106" s="166">
        <f>J161</f>
        <v>0</v>
      </c>
      <c r="K106" s="95"/>
      <c r="L106" s="167"/>
    </row>
    <row r="107" spans="2:65" s="9" customFormat="1" ht="19.899999999999999" customHeight="1">
      <c r="B107" s="162"/>
      <c r="C107" s="95"/>
      <c r="D107" s="163" t="s">
        <v>2490</v>
      </c>
      <c r="E107" s="164"/>
      <c r="F107" s="164"/>
      <c r="G107" s="164"/>
      <c r="H107" s="164"/>
      <c r="I107" s="165"/>
      <c r="J107" s="166">
        <f>J163</f>
        <v>0</v>
      </c>
      <c r="K107" s="95"/>
      <c r="L107" s="167"/>
    </row>
    <row r="108" spans="2:65" s="1" customFormat="1" ht="21.75" customHeight="1">
      <c r="B108" s="30"/>
      <c r="C108" s="31"/>
      <c r="D108" s="31"/>
      <c r="E108" s="31"/>
      <c r="F108" s="31"/>
      <c r="G108" s="31"/>
      <c r="H108" s="31"/>
      <c r="I108" s="113"/>
      <c r="J108" s="31"/>
      <c r="K108" s="31"/>
      <c r="L108" s="34"/>
    </row>
    <row r="109" spans="2:65" s="1" customFormat="1" ht="6.95" customHeight="1">
      <c r="B109" s="30"/>
      <c r="C109" s="31"/>
      <c r="D109" s="31"/>
      <c r="E109" s="31"/>
      <c r="F109" s="31"/>
      <c r="G109" s="31"/>
      <c r="H109" s="31"/>
      <c r="I109" s="113"/>
      <c r="J109" s="31"/>
      <c r="K109" s="31"/>
      <c r="L109" s="34"/>
    </row>
    <row r="110" spans="2:65" s="1" customFormat="1" ht="29.25" customHeight="1">
      <c r="B110" s="30"/>
      <c r="C110" s="154" t="s">
        <v>173</v>
      </c>
      <c r="D110" s="31"/>
      <c r="E110" s="31"/>
      <c r="F110" s="31"/>
      <c r="G110" s="31"/>
      <c r="H110" s="31"/>
      <c r="I110" s="113"/>
      <c r="J110" s="168">
        <f>ROUND(J111 + J112 + J113 + J114 + J115 + J116,2)</f>
        <v>0</v>
      </c>
      <c r="K110" s="31"/>
      <c r="L110" s="34"/>
      <c r="N110" s="169" t="s">
        <v>40</v>
      </c>
    </row>
    <row r="111" spans="2:65" s="1" customFormat="1" ht="18" customHeight="1">
      <c r="B111" s="30"/>
      <c r="C111" s="31"/>
      <c r="D111" s="280" t="s">
        <v>174</v>
      </c>
      <c r="E111" s="281"/>
      <c r="F111" s="281"/>
      <c r="G111" s="31"/>
      <c r="H111" s="31"/>
      <c r="I111" s="113"/>
      <c r="J111" s="171">
        <v>0</v>
      </c>
      <c r="K111" s="31"/>
      <c r="L111" s="172"/>
      <c r="M111" s="113"/>
      <c r="N111" s="173" t="s">
        <v>41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74" t="s">
        <v>175</v>
      </c>
      <c r="AZ111" s="113"/>
      <c r="BA111" s="113"/>
      <c r="BB111" s="113"/>
      <c r="BC111" s="113"/>
      <c r="BD111" s="113"/>
      <c r="BE111" s="175">
        <f t="shared" ref="BE111:BE116" si="0">IF(N111="základní",J111,0)</f>
        <v>0</v>
      </c>
      <c r="BF111" s="175">
        <f t="shared" ref="BF111:BF116" si="1">IF(N111="snížená",J111,0)</f>
        <v>0</v>
      </c>
      <c r="BG111" s="175">
        <f t="shared" ref="BG111:BG116" si="2">IF(N111="zákl. přenesená",J111,0)</f>
        <v>0</v>
      </c>
      <c r="BH111" s="175">
        <f t="shared" ref="BH111:BH116" si="3">IF(N111="sníž. přenesená",J111,0)</f>
        <v>0</v>
      </c>
      <c r="BI111" s="175">
        <f t="shared" ref="BI111:BI116" si="4">IF(N111="nulová",J111,0)</f>
        <v>0</v>
      </c>
      <c r="BJ111" s="174" t="s">
        <v>83</v>
      </c>
      <c r="BK111" s="113"/>
      <c r="BL111" s="113"/>
      <c r="BM111" s="113"/>
    </row>
    <row r="112" spans="2:65" s="1" customFormat="1" ht="18" customHeight="1">
      <c r="B112" s="30"/>
      <c r="C112" s="31"/>
      <c r="D112" s="280" t="s">
        <v>176</v>
      </c>
      <c r="E112" s="281"/>
      <c r="F112" s="281"/>
      <c r="G112" s="31"/>
      <c r="H112" s="31"/>
      <c r="I112" s="113"/>
      <c r="J112" s="171"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175</v>
      </c>
      <c r="AZ112" s="113"/>
      <c r="BA112" s="113"/>
      <c r="BB112" s="113"/>
      <c r="BC112" s="113"/>
      <c r="BD112" s="113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83</v>
      </c>
      <c r="BK112" s="113"/>
      <c r="BL112" s="113"/>
      <c r="BM112" s="113"/>
    </row>
    <row r="113" spans="2:65" s="1" customFormat="1" ht="18" customHeight="1">
      <c r="B113" s="30"/>
      <c r="C113" s="31"/>
      <c r="D113" s="280" t="s">
        <v>177</v>
      </c>
      <c r="E113" s="281"/>
      <c r="F113" s="281"/>
      <c r="G113" s="31"/>
      <c r="H113" s="31"/>
      <c r="I113" s="113"/>
      <c r="J113" s="171"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175</v>
      </c>
      <c r="AZ113" s="113"/>
      <c r="BA113" s="113"/>
      <c r="BB113" s="113"/>
      <c r="BC113" s="113"/>
      <c r="BD113" s="113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83</v>
      </c>
      <c r="BK113" s="113"/>
      <c r="BL113" s="113"/>
      <c r="BM113" s="113"/>
    </row>
    <row r="114" spans="2:65" s="1" customFormat="1" ht="18" customHeight="1">
      <c r="B114" s="30"/>
      <c r="C114" s="31"/>
      <c r="D114" s="280" t="s">
        <v>178</v>
      </c>
      <c r="E114" s="281"/>
      <c r="F114" s="281"/>
      <c r="G114" s="31"/>
      <c r="H114" s="31"/>
      <c r="I114" s="113"/>
      <c r="J114" s="171">
        <v>0</v>
      </c>
      <c r="K114" s="31"/>
      <c r="L114" s="172"/>
      <c r="M114" s="113"/>
      <c r="N114" s="173" t="s">
        <v>41</v>
      </c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74" t="s">
        <v>175</v>
      </c>
      <c r="AZ114" s="113"/>
      <c r="BA114" s="113"/>
      <c r="BB114" s="113"/>
      <c r="BC114" s="113"/>
      <c r="BD114" s="113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83</v>
      </c>
      <c r="BK114" s="113"/>
      <c r="BL114" s="113"/>
      <c r="BM114" s="113"/>
    </row>
    <row r="115" spans="2:65" s="1" customFormat="1" ht="18" customHeight="1">
      <c r="B115" s="30"/>
      <c r="C115" s="31"/>
      <c r="D115" s="280" t="s">
        <v>179</v>
      </c>
      <c r="E115" s="281"/>
      <c r="F115" s="281"/>
      <c r="G115" s="31"/>
      <c r="H115" s="31"/>
      <c r="I115" s="113"/>
      <c r="J115" s="171">
        <v>0</v>
      </c>
      <c r="K115" s="31"/>
      <c r="L115" s="172"/>
      <c r="M115" s="113"/>
      <c r="N115" s="173" t="s">
        <v>41</v>
      </c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74" t="s">
        <v>175</v>
      </c>
      <c r="AZ115" s="113"/>
      <c r="BA115" s="113"/>
      <c r="BB115" s="113"/>
      <c r="BC115" s="113"/>
      <c r="BD115" s="113"/>
      <c r="BE115" s="175">
        <f t="shared" si="0"/>
        <v>0</v>
      </c>
      <c r="BF115" s="175">
        <f t="shared" si="1"/>
        <v>0</v>
      </c>
      <c r="BG115" s="175">
        <f t="shared" si="2"/>
        <v>0</v>
      </c>
      <c r="BH115" s="175">
        <f t="shared" si="3"/>
        <v>0</v>
      </c>
      <c r="BI115" s="175">
        <f t="shared" si="4"/>
        <v>0</v>
      </c>
      <c r="BJ115" s="174" t="s">
        <v>83</v>
      </c>
      <c r="BK115" s="113"/>
      <c r="BL115" s="113"/>
      <c r="BM115" s="113"/>
    </row>
    <row r="116" spans="2:65" s="1" customFormat="1" ht="18" customHeight="1">
      <c r="B116" s="30"/>
      <c r="C116" s="31"/>
      <c r="D116" s="170" t="s">
        <v>180</v>
      </c>
      <c r="E116" s="31"/>
      <c r="F116" s="31"/>
      <c r="G116" s="31"/>
      <c r="H116" s="31"/>
      <c r="I116" s="113"/>
      <c r="J116" s="171">
        <f>ROUND(J30*T116,2)</f>
        <v>0</v>
      </c>
      <c r="K116" s="31"/>
      <c r="L116" s="172"/>
      <c r="M116" s="113"/>
      <c r="N116" s="173" t="s">
        <v>41</v>
      </c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74" t="s">
        <v>181</v>
      </c>
      <c r="AZ116" s="113"/>
      <c r="BA116" s="113"/>
      <c r="BB116" s="113"/>
      <c r="BC116" s="113"/>
      <c r="BD116" s="113"/>
      <c r="BE116" s="175">
        <f t="shared" si="0"/>
        <v>0</v>
      </c>
      <c r="BF116" s="175">
        <f t="shared" si="1"/>
        <v>0</v>
      </c>
      <c r="BG116" s="175">
        <f t="shared" si="2"/>
        <v>0</v>
      </c>
      <c r="BH116" s="175">
        <f t="shared" si="3"/>
        <v>0</v>
      </c>
      <c r="BI116" s="175">
        <f t="shared" si="4"/>
        <v>0</v>
      </c>
      <c r="BJ116" s="174" t="s">
        <v>83</v>
      </c>
      <c r="BK116" s="113"/>
      <c r="BL116" s="113"/>
      <c r="BM116" s="113"/>
    </row>
    <row r="117" spans="2:65" s="1" customFormat="1" ht="11.25">
      <c r="B117" s="30"/>
      <c r="C117" s="31"/>
      <c r="D117" s="31"/>
      <c r="E117" s="31"/>
      <c r="F117" s="31"/>
      <c r="G117" s="31"/>
      <c r="H117" s="31"/>
      <c r="I117" s="113"/>
      <c r="J117" s="31"/>
      <c r="K117" s="31"/>
      <c r="L117" s="34"/>
    </row>
    <row r="118" spans="2:65" s="1" customFormat="1" ht="29.25" customHeight="1">
      <c r="B118" s="30"/>
      <c r="C118" s="176" t="s">
        <v>182</v>
      </c>
      <c r="D118" s="151"/>
      <c r="E118" s="151"/>
      <c r="F118" s="151"/>
      <c r="G118" s="151"/>
      <c r="H118" s="151"/>
      <c r="I118" s="152"/>
      <c r="J118" s="177">
        <f>ROUND(J96+J110,2)</f>
        <v>0</v>
      </c>
      <c r="K118" s="151"/>
      <c r="L118" s="34"/>
    </row>
    <row r="119" spans="2:65" s="1" customFormat="1" ht="6.95" customHeight="1">
      <c r="B119" s="45"/>
      <c r="C119" s="46"/>
      <c r="D119" s="46"/>
      <c r="E119" s="46"/>
      <c r="F119" s="46"/>
      <c r="G119" s="46"/>
      <c r="H119" s="46"/>
      <c r="I119" s="146"/>
      <c r="J119" s="46"/>
      <c r="K119" s="46"/>
      <c r="L119" s="34"/>
    </row>
    <row r="123" spans="2:65" s="1" customFormat="1" ht="6.95" customHeight="1">
      <c r="B123" s="47"/>
      <c r="C123" s="48"/>
      <c r="D123" s="48"/>
      <c r="E123" s="48"/>
      <c r="F123" s="48"/>
      <c r="G123" s="48"/>
      <c r="H123" s="48"/>
      <c r="I123" s="149"/>
      <c r="J123" s="48"/>
      <c r="K123" s="48"/>
      <c r="L123" s="34"/>
    </row>
    <row r="124" spans="2:65" s="1" customFormat="1" ht="24.95" customHeight="1">
      <c r="B124" s="30"/>
      <c r="C124" s="19" t="s">
        <v>183</v>
      </c>
      <c r="D124" s="31"/>
      <c r="E124" s="31"/>
      <c r="F124" s="31"/>
      <c r="G124" s="31"/>
      <c r="H124" s="31"/>
      <c r="I124" s="113"/>
      <c r="J124" s="31"/>
      <c r="K124" s="31"/>
      <c r="L124" s="34"/>
    </row>
    <row r="125" spans="2:65" s="1" customFormat="1" ht="6.95" customHeight="1">
      <c r="B125" s="30"/>
      <c r="C125" s="31"/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65" s="1" customFormat="1" ht="12" customHeight="1">
      <c r="B126" s="30"/>
      <c r="C126" s="25" t="s">
        <v>14</v>
      </c>
      <c r="D126" s="31"/>
      <c r="E126" s="31"/>
      <c r="F126" s="31"/>
      <c r="G126" s="31"/>
      <c r="H126" s="31"/>
      <c r="I126" s="113"/>
      <c r="J126" s="31"/>
      <c r="K126" s="31"/>
      <c r="L126" s="34"/>
    </row>
    <row r="127" spans="2:65" s="1" customFormat="1" ht="16.5" customHeight="1">
      <c r="B127" s="30"/>
      <c r="C127" s="31"/>
      <c r="D127" s="31"/>
      <c r="E127" s="278" t="str">
        <f>E7</f>
        <v>Bytový dům Zahájská</v>
      </c>
      <c r="F127" s="279"/>
      <c r="G127" s="279"/>
      <c r="H127" s="279"/>
      <c r="I127" s="113"/>
      <c r="J127" s="31"/>
      <c r="K127" s="31"/>
      <c r="L127" s="34"/>
    </row>
    <row r="128" spans="2:65" s="1" customFormat="1" ht="12" customHeight="1">
      <c r="B128" s="30"/>
      <c r="C128" s="25" t="s">
        <v>125</v>
      </c>
      <c r="D128" s="31"/>
      <c r="E128" s="31"/>
      <c r="F128" s="31"/>
      <c r="G128" s="31"/>
      <c r="H128" s="31"/>
      <c r="I128" s="113"/>
      <c r="J128" s="31"/>
      <c r="K128" s="31"/>
      <c r="L128" s="34"/>
    </row>
    <row r="129" spans="2:65" s="1" customFormat="1" ht="16.5" customHeight="1">
      <c r="B129" s="30"/>
      <c r="C129" s="31"/>
      <c r="D129" s="31"/>
      <c r="E129" s="252" t="str">
        <f>E9</f>
        <v>3D - SO 03 VODOVOD</v>
      </c>
      <c r="F129" s="277"/>
      <c r="G129" s="277"/>
      <c r="H129" s="277"/>
      <c r="I129" s="113"/>
      <c r="J129" s="31"/>
      <c r="K129" s="31"/>
      <c r="L129" s="34"/>
    </row>
    <row r="130" spans="2:65" s="1" customFormat="1" ht="6.95" customHeight="1">
      <c r="B130" s="30"/>
      <c r="C130" s="31"/>
      <c r="D130" s="31"/>
      <c r="E130" s="31"/>
      <c r="F130" s="31"/>
      <c r="G130" s="31"/>
      <c r="H130" s="31"/>
      <c r="I130" s="113"/>
      <c r="J130" s="31"/>
      <c r="K130" s="31"/>
      <c r="L130" s="34"/>
    </row>
    <row r="131" spans="2:65" s="1" customFormat="1" ht="12" customHeight="1">
      <c r="B131" s="30"/>
      <c r="C131" s="25" t="s">
        <v>18</v>
      </c>
      <c r="D131" s="31"/>
      <c r="E131" s="31"/>
      <c r="F131" s="23" t="str">
        <f>F12</f>
        <v>Litomyšl</v>
      </c>
      <c r="G131" s="31"/>
      <c r="H131" s="31"/>
      <c r="I131" s="114" t="s">
        <v>20</v>
      </c>
      <c r="J131" s="57" t="str">
        <f>IF(J12="","",J12)</f>
        <v>25. 11. 2019</v>
      </c>
      <c r="K131" s="31"/>
      <c r="L131" s="34"/>
    </row>
    <row r="132" spans="2:65" s="1" customFormat="1" ht="6.95" customHeight="1">
      <c r="B132" s="30"/>
      <c r="C132" s="31"/>
      <c r="D132" s="31"/>
      <c r="E132" s="31"/>
      <c r="F132" s="31"/>
      <c r="G132" s="31"/>
      <c r="H132" s="31"/>
      <c r="I132" s="113"/>
      <c r="J132" s="31"/>
      <c r="K132" s="31"/>
      <c r="L132" s="34"/>
    </row>
    <row r="133" spans="2:65" s="1" customFormat="1" ht="15.2" customHeight="1">
      <c r="B133" s="30"/>
      <c r="C133" s="25" t="s">
        <v>22</v>
      </c>
      <c r="D133" s="31"/>
      <c r="E133" s="31"/>
      <c r="F133" s="23" t="str">
        <f>E15</f>
        <v>Město Litomyšl</v>
      </c>
      <c r="G133" s="31"/>
      <c r="H133" s="31"/>
      <c r="I133" s="114" t="s">
        <v>28</v>
      </c>
      <c r="J133" s="28" t="str">
        <f>E21</f>
        <v>KIP s.r.o. Litomyšl</v>
      </c>
      <c r="K133" s="31"/>
      <c r="L133" s="34"/>
    </row>
    <row r="134" spans="2:65" s="1" customFormat="1" ht="15.2" customHeight="1">
      <c r="B134" s="30"/>
      <c r="C134" s="25" t="s">
        <v>26</v>
      </c>
      <c r="D134" s="31"/>
      <c r="E134" s="31"/>
      <c r="F134" s="23" t="str">
        <f>IF(E18="","",E18)</f>
        <v>Vyplň údaj</v>
      </c>
      <c r="G134" s="31"/>
      <c r="H134" s="31"/>
      <c r="I134" s="114" t="s">
        <v>33</v>
      </c>
      <c r="J134" s="28" t="str">
        <f>E24</f>
        <v xml:space="preserve"> </v>
      </c>
      <c r="K134" s="31"/>
      <c r="L134" s="34"/>
    </row>
    <row r="135" spans="2:65" s="1" customFormat="1" ht="10.35" customHeight="1">
      <c r="B135" s="30"/>
      <c r="C135" s="31"/>
      <c r="D135" s="31"/>
      <c r="E135" s="31"/>
      <c r="F135" s="31"/>
      <c r="G135" s="31"/>
      <c r="H135" s="31"/>
      <c r="I135" s="113"/>
      <c r="J135" s="31"/>
      <c r="K135" s="31"/>
      <c r="L135" s="34"/>
    </row>
    <row r="136" spans="2:65" s="10" customFormat="1" ht="29.25" customHeight="1">
      <c r="B136" s="178"/>
      <c r="C136" s="179" t="s">
        <v>184</v>
      </c>
      <c r="D136" s="180" t="s">
        <v>61</v>
      </c>
      <c r="E136" s="180" t="s">
        <v>57</v>
      </c>
      <c r="F136" s="180" t="s">
        <v>58</v>
      </c>
      <c r="G136" s="180" t="s">
        <v>185</v>
      </c>
      <c r="H136" s="180" t="s">
        <v>186</v>
      </c>
      <c r="I136" s="181" t="s">
        <v>187</v>
      </c>
      <c r="J136" s="182" t="s">
        <v>133</v>
      </c>
      <c r="K136" s="183" t="s">
        <v>188</v>
      </c>
      <c r="L136" s="184"/>
      <c r="M136" s="66" t="s">
        <v>1</v>
      </c>
      <c r="N136" s="67" t="s">
        <v>40</v>
      </c>
      <c r="O136" s="67" t="s">
        <v>189</v>
      </c>
      <c r="P136" s="67" t="s">
        <v>190</v>
      </c>
      <c r="Q136" s="67" t="s">
        <v>191</v>
      </c>
      <c r="R136" s="67" t="s">
        <v>192</v>
      </c>
      <c r="S136" s="67" t="s">
        <v>193</v>
      </c>
      <c r="T136" s="68" t="s">
        <v>194</v>
      </c>
    </row>
    <row r="137" spans="2:65" s="1" customFormat="1" ht="22.9" customHeight="1">
      <c r="B137" s="30"/>
      <c r="C137" s="73" t="s">
        <v>195</v>
      </c>
      <c r="D137" s="31"/>
      <c r="E137" s="31"/>
      <c r="F137" s="31"/>
      <c r="G137" s="31"/>
      <c r="H137" s="31"/>
      <c r="I137" s="113"/>
      <c r="J137" s="185">
        <f>BK137</f>
        <v>0</v>
      </c>
      <c r="K137" s="31"/>
      <c r="L137" s="34"/>
      <c r="M137" s="69"/>
      <c r="N137" s="70"/>
      <c r="O137" s="70"/>
      <c r="P137" s="186">
        <f>P138</f>
        <v>0</v>
      </c>
      <c r="Q137" s="70"/>
      <c r="R137" s="186">
        <f>R138</f>
        <v>15.56359</v>
      </c>
      <c r="S137" s="70"/>
      <c r="T137" s="187">
        <f>T138</f>
        <v>0</v>
      </c>
      <c r="AT137" s="13" t="s">
        <v>75</v>
      </c>
      <c r="AU137" s="13" t="s">
        <v>135</v>
      </c>
      <c r="BK137" s="188">
        <f>BK138</f>
        <v>0</v>
      </c>
    </row>
    <row r="138" spans="2:65" s="11" customFormat="1" ht="25.9" customHeight="1">
      <c r="B138" s="189"/>
      <c r="C138" s="190"/>
      <c r="D138" s="191" t="s">
        <v>75</v>
      </c>
      <c r="E138" s="192" t="s">
        <v>196</v>
      </c>
      <c r="F138" s="192" t="s">
        <v>2520</v>
      </c>
      <c r="G138" s="190"/>
      <c r="H138" s="190"/>
      <c r="I138" s="193"/>
      <c r="J138" s="194">
        <f>BK138</f>
        <v>0</v>
      </c>
      <c r="K138" s="190"/>
      <c r="L138" s="195"/>
      <c r="M138" s="196"/>
      <c r="N138" s="197"/>
      <c r="O138" s="197"/>
      <c r="P138" s="198">
        <f>P139+P141+P143+P145+P149+P151+P153+P155+P161+P163</f>
        <v>0</v>
      </c>
      <c r="Q138" s="197"/>
      <c r="R138" s="198">
        <f>R139+R141+R143+R145+R149+R151+R153+R155+R161+R163</f>
        <v>15.56359</v>
      </c>
      <c r="S138" s="197"/>
      <c r="T138" s="199">
        <f>T139+T141+T143+T145+T149+T151+T153+T155+T161+T163</f>
        <v>0</v>
      </c>
      <c r="AR138" s="200" t="s">
        <v>83</v>
      </c>
      <c r="AT138" s="201" t="s">
        <v>75</v>
      </c>
      <c r="AU138" s="201" t="s">
        <v>76</v>
      </c>
      <c r="AY138" s="200" t="s">
        <v>198</v>
      </c>
      <c r="BK138" s="202">
        <f>BK139+BK141+BK143+BK145+BK149+BK151+BK153+BK155+BK161+BK163</f>
        <v>0</v>
      </c>
    </row>
    <row r="139" spans="2:65" s="11" customFormat="1" ht="22.9" customHeight="1">
      <c r="B139" s="189"/>
      <c r="C139" s="190"/>
      <c r="D139" s="191" t="s">
        <v>75</v>
      </c>
      <c r="E139" s="203" t="s">
        <v>199</v>
      </c>
      <c r="F139" s="203" t="s">
        <v>200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P140</f>
        <v>0</v>
      </c>
      <c r="Q139" s="197"/>
      <c r="R139" s="198">
        <f>R140</f>
        <v>0</v>
      </c>
      <c r="S139" s="197"/>
      <c r="T139" s="199">
        <f>T140</f>
        <v>0</v>
      </c>
      <c r="AR139" s="200" t="s">
        <v>83</v>
      </c>
      <c r="AT139" s="201" t="s">
        <v>75</v>
      </c>
      <c r="AU139" s="201" t="s">
        <v>83</v>
      </c>
      <c r="AY139" s="200" t="s">
        <v>198</v>
      </c>
      <c r="BK139" s="202">
        <f>BK140</f>
        <v>0</v>
      </c>
    </row>
    <row r="140" spans="2:65" s="1" customFormat="1" ht="16.5" customHeight="1">
      <c r="B140" s="30"/>
      <c r="C140" s="205" t="s">
        <v>83</v>
      </c>
      <c r="D140" s="205" t="s">
        <v>201</v>
      </c>
      <c r="E140" s="206" t="s">
        <v>2492</v>
      </c>
      <c r="F140" s="207" t="s">
        <v>2493</v>
      </c>
      <c r="G140" s="208" t="s">
        <v>275</v>
      </c>
      <c r="H140" s="209">
        <v>1.5</v>
      </c>
      <c r="I140" s="210"/>
      <c r="J140" s="209">
        <f>ROUND(I140*H140,2)</f>
        <v>0</v>
      </c>
      <c r="K140" s="207" t="s">
        <v>1</v>
      </c>
      <c r="L140" s="34"/>
      <c r="M140" s="211" t="s">
        <v>1</v>
      </c>
      <c r="N140" s="212" t="s">
        <v>41</v>
      </c>
      <c r="O140" s="6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AR140" s="215" t="s">
        <v>205</v>
      </c>
      <c r="AT140" s="215" t="s">
        <v>201</v>
      </c>
      <c r="AU140" s="215" t="s">
        <v>85</v>
      </c>
      <c r="AY140" s="13" t="s">
        <v>198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3" t="s">
        <v>83</v>
      </c>
      <c r="BK140" s="216">
        <f>ROUND(I140*H140,2)</f>
        <v>0</v>
      </c>
      <c r="BL140" s="13" t="s">
        <v>205</v>
      </c>
      <c r="BM140" s="215" t="s">
        <v>85</v>
      </c>
    </row>
    <row r="141" spans="2:65" s="11" customFormat="1" ht="22.9" customHeight="1">
      <c r="B141" s="189"/>
      <c r="C141" s="190"/>
      <c r="D141" s="191" t="s">
        <v>75</v>
      </c>
      <c r="E141" s="203" t="s">
        <v>223</v>
      </c>
      <c r="F141" s="203" t="s">
        <v>224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P142</f>
        <v>0</v>
      </c>
      <c r="Q141" s="197"/>
      <c r="R141" s="198">
        <f>R142</f>
        <v>0</v>
      </c>
      <c r="S141" s="197"/>
      <c r="T141" s="199">
        <f>T142</f>
        <v>0</v>
      </c>
      <c r="AR141" s="200" t="s">
        <v>83</v>
      </c>
      <c r="AT141" s="201" t="s">
        <v>75</v>
      </c>
      <c r="AU141" s="201" t="s">
        <v>83</v>
      </c>
      <c r="AY141" s="200" t="s">
        <v>198</v>
      </c>
      <c r="BK141" s="202">
        <f>BK142</f>
        <v>0</v>
      </c>
    </row>
    <row r="142" spans="2:65" s="1" customFormat="1" ht="16.5" customHeight="1">
      <c r="B142" s="30"/>
      <c r="C142" s="205" t="s">
        <v>85</v>
      </c>
      <c r="D142" s="205" t="s">
        <v>201</v>
      </c>
      <c r="E142" s="206" t="s">
        <v>2494</v>
      </c>
      <c r="F142" s="207" t="s">
        <v>2495</v>
      </c>
      <c r="G142" s="208" t="s">
        <v>221</v>
      </c>
      <c r="H142" s="209">
        <v>8.4</v>
      </c>
      <c r="I142" s="210"/>
      <c r="J142" s="209">
        <f>ROUND(I142*H142,2)</f>
        <v>0</v>
      </c>
      <c r="K142" s="207" t="s">
        <v>1</v>
      </c>
      <c r="L142" s="34"/>
      <c r="M142" s="211" t="s">
        <v>1</v>
      </c>
      <c r="N142" s="212" t="s">
        <v>41</v>
      </c>
      <c r="O142" s="6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15" t="s">
        <v>205</v>
      </c>
      <c r="AT142" s="215" t="s">
        <v>201</v>
      </c>
      <c r="AU142" s="215" t="s">
        <v>85</v>
      </c>
      <c r="AY142" s="13" t="s">
        <v>198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3" t="s">
        <v>83</v>
      </c>
      <c r="BK142" s="216">
        <f>ROUND(I142*H142,2)</f>
        <v>0</v>
      </c>
      <c r="BL142" s="13" t="s">
        <v>205</v>
      </c>
      <c r="BM142" s="215" t="s">
        <v>205</v>
      </c>
    </row>
    <row r="143" spans="2:65" s="11" customFormat="1" ht="22.9" customHeight="1">
      <c r="B143" s="189"/>
      <c r="C143" s="190"/>
      <c r="D143" s="191" t="s">
        <v>75</v>
      </c>
      <c r="E143" s="203" t="s">
        <v>231</v>
      </c>
      <c r="F143" s="203" t="s">
        <v>232</v>
      </c>
      <c r="G143" s="190"/>
      <c r="H143" s="190"/>
      <c r="I143" s="193"/>
      <c r="J143" s="204">
        <f>BK143</f>
        <v>0</v>
      </c>
      <c r="K143" s="190"/>
      <c r="L143" s="195"/>
      <c r="M143" s="196"/>
      <c r="N143" s="197"/>
      <c r="O143" s="197"/>
      <c r="P143" s="198">
        <f>P144</f>
        <v>0</v>
      </c>
      <c r="Q143" s="197"/>
      <c r="R143" s="198">
        <f>R144</f>
        <v>0</v>
      </c>
      <c r="S143" s="197"/>
      <c r="T143" s="199">
        <f>T144</f>
        <v>0</v>
      </c>
      <c r="AR143" s="200" t="s">
        <v>83</v>
      </c>
      <c r="AT143" s="201" t="s">
        <v>75</v>
      </c>
      <c r="AU143" s="201" t="s">
        <v>83</v>
      </c>
      <c r="AY143" s="200" t="s">
        <v>198</v>
      </c>
      <c r="BK143" s="202">
        <f>BK144</f>
        <v>0</v>
      </c>
    </row>
    <row r="144" spans="2:65" s="1" customFormat="1" ht="16.5" customHeight="1">
      <c r="B144" s="30"/>
      <c r="C144" s="205" t="s">
        <v>208</v>
      </c>
      <c r="D144" s="205" t="s">
        <v>201</v>
      </c>
      <c r="E144" s="206" t="s">
        <v>233</v>
      </c>
      <c r="F144" s="207" t="s">
        <v>234</v>
      </c>
      <c r="G144" s="208" t="s">
        <v>221</v>
      </c>
      <c r="H144" s="209">
        <v>8.4</v>
      </c>
      <c r="I144" s="210"/>
      <c r="J144" s="209">
        <f>ROUND(I144*H144,2)</f>
        <v>0</v>
      </c>
      <c r="K144" s="207" t="s">
        <v>1</v>
      </c>
      <c r="L144" s="34"/>
      <c r="M144" s="211" t="s">
        <v>1</v>
      </c>
      <c r="N144" s="212" t="s">
        <v>41</v>
      </c>
      <c r="O144" s="6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15" t="s">
        <v>205</v>
      </c>
      <c r="AT144" s="215" t="s">
        <v>201</v>
      </c>
      <c r="AU144" s="215" t="s">
        <v>85</v>
      </c>
      <c r="AY144" s="13" t="s">
        <v>198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3" t="s">
        <v>83</v>
      </c>
      <c r="BK144" s="216">
        <f>ROUND(I144*H144,2)</f>
        <v>0</v>
      </c>
      <c r="BL144" s="13" t="s">
        <v>205</v>
      </c>
      <c r="BM144" s="215" t="s">
        <v>212</v>
      </c>
    </row>
    <row r="145" spans="2:65" s="11" customFormat="1" ht="22.9" customHeight="1">
      <c r="B145" s="189"/>
      <c r="C145" s="190"/>
      <c r="D145" s="191" t="s">
        <v>75</v>
      </c>
      <c r="E145" s="203" t="s">
        <v>239</v>
      </c>
      <c r="F145" s="203" t="s">
        <v>240</v>
      </c>
      <c r="G145" s="190"/>
      <c r="H145" s="190"/>
      <c r="I145" s="193"/>
      <c r="J145" s="204">
        <f>BK145</f>
        <v>0</v>
      </c>
      <c r="K145" s="190"/>
      <c r="L145" s="195"/>
      <c r="M145" s="196"/>
      <c r="N145" s="197"/>
      <c r="O145" s="197"/>
      <c r="P145" s="198">
        <f>SUM(P146:P148)</f>
        <v>0</v>
      </c>
      <c r="Q145" s="197"/>
      <c r="R145" s="198">
        <f>SUM(R146:R148)</f>
        <v>14.956</v>
      </c>
      <c r="S145" s="197"/>
      <c r="T145" s="199">
        <f>SUM(T146:T148)</f>
        <v>0</v>
      </c>
      <c r="AR145" s="200" t="s">
        <v>83</v>
      </c>
      <c r="AT145" s="201" t="s">
        <v>75</v>
      </c>
      <c r="AU145" s="201" t="s">
        <v>83</v>
      </c>
      <c r="AY145" s="200" t="s">
        <v>198</v>
      </c>
      <c r="BK145" s="202">
        <f>SUM(BK146:BK148)</f>
        <v>0</v>
      </c>
    </row>
    <row r="146" spans="2:65" s="1" customFormat="1" ht="16.5" customHeight="1">
      <c r="B146" s="30"/>
      <c r="C146" s="205" t="s">
        <v>205</v>
      </c>
      <c r="D146" s="205" t="s">
        <v>201</v>
      </c>
      <c r="E146" s="206" t="s">
        <v>241</v>
      </c>
      <c r="F146" s="207" t="s">
        <v>242</v>
      </c>
      <c r="G146" s="208" t="s">
        <v>221</v>
      </c>
      <c r="H146" s="209">
        <v>6.72</v>
      </c>
      <c r="I146" s="210"/>
      <c r="J146" s="209">
        <f>ROUND(I146*H146,2)</f>
        <v>0</v>
      </c>
      <c r="K146" s="207" t="s">
        <v>1</v>
      </c>
      <c r="L146" s="34"/>
      <c r="M146" s="211" t="s">
        <v>1</v>
      </c>
      <c r="N146" s="212" t="s">
        <v>41</v>
      </c>
      <c r="O146" s="6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15" t="s">
        <v>205</v>
      </c>
      <c r="AT146" s="215" t="s">
        <v>201</v>
      </c>
      <c r="AU146" s="215" t="s">
        <v>85</v>
      </c>
      <c r="AY146" s="13" t="s">
        <v>198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3" t="s">
        <v>83</v>
      </c>
      <c r="BK146" s="216">
        <f>ROUND(I146*H146,2)</f>
        <v>0</v>
      </c>
      <c r="BL146" s="13" t="s">
        <v>205</v>
      </c>
      <c r="BM146" s="215" t="s">
        <v>215</v>
      </c>
    </row>
    <row r="147" spans="2:65" s="1" customFormat="1" ht="16.5" customHeight="1">
      <c r="B147" s="30"/>
      <c r="C147" s="205" t="s">
        <v>218</v>
      </c>
      <c r="D147" s="205" t="s">
        <v>201</v>
      </c>
      <c r="E147" s="206" t="s">
        <v>244</v>
      </c>
      <c r="F147" s="207" t="s">
        <v>245</v>
      </c>
      <c r="G147" s="208" t="s">
        <v>246</v>
      </c>
      <c r="H147" s="209">
        <v>12.1</v>
      </c>
      <c r="I147" s="210"/>
      <c r="J147" s="209">
        <f>ROUND(I147*H147,2)</f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>O147*H147</f>
        <v>0</v>
      </c>
      <c r="Q147" s="213">
        <v>1</v>
      </c>
      <c r="R147" s="213">
        <f>Q147*H147</f>
        <v>12.1</v>
      </c>
      <c r="S147" s="213">
        <v>0</v>
      </c>
      <c r="T147" s="214">
        <f>S147*H147</f>
        <v>0</v>
      </c>
      <c r="AR147" s="215" t="s">
        <v>205</v>
      </c>
      <c r="AT147" s="215" t="s">
        <v>201</v>
      </c>
      <c r="AU147" s="215" t="s">
        <v>85</v>
      </c>
      <c r="AY147" s="13" t="s">
        <v>198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3" t="s">
        <v>83</v>
      </c>
      <c r="BK147" s="216">
        <f>ROUND(I147*H147,2)</f>
        <v>0</v>
      </c>
      <c r="BL147" s="13" t="s">
        <v>205</v>
      </c>
      <c r="BM147" s="215" t="s">
        <v>222</v>
      </c>
    </row>
    <row r="148" spans="2:65" s="1" customFormat="1" ht="24" customHeight="1">
      <c r="B148" s="30"/>
      <c r="C148" s="205" t="s">
        <v>212</v>
      </c>
      <c r="D148" s="205" t="s">
        <v>201</v>
      </c>
      <c r="E148" s="206" t="s">
        <v>1728</v>
      </c>
      <c r="F148" s="207" t="s">
        <v>2496</v>
      </c>
      <c r="G148" s="208" t="s">
        <v>221</v>
      </c>
      <c r="H148" s="209">
        <v>1.68</v>
      </c>
      <c r="I148" s="210"/>
      <c r="J148" s="209">
        <f>ROUND(I148*H148,2)</f>
        <v>0</v>
      </c>
      <c r="K148" s="207" t="s">
        <v>1</v>
      </c>
      <c r="L148" s="34"/>
      <c r="M148" s="211" t="s">
        <v>1</v>
      </c>
      <c r="N148" s="212" t="s">
        <v>41</v>
      </c>
      <c r="O148" s="62"/>
      <c r="P148" s="213">
        <f>O148*H148</f>
        <v>0</v>
      </c>
      <c r="Q148" s="213">
        <v>1.7</v>
      </c>
      <c r="R148" s="213">
        <f>Q148*H148</f>
        <v>2.8559999999999999</v>
      </c>
      <c r="S148" s="213">
        <v>0</v>
      </c>
      <c r="T148" s="214">
        <f>S148*H148</f>
        <v>0</v>
      </c>
      <c r="AR148" s="215" t="s">
        <v>205</v>
      </c>
      <c r="AT148" s="215" t="s">
        <v>201</v>
      </c>
      <c r="AU148" s="215" t="s">
        <v>85</v>
      </c>
      <c r="AY148" s="13" t="s">
        <v>198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3" t="s">
        <v>83</v>
      </c>
      <c r="BK148" s="216">
        <f>ROUND(I148*H148,2)</f>
        <v>0</v>
      </c>
      <c r="BL148" s="13" t="s">
        <v>205</v>
      </c>
      <c r="BM148" s="215" t="s">
        <v>216</v>
      </c>
    </row>
    <row r="149" spans="2:65" s="11" customFormat="1" ht="22.9" customHeight="1">
      <c r="B149" s="189"/>
      <c r="C149" s="190"/>
      <c r="D149" s="191" t="s">
        <v>75</v>
      </c>
      <c r="E149" s="203" t="s">
        <v>248</v>
      </c>
      <c r="F149" s="203" t="s">
        <v>249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P150</f>
        <v>0</v>
      </c>
      <c r="Q149" s="197"/>
      <c r="R149" s="198">
        <f>R150</f>
        <v>0</v>
      </c>
      <c r="S149" s="197"/>
      <c r="T149" s="199">
        <f>T150</f>
        <v>0</v>
      </c>
      <c r="AR149" s="200" t="s">
        <v>83</v>
      </c>
      <c r="AT149" s="201" t="s">
        <v>75</v>
      </c>
      <c r="AU149" s="201" t="s">
        <v>83</v>
      </c>
      <c r="AY149" s="200" t="s">
        <v>198</v>
      </c>
      <c r="BK149" s="202">
        <f>BK150</f>
        <v>0</v>
      </c>
    </row>
    <row r="150" spans="2:65" s="1" customFormat="1" ht="16.5" customHeight="1">
      <c r="B150" s="30"/>
      <c r="C150" s="205" t="s">
        <v>227</v>
      </c>
      <c r="D150" s="205" t="s">
        <v>201</v>
      </c>
      <c r="E150" s="206" t="s">
        <v>250</v>
      </c>
      <c r="F150" s="207" t="s">
        <v>251</v>
      </c>
      <c r="G150" s="208" t="s">
        <v>221</v>
      </c>
      <c r="H150" s="209">
        <v>8.4</v>
      </c>
      <c r="I150" s="210"/>
      <c r="J150" s="209">
        <f>ROUND(I150*H150,2)</f>
        <v>0</v>
      </c>
      <c r="K150" s="207" t="s">
        <v>1</v>
      </c>
      <c r="L150" s="34"/>
      <c r="M150" s="211" t="s">
        <v>1</v>
      </c>
      <c r="N150" s="212" t="s">
        <v>41</v>
      </c>
      <c r="O150" s="6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15" t="s">
        <v>205</v>
      </c>
      <c r="AT150" s="215" t="s">
        <v>201</v>
      </c>
      <c r="AU150" s="215" t="s">
        <v>85</v>
      </c>
      <c r="AY150" s="13" t="s">
        <v>198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3" t="s">
        <v>83</v>
      </c>
      <c r="BK150" s="216">
        <f>ROUND(I150*H150,2)</f>
        <v>0</v>
      </c>
      <c r="BL150" s="13" t="s">
        <v>205</v>
      </c>
      <c r="BM150" s="215" t="s">
        <v>230</v>
      </c>
    </row>
    <row r="151" spans="2:65" s="11" customFormat="1" ht="22.9" customHeight="1">
      <c r="B151" s="189"/>
      <c r="C151" s="190"/>
      <c r="D151" s="191" t="s">
        <v>75</v>
      </c>
      <c r="E151" s="203" t="s">
        <v>310</v>
      </c>
      <c r="F151" s="203" t="s">
        <v>547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0.39563999999999999</v>
      </c>
      <c r="S151" s="197"/>
      <c r="T151" s="199">
        <f>T152</f>
        <v>0</v>
      </c>
      <c r="AR151" s="200" t="s">
        <v>83</v>
      </c>
      <c r="AT151" s="201" t="s">
        <v>75</v>
      </c>
      <c r="AU151" s="201" t="s">
        <v>83</v>
      </c>
      <c r="AY151" s="200" t="s">
        <v>198</v>
      </c>
      <c r="BK151" s="202">
        <f>BK152</f>
        <v>0</v>
      </c>
    </row>
    <row r="152" spans="2:65" s="1" customFormat="1" ht="16.5" customHeight="1">
      <c r="B152" s="30"/>
      <c r="C152" s="205" t="s">
        <v>215</v>
      </c>
      <c r="D152" s="205" t="s">
        <v>201</v>
      </c>
      <c r="E152" s="206" t="s">
        <v>2497</v>
      </c>
      <c r="F152" s="207" t="s">
        <v>2498</v>
      </c>
      <c r="G152" s="208" t="s">
        <v>275</v>
      </c>
      <c r="H152" s="209">
        <v>1.5</v>
      </c>
      <c r="I152" s="210"/>
      <c r="J152" s="209">
        <f>ROUND(I152*H152,2)</f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>O152*H152</f>
        <v>0</v>
      </c>
      <c r="Q152" s="213">
        <v>0.26375999999999999</v>
      </c>
      <c r="R152" s="213">
        <f>Q152*H152</f>
        <v>0.39563999999999999</v>
      </c>
      <c r="S152" s="213">
        <v>0</v>
      </c>
      <c r="T152" s="214">
        <f>S152*H152</f>
        <v>0</v>
      </c>
      <c r="AR152" s="215" t="s">
        <v>205</v>
      </c>
      <c r="AT152" s="215" t="s">
        <v>201</v>
      </c>
      <c r="AU152" s="215" t="s">
        <v>85</v>
      </c>
      <c r="AY152" s="13" t="s">
        <v>198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3" t="s">
        <v>83</v>
      </c>
      <c r="BK152" s="216">
        <f>ROUND(I152*H152,2)</f>
        <v>0</v>
      </c>
      <c r="BL152" s="13" t="s">
        <v>205</v>
      </c>
      <c r="BM152" s="215" t="s">
        <v>231</v>
      </c>
    </row>
    <row r="153" spans="2:65" s="11" customFormat="1" ht="22.9" customHeight="1">
      <c r="B153" s="189"/>
      <c r="C153" s="190"/>
      <c r="D153" s="191" t="s">
        <v>75</v>
      </c>
      <c r="E153" s="203" t="s">
        <v>408</v>
      </c>
      <c r="F153" s="203" t="s">
        <v>2499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0.19449</v>
      </c>
      <c r="S153" s="197"/>
      <c r="T153" s="199">
        <f>T154</f>
        <v>0</v>
      </c>
      <c r="AR153" s="200" t="s">
        <v>83</v>
      </c>
      <c r="AT153" s="201" t="s">
        <v>75</v>
      </c>
      <c r="AU153" s="201" t="s">
        <v>83</v>
      </c>
      <c r="AY153" s="200" t="s">
        <v>198</v>
      </c>
      <c r="BK153" s="202">
        <f>BK154</f>
        <v>0</v>
      </c>
    </row>
    <row r="154" spans="2:65" s="1" customFormat="1" ht="24" customHeight="1">
      <c r="B154" s="30"/>
      <c r="C154" s="205" t="s">
        <v>235</v>
      </c>
      <c r="D154" s="205" t="s">
        <v>201</v>
      </c>
      <c r="E154" s="206" t="s">
        <v>2500</v>
      </c>
      <c r="F154" s="207" t="s">
        <v>2501</v>
      </c>
      <c r="G154" s="208" t="s">
        <v>275</v>
      </c>
      <c r="H154" s="209">
        <v>1.5</v>
      </c>
      <c r="I154" s="210"/>
      <c r="J154" s="209">
        <f>ROUND(I154*H154,2)</f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>O154*H154</f>
        <v>0</v>
      </c>
      <c r="Q154" s="213">
        <v>0.12966</v>
      </c>
      <c r="R154" s="213">
        <f>Q154*H154</f>
        <v>0.19449</v>
      </c>
      <c r="S154" s="213">
        <v>0</v>
      </c>
      <c r="T154" s="214">
        <f>S154*H154</f>
        <v>0</v>
      </c>
      <c r="AR154" s="215" t="s">
        <v>205</v>
      </c>
      <c r="AT154" s="215" t="s">
        <v>201</v>
      </c>
      <c r="AU154" s="215" t="s">
        <v>85</v>
      </c>
      <c r="AY154" s="13" t="s">
        <v>198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3" t="s">
        <v>83</v>
      </c>
      <c r="BK154" s="216">
        <f>ROUND(I154*H154,2)</f>
        <v>0</v>
      </c>
      <c r="BL154" s="13" t="s">
        <v>205</v>
      </c>
      <c r="BM154" s="215" t="s">
        <v>238</v>
      </c>
    </row>
    <row r="155" spans="2:65" s="11" customFormat="1" ht="22.9" customHeight="1">
      <c r="B155" s="189"/>
      <c r="C155" s="190"/>
      <c r="D155" s="191" t="s">
        <v>75</v>
      </c>
      <c r="E155" s="203" t="s">
        <v>514</v>
      </c>
      <c r="F155" s="203" t="s">
        <v>2521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SUM(P156:P160)</f>
        <v>0</v>
      </c>
      <c r="Q155" s="197"/>
      <c r="R155" s="198">
        <f>SUM(R156:R160)</f>
        <v>1.746E-2</v>
      </c>
      <c r="S155" s="197"/>
      <c r="T155" s="199">
        <f>SUM(T156:T160)</f>
        <v>0</v>
      </c>
      <c r="AR155" s="200" t="s">
        <v>83</v>
      </c>
      <c r="AT155" s="201" t="s">
        <v>75</v>
      </c>
      <c r="AU155" s="201" t="s">
        <v>83</v>
      </c>
      <c r="AY155" s="200" t="s">
        <v>198</v>
      </c>
      <c r="BK155" s="202">
        <f>SUM(BK156:BK160)</f>
        <v>0</v>
      </c>
    </row>
    <row r="156" spans="2:65" s="1" customFormat="1" ht="16.5" customHeight="1">
      <c r="B156" s="30"/>
      <c r="C156" s="205" t="s">
        <v>222</v>
      </c>
      <c r="D156" s="205" t="s">
        <v>201</v>
      </c>
      <c r="E156" s="206" t="s">
        <v>2522</v>
      </c>
      <c r="F156" s="207" t="s">
        <v>2523</v>
      </c>
      <c r="G156" s="208" t="s">
        <v>256</v>
      </c>
      <c r="H156" s="209">
        <v>6.5</v>
      </c>
      <c r="I156" s="210"/>
      <c r="J156" s="209">
        <f>ROUND(I156*H156,2)</f>
        <v>0</v>
      </c>
      <c r="K156" s="207" t="s">
        <v>1</v>
      </c>
      <c r="L156" s="34"/>
      <c r="M156" s="211" t="s">
        <v>1</v>
      </c>
      <c r="N156" s="212" t="s">
        <v>41</v>
      </c>
      <c r="O156" s="6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15" t="s">
        <v>205</v>
      </c>
      <c r="AT156" s="215" t="s">
        <v>201</v>
      </c>
      <c r="AU156" s="215" t="s">
        <v>85</v>
      </c>
      <c r="AY156" s="13" t="s">
        <v>198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3" t="s">
        <v>83</v>
      </c>
      <c r="BK156" s="216">
        <f>ROUND(I156*H156,2)</f>
        <v>0</v>
      </c>
      <c r="BL156" s="13" t="s">
        <v>205</v>
      </c>
      <c r="BM156" s="215" t="s">
        <v>243</v>
      </c>
    </row>
    <row r="157" spans="2:65" s="1" customFormat="1" ht="16.5" customHeight="1">
      <c r="B157" s="30"/>
      <c r="C157" s="205" t="s">
        <v>199</v>
      </c>
      <c r="D157" s="205" t="s">
        <v>201</v>
      </c>
      <c r="E157" s="206" t="s">
        <v>2524</v>
      </c>
      <c r="F157" s="207" t="s">
        <v>2525</v>
      </c>
      <c r="G157" s="208" t="s">
        <v>256</v>
      </c>
      <c r="H157" s="209">
        <v>8</v>
      </c>
      <c r="I157" s="210"/>
      <c r="J157" s="209">
        <f>ROUND(I157*H157,2)</f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>O157*H157</f>
        <v>0</v>
      </c>
      <c r="Q157" s="213">
        <v>6.7000000000000002E-4</v>
      </c>
      <c r="R157" s="213">
        <f>Q157*H157</f>
        <v>5.3600000000000002E-3</v>
      </c>
      <c r="S157" s="213">
        <v>0</v>
      </c>
      <c r="T157" s="214">
        <f>S157*H157</f>
        <v>0</v>
      </c>
      <c r="AR157" s="215" t="s">
        <v>205</v>
      </c>
      <c r="AT157" s="215" t="s">
        <v>201</v>
      </c>
      <c r="AU157" s="215" t="s">
        <v>85</v>
      </c>
      <c r="AY157" s="13" t="s">
        <v>198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3" t="s">
        <v>83</v>
      </c>
      <c r="BK157" s="216">
        <f>ROUND(I157*H157,2)</f>
        <v>0</v>
      </c>
      <c r="BL157" s="13" t="s">
        <v>205</v>
      </c>
      <c r="BM157" s="215" t="s">
        <v>247</v>
      </c>
    </row>
    <row r="158" spans="2:65" s="1" customFormat="1" ht="16.5" customHeight="1">
      <c r="B158" s="30"/>
      <c r="C158" s="205" t="s">
        <v>216</v>
      </c>
      <c r="D158" s="205" t="s">
        <v>201</v>
      </c>
      <c r="E158" s="206" t="s">
        <v>2526</v>
      </c>
      <c r="F158" s="207" t="s">
        <v>2527</v>
      </c>
      <c r="G158" s="208" t="s">
        <v>204</v>
      </c>
      <c r="H158" s="209">
        <v>1</v>
      </c>
      <c r="I158" s="210"/>
      <c r="J158" s="209">
        <f>ROUND(I158*H158,2)</f>
        <v>0</v>
      </c>
      <c r="K158" s="207" t="s">
        <v>1</v>
      </c>
      <c r="L158" s="34"/>
      <c r="M158" s="211" t="s">
        <v>1</v>
      </c>
      <c r="N158" s="212" t="s">
        <v>41</v>
      </c>
      <c r="O158" s="6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15" t="s">
        <v>205</v>
      </c>
      <c r="AT158" s="215" t="s">
        <v>201</v>
      </c>
      <c r="AU158" s="215" t="s">
        <v>85</v>
      </c>
      <c r="AY158" s="13" t="s">
        <v>198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3" t="s">
        <v>83</v>
      </c>
      <c r="BK158" s="216">
        <f>ROUND(I158*H158,2)</f>
        <v>0</v>
      </c>
      <c r="BL158" s="13" t="s">
        <v>205</v>
      </c>
      <c r="BM158" s="215" t="s">
        <v>252</v>
      </c>
    </row>
    <row r="159" spans="2:65" s="1" customFormat="1" ht="16.5" customHeight="1">
      <c r="B159" s="30"/>
      <c r="C159" s="205" t="s">
        <v>223</v>
      </c>
      <c r="D159" s="205" t="s">
        <v>201</v>
      </c>
      <c r="E159" s="206" t="s">
        <v>2528</v>
      </c>
      <c r="F159" s="207" t="s">
        <v>2529</v>
      </c>
      <c r="G159" s="208" t="s">
        <v>204</v>
      </c>
      <c r="H159" s="209">
        <v>1</v>
      </c>
      <c r="I159" s="210"/>
      <c r="J159" s="209">
        <f>ROUND(I159*H159,2)</f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>O159*H159</f>
        <v>0</v>
      </c>
      <c r="Q159" s="213">
        <v>7.3000000000000001E-3</v>
      </c>
      <c r="R159" s="213">
        <f>Q159*H159</f>
        <v>7.3000000000000001E-3</v>
      </c>
      <c r="S159" s="213">
        <v>0</v>
      </c>
      <c r="T159" s="214">
        <f>S159*H159</f>
        <v>0</v>
      </c>
      <c r="AR159" s="215" t="s">
        <v>205</v>
      </c>
      <c r="AT159" s="215" t="s">
        <v>201</v>
      </c>
      <c r="AU159" s="215" t="s">
        <v>85</v>
      </c>
      <c r="AY159" s="13" t="s">
        <v>198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3" t="s">
        <v>83</v>
      </c>
      <c r="BK159" s="216">
        <f>ROUND(I159*H159,2)</f>
        <v>0</v>
      </c>
      <c r="BL159" s="13" t="s">
        <v>205</v>
      </c>
      <c r="BM159" s="215" t="s">
        <v>257</v>
      </c>
    </row>
    <row r="160" spans="2:65" s="1" customFormat="1" ht="16.5" customHeight="1">
      <c r="B160" s="30"/>
      <c r="C160" s="205" t="s">
        <v>230</v>
      </c>
      <c r="D160" s="205" t="s">
        <v>201</v>
      </c>
      <c r="E160" s="206" t="s">
        <v>2530</v>
      </c>
      <c r="F160" s="207" t="s">
        <v>2531</v>
      </c>
      <c r="G160" s="208" t="s">
        <v>204</v>
      </c>
      <c r="H160" s="209">
        <v>1</v>
      </c>
      <c r="I160" s="210"/>
      <c r="J160" s="209">
        <f>ROUND(I160*H160,2)</f>
        <v>0</v>
      </c>
      <c r="K160" s="207" t="s">
        <v>1</v>
      </c>
      <c r="L160" s="34"/>
      <c r="M160" s="211" t="s">
        <v>1</v>
      </c>
      <c r="N160" s="212" t="s">
        <v>41</v>
      </c>
      <c r="O160" s="62"/>
      <c r="P160" s="213">
        <f>O160*H160</f>
        <v>0</v>
      </c>
      <c r="Q160" s="213">
        <v>4.7999999999999996E-3</v>
      </c>
      <c r="R160" s="213">
        <f>Q160*H160</f>
        <v>4.7999999999999996E-3</v>
      </c>
      <c r="S160" s="213">
        <v>0</v>
      </c>
      <c r="T160" s="214">
        <f>S160*H160</f>
        <v>0</v>
      </c>
      <c r="AR160" s="215" t="s">
        <v>205</v>
      </c>
      <c r="AT160" s="215" t="s">
        <v>201</v>
      </c>
      <c r="AU160" s="215" t="s">
        <v>85</v>
      </c>
      <c r="AY160" s="13" t="s">
        <v>198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3" t="s">
        <v>83</v>
      </c>
      <c r="BK160" s="216">
        <f>ROUND(I160*H160,2)</f>
        <v>0</v>
      </c>
      <c r="BL160" s="13" t="s">
        <v>205</v>
      </c>
      <c r="BM160" s="215" t="s">
        <v>260</v>
      </c>
    </row>
    <row r="161" spans="2:65" s="11" customFormat="1" ht="22.9" customHeight="1">
      <c r="B161" s="189"/>
      <c r="C161" s="190"/>
      <c r="D161" s="191" t="s">
        <v>75</v>
      </c>
      <c r="E161" s="203" t="s">
        <v>528</v>
      </c>
      <c r="F161" s="203" t="s">
        <v>2508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P162</f>
        <v>0</v>
      </c>
      <c r="Q161" s="197"/>
      <c r="R161" s="198">
        <f>R162</f>
        <v>0</v>
      </c>
      <c r="S161" s="197"/>
      <c r="T161" s="199">
        <f>T162</f>
        <v>0</v>
      </c>
      <c r="AR161" s="200" t="s">
        <v>83</v>
      </c>
      <c r="AT161" s="201" t="s">
        <v>75</v>
      </c>
      <c r="AU161" s="201" t="s">
        <v>83</v>
      </c>
      <c r="AY161" s="200" t="s">
        <v>198</v>
      </c>
      <c r="BK161" s="202">
        <f>BK162</f>
        <v>0</v>
      </c>
    </row>
    <row r="162" spans="2:65" s="1" customFormat="1" ht="16.5" customHeight="1">
      <c r="B162" s="30"/>
      <c r="C162" s="205" t="s">
        <v>8</v>
      </c>
      <c r="D162" s="205" t="s">
        <v>201</v>
      </c>
      <c r="E162" s="206" t="s">
        <v>2509</v>
      </c>
      <c r="F162" s="207" t="s">
        <v>2510</v>
      </c>
      <c r="G162" s="208" t="s">
        <v>256</v>
      </c>
      <c r="H162" s="209">
        <v>4</v>
      </c>
      <c r="I162" s="210"/>
      <c r="J162" s="209">
        <f>ROUND(I162*H162,2)</f>
        <v>0</v>
      </c>
      <c r="K162" s="207" t="s">
        <v>1</v>
      </c>
      <c r="L162" s="34"/>
      <c r="M162" s="211" t="s">
        <v>1</v>
      </c>
      <c r="N162" s="212" t="s">
        <v>41</v>
      </c>
      <c r="O162" s="6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15" t="s">
        <v>205</v>
      </c>
      <c r="AT162" s="215" t="s">
        <v>201</v>
      </c>
      <c r="AU162" s="215" t="s">
        <v>85</v>
      </c>
      <c r="AY162" s="13" t="s">
        <v>198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3" t="s">
        <v>83</v>
      </c>
      <c r="BK162" s="216">
        <f>ROUND(I162*H162,2)</f>
        <v>0</v>
      </c>
      <c r="BL162" s="13" t="s">
        <v>205</v>
      </c>
      <c r="BM162" s="215" t="s">
        <v>263</v>
      </c>
    </row>
    <row r="163" spans="2:65" s="11" customFormat="1" ht="22.9" customHeight="1">
      <c r="B163" s="189"/>
      <c r="C163" s="190"/>
      <c r="D163" s="191" t="s">
        <v>75</v>
      </c>
      <c r="E163" s="203" t="s">
        <v>1892</v>
      </c>
      <c r="F163" s="203" t="s">
        <v>1893</v>
      </c>
      <c r="G163" s="190"/>
      <c r="H163" s="190"/>
      <c r="I163" s="193"/>
      <c r="J163" s="204">
        <f>BK163</f>
        <v>0</v>
      </c>
      <c r="K163" s="190"/>
      <c r="L163" s="195"/>
      <c r="M163" s="196"/>
      <c r="N163" s="197"/>
      <c r="O163" s="197"/>
      <c r="P163" s="198">
        <f>P164</f>
        <v>0</v>
      </c>
      <c r="Q163" s="197"/>
      <c r="R163" s="198">
        <f>R164</f>
        <v>0</v>
      </c>
      <c r="S163" s="197"/>
      <c r="T163" s="199">
        <f>T164</f>
        <v>0</v>
      </c>
      <c r="AR163" s="200" t="s">
        <v>83</v>
      </c>
      <c r="AT163" s="201" t="s">
        <v>75</v>
      </c>
      <c r="AU163" s="201" t="s">
        <v>83</v>
      </c>
      <c r="AY163" s="200" t="s">
        <v>198</v>
      </c>
      <c r="BK163" s="202">
        <f>BK164</f>
        <v>0</v>
      </c>
    </row>
    <row r="164" spans="2:65" s="1" customFormat="1" ht="16.5" customHeight="1">
      <c r="B164" s="30"/>
      <c r="C164" s="205" t="s">
        <v>231</v>
      </c>
      <c r="D164" s="205" t="s">
        <v>201</v>
      </c>
      <c r="E164" s="206" t="s">
        <v>1894</v>
      </c>
      <c r="F164" s="207" t="s">
        <v>1895</v>
      </c>
      <c r="G164" s="208" t="s">
        <v>266</v>
      </c>
      <c r="H164" s="209">
        <v>0.61</v>
      </c>
      <c r="I164" s="210"/>
      <c r="J164" s="209">
        <f>ROUND(I164*H164,2)</f>
        <v>0</v>
      </c>
      <c r="K164" s="207" t="s">
        <v>1</v>
      </c>
      <c r="L164" s="34"/>
      <c r="M164" s="217" t="s">
        <v>1</v>
      </c>
      <c r="N164" s="218" t="s">
        <v>41</v>
      </c>
      <c r="O164" s="219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AR164" s="215" t="s">
        <v>205</v>
      </c>
      <c r="AT164" s="215" t="s">
        <v>201</v>
      </c>
      <c r="AU164" s="215" t="s">
        <v>85</v>
      </c>
      <c r="AY164" s="13" t="s">
        <v>198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3" t="s">
        <v>83</v>
      </c>
      <c r="BK164" s="216">
        <f>ROUND(I164*H164,2)</f>
        <v>0</v>
      </c>
      <c r="BL164" s="13" t="s">
        <v>205</v>
      </c>
      <c r="BM164" s="215" t="s">
        <v>267</v>
      </c>
    </row>
    <row r="165" spans="2:65" s="1" customFormat="1" ht="6.95" customHeight="1">
      <c r="B165" s="45"/>
      <c r="C165" s="46"/>
      <c r="D165" s="46"/>
      <c r="E165" s="46"/>
      <c r="F165" s="46"/>
      <c r="G165" s="46"/>
      <c r="H165" s="46"/>
      <c r="I165" s="146"/>
      <c r="J165" s="46"/>
      <c r="K165" s="46"/>
      <c r="L165" s="34"/>
    </row>
  </sheetData>
  <sheetProtection algorithmName="SHA-512" hashValue="5HI1ThO7tKue3zc43IVZZc0LTFcMAS7l4Gnj/zGyp3/w1fa9x15ZnudUDC38ZBxx5p8jIWLvIF3OONqUpvI+4A==" saltValue="Uztq56LT/Gk3jYGgyEgnQwPGqWws7YxrCP97/nu2nMfnxXkirZhh2GQlATTVNjQMNDeW6JGFxVKAlPk39Eg9tA==" spinCount="100000" sheet="1" objects="1" scenarios="1" formatColumns="0" formatRows="0" autoFilter="0"/>
  <autoFilter ref="C136:K164" xr:uid="{00000000-0009-0000-0000-000009000000}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75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117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s="1" customFormat="1" ht="12" customHeight="1">
      <c r="B8" s="34"/>
      <c r="D8" s="112" t="s">
        <v>125</v>
      </c>
      <c r="I8" s="113"/>
      <c r="L8" s="34"/>
    </row>
    <row r="9" spans="2:46" s="1" customFormat="1" ht="36.950000000000003" customHeight="1">
      <c r="B9" s="34"/>
      <c r="E9" s="285" t="s">
        <v>2532</v>
      </c>
      <c r="F9" s="284"/>
      <c r="G9" s="284"/>
      <c r="H9" s="284"/>
      <c r="I9" s="113"/>
      <c r="L9" s="34"/>
    </row>
    <row r="10" spans="2:46" s="1" customFormat="1" ht="11.25">
      <c r="B10" s="34"/>
      <c r="I10" s="113"/>
      <c r="L10" s="34"/>
    </row>
    <row r="11" spans="2:46" s="1" customFormat="1" ht="12" customHeight="1">
      <c r="B11" s="34"/>
      <c r="D11" s="112" t="s">
        <v>16</v>
      </c>
      <c r="F11" s="101" t="s">
        <v>1</v>
      </c>
      <c r="I11" s="114" t="s">
        <v>17</v>
      </c>
      <c r="J11" s="101" t="s">
        <v>1</v>
      </c>
      <c r="L11" s="34"/>
    </row>
    <row r="12" spans="2:46" s="1" customFormat="1" ht="12" customHeight="1">
      <c r="B12" s="34"/>
      <c r="D12" s="112" t="s">
        <v>18</v>
      </c>
      <c r="F12" s="101" t="s">
        <v>19</v>
      </c>
      <c r="I12" s="114" t="s">
        <v>20</v>
      </c>
      <c r="J12" s="115" t="str">
        <f>'Rekapitulace stavby'!AN8</f>
        <v>25. 11. 2019</v>
      </c>
      <c r="L12" s="34"/>
    </row>
    <row r="13" spans="2:46" s="1" customFormat="1" ht="10.9" customHeight="1">
      <c r="B13" s="34"/>
      <c r="I13" s="113"/>
      <c r="L13" s="34"/>
    </row>
    <row r="14" spans="2:46" s="1" customFormat="1" ht="12" customHeight="1">
      <c r="B14" s="34"/>
      <c r="D14" s="112" t="s">
        <v>22</v>
      </c>
      <c r="I14" s="114" t="s">
        <v>23</v>
      </c>
      <c r="J14" s="101" t="s">
        <v>1</v>
      </c>
      <c r="L14" s="34"/>
    </row>
    <row r="15" spans="2:46" s="1" customFormat="1" ht="18" customHeight="1">
      <c r="B15" s="34"/>
      <c r="E15" s="101" t="s">
        <v>24</v>
      </c>
      <c r="I15" s="114" t="s">
        <v>25</v>
      </c>
      <c r="J15" s="101" t="s">
        <v>1</v>
      </c>
      <c r="L15" s="34"/>
    </row>
    <row r="16" spans="2:46" s="1" customFormat="1" ht="6.95" customHeight="1">
      <c r="B16" s="34"/>
      <c r="I16" s="113"/>
      <c r="L16" s="34"/>
    </row>
    <row r="17" spans="2:12" s="1" customFormat="1" ht="12" customHeight="1">
      <c r="B17" s="34"/>
      <c r="D17" s="112" t="s">
        <v>26</v>
      </c>
      <c r="I17" s="114" t="s">
        <v>23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86" t="str">
        <f>'Rekapitulace stavby'!E14</f>
        <v>Vyplň údaj</v>
      </c>
      <c r="F18" s="287"/>
      <c r="G18" s="287"/>
      <c r="H18" s="287"/>
      <c r="I18" s="114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3"/>
      <c r="L19" s="34"/>
    </row>
    <row r="20" spans="2:12" s="1" customFormat="1" ht="12" customHeight="1">
      <c r="B20" s="34"/>
      <c r="D20" s="112" t="s">
        <v>28</v>
      </c>
      <c r="I20" s="114" t="s">
        <v>23</v>
      </c>
      <c r="J20" s="101" t="s">
        <v>29</v>
      </c>
      <c r="L20" s="34"/>
    </row>
    <row r="21" spans="2:12" s="1" customFormat="1" ht="18" customHeight="1">
      <c r="B21" s="34"/>
      <c r="E21" s="101" t="s">
        <v>30</v>
      </c>
      <c r="I21" s="114" t="s">
        <v>25</v>
      </c>
      <c r="J21" s="101" t="s">
        <v>31</v>
      </c>
      <c r="L21" s="34"/>
    </row>
    <row r="22" spans="2:12" s="1" customFormat="1" ht="6.95" customHeight="1">
      <c r="B22" s="34"/>
      <c r="I22" s="113"/>
      <c r="L22" s="34"/>
    </row>
    <row r="23" spans="2:12" s="1" customFormat="1" ht="12" customHeight="1">
      <c r="B23" s="34"/>
      <c r="D23" s="112" t="s">
        <v>33</v>
      </c>
      <c r="I23" s="114" t="s">
        <v>23</v>
      </c>
      <c r="J23" s="101" t="str">
        <f>IF('Rekapitulace stavby'!AN19="","",'Rekapitulace stavby'!AN19)</f>
        <v/>
      </c>
      <c r="L23" s="34"/>
    </row>
    <row r="24" spans="2:12" s="1" customFormat="1" ht="18" customHeight="1">
      <c r="B24" s="34"/>
      <c r="E24" s="101" t="str">
        <f>IF('Rekapitulace stavby'!E20="","",'Rekapitulace stavby'!E20)</f>
        <v xml:space="preserve"> </v>
      </c>
      <c r="I24" s="114" t="s">
        <v>25</v>
      </c>
      <c r="J24" s="101" t="str">
        <f>IF('Rekapitulace stavby'!AN20="","",'Rekapitulace stavby'!AN20)</f>
        <v/>
      </c>
      <c r="L24" s="34"/>
    </row>
    <row r="25" spans="2:12" s="1" customFormat="1" ht="6.95" customHeight="1">
      <c r="B25" s="34"/>
      <c r="I25" s="113"/>
      <c r="L25" s="34"/>
    </row>
    <row r="26" spans="2:12" s="1" customFormat="1" ht="12" customHeight="1">
      <c r="B26" s="34"/>
      <c r="D26" s="112" t="s">
        <v>35</v>
      </c>
      <c r="I26" s="113"/>
      <c r="L26" s="34"/>
    </row>
    <row r="27" spans="2:12" s="7" customFormat="1" ht="16.5" customHeight="1">
      <c r="B27" s="116"/>
      <c r="E27" s="288" t="s">
        <v>1</v>
      </c>
      <c r="F27" s="288"/>
      <c r="G27" s="288"/>
      <c r="H27" s="288"/>
      <c r="I27" s="117"/>
      <c r="L27" s="116"/>
    </row>
    <row r="28" spans="2:12" s="1" customFormat="1" ht="6.95" customHeight="1">
      <c r="B28" s="34"/>
      <c r="I28" s="113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8"/>
      <c r="J29" s="58"/>
      <c r="K29" s="58"/>
      <c r="L29" s="34"/>
    </row>
    <row r="30" spans="2:12" s="1" customFormat="1" ht="14.45" customHeight="1">
      <c r="B30" s="34"/>
      <c r="D30" s="101" t="s">
        <v>129</v>
      </c>
      <c r="I30" s="113"/>
      <c r="J30" s="119">
        <f>J96</f>
        <v>0</v>
      </c>
      <c r="L30" s="34"/>
    </row>
    <row r="31" spans="2:12" s="1" customFormat="1" ht="14.45" customHeight="1">
      <c r="B31" s="34"/>
      <c r="D31" s="120" t="s">
        <v>130</v>
      </c>
      <c r="I31" s="113"/>
      <c r="J31" s="119">
        <f>J107</f>
        <v>0</v>
      </c>
      <c r="L31" s="34"/>
    </row>
    <row r="32" spans="2:12" s="1" customFormat="1" ht="25.35" customHeight="1">
      <c r="B32" s="34"/>
      <c r="D32" s="121" t="s">
        <v>36</v>
      </c>
      <c r="I32" s="113"/>
      <c r="J32" s="122">
        <f>ROUND(J30 + J31, 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8"/>
      <c r="J33" s="58"/>
      <c r="K33" s="58"/>
      <c r="L33" s="34"/>
    </row>
    <row r="34" spans="2:12" s="1" customFormat="1" ht="14.45" customHeight="1">
      <c r="B34" s="34"/>
      <c r="F34" s="123" t="s">
        <v>38</v>
      </c>
      <c r="I34" s="124" t="s">
        <v>37</v>
      </c>
      <c r="J34" s="123" t="s">
        <v>39</v>
      </c>
      <c r="L34" s="34"/>
    </row>
    <row r="35" spans="2:12" s="1" customFormat="1" ht="14.45" customHeight="1">
      <c r="B35" s="34"/>
      <c r="D35" s="125" t="s">
        <v>40</v>
      </c>
      <c r="E35" s="112" t="s">
        <v>41</v>
      </c>
      <c r="F35" s="126">
        <f>ROUND((SUM(BE107:BE114) + SUM(BE134:BE174)),  2)</f>
        <v>0</v>
      </c>
      <c r="I35" s="127">
        <v>0.21</v>
      </c>
      <c r="J35" s="126">
        <f>ROUND(((SUM(BE107:BE114) + SUM(BE134:BE174))*I35),  2)</f>
        <v>0</v>
      </c>
      <c r="L35" s="34"/>
    </row>
    <row r="36" spans="2:12" s="1" customFormat="1" ht="14.45" customHeight="1">
      <c r="B36" s="34"/>
      <c r="E36" s="112" t="s">
        <v>42</v>
      </c>
      <c r="F36" s="126">
        <f>ROUND((SUM(BF107:BF114) + SUM(BF134:BF174)),  2)</f>
        <v>0</v>
      </c>
      <c r="I36" s="127">
        <v>0.15</v>
      </c>
      <c r="J36" s="126">
        <f>ROUND(((SUM(BF107:BF114) + SUM(BF134:BF174))*I36),  2)</f>
        <v>0</v>
      </c>
      <c r="L36" s="34"/>
    </row>
    <row r="37" spans="2:12" s="1" customFormat="1" ht="14.45" hidden="1" customHeight="1">
      <c r="B37" s="34"/>
      <c r="E37" s="112" t="s">
        <v>43</v>
      </c>
      <c r="F37" s="126">
        <f>ROUND((SUM(BG107:BG114) + SUM(BG134:BG174)),  2)</f>
        <v>0</v>
      </c>
      <c r="I37" s="127">
        <v>0.21</v>
      </c>
      <c r="J37" s="126">
        <f>0</f>
        <v>0</v>
      </c>
      <c r="L37" s="34"/>
    </row>
    <row r="38" spans="2:12" s="1" customFormat="1" ht="14.45" hidden="1" customHeight="1">
      <c r="B38" s="34"/>
      <c r="E38" s="112" t="s">
        <v>44</v>
      </c>
      <c r="F38" s="126">
        <f>ROUND((SUM(BH107:BH114) + SUM(BH134:BH174)),  2)</f>
        <v>0</v>
      </c>
      <c r="I38" s="127">
        <v>0.15</v>
      </c>
      <c r="J38" s="126">
        <f>0</f>
        <v>0</v>
      </c>
      <c r="L38" s="34"/>
    </row>
    <row r="39" spans="2:12" s="1" customFormat="1" ht="14.45" hidden="1" customHeight="1">
      <c r="B39" s="34"/>
      <c r="E39" s="112" t="s">
        <v>45</v>
      </c>
      <c r="F39" s="126">
        <f>ROUND((SUM(BI107:BI114) + SUM(BI134:BI174)),  2)</f>
        <v>0</v>
      </c>
      <c r="I39" s="127">
        <v>0</v>
      </c>
      <c r="J39" s="126">
        <f>0</f>
        <v>0</v>
      </c>
      <c r="L39" s="34"/>
    </row>
    <row r="40" spans="2:12" s="1" customFormat="1" ht="6.95" customHeight="1">
      <c r="B40" s="34"/>
      <c r="I40" s="113"/>
      <c r="L40" s="34"/>
    </row>
    <row r="41" spans="2:12" s="1" customFormat="1" ht="25.35" customHeight="1">
      <c r="B41" s="34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3"/>
      <c r="J41" s="134">
        <f>SUM(J32:J39)</f>
        <v>0</v>
      </c>
      <c r="K41" s="135"/>
      <c r="L41" s="34"/>
    </row>
    <row r="42" spans="2:12" s="1" customFormat="1" ht="14.45" customHeight="1">
      <c r="B42" s="34"/>
      <c r="I42" s="113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47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47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47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47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47" s="1" customFormat="1" ht="12" customHeight="1">
      <c r="B86" s="30"/>
      <c r="C86" s="25" t="s">
        <v>125</v>
      </c>
      <c r="D86" s="31"/>
      <c r="E86" s="31"/>
      <c r="F86" s="31"/>
      <c r="G86" s="31"/>
      <c r="H86" s="31"/>
      <c r="I86" s="113"/>
      <c r="J86" s="31"/>
      <c r="K86" s="31"/>
      <c r="L86" s="34"/>
    </row>
    <row r="87" spans="2:47" s="1" customFormat="1" ht="16.5" customHeight="1">
      <c r="B87" s="30"/>
      <c r="C87" s="31"/>
      <c r="D87" s="31"/>
      <c r="E87" s="252" t="str">
        <f>E9</f>
        <v>5D - SO 05 PŘÍPOJKA NTL</v>
      </c>
      <c r="F87" s="277"/>
      <c r="G87" s="277"/>
      <c r="H87" s="277"/>
      <c r="I87" s="113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13"/>
      <c r="J88" s="31"/>
      <c r="K88" s="31"/>
      <c r="L88" s="34"/>
    </row>
    <row r="89" spans="2:47" s="1" customFormat="1" ht="12" customHeight="1">
      <c r="B89" s="30"/>
      <c r="C89" s="25" t="s">
        <v>18</v>
      </c>
      <c r="D89" s="31"/>
      <c r="E89" s="31"/>
      <c r="F89" s="23" t="str">
        <f>F12</f>
        <v>Litomyšl</v>
      </c>
      <c r="G89" s="31"/>
      <c r="H89" s="31"/>
      <c r="I89" s="114" t="s">
        <v>20</v>
      </c>
      <c r="J89" s="57" t="str">
        <f>IF(J12="","",J12)</f>
        <v>25. 11. 2019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47" s="1" customFormat="1" ht="15.2" customHeight="1">
      <c r="B91" s="30"/>
      <c r="C91" s="25" t="s">
        <v>22</v>
      </c>
      <c r="D91" s="31"/>
      <c r="E91" s="31"/>
      <c r="F91" s="23" t="str">
        <f>E15</f>
        <v>Město Litomyšl</v>
      </c>
      <c r="G91" s="31"/>
      <c r="H91" s="31"/>
      <c r="I91" s="114" t="s">
        <v>28</v>
      </c>
      <c r="J91" s="28" t="str">
        <f>E21</f>
        <v>KIP s.r.o. Litomyšl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4" t="s">
        <v>33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13"/>
      <c r="J93" s="31"/>
      <c r="K93" s="31"/>
      <c r="L93" s="34"/>
    </row>
    <row r="94" spans="2:47" s="1" customFormat="1" ht="29.25" customHeight="1">
      <c r="B94" s="30"/>
      <c r="C94" s="150" t="s">
        <v>132</v>
      </c>
      <c r="D94" s="151"/>
      <c r="E94" s="151"/>
      <c r="F94" s="151"/>
      <c r="G94" s="151"/>
      <c r="H94" s="151"/>
      <c r="I94" s="152"/>
      <c r="J94" s="153" t="s">
        <v>133</v>
      </c>
      <c r="K94" s="151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47" s="1" customFormat="1" ht="22.9" customHeight="1">
      <c r="B96" s="30"/>
      <c r="C96" s="154" t="s">
        <v>134</v>
      </c>
      <c r="D96" s="31"/>
      <c r="E96" s="31"/>
      <c r="F96" s="31"/>
      <c r="G96" s="31"/>
      <c r="H96" s="31"/>
      <c r="I96" s="113"/>
      <c r="J96" s="75">
        <f>J134</f>
        <v>0</v>
      </c>
      <c r="K96" s="31"/>
      <c r="L96" s="34"/>
      <c r="AU96" s="13" t="s">
        <v>135</v>
      </c>
    </row>
    <row r="97" spans="2:65" s="8" customFormat="1" ht="24.95" customHeight="1">
      <c r="B97" s="155"/>
      <c r="C97" s="156"/>
      <c r="D97" s="157" t="s">
        <v>2533</v>
      </c>
      <c r="E97" s="158"/>
      <c r="F97" s="158"/>
      <c r="G97" s="158"/>
      <c r="H97" s="158"/>
      <c r="I97" s="159"/>
      <c r="J97" s="160">
        <f>J135</f>
        <v>0</v>
      </c>
      <c r="K97" s="156"/>
      <c r="L97" s="161"/>
    </row>
    <row r="98" spans="2:65" s="8" customFormat="1" ht="24.95" customHeight="1">
      <c r="B98" s="155"/>
      <c r="C98" s="156"/>
      <c r="D98" s="157" t="s">
        <v>2534</v>
      </c>
      <c r="E98" s="158"/>
      <c r="F98" s="158"/>
      <c r="G98" s="158"/>
      <c r="H98" s="158"/>
      <c r="I98" s="159"/>
      <c r="J98" s="160">
        <f>J148</f>
        <v>0</v>
      </c>
      <c r="K98" s="156"/>
      <c r="L98" s="161"/>
    </row>
    <row r="99" spans="2:65" s="8" customFormat="1" ht="24.95" customHeight="1">
      <c r="B99" s="155"/>
      <c r="C99" s="156"/>
      <c r="D99" s="157" t="s">
        <v>2535</v>
      </c>
      <c r="E99" s="158"/>
      <c r="F99" s="158"/>
      <c r="G99" s="158"/>
      <c r="H99" s="158"/>
      <c r="I99" s="159"/>
      <c r="J99" s="160">
        <f>J151</f>
        <v>0</v>
      </c>
      <c r="K99" s="156"/>
      <c r="L99" s="161"/>
    </row>
    <row r="100" spans="2:65" s="8" customFormat="1" ht="24.95" customHeight="1">
      <c r="B100" s="155"/>
      <c r="C100" s="156"/>
      <c r="D100" s="157" t="s">
        <v>2205</v>
      </c>
      <c r="E100" s="158"/>
      <c r="F100" s="158"/>
      <c r="G100" s="158"/>
      <c r="H100" s="158"/>
      <c r="I100" s="159"/>
      <c r="J100" s="160">
        <f>J153</f>
        <v>0</v>
      </c>
      <c r="K100" s="156"/>
      <c r="L100" s="161"/>
    </row>
    <row r="101" spans="2:65" s="8" customFormat="1" ht="24.95" customHeight="1">
      <c r="B101" s="155"/>
      <c r="C101" s="156"/>
      <c r="D101" s="157" t="s">
        <v>2206</v>
      </c>
      <c r="E101" s="158"/>
      <c r="F101" s="158"/>
      <c r="G101" s="158"/>
      <c r="H101" s="158"/>
      <c r="I101" s="159"/>
      <c r="J101" s="160">
        <f>J158</f>
        <v>0</v>
      </c>
      <c r="K101" s="156"/>
      <c r="L101" s="161"/>
    </row>
    <row r="102" spans="2:65" s="8" customFormat="1" ht="24.95" customHeight="1">
      <c r="B102" s="155"/>
      <c r="C102" s="156"/>
      <c r="D102" s="157" t="s">
        <v>2536</v>
      </c>
      <c r="E102" s="158"/>
      <c r="F102" s="158"/>
      <c r="G102" s="158"/>
      <c r="H102" s="158"/>
      <c r="I102" s="159"/>
      <c r="J102" s="160">
        <f>J160</f>
        <v>0</v>
      </c>
      <c r="K102" s="156"/>
      <c r="L102" s="161"/>
    </row>
    <row r="103" spans="2:65" s="8" customFormat="1" ht="24.95" customHeight="1">
      <c r="B103" s="155"/>
      <c r="C103" s="156"/>
      <c r="D103" s="157" t="s">
        <v>2537</v>
      </c>
      <c r="E103" s="158"/>
      <c r="F103" s="158"/>
      <c r="G103" s="158"/>
      <c r="H103" s="158"/>
      <c r="I103" s="159"/>
      <c r="J103" s="160">
        <f>J163</f>
        <v>0</v>
      </c>
      <c r="K103" s="156"/>
      <c r="L103" s="161"/>
    </row>
    <row r="104" spans="2:65" s="8" customFormat="1" ht="24.95" customHeight="1">
      <c r="B104" s="155"/>
      <c r="C104" s="156"/>
      <c r="D104" s="157" t="s">
        <v>2538</v>
      </c>
      <c r="E104" s="158"/>
      <c r="F104" s="158"/>
      <c r="G104" s="158"/>
      <c r="H104" s="158"/>
      <c r="I104" s="159"/>
      <c r="J104" s="160">
        <f>J172</f>
        <v>0</v>
      </c>
      <c r="K104" s="156"/>
      <c r="L104" s="161"/>
    </row>
    <row r="105" spans="2:65" s="1" customFormat="1" ht="21.75" customHeight="1">
      <c r="B105" s="30"/>
      <c r="C105" s="31"/>
      <c r="D105" s="31"/>
      <c r="E105" s="31"/>
      <c r="F105" s="31"/>
      <c r="G105" s="31"/>
      <c r="H105" s="31"/>
      <c r="I105" s="113"/>
      <c r="J105" s="31"/>
      <c r="K105" s="31"/>
      <c r="L105" s="34"/>
    </row>
    <row r="106" spans="2:65" s="1" customFormat="1" ht="6.95" customHeight="1">
      <c r="B106" s="30"/>
      <c r="C106" s="31"/>
      <c r="D106" s="31"/>
      <c r="E106" s="31"/>
      <c r="F106" s="31"/>
      <c r="G106" s="31"/>
      <c r="H106" s="31"/>
      <c r="I106" s="113"/>
      <c r="J106" s="31"/>
      <c r="K106" s="31"/>
      <c r="L106" s="34"/>
    </row>
    <row r="107" spans="2:65" s="1" customFormat="1" ht="29.25" customHeight="1">
      <c r="B107" s="30"/>
      <c r="C107" s="154" t="s">
        <v>173</v>
      </c>
      <c r="D107" s="31"/>
      <c r="E107" s="31"/>
      <c r="F107" s="31"/>
      <c r="G107" s="31"/>
      <c r="H107" s="31"/>
      <c r="I107" s="113"/>
      <c r="J107" s="168">
        <f>ROUND(J108 + J109 + J110 + J111 + J112 + J113,2)</f>
        <v>0</v>
      </c>
      <c r="K107" s="31"/>
      <c r="L107" s="34"/>
      <c r="N107" s="169" t="s">
        <v>40</v>
      </c>
    </row>
    <row r="108" spans="2:65" s="1" customFormat="1" ht="18" customHeight="1">
      <c r="B108" s="30"/>
      <c r="C108" s="31"/>
      <c r="D108" s="280" t="s">
        <v>174</v>
      </c>
      <c r="E108" s="281"/>
      <c r="F108" s="281"/>
      <c r="G108" s="31"/>
      <c r="H108" s="31"/>
      <c r="I108" s="113"/>
      <c r="J108" s="171">
        <v>0</v>
      </c>
      <c r="K108" s="31"/>
      <c r="L108" s="172"/>
      <c r="M108" s="113"/>
      <c r="N108" s="173" t="s">
        <v>41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74" t="s">
        <v>175</v>
      </c>
      <c r="AZ108" s="113"/>
      <c r="BA108" s="113"/>
      <c r="BB108" s="113"/>
      <c r="BC108" s="113"/>
      <c r="BD108" s="113"/>
      <c r="BE108" s="175">
        <f t="shared" ref="BE108:BE113" si="0">IF(N108="základní",J108,0)</f>
        <v>0</v>
      </c>
      <c r="BF108" s="175">
        <f t="shared" ref="BF108:BF113" si="1">IF(N108="snížená",J108,0)</f>
        <v>0</v>
      </c>
      <c r="BG108" s="175">
        <f t="shared" ref="BG108:BG113" si="2">IF(N108="zákl. přenesená",J108,0)</f>
        <v>0</v>
      </c>
      <c r="BH108" s="175">
        <f t="shared" ref="BH108:BH113" si="3">IF(N108="sníž. přenesená",J108,0)</f>
        <v>0</v>
      </c>
      <c r="BI108" s="175">
        <f t="shared" ref="BI108:BI113" si="4">IF(N108="nulová",J108,0)</f>
        <v>0</v>
      </c>
      <c r="BJ108" s="174" t="s">
        <v>83</v>
      </c>
      <c r="BK108" s="113"/>
      <c r="BL108" s="113"/>
      <c r="BM108" s="113"/>
    </row>
    <row r="109" spans="2:65" s="1" customFormat="1" ht="18" customHeight="1">
      <c r="B109" s="30"/>
      <c r="C109" s="31"/>
      <c r="D109" s="280" t="s">
        <v>176</v>
      </c>
      <c r="E109" s="281"/>
      <c r="F109" s="281"/>
      <c r="G109" s="31"/>
      <c r="H109" s="31"/>
      <c r="I109" s="113"/>
      <c r="J109" s="171">
        <v>0</v>
      </c>
      <c r="K109" s="31"/>
      <c r="L109" s="172"/>
      <c r="M109" s="113"/>
      <c r="N109" s="173" t="s">
        <v>41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74" t="s">
        <v>175</v>
      </c>
      <c r="AZ109" s="113"/>
      <c r="BA109" s="113"/>
      <c r="BB109" s="113"/>
      <c r="BC109" s="113"/>
      <c r="BD109" s="113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83</v>
      </c>
      <c r="BK109" s="113"/>
      <c r="BL109" s="113"/>
      <c r="BM109" s="113"/>
    </row>
    <row r="110" spans="2:65" s="1" customFormat="1" ht="18" customHeight="1">
      <c r="B110" s="30"/>
      <c r="C110" s="31"/>
      <c r="D110" s="280" t="s">
        <v>177</v>
      </c>
      <c r="E110" s="281"/>
      <c r="F110" s="281"/>
      <c r="G110" s="31"/>
      <c r="H110" s="31"/>
      <c r="I110" s="113"/>
      <c r="J110" s="171">
        <v>0</v>
      </c>
      <c r="K110" s="31"/>
      <c r="L110" s="172"/>
      <c r="M110" s="113"/>
      <c r="N110" s="173" t="s">
        <v>41</v>
      </c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74" t="s">
        <v>175</v>
      </c>
      <c r="AZ110" s="113"/>
      <c r="BA110" s="113"/>
      <c r="BB110" s="113"/>
      <c r="BC110" s="113"/>
      <c r="BD110" s="113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83</v>
      </c>
      <c r="BK110" s="113"/>
      <c r="BL110" s="113"/>
      <c r="BM110" s="113"/>
    </row>
    <row r="111" spans="2:65" s="1" customFormat="1" ht="18" customHeight="1">
      <c r="B111" s="30"/>
      <c r="C111" s="31"/>
      <c r="D111" s="280" t="s">
        <v>178</v>
      </c>
      <c r="E111" s="281"/>
      <c r="F111" s="281"/>
      <c r="G111" s="31"/>
      <c r="H111" s="31"/>
      <c r="I111" s="113"/>
      <c r="J111" s="171">
        <v>0</v>
      </c>
      <c r="K111" s="31"/>
      <c r="L111" s="172"/>
      <c r="M111" s="113"/>
      <c r="N111" s="173" t="s">
        <v>41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74" t="s">
        <v>175</v>
      </c>
      <c r="AZ111" s="113"/>
      <c r="BA111" s="113"/>
      <c r="BB111" s="113"/>
      <c r="BC111" s="113"/>
      <c r="BD111" s="113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83</v>
      </c>
      <c r="BK111" s="113"/>
      <c r="BL111" s="113"/>
      <c r="BM111" s="113"/>
    </row>
    <row r="112" spans="2:65" s="1" customFormat="1" ht="18" customHeight="1">
      <c r="B112" s="30"/>
      <c r="C112" s="31"/>
      <c r="D112" s="280" t="s">
        <v>179</v>
      </c>
      <c r="E112" s="281"/>
      <c r="F112" s="281"/>
      <c r="G112" s="31"/>
      <c r="H112" s="31"/>
      <c r="I112" s="113"/>
      <c r="J112" s="171"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175</v>
      </c>
      <c r="AZ112" s="113"/>
      <c r="BA112" s="113"/>
      <c r="BB112" s="113"/>
      <c r="BC112" s="113"/>
      <c r="BD112" s="113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83</v>
      </c>
      <c r="BK112" s="113"/>
      <c r="BL112" s="113"/>
      <c r="BM112" s="113"/>
    </row>
    <row r="113" spans="2:65" s="1" customFormat="1" ht="18" customHeight="1">
      <c r="B113" s="30"/>
      <c r="C113" s="31"/>
      <c r="D113" s="170" t="s">
        <v>180</v>
      </c>
      <c r="E113" s="31"/>
      <c r="F113" s="31"/>
      <c r="G113" s="31"/>
      <c r="H113" s="31"/>
      <c r="I113" s="113"/>
      <c r="J113" s="171">
        <f>ROUND(J30*T113,2)</f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181</v>
      </c>
      <c r="AZ113" s="113"/>
      <c r="BA113" s="113"/>
      <c r="BB113" s="113"/>
      <c r="BC113" s="113"/>
      <c r="BD113" s="113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83</v>
      </c>
      <c r="BK113" s="113"/>
      <c r="BL113" s="113"/>
      <c r="BM113" s="113"/>
    </row>
    <row r="114" spans="2:65" s="1" customFormat="1" ht="11.25">
      <c r="B114" s="30"/>
      <c r="C114" s="31"/>
      <c r="D114" s="31"/>
      <c r="E114" s="31"/>
      <c r="F114" s="31"/>
      <c r="G114" s="31"/>
      <c r="H114" s="31"/>
      <c r="I114" s="113"/>
      <c r="J114" s="31"/>
      <c r="K114" s="31"/>
      <c r="L114" s="34"/>
    </row>
    <row r="115" spans="2:65" s="1" customFormat="1" ht="29.25" customHeight="1">
      <c r="B115" s="30"/>
      <c r="C115" s="176" t="s">
        <v>182</v>
      </c>
      <c r="D115" s="151"/>
      <c r="E115" s="151"/>
      <c r="F115" s="151"/>
      <c r="G115" s="151"/>
      <c r="H115" s="151"/>
      <c r="I115" s="152"/>
      <c r="J115" s="177">
        <f>ROUND(J96+J107,2)</f>
        <v>0</v>
      </c>
      <c r="K115" s="151"/>
      <c r="L115" s="34"/>
    </row>
    <row r="116" spans="2:65" s="1" customFormat="1" ht="6.95" customHeight="1">
      <c r="B116" s="45"/>
      <c r="C116" s="46"/>
      <c r="D116" s="46"/>
      <c r="E116" s="46"/>
      <c r="F116" s="46"/>
      <c r="G116" s="46"/>
      <c r="H116" s="46"/>
      <c r="I116" s="146"/>
      <c r="J116" s="46"/>
      <c r="K116" s="46"/>
      <c r="L116" s="34"/>
    </row>
    <row r="120" spans="2:65" s="1" customFormat="1" ht="6.95" customHeight="1">
      <c r="B120" s="47"/>
      <c r="C120" s="48"/>
      <c r="D120" s="48"/>
      <c r="E120" s="48"/>
      <c r="F120" s="48"/>
      <c r="G120" s="48"/>
      <c r="H120" s="48"/>
      <c r="I120" s="149"/>
      <c r="J120" s="48"/>
      <c r="K120" s="48"/>
      <c r="L120" s="34"/>
    </row>
    <row r="121" spans="2:65" s="1" customFormat="1" ht="24.95" customHeight="1">
      <c r="B121" s="30"/>
      <c r="C121" s="19" t="s">
        <v>183</v>
      </c>
      <c r="D121" s="31"/>
      <c r="E121" s="31"/>
      <c r="F121" s="31"/>
      <c r="G121" s="31"/>
      <c r="H121" s="31"/>
      <c r="I121" s="113"/>
      <c r="J121" s="31"/>
      <c r="K121" s="31"/>
      <c r="L121" s="34"/>
    </row>
    <row r="122" spans="2:65" s="1" customFormat="1" ht="6.95" customHeight="1">
      <c r="B122" s="30"/>
      <c r="C122" s="31"/>
      <c r="D122" s="31"/>
      <c r="E122" s="31"/>
      <c r="F122" s="31"/>
      <c r="G122" s="31"/>
      <c r="H122" s="31"/>
      <c r="I122" s="113"/>
      <c r="J122" s="31"/>
      <c r="K122" s="31"/>
      <c r="L122" s="34"/>
    </row>
    <row r="123" spans="2:65" s="1" customFormat="1" ht="12" customHeight="1">
      <c r="B123" s="30"/>
      <c r="C123" s="25" t="s">
        <v>14</v>
      </c>
      <c r="D123" s="31"/>
      <c r="E123" s="31"/>
      <c r="F123" s="31"/>
      <c r="G123" s="31"/>
      <c r="H123" s="31"/>
      <c r="I123" s="113"/>
      <c r="J123" s="31"/>
      <c r="K123" s="31"/>
      <c r="L123" s="34"/>
    </row>
    <row r="124" spans="2:65" s="1" customFormat="1" ht="16.5" customHeight="1">
      <c r="B124" s="30"/>
      <c r="C124" s="31"/>
      <c r="D124" s="31"/>
      <c r="E124" s="278" t="str">
        <f>E7</f>
        <v>Bytový dům Zahájská</v>
      </c>
      <c r="F124" s="279"/>
      <c r="G124" s="279"/>
      <c r="H124" s="279"/>
      <c r="I124" s="113"/>
      <c r="J124" s="31"/>
      <c r="K124" s="31"/>
      <c r="L124" s="34"/>
    </row>
    <row r="125" spans="2:65" s="1" customFormat="1" ht="12" customHeight="1">
      <c r="B125" s="30"/>
      <c r="C125" s="25" t="s">
        <v>125</v>
      </c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65" s="1" customFormat="1" ht="16.5" customHeight="1">
      <c r="B126" s="30"/>
      <c r="C126" s="31"/>
      <c r="D126" s="31"/>
      <c r="E126" s="252" t="str">
        <f>E9</f>
        <v>5D - SO 05 PŘÍPOJKA NTL</v>
      </c>
      <c r="F126" s="277"/>
      <c r="G126" s="277"/>
      <c r="H126" s="277"/>
      <c r="I126" s="113"/>
      <c r="J126" s="31"/>
      <c r="K126" s="31"/>
      <c r="L126" s="34"/>
    </row>
    <row r="127" spans="2:65" s="1" customFormat="1" ht="6.95" customHeight="1">
      <c r="B127" s="30"/>
      <c r="C127" s="31"/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65" s="1" customFormat="1" ht="12" customHeight="1">
      <c r="B128" s="30"/>
      <c r="C128" s="25" t="s">
        <v>18</v>
      </c>
      <c r="D128" s="31"/>
      <c r="E128" s="31"/>
      <c r="F128" s="23" t="str">
        <f>F12</f>
        <v>Litomyšl</v>
      </c>
      <c r="G128" s="31"/>
      <c r="H128" s="31"/>
      <c r="I128" s="114" t="s">
        <v>20</v>
      </c>
      <c r="J128" s="57" t="str">
        <f>IF(J12="","",J12)</f>
        <v>25. 11. 2019</v>
      </c>
      <c r="K128" s="31"/>
      <c r="L128" s="34"/>
    </row>
    <row r="129" spans="2:65" s="1" customFormat="1" ht="6.95" customHeight="1">
      <c r="B129" s="30"/>
      <c r="C129" s="31"/>
      <c r="D129" s="31"/>
      <c r="E129" s="31"/>
      <c r="F129" s="31"/>
      <c r="G129" s="31"/>
      <c r="H129" s="31"/>
      <c r="I129" s="113"/>
      <c r="J129" s="31"/>
      <c r="K129" s="31"/>
      <c r="L129" s="34"/>
    </row>
    <row r="130" spans="2:65" s="1" customFormat="1" ht="15.2" customHeight="1">
      <c r="B130" s="30"/>
      <c r="C130" s="25" t="s">
        <v>22</v>
      </c>
      <c r="D130" s="31"/>
      <c r="E130" s="31"/>
      <c r="F130" s="23" t="str">
        <f>E15</f>
        <v>Město Litomyšl</v>
      </c>
      <c r="G130" s="31"/>
      <c r="H130" s="31"/>
      <c r="I130" s="114" t="s">
        <v>28</v>
      </c>
      <c r="J130" s="28" t="str">
        <f>E21</f>
        <v>KIP s.r.o. Litomyšl</v>
      </c>
      <c r="K130" s="31"/>
      <c r="L130" s="34"/>
    </row>
    <row r="131" spans="2:65" s="1" customFormat="1" ht="15.2" customHeight="1">
      <c r="B131" s="30"/>
      <c r="C131" s="25" t="s">
        <v>26</v>
      </c>
      <c r="D131" s="31"/>
      <c r="E131" s="31"/>
      <c r="F131" s="23" t="str">
        <f>IF(E18="","",E18)</f>
        <v>Vyplň údaj</v>
      </c>
      <c r="G131" s="31"/>
      <c r="H131" s="31"/>
      <c r="I131" s="114" t="s">
        <v>33</v>
      </c>
      <c r="J131" s="28" t="str">
        <f>E24</f>
        <v xml:space="preserve"> </v>
      </c>
      <c r="K131" s="31"/>
      <c r="L131" s="34"/>
    </row>
    <row r="132" spans="2:65" s="1" customFormat="1" ht="10.35" customHeight="1">
      <c r="B132" s="30"/>
      <c r="C132" s="31"/>
      <c r="D132" s="31"/>
      <c r="E132" s="31"/>
      <c r="F132" s="31"/>
      <c r="G132" s="31"/>
      <c r="H132" s="31"/>
      <c r="I132" s="113"/>
      <c r="J132" s="31"/>
      <c r="K132" s="31"/>
      <c r="L132" s="34"/>
    </row>
    <row r="133" spans="2:65" s="10" customFormat="1" ht="29.25" customHeight="1">
      <c r="B133" s="178"/>
      <c r="C133" s="179" t="s">
        <v>184</v>
      </c>
      <c r="D133" s="180" t="s">
        <v>61</v>
      </c>
      <c r="E133" s="180" t="s">
        <v>57</v>
      </c>
      <c r="F133" s="180" t="s">
        <v>58</v>
      </c>
      <c r="G133" s="180" t="s">
        <v>185</v>
      </c>
      <c r="H133" s="180" t="s">
        <v>186</v>
      </c>
      <c r="I133" s="181" t="s">
        <v>187</v>
      </c>
      <c r="J133" s="182" t="s">
        <v>133</v>
      </c>
      <c r="K133" s="183" t="s">
        <v>188</v>
      </c>
      <c r="L133" s="184"/>
      <c r="M133" s="66" t="s">
        <v>1</v>
      </c>
      <c r="N133" s="67" t="s">
        <v>40</v>
      </c>
      <c r="O133" s="67" t="s">
        <v>189</v>
      </c>
      <c r="P133" s="67" t="s">
        <v>190</v>
      </c>
      <c r="Q133" s="67" t="s">
        <v>191</v>
      </c>
      <c r="R133" s="67" t="s">
        <v>192</v>
      </c>
      <c r="S133" s="67" t="s">
        <v>193</v>
      </c>
      <c r="T133" s="68" t="s">
        <v>194</v>
      </c>
    </row>
    <row r="134" spans="2:65" s="1" customFormat="1" ht="22.9" customHeight="1">
      <c r="B134" s="30"/>
      <c r="C134" s="73" t="s">
        <v>195</v>
      </c>
      <c r="D134" s="31"/>
      <c r="E134" s="31"/>
      <c r="F134" s="31"/>
      <c r="G134" s="31"/>
      <c r="H134" s="31"/>
      <c r="I134" s="113"/>
      <c r="J134" s="185">
        <f>BK134</f>
        <v>0</v>
      </c>
      <c r="K134" s="31"/>
      <c r="L134" s="34"/>
      <c r="M134" s="69"/>
      <c r="N134" s="70"/>
      <c r="O134" s="70"/>
      <c r="P134" s="186">
        <f>P135+P148+P151+P153+P158+P160+P163+P172</f>
        <v>0</v>
      </c>
      <c r="Q134" s="70"/>
      <c r="R134" s="186">
        <f>R135+R148+R151+R153+R158+R160+R163+R172</f>
        <v>8.6168280000000017</v>
      </c>
      <c r="S134" s="70"/>
      <c r="T134" s="187">
        <f>T135+T148+T151+T153+T158+T160+T163+T172</f>
        <v>0</v>
      </c>
      <c r="AT134" s="13" t="s">
        <v>75</v>
      </c>
      <c r="AU134" s="13" t="s">
        <v>135</v>
      </c>
      <c r="BK134" s="188">
        <f>BK135+BK148+BK151+BK153+BK158+BK160+BK163+BK172</f>
        <v>0</v>
      </c>
    </row>
    <row r="135" spans="2:65" s="11" customFormat="1" ht="25.9" customHeight="1">
      <c r="B135" s="189"/>
      <c r="C135" s="190"/>
      <c r="D135" s="191" t="s">
        <v>75</v>
      </c>
      <c r="E135" s="192" t="s">
        <v>83</v>
      </c>
      <c r="F135" s="192" t="s">
        <v>2539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SUM(P136:P147)</f>
        <v>0</v>
      </c>
      <c r="Q135" s="197"/>
      <c r="R135" s="198">
        <f>SUM(R136:R147)</f>
        <v>7.83</v>
      </c>
      <c r="S135" s="197"/>
      <c r="T135" s="199">
        <f>SUM(T136:T147)</f>
        <v>0</v>
      </c>
      <c r="AR135" s="200" t="s">
        <v>83</v>
      </c>
      <c r="AT135" s="201" t="s">
        <v>75</v>
      </c>
      <c r="AU135" s="201" t="s">
        <v>76</v>
      </c>
      <c r="AY135" s="200" t="s">
        <v>198</v>
      </c>
      <c r="BK135" s="202">
        <f>SUM(BK136:BK147)</f>
        <v>0</v>
      </c>
    </row>
    <row r="136" spans="2:65" s="1" customFormat="1" ht="24" customHeight="1">
      <c r="B136" s="30"/>
      <c r="C136" s="205" t="s">
        <v>83</v>
      </c>
      <c r="D136" s="205" t="s">
        <v>201</v>
      </c>
      <c r="E136" s="206" t="s">
        <v>2540</v>
      </c>
      <c r="F136" s="207" t="s">
        <v>2541</v>
      </c>
      <c r="G136" s="208" t="s">
        <v>221</v>
      </c>
      <c r="H136" s="209">
        <v>4.8</v>
      </c>
      <c r="I136" s="210"/>
      <c r="J136" s="209">
        <f t="shared" ref="J136:J147" si="5">ROUND(I136*H136,2)</f>
        <v>0</v>
      </c>
      <c r="K136" s="207" t="s">
        <v>1</v>
      </c>
      <c r="L136" s="34"/>
      <c r="M136" s="211" t="s">
        <v>1</v>
      </c>
      <c r="N136" s="212" t="s">
        <v>41</v>
      </c>
      <c r="O136" s="62"/>
      <c r="P136" s="213">
        <f t="shared" ref="P136:P147" si="6">O136*H136</f>
        <v>0</v>
      </c>
      <c r="Q136" s="213">
        <v>0</v>
      </c>
      <c r="R136" s="213">
        <f t="shared" ref="R136:R147" si="7">Q136*H136</f>
        <v>0</v>
      </c>
      <c r="S136" s="213">
        <v>0</v>
      </c>
      <c r="T136" s="214">
        <f t="shared" ref="T136:T147" si="8">S136*H136</f>
        <v>0</v>
      </c>
      <c r="AR136" s="215" t="s">
        <v>205</v>
      </c>
      <c r="AT136" s="215" t="s">
        <v>201</v>
      </c>
      <c r="AU136" s="215" t="s">
        <v>83</v>
      </c>
      <c r="AY136" s="13" t="s">
        <v>198</v>
      </c>
      <c r="BE136" s="216">
        <f t="shared" ref="BE136:BE147" si="9">IF(N136="základní",J136,0)</f>
        <v>0</v>
      </c>
      <c r="BF136" s="216">
        <f t="shared" ref="BF136:BF147" si="10">IF(N136="snížená",J136,0)</f>
        <v>0</v>
      </c>
      <c r="BG136" s="216">
        <f t="shared" ref="BG136:BG147" si="11">IF(N136="zákl. přenesená",J136,0)</f>
        <v>0</v>
      </c>
      <c r="BH136" s="216">
        <f t="shared" ref="BH136:BH147" si="12">IF(N136="sníž. přenesená",J136,0)</f>
        <v>0</v>
      </c>
      <c r="BI136" s="216">
        <f t="shared" ref="BI136:BI147" si="13">IF(N136="nulová",J136,0)</f>
        <v>0</v>
      </c>
      <c r="BJ136" s="13" t="s">
        <v>83</v>
      </c>
      <c r="BK136" s="216">
        <f t="shared" ref="BK136:BK147" si="14">ROUND(I136*H136,2)</f>
        <v>0</v>
      </c>
      <c r="BL136" s="13" t="s">
        <v>205</v>
      </c>
      <c r="BM136" s="215" t="s">
        <v>85</v>
      </c>
    </row>
    <row r="137" spans="2:65" s="1" customFormat="1" ht="24" customHeight="1">
      <c r="B137" s="30"/>
      <c r="C137" s="205" t="s">
        <v>85</v>
      </c>
      <c r="D137" s="205" t="s">
        <v>201</v>
      </c>
      <c r="E137" s="206" t="s">
        <v>2542</v>
      </c>
      <c r="F137" s="207" t="s">
        <v>2543</v>
      </c>
      <c r="G137" s="208" t="s">
        <v>221</v>
      </c>
      <c r="H137" s="209">
        <v>4.8</v>
      </c>
      <c r="I137" s="210"/>
      <c r="J137" s="209">
        <f t="shared" si="5"/>
        <v>0</v>
      </c>
      <c r="K137" s="207" t="s">
        <v>1</v>
      </c>
      <c r="L137" s="34"/>
      <c r="M137" s="211" t="s">
        <v>1</v>
      </c>
      <c r="N137" s="212" t="s">
        <v>41</v>
      </c>
      <c r="O137" s="62"/>
      <c r="P137" s="213">
        <f t="shared" si="6"/>
        <v>0</v>
      </c>
      <c r="Q137" s="213">
        <v>0</v>
      </c>
      <c r="R137" s="213">
        <f t="shared" si="7"/>
        <v>0</v>
      </c>
      <c r="S137" s="213">
        <v>0</v>
      </c>
      <c r="T137" s="214">
        <f t="shared" si="8"/>
        <v>0</v>
      </c>
      <c r="AR137" s="215" t="s">
        <v>205</v>
      </c>
      <c r="AT137" s="215" t="s">
        <v>201</v>
      </c>
      <c r="AU137" s="215" t="s">
        <v>83</v>
      </c>
      <c r="AY137" s="13" t="s">
        <v>198</v>
      </c>
      <c r="BE137" s="216">
        <f t="shared" si="9"/>
        <v>0</v>
      </c>
      <c r="BF137" s="216">
        <f t="shared" si="10"/>
        <v>0</v>
      </c>
      <c r="BG137" s="216">
        <f t="shared" si="11"/>
        <v>0</v>
      </c>
      <c r="BH137" s="216">
        <f t="shared" si="12"/>
        <v>0</v>
      </c>
      <c r="BI137" s="216">
        <f t="shared" si="13"/>
        <v>0</v>
      </c>
      <c r="BJ137" s="13" t="s">
        <v>83</v>
      </c>
      <c r="BK137" s="216">
        <f t="shared" si="14"/>
        <v>0</v>
      </c>
      <c r="BL137" s="13" t="s">
        <v>205</v>
      </c>
      <c r="BM137" s="215" t="s">
        <v>205</v>
      </c>
    </row>
    <row r="138" spans="2:65" s="1" customFormat="1" ht="24" customHeight="1">
      <c r="B138" s="30"/>
      <c r="C138" s="205" t="s">
        <v>208</v>
      </c>
      <c r="D138" s="205" t="s">
        <v>201</v>
      </c>
      <c r="E138" s="206" t="s">
        <v>2544</v>
      </c>
      <c r="F138" s="207" t="s">
        <v>2545</v>
      </c>
      <c r="G138" s="208" t="s">
        <v>221</v>
      </c>
      <c r="H138" s="209">
        <v>4.8</v>
      </c>
      <c r="I138" s="210"/>
      <c r="J138" s="209">
        <f t="shared" si="5"/>
        <v>0</v>
      </c>
      <c r="K138" s="207" t="s">
        <v>1</v>
      </c>
      <c r="L138" s="34"/>
      <c r="M138" s="211" t="s">
        <v>1</v>
      </c>
      <c r="N138" s="212" t="s">
        <v>41</v>
      </c>
      <c r="O138" s="62"/>
      <c r="P138" s="213">
        <f t="shared" si="6"/>
        <v>0</v>
      </c>
      <c r="Q138" s="213">
        <v>0</v>
      </c>
      <c r="R138" s="213">
        <f t="shared" si="7"/>
        <v>0</v>
      </c>
      <c r="S138" s="213">
        <v>0</v>
      </c>
      <c r="T138" s="214">
        <f t="shared" si="8"/>
        <v>0</v>
      </c>
      <c r="AR138" s="215" t="s">
        <v>205</v>
      </c>
      <c r="AT138" s="215" t="s">
        <v>201</v>
      </c>
      <c r="AU138" s="215" t="s">
        <v>83</v>
      </c>
      <c r="AY138" s="13" t="s">
        <v>198</v>
      </c>
      <c r="BE138" s="216">
        <f t="shared" si="9"/>
        <v>0</v>
      </c>
      <c r="BF138" s="216">
        <f t="shared" si="10"/>
        <v>0</v>
      </c>
      <c r="BG138" s="216">
        <f t="shared" si="11"/>
        <v>0</v>
      </c>
      <c r="BH138" s="216">
        <f t="shared" si="12"/>
        <v>0</v>
      </c>
      <c r="BI138" s="216">
        <f t="shared" si="13"/>
        <v>0</v>
      </c>
      <c r="BJ138" s="13" t="s">
        <v>83</v>
      </c>
      <c r="BK138" s="216">
        <f t="shared" si="14"/>
        <v>0</v>
      </c>
      <c r="BL138" s="13" t="s">
        <v>205</v>
      </c>
      <c r="BM138" s="215" t="s">
        <v>212</v>
      </c>
    </row>
    <row r="139" spans="2:65" s="1" customFormat="1" ht="24" customHeight="1">
      <c r="B139" s="30"/>
      <c r="C139" s="205" t="s">
        <v>205</v>
      </c>
      <c r="D139" s="205" t="s">
        <v>201</v>
      </c>
      <c r="E139" s="206" t="s">
        <v>2546</v>
      </c>
      <c r="F139" s="207" t="s">
        <v>2547</v>
      </c>
      <c r="G139" s="208" t="s">
        <v>221</v>
      </c>
      <c r="H139" s="209">
        <v>4.8</v>
      </c>
      <c r="I139" s="210"/>
      <c r="J139" s="209">
        <f t="shared" si="5"/>
        <v>0</v>
      </c>
      <c r="K139" s="207" t="s">
        <v>1</v>
      </c>
      <c r="L139" s="34"/>
      <c r="M139" s="211" t="s">
        <v>1</v>
      </c>
      <c r="N139" s="212" t="s">
        <v>41</v>
      </c>
      <c r="O139" s="62"/>
      <c r="P139" s="213">
        <f t="shared" si="6"/>
        <v>0</v>
      </c>
      <c r="Q139" s="213">
        <v>0</v>
      </c>
      <c r="R139" s="213">
        <f t="shared" si="7"/>
        <v>0</v>
      </c>
      <c r="S139" s="213">
        <v>0</v>
      </c>
      <c r="T139" s="214">
        <f t="shared" si="8"/>
        <v>0</v>
      </c>
      <c r="AR139" s="215" t="s">
        <v>205</v>
      </c>
      <c r="AT139" s="215" t="s">
        <v>201</v>
      </c>
      <c r="AU139" s="215" t="s">
        <v>83</v>
      </c>
      <c r="AY139" s="13" t="s">
        <v>198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3" t="s">
        <v>83</v>
      </c>
      <c r="BK139" s="216">
        <f t="shared" si="14"/>
        <v>0</v>
      </c>
      <c r="BL139" s="13" t="s">
        <v>205</v>
      </c>
      <c r="BM139" s="215" t="s">
        <v>215</v>
      </c>
    </row>
    <row r="140" spans="2:65" s="1" customFormat="1" ht="16.5" customHeight="1">
      <c r="B140" s="30"/>
      <c r="C140" s="205" t="s">
        <v>218</v>
      </c>
      <c r="D140" s="205" t="s">
        <v>201</v>
      </c>
      <c r="E140" s="206" t="s">
        <v>2548</v>
      </c>
      <c r="F140" s="207" t="s">
        <v>2549</v>
      </c>
      <c r="G140" s="208" t="s">
        <v>221</v>
      </c>
      <c r="H140" s="209">
        <v>72</v>
      </c>
      <c r="I140" s="210"/>
      <c r="J140" s="209">
        <f t="shared" si="5"/>
        <v>0</v>
      </c>
      <c r="K140" s="207" t="s">
        <v>1</v>
      </c>
      <c r="L140" s="34"/>
      <c r="M140" s="211" t="s">
        <v>1</v>
      </c>
      <c r="N140" s="212" t="s">
        <v>41</v>
      </c>
      <c r="O140" s="62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AR140" s="215" t="s">
        <v>205</v>
      </c>
      <c r="AT140" s="215" t="s">
        <v>201</v>
      </c>
      <c r="AU140" s="215" t="s">
        <v>83</v>
      </c>
      <c r="AY140" s="13" t="s">
        <v>198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3" t="s">
        <v>83</v>
      </c>
      <c r="BK140" s="216">
        <f t="shared" si="14"/>
        <v>0</v>
      </c>
      <c r="BL140" s="13" t="s">
        <v>205</v>
      </c>
      <c r="BM140" s="215" t="s">
        <v>222</v>
      </c>
    </row>
    <row r="141" spans="2:65" s="1" customFormat="1" ht="16.5" customHeight="1">
      <c r="B141" s="30"/>
      <c r="C141" s="205" t="s">
        <v>212</v>
      </c>
      <c r="D141" s="205" t="s">
        <v>201</v>
      </c>
      <c r="E141" s="206" t="s">
        <v>2550</v>
      </c>
      <c r="F141" s="207" t="s">
        <v>2551</v>
      </c>
      <c r="G141" s="208" t="s">
        <v>221</v>
      </c>
      <c r="H141" s="209">
        <v>4.8</v>
      </c>
      <c r="I141" s="210"/>
      <c r="J141" s="209">
        <f t="shared" si="5"/>
        <v>0</v>
      </c>
      <c r="K141" s="207" t="s">
        <v>1</v>
      </c>
      <c r="L141" s="34"/>
      <c r="M141" s="211" t="s">
        <v>1</v>
      </c>
      <c r="N141" s="212" t="s">
        <v>41</v>
      </c>
      <c r="O141" s="62"/>
      <c r="P141" s="213">
        <f t="shared" si="6"/>
        <v>0</v>
      </c>
      <c r="Q141" s="213">
        <v>0</v>
      </c>
      <c r="R141" s="213">
        <f t="shared" si="7"/>
        <v>0</v>
      </c>
      <c r="S141" s="213">
        <v>0</v>
      </c>
      <c r="T141" s="214">
        <f t="shared" si="8"/>
        <v>0</v>
      </c>
      <c r="AR141" s="215" t="s">
        <v>205</v>
      </c>
      <c r="AT141" s="215" t="s">
        <v>201</v>
      </c>
      <c r="AU141" s="215" t="s">
        <v>83</v>
      </c>
      <c r="AY141" s="13" t="s">
        <v>198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3" t="s">
        <v>83</v>
      </c>
      <c r="BK141" s="216">
        <f t="shared" si="14"/>
        <v>0</v>
      </c>
      <c r="BL141" s="13" t="s">
        <v>205</v>
      </c>
      <c r="BM141" s="215" t="s">
        <v>216</v>
      </c>
    </row>
    <row r="142" spans="2:65" s="1" customFormat="1" ht="24" customHeight="1">
      <c r="B142" s="30"/>
      <c r="C142" s="205" t="s">
        <v>227</v>
      </c>
      <c r="D142" s="205" t="s">
        <v>201</v>
      </c>
      <c r="E142" s="206" t="s">
        <v>2552</v>
      </c>
      <c r="F142" s="207" t="s">
        <v>2553</v>
      </c>
      <c r="G142" s="208" t="s">
        <v>221</v>
      </c>
      <c r="H142" s="209">
        <v>3</v>
      </c>
      <c r="I142" s="210"/>
      <c r="J142" s="209">
        <f t="shared" si="5"/>
        <v>0</v>
      </c>
      <c r="K142" s="207" t="s">
        <v>1</v>
      </c>
      <c r="L142" s="34"/>
      <c r="M142" s="211" t="s">
        <v>1</v>
      </c>
      <c r="N142" s="212" t="s">
        <v>41</v>
      </c>
      <c r="O142" s="62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AR142" s="215" t="s">
        <v>205</v>
      </c>
      <c r="AT142" s="215" t="s">
        <v>201</v>
      </c>
      <c r="AU142" s="215" t="s">
        <v>83</v>
      </c>
      <c r="AY142" s="13" t="s">
        <v>198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3" t="s">
        <v>83</v>
      </c>
      <c r="BK142" s="216">
        <f t="shared" si="14"/>
        <v>0</v>
      </c>
      <c r="BL142" s="13" t="s">
        <v>205</v>
      </c>
      <c r="BM142" s="215" t="s">
        <v>230</v>
      </c>
    </row>
    <row r="143" spans="2:65" s="1" customFormat="1" ht="16.5" customHeight="1">
      <c r="B143" s="30"/>
      <c r="C143" s="222" t="s">
        <v>215</v>
      </c>
      <c r="D143" s="222" t="s">
        <v>1905</v>
      </c>
      <c r="E143" s="223" t="s">
        <v>2554</v>
      </c>
      <c r="F143" s="224" t="s">
        <v>2555</v>
      </c>
      <c r="G143" s="225" t="s">
        <v>266</v>
      </c>
      <c r="H143" s="226">
        <v>5.42</v>
      </c>
      <c r="I143" s="227"/>
      <c r="J143" s="226">
        <f t="shared" si="5"/>
        <v>0</v>
      </c>
      <c r="K143" s="224" t="s">
        <v>1</v>
      </c>
      <c r="L143" s="228"/>
      <c r="M143" s="229" t="s">
        <v>1</v>
      </c>
      <c r="N143" s="230" t="s">
        <v>41</v>
      </c>
      <c r="O143" s="62"/>
      <c r="P143" s="213">
        <f t="shared" si="6"/>
        <v>0</v>
      </c>
      <c r="Q143" s="213">
        <v>1</v>
      </c>
      <c r="R143" s="213">
        <f t="shared" si="7"/>
        <v>5.42</v>
      </c>
      <c r="S143" s="213">
        <v>0</v>
      </c>
      <c r="T143" s="214">
        <f t="shared" si="8"/>
        <v>0</v>
      </c>
      <c r="AR143" s="215" t="s">
        <v>215</v>
      </c>
      <c r="AT143" s="215" t="s">
        <v>1905</v>
      </c>
      <c r="AU143" s="215" t="s">
        <v>83</v>
      </c>
      <c r="AY143" s="13" t="s">
        <v>198</v>
      </c>
      <c r="BE143" s="216">
        <f t="shared" si="9"/>
        <v>0</v>
      </c>
      <c r="BF143" s="216">
        <f t="shared" si="10"/>
        <v>0</v>
      </c>
      <c r="BG143" s="216">
        <f t="shared" si="11"/>
        <v>0</v>
      </c>
      <c r="BH143" s="216">
        <f t="shared" si="12"/>
        <v>0</v>
      </c>
      <c r="BI143" s="216">
        <f t="shared" si="13"/>
        <v>0</v>
      </c>
      <c r="BJ143" s="13" t="s">
        <v>83</v>
      </c>
      <c r="BK143" s="216">
        <f t="shared" si="14"/>
        <v>0</v>
      </c>
      <c r="BL143" s="13" t="s">
        <v>205</v>
      </c>
      <c r="BM143" s="215" t="s">
        <v>231</v>
      </c>
    </row>
    <row r="144" spans="2:65" s="1" customFormat="1" ht="24" customHeight="1">
      <c r="B144" s="30"/>
      <c r="C144" s="205" t="s">
        <v>235</v>
      </c>
      <c r="D144" s="205" t="s">
        <v>201</v>
      </c>
      <c r="E144" s="206" t="s">
        <v>2556</v>
      </c>
      <c r="F144" s="207" t="s">
        <v>2557</v>
      </c>
      <c r="G144" s="208" t="s">
        <v>221</v>
      </c>
      <c r="H144" s="209">
        <v>1.4</v>
      </c>
      <c r="I144" s="210"/>
      <c r="J144" s="209">
        <f t="shared" si="5"/>
        <v>0</v>
      </c>
      <c r="K144" s="207" t="s">
        <v>1</v>
      </c>
      <c r="L144" s="34"/>
      <c r="M144" s="211" t="s">
        <v>1</v>
      </c>
      <c r="N144" s="212" t="s">
        <v>41</v>
      </c>
      <c r="O144" s="62"/>
      <c r="P144" s="213">
        <f t="shared" si="6"/>
        <v>0</v>
      </c>
      <c r="Q144" s="213">
        <v>0</v>
      </c>
      <c r="R144" s="213">
        <f t="shared" si="7"/>
        <v>0</v>
      </c>
      <c r="S144" s="213">
        <v>0</v>
      </c>
      <c r="T144" s="214">
        <f t="shared" si="8"/>
        <v>0</v>
      </c>
      <c r="AR144" s="215" t="s">
        <v>205</v>
      </c>
      <c r="AT144" s="215" t="s">
        <v>201</v>
      </c>
      <c r="AU144" s="215" t="s">
        <v>83</v>
      </c>
      <c r="AY144" s="13" t="s">
        <v>198</v>
      </c>
      <c r="BE144" s="216">
        <f t="shared" si="9"/>
        <v>0</v>
      </c>
      <c r="BF144" s="216">
        <f t="shared" si="10"/>
        <v>0</v>
      </c>
      <c r="BG144" s="216">
        <f t="shared" si="11"/>
        <v>0</v>
      </c>
      <c r="BH144" s="216">
        <f t="shared" si="12"/>
        <v>0</v>
      </c>
      <c r="BI144" s="216">
        <f t="shared" si="13"/>
        <v>0</v>
      </c>
      <c r="BJ144" s="13" t="s">
        <v>83</v>
      </c>
      <c r="BK144" s="216">
        <f t="shared" si="14"/>
        <v>0</v>
      </c>
      <c r="BL144" s="13" t="s">
        <v>205</v>
      </c>
      <c r="BM144" s="215" t="s">
        <v>238</v>
      </c>
    </row>
    <row r="145" spans="2:65" s="1" customFormat="1" ht="16.5" customHeight="1">
      <c r="B145" s="30"/>
      <c r="C145" s="222" t="s">
        <v>222</v>
      </c>
      <c r="D145" s="222" t="s">
        <v>1905</v>
      </c>
      <c r="E145" s="223" t="s">
        <v>2558</v>
      </c>
      <c r="F145" s="224" t="s">
        <v>2559</v>
      </c>
      <c r="G145" s="225" t="s">
        <v>266</v>
      </c>
      <c r="H145" s="226">
        <v>2.41</v>
      </c>
      <c r="I145" s="227"/>
      <c r="J145" s="226">
        <f t="shared" si="5"/>
        <v>0</v>
      </c>
      <c r="K145" s="224" t="s">
        <v>1</v>
      </c>
      <c r="L145" s="228"/>
      <c r="M145" s="229" t="s">
        <v>1</v>
      </c>
      <c r="N145" s="230" t="s">
        <v>41</v>
      </c>
      <c r="O145" s="62"/>
      <c r="P145" s="213">
        <f t="shared" si="6"/>
        <v>0</v>
      </c>
      <c r="Q145" s="213">
        <v>1</v>
      </c>
      <c r="R145" s="213">
        <f t="shared" si="7"/>
        <v>2.41</v>
      </c>
      <c r="S145" s="213">
        <v>0</v>
      </c>
      <c r="T145" s="214">
        <f t="shared" si="8"/>
        <v>0</v>
      </c>
      <c r="AR145" s="215" t="s">
        <v>215</v>
      </c>
      <c r="AT145" s="215" t="s">
        <v>1905</v>
      </c>
      <c r="AU145" s="215" t="s">
        <v>83</v>
      </c>
      <c r="AY145" s="13" t="s">
        <v>198</v>
      </c>
      <c r="BE145" s="216">
        <f t="shared" si="9"/>
        <v>0</v>
      </c>
      <c r="BF145" s="216">
        <f t="shared" si="10"/>
        <v>0</v>
      </c>
      <c r="BG145" s="216">
        <f t="shared" si="11"/>
        <v>0</v>
      </c>
      <c r="BH145" s="216">
        <f t="shared" si="12"/>
        <v>0</v>
      </c>
      <c r="BI145" s="216">
        <f t="shared" si="13"/>
        <v>0</v>
      </c>
      <c r="BJ145" s="13" t="s">
        <v>83</v>
      </c>
      <c r="BK145" s="216">
        <f t="shared" si="14"/>
        <v>0</v>
      </c>
      <c r="BL145" s="13" t="s">
        <v>205</v>
      </c>
      <c r="BM145" s="215" t="s">
        <v>243</v>
      </c>
    </row>
    <row r="146" spans="2:65" s="1" customFormat="1" ht="24" customHeight="1">
      <c r="B146" s="30"/>
      <c r="C146" s="205" t="s">
        <v>199</v>
      </c>
      <c r="D146" s="205" t="s">
        <v>201</v>
      </c>
      <c r="E146" s="206" t="s">
        <v>2560</v>
      </c>
      <c r="F146" s="207" t="s">
        <v>2561</v>
      </c>
      <c r="G146" s="208" t="s">
        <v>275</v>
      </c>
      <c r="H146" s="209">
        <v>4</v>
      </c>
      <c r="I146" s="210"/>
      <c r="J146" s="209">
        <f t="shared" si="5"/>
        <v>0</v>
      </c>
      <c r="K146" s="207" t="s">
        <v>1</v>
      </c>
      <c r="L146" s="34"/>
      <c r="M146" s="211" t="s">
        <v>1</v>
      </c>
      <c r="N146" s="212" t="s">
        <v>41</v>
      </c>
      <c r="O146" s="62"/>
      <c r="P146" s="213">
        <f t="shared" si="6"/>
        <v>0</v>
      </c>
      <c r="Q146" s="213">
        <v>0</v>
      </c>
      <c r="R146" s="213">
        <f t="shared" si="7"/>
        <v>0</v>
      </c>
      <c r="S146" s="213">
        <v>0</v>
      </c>
      <c r="T146" s="214">
        <f t="shared" si="8"/>
        <v>0</v>
      </c>
      <c r="AR146" s="215" t="s">
        <v>205</v>
      </c>
      <c r="AT146" s="215" t="s">
        <v>201</v>
      </c>
      <c r="AU146" s="215" t="s">
        <v>83</v>
      </c>
      <c r="AY146" s="13" t="s">
        <v>198</v>
      </c>
      <c r="BE146" s="216">
        <f t="shared" si="9"/>
        <v>0</v>
      </c>
      <c r="BF146" s="216">
        <f t="shared" si="10"/>
        <v>0</v>
      </c>
      <c r="BG146" s="216">
        <f t="shared" si="11"/>
        <v>0</v>
      </c>
      <c r="BH146" s="216">
        <f t="shared" si="12"/>
        <v>0</v>
      </c>
      <c r="BI146" s="216">
        <f t="shared" si="13"/>
        <v>0</v>
      </c>
      <c r="BJ146" s="13" t="s">
        <v>83</v>
      </c>
      <c r="BK146" s="216">
        <f t="shared" si="14"/>
        <v>0</v>
      </c>
      <c r="BL146" s="13" t="s">
        <v>205</v>
      </c>
      <c r="BM146" s="215" t="s">
        <v>247</v>
      </c>
    </row>
    <row r="147" spans="2:65" s="1" customFormat="1" ht="16.5" customHeight="1">
      <c r="B147" s="30"/>
      <c r="C147" s="205" t="s">
        <v>216</v>
      </c>
      <c r="D147" s="205" t="s">
        <v>201</v>
      </c>
      <c r="E147" s="206" t="s">
        <v>2562</v>
      </c>
      <c r="F147" s="207" t="s">
        <v>2563</v>
      </c>
      <c r="G147" s="208" t="s">
        <v>266</v>
      </c>
      <c r="H147" s="209">
        <v>8.64</v>
      </c>
      <c r="I147" s="210"/>
      <c r="J147" s="209">
        <f t="shared" si="5"/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 t="shared" si="6"/>
        <v>0</v>
      </c>
      <c r="Q147" s="213">
        <v>0</v>
      </c>
      <c r="R147" s="213">
        <f t="shared" si="7"/>
        <v>0</v>
      </c>
      <c r="S147" s="213">
        <v>0</v>
      </c>
      <c r="T147" s="214">
        <f t="shared" si="8"/>
        <v>0</v>
      </c>
      <c r="AR147" s="215" t="s">
        <v>205</v>
      </c>
      <c r="AT147" s="215" t="s">
        <v>201</v>
      </c>
      <c r="AU147" s="215" t="s">
        <v>83</v>
      </c>
      <c r="AY147" s="13" t="s">
        <v>198</v>
      </c>
      <c r="BE147" s="216">
        <f t="shared" si="9"/>
        <v>0</v>
      </c>
      <c r="BF147" s="216">
        <f t="shared" si="10"/>
        <v>0</v>
      </c>
      <c r="BG147" s="216">
        <f t="shared" si="11"/>
        <v>0</v>
      </c>
      <c r="BH147" s="216">
        <f t="shared" si="12"/>
        <v>0</v>
      </c>
      <c r="BI147" s="216">
        <f t="shared" si="13"/>
        <v>0</v>
      </c>
      <c r="BJ147" s="13" t="s">
        <v>83</v>
      </c>
      <c r="BK147" s="216">
        <f t="shared" si="14"/>
        <v>0</v>
      </c>
      <c r="BL147" s="13" t="s">
        <v>205</v>
      </c>
      <c r="BM147" s="215" t="s">
        <v>252</v>
      </c>
    </row>
    <row r="148" spans="2:65" s="11" customFormat="1" ht="25.9" customHeight="1">
      <c r="B148" s="189"/>
      <c r="C148" s="190"/>
      <c r="D148" s="191" t="s">
        <v>75</v>
      </c>
      <c r="E148" s="192" t="s">
        <v>199</v>
      </c>
      <c r="F148" s="192" t="s">
        <v>200</v>
      </c>
      <c r="G148" s="190"/>
      <c r="H148" s="190"/>
      <c r="I148" s="193"/>
      <c r="J148" s="194">
        <f>BK148</f>
        <v>0</v>
      </c>
      <c r="K148" s="190"/>
      <c r="L148" s="195"/>
      <c r="M148" s="196"/>
      <c r="N148" s="197"/>
      <c r="O148" s="197"/>
      <c r="P148" s="198">
        <f>SUM(P149:P150)</f>
        <v>0</v>
      </c>
      <c r="Q148" s="197"/>
      <c r="R148" s="198">
        <f>SUM(R149:R150)</f>
        <v>0</v>
      </c>
      <c r="S148" s="197"/>
      <c r="T148" s="199">
        <f>SUM(T149:T150)</f>
        <v>0</v>
      </c>
      <c r="AR148" s="200" t="s">
        <v>83</v>
      </c>
      <c r="AT148" s="201" t="s">
        <v>75</v>
      </c>
      <c r="AU148" s="201" t="s">
        <v>76</v>
      </c>
      <c r="AY148" s="200" t="s">
        <v>198</v>
      </c>
      <c r="BK148" s="202">
        <f>SUM(BK149:BK150)</f>
        <v>0</v>
      </c>
    </row>
    <row r="149" spans="2:65" s="1" customFormat="1" ht="24" customHeight="1">
      <c r="B149" s="30"/>
      <c r="C149" s="205" t="s">
        <v>223</v>
      </c>
      <c r="D149" s="205" t="s">
        <v>201</v>
      </c>
      <c r="E149" s="206" t="s">
        <v>2564</v>
      </c>
      <c r="F149" s="207" t="s">
        <v>2565</v>
      </c>
      <c r="G149" s="208" t="s">
        <v>275</v>
      </c>
      <c r="H149" s="209">
        <v>1</v>
      </c>
      <c r="I149" s="210"/>
      <c r="J149" s="209">
        <f>ROUND(I149*H149,2)</f>
        <v>0</v>
      </c>
      <c r="K149" s="207" t="s">
        <v>1</v>
      </c>
      <c r="L149" s="34"/>
      <c r="M149" s="211" t="s">
        <v>1</v>
      </c>
      <c r="N149" s="212" t="s">
        <v>41</v>
      </c>
      <c r="O149" s="6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AR149" s="215" t="s">
        <v>205</v>
      </c>
      <c r="AT149" s="215" t="s">
        <v>201</v>
      </c>
      <c r="AU149" s="215" t="s">
        <v>83</v>
      </c>
      <c r="AY149" s="13" t="s">
        <v>198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3" t="s">
        <v>83</v>
      </c>
      <c r="BK149" s="216">
        <f>ROUND(I149*H149,2)</f>
        <v>0</v>
      </c>
      <c r="BL149" s="13" t="s">
        <v>205</v>
      </c>
      <c r="BM149" s="215" t="s">
        <v>257</v>
      </c>
    </row>
    <row r="150" spans="2:65" s="1" customFormat="1" ht="16.5" customHeight="1">
      <c r="B150" s="30"/>
      <c r="C150" s="205" t="s">
        <v>230</v>
      </c>
      <c r="D150" s="205" t="s">
        <v>201</v>
      </c>
      <c r="E150" s="206" t="s">
        <v>2566</v>
      </c>
      <c r="F150" s="207" t="s">
        <v>2567</v>
      </c>
      <c r="G150" s="208" t="s">
        <v>275</v>
      </c>
      <c r="H150" s="209">
        <v>1</v>
      </c>
      <c r="I150" s="210"/>
      <c r="J150" s="209">
        <f>ROUND(I150*H150,2)</f>
        <v>0</v>
      </c>
      <c r="K150" s="207" t="s">
        <v>1</v>
      </c>
      <c r="L150" s="34"/>
      <c r="M150" s="211" t="s">
        <v>1</v>
      </c>
      <c r="N150" s="212" t="s">
        <v>41</v>
      </c>
      <c r="O150" s="6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15" t="s">
        <v>205</v>
      </c>
      <c r="AT150" s="215" t="s">
        <v>201</v>
      </c>
      <c r="AU150" s="215" t="s">
        <v>83</v>
      </c>
      <c r="AY150" s="13" t="s">
        <v>198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3" t="s">
        <v>83</v>
      </c>
      <c r="BK150" s="216">
        <f>ROUND(I150*H150,2)</f>
        <v>0</v>
      </c>
      <c r="BL150" s="13" t="s">
        <v>205</v>
      </c>
      <c r="BM150" s="215" t="s">
        <v>260</v>
      </c>
    </row>
    <row r="151" spans="2:65" s="11" customFormat="1" ht="25.9" customHeight="1">
      <c r="B151" s="189"/>
      <c r="C151" s="190"/>
      <c r="D151" s="191" t="s">
        <v>75</v>
      </c>
      <c r="E151" s="192" t="s">
        <v>205</v>
      </c>
      <c r="F151" s="192" t="s">
        <v>2568</v>
      </c>
      <c r="G151" s="190"/>
      <c r="H151" s="190"/>
      <c r="I151" s="193"/>
      <c r="J151" s="19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0.75630800000000009</v>
      </c>
      <c r="S151" s="197"/>
      <c r="T151" s="199">
        <f>T152</f>
        <v>0</v>
      </c>
      <c r="AR151" s="200" t="s">
        <v>83</v>
      </c>
      <c r="AT151" s="201" t="s">
        <v>75</v>
      </c>
      <c r="AU151" s="201" t="s">
        <v>76</v>
      </c>
      <c r="AY151" s="200" t="s">
        <v>198</v>
      </c>
      <c r="BK151" s="202">
        <f>BK152</f>
        <v>0</v>
      </c>
    </row>
    <row r="152" spans="2:65" s="1" customFormat="1" ht="24" customHeight="1">
      <c r="B152" s="30"/>
      <c r="C152" s="205" t="s">
        <v>8</v>
      </c>
      <c r="D152" s="205" t="s">
        <v>201</v>
      </c>
      <c r="E152" s="206" t="s">
        <v>2569</v>
      </c>
      <c r="F152" s="207" t="s">
        <v>2570</v>
      </c>
      <c r="G152" s="208" t="s">
        <v>221</v>
      </c>
      <c r="H152" s="209">
        <v>0.4</v>
      </c>
      <c r="I152" s="210"/>
      <c r="J152" s="209">
        <f>ROUND(I152*H152,2)</f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>O152*H152</f>
        <v>0</v>
      </c>
      <c r="Q152" s="213">
        <v>1.8907700000000001</v>
      </c>
      <c r="R152" s="213">
        <f>Q152*H152</f>
        <v>0.75630800000000009</v>
      </c>
      <c r="S152" s="213">
        <v>0</v>
      </c>
      <c r="T152" s="214">
        <f>S152*H152</f>
        <v>0</v>
      </c>
      <c r="AR152" s="215" t="s">
        <v>205</v>
      </c>
      <c r="AT152" s="215" t="s">
        <v>201</v>
      </c>
      <c r="AU152" s="215" t="s">
        <v>83</v>
      </c>
      <c r="AY152" s="13" t="s">
        <v>198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3" t="s">
        <v>83</v>
      </c>
      <c r="BK152" s="216">
        <f>ROUND(I152*H152,2)</f>
        <v>0</v>
      </c>
      <c r="BL152" s="13" t="s">
        <v>205</v>
      </c>
      <c r="BM152" s="215" t="s">
        <v>263</v>
      </c>
    </row>
    <row r="153" spans="2:65" s="11" customFormat="1" ht="25.9" customHeight="1">
      <c r="B153" s="189"/>
      <c r="C153" s="190"/>
      <c r="D153" s="191" t="s">
        <v>75</v>
      </c>
      <c r="E153" s="192" t="s">
        <v>235</v>
      </c>
      <c r="F153" s="192" t="s">
        <v>2338</v>
      </c>
      <c r="G153" s="190"/>
      <c r="H153" s="190"/>
      <c r="I153" s="193"/>
      <c r="J153" s="194">
        <f>BK153</f>
        <v>0</v>
      </c>
      <c r="K153" s="190"/>
      <c r="L153" s="195"/>
      <c r="M153" s="196"/>
      <c r="N153" s="197"/>
      <c r="O153" s="197"/>
      <c r="P153" s="198">
        <f>SUM(P154:P157)</f>
        <v>0</v>
      </c>
      <c r="Q153" s="197"/>
      <c r="R153" s="198">
        <f>SUM(R154:R157)</f>
        <v>0</v>
      </c>
      <c r="S153" s="197"/>
      <c r="T153" s="199">
        <f>SUM(T154:T157)</f>
        <v>0</v>
      </c>
      <c r="AR153" s="200" t="s">
        <v>83</v>
      </c>
      <c r="AT153" s="201" t="s">
        <v>75</v>
      </c>
      <c r="AU153" s="201" t="s">
        <v>76</v>
      </c>
      <c r="AY153" s="200" t="s">
        <v>198</v>
      </c>
      <c r="BK153" s="202">
        <f>SUM(BK154:BK157)</f>
        <v>0</v>
      </c>
    </row>
    <row r="154" spans="2:65" s="1" customFormat="1" ht="16.5" customHeight="1">
      <c r="B154" s="30"/>
      <c r="C154" s="205" t="s">
        <v>231</v>
      </c>
      <c r="D154" s="205" t="s">
        <v>201</v>
      </c>
      <c r="E154" s="206" t="s">
        <v>2571</v>
      </c>
      <c r="F154" s="207" t="s">
        <v>2572</v>
      </c>
      <c r="G154" s="208" t="s">
        <v>256</v>
      </c>
      <c r="H154" s="209">
        <v>3</v>
      </c>
      <c r="I154" s="210"/>
      <c r="J154" s="209">
        <f>ROUND(I154*H154,2)</f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15" t="s">
        <v>205</v>
      </c>
      <c r="AT154" s="215" t="s">
        <v>201</v>
      </c>
      <c r="AU154" s="215" t="s">
        <v>83</v>
      </c>
      <c r="AY154" s="13" t="s">
        <v>198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3" t="s">
        <v>83</v>
      </c>
      <c r="BK154" s="216">
        <f>ROUND(I154*H154,2)</f>
        <v>0</v>
      </c>
      <c r="BL154" s="13" t="s">
        <v>205</v>
      </c>
      <c r="BM154" s="215" t="s">
        <v>267</v>
      </c>
    </row>
    <row r="155" spans="2:65" s="1" customFormat="1" ht="16.5" customHeight="1">
      <c r="B155" s="30"/>
      <c r="C155" s="205" t="s">
        <v>239</v>
      </c>
      <c r="D155" s="205" t="s">
        <v>201</v>
      </c>
      <c r="E155" s="206" t="s">
        <v>2573</v>
      </c>
      <c r="F155" s="207" t="s">
        <v>2574</v>
      </c>
      <c r="G155" s="208" t="s">
        <v>266</v>
      </c>
      <c r="H155" s="209">
        <v>0.54</v>
      </c>
      <c r="I155" s="210"/>
      <c r="J155" s="209">
        <f>ROUND(I155*H155,2)</f>
        <v>0</v>
      </c>
      <c r="K155" s="207" t="s">
        <v>1</v>
      </c>
      <c r="L155" s="34"/>
      <c r="M155" s="211" t="s">
        <v>1</v>
      </c>
      <c r="N155" s="212" t="s">
        <v>41</v>
      </c>
      <c r="O155" s="62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AR155" s="215" t="s">
        <v>205</v>
      </c>
      <c r="AT155" s="215" t="s">
        <v>201</v>
      </c>
      <c r="AU155" s="215" t="s">
        <v>83</v>
      </c>
      <c r="AY155" s="13" t="s">
        <v>198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3" t="s">
        <v>83</v>
      </c>
      <c r="BK155" s="216">
        <f>ROUND(I155*H155,2)</f>
        <v>0</v>
      </c>
      <c r="BL155" s="13" t="s">
        <v>205</v>
      </c>
      <c r="BM155" s="215" t="s">
        <v>272</v>
      </c>
    </row>
    <row r="156" spans="2:65" s="1" customFormat="1" ht="24" customHeight="1">
      <c r="B156" s="30"/>
      <c r="C156" s="205" t="s">
        <v>238</v>
      </c>
      <c r="D156" s="205" t="s">
        <v>201</v>
      </c>
      <c r="E156" s="206" t="s">
        <v>2575</v>
      </c>
      <c r="F156" s="207" t="s">
        <v>2576</v>
      </c>
      <c r="G156" s="208" t="s">
        <v>266</v>
      </c>
      <c r="H156" s="209">
        <v>1.08</v>
      </c>
      <c r="I156" s="210"/>
      <c r="J156" s="209">
        <f>ROUND(I156*H156,2)</f>
        <v>0</v>
      </c>
      <c r="K156" s="207" t="s">
        <v>1</v>
      </c>
      <c r="L156" s="34"/>
      <c r="M156" s="211" t="s">
        <v>1</v>
      </c>
      <c r="N156" s="212" t="s">
        <v>41</v>
      </c>
      <c r="O156" s="6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15" t="s">
        <v>205</v>
      </c>
      <c r="AT156" s="215" t="s">
        <v>201</v>
      </c>
      <c r="AU156" s="215" t="s">
        <v>83</v>
      </c>
      <c r="AY156" s="13" t="s">
        <v>198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3" t="s">
        <v>83</v>
      </c>
      <c r="BK156" s="216">
        <f>ROUND(I156*H156,2)</f>
        <v>0</v>
      </c>
      <c r="BL156" s="13" t="s">
        <v>205</v>
      </c>
      <c r="BM156" s="215" t="s">
        <v>276</v>
      </c>
    </row>
    <row r="157" spans="2:65" s="1" customFormat="1" ht="16.5" customHeight="1">
      <c r="B157" s="30"/>
      <c r="C157" s="205" t="s">
        <v>248</v>
      </c>
      <c r="D157" s="205" t="s">
        <v>201</v>
      </c>
      <c r="E157" s="206" t="s">
        <v>2577</v>
      </c>
      <c r="F157" s="207" t="s">
        <v>2578</v>
      </c>
      <c r="G157" s="208" t="s">
        <v>266</v>
      </c>
      <c r="H157" s="209">
        <v>0.54</v>
      </c>
      <c r="I157" s="210"/>
      <c r="J157" s="209">
        <f>ROUND(I157*H157,2)</f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15" t="s">
        <v>205</v>
      </c>
      <c r="AT157" s="215" t="s">
        <v>201</v>
      </c>
      <c r="AU157" s="215" t="s">
        <v>83</v>
      </c>
      <c r="AY157" s="13" t="s">
        <v>198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3" t="s">
        <v>83</v>
      </c>
      <c r="BK157" s="216">
        <f>ROUND(I157*H157,2)</f>
        <v>0</v>
      </c>
      <c r="BL157" s="13" t="s">
        <v>205</v>
      </c>
      <c r="BM157" s="215" t="s">
        <v>279</v>
      </c>
    </row>
    <row r="158" spans="2:65" s="11" customFormat="1" ht="25.9" customHeight="1">
      <c r="B158" s="189"/>
      <c r="C158" s="190"/>
      <c r="D158" s="191" t="s">
        <v>75</v>
      </c>
      <c r="E158" s="192" t="s">
        <v>560</v>
      </c>
      <c r="F158" s="192" t="s">
        <v>2341</v>
      </c>
      <c r="G158" s="190"/>
      <c r="H158" s="190"/>
      <c r="I158" s="193"/>
      <c r="J158" s="194">
        <f>BK158</f>
        <v>0</v>
      </c>
      <c r="K158" s="190"/>
      <c r="L158" s="195"/>
      <c r="M158" s="196"/>
      <c r="N158" s="197"/>
      <c r="O158" s="197"/>
      <c r="P158" s="198">
        <f>P159</f>
        <v>0</v>
      </c>
      <c r="Q158" s="197"/>
      <c r="R158" s="198">
        <f>R159</f>
        <v>0</v>
      </c>
      <c r="S158" s="197"/>
      <c r="T158" s="199">
        <f>T159</f>
        <v>0</v>
      </c>
      <c r="AR158" s="200" t="s">
        <v>83</v>
      </c>
      <c r="AT158" s="201" t="s">
        <v>75</v>
      </c>
      <c r="AU158" s="201" t="s">
        <v>76</v>
      </c>
      <c r="AY158" s="200" t="s">
        <v>198</v>
      </c>
      <c r="BK158" s="202">
        <f>BK159</f>
        <v>0</v>
      </c>
    </row>
    <row r="159" spans="2:65" s="1" customFormat="1" ht="24" customHeight="1">
      <c r="B159" s="30"/>
      <c r="C159" s="205" t="s">
        <v>243</v>
      </c>
      <c r="D159" s="205" t="s">
        <v>201</v>
      </c>
      <c r="E159" s="206" t="s">
        <v>2579</v>
      </c>
      <c r="F159" s="207" t="s">
        <v>2580</v>
      </c>
      <c r="G159" s="208" t="s">
        <v>266</v>
      </c>
      <c r="H159" s="209">
        <v>8.59</v>
      </c>
      <c r="I159" s="210"/>
      <c r="J159" s="209">
        <f>ROUND(I159*H159,2)</f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15" t="s">
        <v>205</v>
      </c>
      <c r="AT159" s="215" t="s">
        <v>201</v>
      </c>
      <c r="AU159" s="215" t="s">
        <v>83</v>
      </c>
      <c r="AY159" s="13" t="s">
        <v>198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3" t="s">
        <v>83</v>
      </c>
      <c r="BK159" s="216">
        <f>ROUND(I159*H159,2)</f>
        <v>0</v>
      </c>
      <c r="BL159" s="13" t="s">
        <v>205</v>
      </c>
      <c r="BM159" s="215" t="s">
        <v>282</v>
      </c>
    </row>
    <row r="160" spans="2:65" s="11" customFormat="1" ht="25.9" customHeight="1">
      <c r="B160" s="189"/>
      <c r="C160" s="190"/>
      <c r="D160" s="191" t="s">
        <v>75</v>
      </c>
      <c r="E160" s="192" t="s">
        <v>2581</v>
      </c>
      <c r="F160" s="192" t="s">
        <v>2582</v>
      </c>
      <c r="G160" s="190"/>
      <c r="H160" s="190"/>
      <c r="I160" s="193"/>
      <c r="J160" s="194">
        <f>BK160</f>
        <v>0</v>
      </c>
      <c r="K160" s="190"/>
      <c r="L160" s="195"/>
      <c r="M160" s="196"/>
      <c r="N160" s="197"/>
      <c r="O160" s="197"/>
      <c r="P160" s="198">
        <f>SUM(P161:P162)</f>
        <v>0</v>
      </c>
      <c r="Q160" s="197"/>
      <c r="R160" s="198">
        <f>SUM(R161:R162)</f>
        <v>0</v>
      </c>
      <c r="S160" s="197"/>
      <c r="T160" s="199">
        <f>SUM(T161:T162)</f>
        <v>0</v>
      </c>
      <c r="AR160" s="200" t="s">
        <v>83</v>
      </c>
      <c r="AT160" s="201" t="s">
        <v>75</v>
      </c>
      <c r="AU160" s="201" t="s">
        <v>76</v>
      </c>
      <c r="AY160" s="200" t="s">
        <v>198</v>
      </c>
      <c r="BK160" s="202">
        <f>SUM(BK161:BK162)</f>
        <v>0</v>
      </c>
    </row>
    <row r="161" spans="2:65" s="1" customFormat="1" ht="16.5" customHeight="1">
      <c r="B161" s="30"/>
      <c r="C161" s="205" t="s">
        <v>7</v>
      </c>
      <c r="D161" s="205" t="s">
        <v>201</v>
      </c>
      <c r="E161" s="206" t="s">
        <v>2583</v>
      </c>
      <c r="F161" s="207" t="s">
        <v>2584</v>
      </c>
      <c r="G161" s="208" t="s">
        <v>256</v>
      </c>
      <c r="H161" s="209">
        <v>10</v>
      </c>
      <c r="I161" s="210"/>
      <c r="J161" s="209">
        <f>ROUND(I161*H161,2)</f>
        <v>0</v>
      </c>
      <c r="K161" s="207" t="s">
        <v>1</v>
      </c>
      <c r="L161" s="34"/>
      <c r="M161" s="211" t="s">
        <v>1</v>
      </c>
      <c r="N161" s="212" t="s">
        <v>41</v>
      </c>
      <c r="O161" s="6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15" t="s">
        <v>205</v>
      </c>
      <c r="AT161" s="215" t="s">
        <v>201</v>
      </c>
      <c r="AU161" s="215" t="s">
        <v>83</v>
      </c>
      <c r="AY161" s="13" t="s">
        <v>198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3" t="s">
        <v>83</v>
      </c>
      <c r="BK161" s="216">
        <f>ROUND(I161*H161,2)</f>
        <v>0</v>
      </c>
      <c r="BL161" s="13" t="s">
        <v>205</v>
      </c>
      <c r="BM161" s="215" t="s">
        <v>285</v>
      </c>
    </row>
    <row r="162" spans="2:65" s="1" customFormat="1" ht="16.5" customHeight="1">
      <c r="B162" s="30"/>
      <c r="C162" s="222" t="s">
        <v>247</v>
      </c>
      <c r="D162" s="222" t="s">
        <v>1905</v>
      </c>
      <c r="E162" s="223" t="s">
        <v>2585</v>
      </c>
      <c r="F162" s="224" t="s">
        <v>2586</v>
      </c>
      <c r="G162" s="225" t="s">
        <v>256</v>
      </c>
      <c r="H162" s="226">
        <v>10.5</v>
      </c>
      <c r="I162" s="227"/>
      <c r="J162" s="226">
        <f>ROUND(I162*H162,2)</f>
        <v>0</v>
      </c>
      <c r="K162" s="224" t="s">
        <v>1</v>
      </c>
      <c r="L162" s="228"/>
      <c r="M162" s="229" t="s">
        <v>1</v>
      </c>
      <c r="N162" s="230" t="s">
        <v>41</v>
      </c>
      <c r="O162" s="6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15" t="s">
        <v>215</v>
      </c>
      <c r="AT162" s="215" t="s">
        <v>1905</v>
      </c>
      <c r="AU162" s="215" t="s">
        <v>83</v>
      </c>
      <c r="AY162" s="13" t="s">
        <v>198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3" t="s">
        <v>83</v>
      </c>
      <c r="BK162" s="216">
        <f>ROUND(I162*H162,2)</f>
        <v>0</v>
      </c>
      <c r="BL162" s="13" t="s">
        <v>205</v>
      </c>
      <c r="BM162" s="215" t="s">
        <v>288</v>
      </c>
    </row>
    <row r="163" spans="2:65" s="11" customFormat="1" ht="25.9" customHeight="1">
      <c r="B163" s="189"/>
      <c r="C163" s="190"/>
      <c r="D163" s="191" t="s">
        <v>75</v>
      </c>
      <c r="E163" s="192" t="s">
        <v>2587</v>
      </c>
      <c r="F163" s="192" t="s">
        <v>2588</v>
      </c>
      <c r="G163" s="190"/>
      <c r="H163" s="190"/>
      <c r="I163" s="193"/>
      <c r="J163" s="194">
        <f>BK163</f>
        <v>0</v>
      </c>
      <c r="K163" s="190"/>
      <c r="L163" s="195"/>
      <c r="M163" s="196"/>
      <c r="N163" s="197"/>
      <c r="O163" s="197"/>
      <c r="P163" s="198">
        <f>SUM(P164:P171)</f>
        <v>0</v>
      </c>
      <c r="Q163" s="197"/>
      <c r="R163" s="198">
        <f>SUM(R164:R171)</f>
        <v>2.8000000000000004E-2</v>
      </c>
      <c r="S163" s="197"/>
      <c r="T163" s="199">
        <f>SUM(T164:T171)</f>
        <v>0</v>
      </c>
      <c r="AR163" s="200" t="s">
        <v>83</v>
      </c>
      <c r="AT163" s="201" t="s">
        <v>75</v>
      </c>
      <c r="AU163" s="201" t="s">
        <v>76</v>
      </c>
      <c r="AY163" s="200" t="s">
        <v>198</v>
      </c>
      <c r="BK163" s="202">
        <f>SUM(BK164:BK171)</f>
        <v>0</v>
      </c>
    </row>
    <row r="164" spans="2:65" s="1" customFormat="1" ht="24" customHeight="1">
      <c r="B164" s="30"/>
      <c r="C164" s="205" t="s">
        <v>289</v>
      </c>
      <c r="D164" s="205" t="s">
        <v>201</v>
      </c>
      <c r="E164" s="206" t="s">
        <v>2589</v>
      </c>
      <c r="F164" s="207" t="s">
        <v>2590</v>
      </c>
      <c r="G164" s="208" t="s">
        <v>256</v>
      </c>
      <c r="H164" s="209">
        <v>9</v>
      </c>
      <c r="I164" s="210"/>
      <c r="J164" s="209">
        <f t="shared" ref="J164:J171" si="15">ROUND(I164*H164,2)</f>
        <v>0</v>
      </c>
      <c r="K164" s="207" t="s">
        <v>1</v>
      </c>
      <c r="L164" s="34"/>
      <c r="M164" s="211" t="s">
        <v>1</v>
      </c>
      <c r="N164" s="212" t="s">
        <v>41</v>
      </c>
      <c r="O164" s="62"/>
      <c r="P164" s="213">
        <f t="shared" ref="P164:P171" si="16">O164*H164</f>
        <v>0</v>
      </c>
      <c r="Q164" s="213">
        <v>2E-3</v>
      </c>
      <c r="R164" s="213">
        <f t="shared" ref="R164:R171" si="17">Q164*H164</f>
        <v>1.8000000000000002E-2</v>
      </c>
      <c r="S164" s="213">
        <v>0</v>
      </c>
      <c r="T164" s="214">
        <f t="shared" ref="T164:T171" si="18">S164*H164</f>
        <v>0</v>
      </c>
      <c r="AR164" s="215" t="s">
        <v>205</v>
      </c>
      <c r="AT164" s="215" t="s">
        <v>201</v>
      </c>
      <c r="AU164" s="215" t="s">
        <v>83</v>
      </c>
      <c r="AY164" s="13" t="s">
        <v>198</v>
      </c>
      <c r="BE164" s="216">
        <f t="shared" ref="BE164:BE171" si="19">IF(N164="základní",J164,0)</f>
        <v>0</v>
      </c>
      <c r="BF164" s="216">
        <f t="shared" ref="BF164:BF171" si="20">IF(N164="snížená",J164,0)</f>
        <v>0</v>
      </c>
      <c r="BG164" s="216">
        <f t="shared" ref="BG164:BG171" si="21">IF(N164="zákl. přenesená",J164,0)</f>
        <v>0</v>
      </c>
      <c r="BH164" s="216">
        <f t="shared" ref="BH164:BH171" si="22">IF(N164="sníž. přenesená",J164,0)</f>
        <v>0</v>
      </c>
      <c r="BI164" s="216">
        <f t="shared" ref="BI164:BI171" si="23">IF(N164="nulová",J164,0)</f>
        <v>0</v>
      </c>
      <c r="BJ164" s="13" t="s">
        <v>83</v>
      </c>
      <c r="BK164" s="216">
        <f t="shared" ref="BK164:BK171" si="24">ROUND(I164*H164,2)</f>
        <v>0</v>
      </c>
      <c r="BL164" s="13" t="s">
        <v>205</v>
      </c>
      <c r="BM164" s="215" t="s">
        <v>292</v>
      </c>
    </row>
    <row r="165" spans="2:65" s="1" customFormat="1" ht="16.5" customHeight="1">
      <c r="B165" s="30"/>
      <c r="C165" s="205" t="s">
        <v>252</v>
      </c>
      <c r="D165" s="205" t="s">
        <v>201</v>
      </c>
      <c r="E165" s="206" t="s">
        <v>2591</v>
      </c>
      <c r="F165" s="207" t="s">
        <v>2592</v>
      </c>
      <c r="G165" s="208" t="s">
        <v>204</v>
      </c>
      <c r="H165" s="209">
        <v>1</v>
      </c>
      <c r="I165" s="210"/>
      <c r="J165" s="209">
        <f t="shared" si="15"/>
        <v>0</v>
      </c>
      <c r="K165" s="207" t="s">
        <v>1</v>
      </c>
      <c r="L165" s="34"/>
      <c r="M165" s="211" t="s">
        <v>1</v>
      </c>
      <c r="N165" s="212" t="s">
        <v>41</v>
      </c>
      <c r="O165" s="62"/>
      <c r="P165" s="213">
        <f t="shared" si="16"/>
        <v>0</v>
      </c>
      <c r="Q165" s="213">
        <v>3.0000000000000001E-3</v>
      </c>
      <c r="R165" s="213">
        <f t="shared" si="17"/>
        <v>3.0000000000000001E-3</v>
      </c>
      <c r="S165" s="213">
        <v>0</v>
      </c>
      <c r="T165" s="214">
        <f t="shared" si="18"/>
        <v>0</v>
      </c>
      <c r="AR165" s="215" t="s">
        <v>205</v>
      </c>
      <c r="AT165" s="215" t="s">
        <v>201</v>
      </c>
      <c r="AU165" s="215" t="s">
        <v>83</v>
      </c>
      <c r="AY165" s="13" t="s">
        <v>198</v>
      </c>
      <c r="BE165" s="216">
        <f t="shared" si="19"/>
        <v>0</v>
      </c>
      <c r="BF165" s="216">
        <f t="shared" si="20"/>
        <v>0</v>
      </c>
      <c r="BG165" s="216">
        <f t="shared" si="21"/>
        <v>0</v>
      </c>
      <c r="BH165" s="216">
        <f t="shared" si="22"/>
        <v>0</v>
      </c>
      <c r="BI165" s="216">
        <f t="shared" si="23"/>
        <v>0</v>
      </c>
      <c r="BJ165" s="13" t="s">
        <v>83</v>
      </c>
      <c r="BK165" s="216">
        <f t="shared" si="24"/>
        <v>0</v>
      </c>
      <c r="BL165" s="13" t="s">
        <v>205</v>
      </c>
      <c r="BM165" s="215" t="s">
        <v>295</v>
      </c>
    </row>
    <row r="166" spans="2:65" s="1" customFormat="1" ht="16.5" customHeight="1">
      <c r="B166" s="30"/>
      <c r="C166" s="205" t="s">
        <v>296</v>
      </c>
      <c r="D166" s="205" t="s">
        <v>201</v>
      </c>
      <c r="E166" s="206" t="s">
        <v>2593</v>
      </c>
      <c r="F166" s="207" t="s">
        <v>2594</v>
      </c>
      <c r="G166" s="208" t="s">
        <v>204</v>
      </c>
      <c r="H166" s="209">
        <v>2</v>
      </c>
      <c r="I166" s="210"/>
      <c r="J166" s="209">
        <f t="shared" si="1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16"/>
        <v>0</v>
      </c>
      <c r="Q166" s="213">
        <v>5.0000000000000001E-4</v>
      </c>
      <c r="R166" s="213">
        <f t="shared" si="17"/>
        <v>1E-3</v>
      </c>
      <c r="S166" s="213">
        <v>0</v>
      </c>
      <c r="T166" s="214">
        <f t="shared" si="18"/>
        <v>0</v>
      </c>
      <c r="AR166" s="215" t="s">
        <v>205</v>
      </c>
      <c r="AT166" s="215" t="s">
        <v>201</v>
      </c>
      <c r="AU166" s="215" t="s">
        <v>83</v>
      </c>
      <c r="AY166" s="13" t="s">
        <v>198</v>
      </c>
      <c r="BE166" s="216">
        <f t="shared" si="19"/>
        <v>0</v>
      </c>
      <c r="BF166" s="216">
        <f t="shared" si="20"/>
        <v>0</v>
      </c>
      <c r="BG166" s="216">
        <f t="shared" si="21"/>
        <v>0</v>
      </c>
      <c r="BH166" s="216">
        <f t="shared" si="22"/>
        <v>0</v>
      </c>
      <c r="BI166" s="216">
        <f t="shared" si="23"/>
        <v>0</v>
      </c>
      <c r="BJ166" s="13" t="s">
        <v>83</v>
      </c>
      <c r="BK166" s="216">
        <f t="shared" si="24"/>
        <v>0</v>
      </c>
      <c r="BL166" s="13" t="s">
        <v>205</v>
      </c>
      <c r="BM166" s="215" t="s">
        <v>299</v>
      </c>
    </row>
    <row r="167" spans="2:65" s="1" customFormat="1" ht="16.5" customHeight="1">
      <c r="B167" s="30"/>
      <c r="C167" s="205" t="s">
        <v>257</v>
      </c>
      <c r="D167" s="205" t="s">
        <v>201</v>
      </c>
      <c r="E167" s="206" t="s">
        <v>2595</v>
      </c>
      <c r="F167" s="207" t="s">
        <v>2596</v>
      </c>
      <c r="G167" s="208" t="s">
        <v>204</v>
      </c>
      <c r="H167" s="209">
        <v>1</v>
      </c>
      <c r="I167" s="210"/>
      <c r="J167" s="209">
        <f t="shared" si="15"/>
        <v>0</v>
      </c>
      <c r="K167" s="207" t="s">
        <v>1</v>
      </c>
      <c r="L167" s="34"/>
      <c r="M167" s="211" t="s">
        <v>1</v>
      </c>
      <c r="N167" s="212" t="s">
        <v>41</v>
      </c>
      <c r="O167" s="62"/>
      <c r="P167" s="213">
        <f t="shared" si="16"/>
        <v>0</v>
      </c>
      <c r="Q167" s="213">
        <v>5.0000000000000001E-3</v>
      </c>
      <c r="R167" s="213">
        <f t="shared" si="17"/>
        <v>5.0000000000000001E-3</v>
      </c>
      <c r="S167" s="213">
        <v>0</v>
      </c>
      <c r="T167" s="214">
        <f t="shared" si="18"/>
        <v>0</v>
      </c>
      <c r="AR167" s="215" t="s">
        <v>205</v>
      </c>
      <c r="AT167" s="215" t="s">
        <v>201</v>
      </c>
      <c r="AU167" s="215" t="s">
        <v>83</v>
      </c>
      <c r="AY167" s="13" t="s">
        <v>198</v>
      </c>
      <c r="BE167" s="216">
        <f t="shared" si="19"/>
        <v>0</v>
      </c>
      <c r="BF167" s="216">
        <f t="shared" si="20"/>
        <v>0</v>
      </c>
      <c r="BG167" s="216">
        <f t="shared" si="21"/>
        <v>0</v>
      </c>
      <c r="BH167" s="216">
        <f t="shared" si="22"/>
        <v>0</v>
      </c>
      <c r="BI167" s="216">
        <f t="shared" si="23"/>
        <v>0</v>
      </c>
      <c r="BJ167" s="13" t="s">
        <v>83</v>
      </c>
      <c r="BK167" s="216">
        <f t="shared" si="24"/>
        <v>0</v>
      </c>
      <c r="BL167" s="13" t="s">
        <v>205</v>
      </c>
      <c r="BM167" s="215" t="s">
        <v>304</v>
      </c>
    </row>
    <row r="168" spans="2:65" s="1" customFormat="1" ht="16.5" customHeight="1">
      <c r="B168" s="30"/>
      <c r="C168" s="205" t="s">
        <v>268</v>
      </c>
      <c r="D168" s="205" t="s">
        <v>201</v>
      </c>
      <c r="E168" s="206" t="s">
        <v>2597</v>
      </c>
      <c r="F168" s="207" t="s">
        <v>2598</v>
      </c>
      <c r="G168" s="208" t="s">
        <v>204</v>
      </c>
      <c r="H168" s="209">
        <v>1</v>
      </c>
      <c r="I168" s="210"/>
      <c r="J168" s="209">
        <f t="shared" si="15"/>
        <v>0</v>
      </c>
      <c r="K168" s="207" t="s">
        <v>1</v>
      </c>
      <c r="L168" s="34"/>
      <c r="M168" s="211" t="s">
        <v>1</v>
      </c>
      <c r="N168" s="212" t="s">
        <v>41</v>
      </c>
      <c r="O168" s="62"/>
      <c r="P168" s="213">
        <f t="shared" si="16"/>
        <v>0</v>
      </c>
      <c r="Q168" s="213">
        <v>1E-3</v>
      </c>
      <c r="R168" s="213">
        <f t="shared" si="17"/>
        <v>1E-3</v>
      </c>
      <c r="S168" s="213">
        <v>0</v>
      </c>
      <c r="T168" s="214">
        <f t="shared" si="18"/>
        <v>0</v>
      </c>
      <c r="AR168" s="215" t="s">
        <v>205</v>
      </c>
      <c r="AT168" s="215" t="s">
        <v>201</v>
      </c>
      <c r="AU168" s="215" t="s">
        <v>83</v>
      </c>
      <c r="AY168" s="13" t="s">
        <v>198</v>
      </c>
      <c r="BE168" s="216">
        <f t="shared" si="19"/>
        <v>0</v>
      </c>
      <c r="BF168" s="216">
        <f t="shared" si="20"/>
        <v>0</v>
      </c>
      <c r="BG168" s="216">
        <f t="shared" si="21"/>
        <v>0</v>
      </c>
      <c r="BH168" s="216">
        <f t="shared" si="22"/>
        <v>0</v>
      </c>
      <c r="BI168" s="216">
        <f t="shared" si="23"/>
        <v>0</v>
      </c>
      <c r="BJ168" s="13" t="s">
        <v>83</v>
      </c>
      <c r="BK168" s="216">
        <f t="shared" si="24"/>
        <v>0</v>
      </c>
      <c r="BL168" s="13" t="s">
        <v>205</v>
      </c>
      <c r="BM168" s="215" t="s">
        <v>307</v>
      </c>
    </row>
    <row r="169" spans="2:65" s="1" customFormat="1" ht="16.5" customHeight="1">
      <c r="B169" s="30"/>
      <c r="C169" s="205" t="s">
        <v>260</v>
      </c>
      <c r="D169" s="205" t="s">
        <v>201</v>
      </c>
      <c r="E169" s="206" t="s">
        <v>2599</v>
      </c>
      <c r="F169" s="207" t="s">
        <v>2600</v>
      </c>
      <c r="G169" s="208" t="s">
        <v>211</v>
      </c>
      <c r="H169" s="209">
        <v>1</v>
      </c>
      <c r="I169" s="210"/>
      <c r="J169" s="209">
        <f t="shared" si="1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16"/>
        <v>0</v>
      </c>
      <c r="Q169" s="213">
        <v>0</v>
      </c>
      <c r="R169" s="213">
        <f t="shared" si="17"/>
        <v>0</v>
      </c>
      <c r="S169" s="213">
        <v>0</v>
      </c>
      <c r="T169" s="214">
        <f t="shared" si="18"/>
        <v>0</v>
      </c>
      <c r="AR169" s="215" t="s">
        <v>205</v>
      </c>
      <c r="AT169" s="215" t="s">
        <v>201</v>
      </c>
      <c r="AU169" s="215" t="s">
        <v>83</v>
      </c>
      <c r="AY169" s="13" t="s">
        <v>198</v>
      </c>
      <c r="BE169" s="216">
        <f t="shared" si="19"/>
        <v>0</v>
      </c>
      <c r="BF169" s="216">
        <f t="shared" si="20"/>
        <v>0</v>
      </c>
      <c r="BG169" s="216">
        <f t="shared" si="21"/>
        <v>0</v>
      </c>
      <c r="BH169" s="216">
        <f t="shared" si="22"/>
        <v>0</v>
      </c>
      <c r="BI169" s="216">
        <f t="shared" si="23"/>
        <v>0</v>
      </c>
      <c r="BJ169" s="13" t="s">
        <v>83</v>
      </c>
      <c r="BK169" s="216">
        <f t="shared" si="24"/>
        <v>0</v>
      </c>
      <c r="BL169" s="13" t="s">
        <v>205</v>
      </c>
      <c r="BM169" s="215" t="s">
        <v>310</v>
      </c>
    </row>
    <row r="170" spans="2:65" s="1" customFormat="1" ht="16.5" customHeight="1">
      <c r="B170" s="30"/>
      <c r="C170" s="205" t="s">
        <v>311</v>
      </c>
      <c r="D170" s="205" t="s">
        <v>201</v>
      </c>
      <c r="E170" s="206" t="s">
        <v>2601</v>
      </c>
      <c r="F170" s="207" t="s">
        <v>2602</v>
      </c>
      <c r="G170" s="208" t="s">
        <v>211</v>
      </c>
      <c r="H170" s="209">
        <v>1</v>
      </c>
      <c r="I170" s="210"/>
      <c r="J170" s="209">
        <f t="shared" si="15"/>
        <v>0</v>
      </c>
      <c r="K170" s="207" t="s">
        <v>1</v>
      </c>
      <c r="L170" s="34"/>
      <c r="M170" s="211" t="s">
        <v>1</v>
      </c>
      <c r="N170" s="212" t="s">
        <v>41</v>
      </c>
      <c r="O170" s="62"/>
      <c r="P170" s="213">
        <f t="shared" si="16"/>
        <v>0</v>
      </c>
      <c r="Q170" s="213">
        <v>0</v>
      </c>
      <c r="R170" s="213">
        <f t="shared" si="17"/>
        <v>0</v>
      </c>
      <c r="S170" s="213">
        <v>0</v>
      </c>
      <c r="T170" s="214">
        <f t="shared" si="18"/>
        <v>0</v>
      </c>
      <c r="AR170" s="215" t="s">
        <v>205</v>
      </c>
      <c r="AT170" s="215" t="s">
        <v>201</v>
      </c>
      <c r="AU170" s="215" t="s">
        <v>83</v>
      </c>
      <c r="AY170" s="13" t="s">
        <v>198</v>
      </c>
      <c r="BE170" s="216">
        <f t="shared" si="19"/>
        <v>0</v>
      </c>
      <c r="BF170" s="216">
        <f t="shared" si="20"/>
        <v>0</v>
      </c>
      <c r="BG170" s="216">
        <f t="shared" si="21"/>
        <v>0</v>
      </c>
      <c r="BH170" s="216">
        <f t="shared" si="22"/>
        <v>0</v>
      </c>
      <c r="BI170" s="216">
        <f t="shared" si="23"/>
        <v>0</v>
      </c>
      <c r="BJ170" s="13" t="s">
        <v>83</v>
      </c>
      <c r="BK170" s="216">
        <f t="shared" si="24"/>
        <v>0</v>
      </c>
      <c r="BL170" s="13" t="s">
        <v>205</v>
      </c>
      <c r="BM170" s="215" t="s">
        <v>314</v>
      </c>
    </row>
    <row r="171" spans="2:65" s="1" customFormat="1" ht="16.5" customHeight="1">
      <c r="B171" s="30"/>
      <c r="C171" s="205" t="s">
        <v>263</v>
      </c>
      <c r="D171" s="205" t="s">
        <v>201</v>
      </c>
      <c r="E171" s="206" t="s">
        <v>2603</v>
      </c>
      <c r="F171" s="207" t="s">
        <v>2604</v>
      </c>
      <c r="G171" s="208" t="s">
        <v>211</v>
      </c>
      <c r="H171" s="209">
        <v>1</v>
      </c>
      <c r="I171" s="210"/>
      <c r="J171" s="209">
        <f t="shared" si="15"/>
        <v>0</v>
      </c>
      <c r="K171" s="207" t="s">
        <v>1</v>
      </c>
      <c r="L171" s="34"/>
      <c r="M171" s="211" t="s">
        <v>1</v>
      </c>
      <c r="N171" s="212" t="s">
        <v>41</v>
      </c>
      <c r="O171" s="62"/>
      <c r="P171" s="213">
        <f t="shared" si="16"/>
        <v>0</v>
      </c>
      <c r="Q171" s="213">
        <v>0</v>
      </c>
      <c r="R171" s="213">
        <f t="shared" si="17"/>
        <v>0</v>
      </c>
      <c r="S171" s="213">
        <v>0</v>
      </c>
      <c r="T171" s="214">
        <f t="shared" si="18"/>
        <v>0</v>
      </c>
      <c r="AR171" s="215" t="s">
        <v>205</v>
      </c>
      <c r="AT171" s="215" t="s">
        <v>201</v>
      </c>
      <c r="AU171" s="215" t="s">
        <v>83</v>
      </c>
      <c r="AY171" s="13" t="s">
        <v>198</v>
      </c>
      <c r="BE171" s="216">
        <f t="shared" si="19"/>
        <v>0</v>
      </c>
      <c r="BF171" s="216">
        <f t="shared" si="20"/>
        <v>0</v>
      </c>
      <c r="BG171" s="216">
        <f t="shared" si="21"/>
        <v>0</v>
      </c>
      <c r="BH171" s="216">
        <f t="shared" si="22"/>
        <v>0</v>
      </c>
      <c r="BI171" s="216">
        <f t="shared" si="23"/>
        <v>0</v>
      </c>
      <c r="BJ171" s="13" t="s">
        <v>83</v>
      </c>
      <c r="BK171" s="216">
        <f t="shared" si="24"/>
        <v>0</v>
      </c>
      <c r="BL171" s="13" t="s">
        <v>205</v>
      </c>
      <c r="BM171" s="215" t="s">
        <v>317</v>
      </c>
    </row>
    <row r="172" spans="2:65" s="11" customFormat="1" ht="25.9" customHeight="1">
      <c r="B172" s="189"/>
      <c r="C172" s="190"/>
      <c r="D172" s="191" t="s">
        <v>75</v>
      </c>
      <c r="E172" s="192" t="s">
        <v>2605</v>
      </c>
      <c r="F172" s="192" t="s">
        <v>2606</v>
      </c>
      <c r="G172" s="190"/>
      <c r="H172" s="190"/>
      <c r="I172" s="193"/>
      <c r="J172" s="194">
        <f>BK172</f>
        <v>0</v>
      </c>
      <c r="K172" s="190"/>
      <c r="L172" s="195"/>
      <c r="M172" s="196"/>
      <c r="N172" s="197"/>
      <c r="O172" s="197"/>
      <c r="P172" s="198">
        <f>SUM(P173:P174)</f>
        <v>0</v>
      </c>
      <c r="Q172" s="197"/>
      <c r="R172" s="198">
        <f>SUM(R173:R174)</f>
        <v>2.5199999999999997E-3</v>
      </c>
      <c r="S172" s="197"/>
      <c r="T172" s="199">
        <f>SUM(T173:T174)</f>
        <v>0</v>
      </c>
      <c r="AR172" s="200" t="s">
        <v>83</v>
      </c>
      <c r="AT172" s="201" t="s">
        <v>75</v>
      </c>
      <c r="AU172" s="201" t="s">
        <v>76</v>
      </c>
      <c r="AY172" s="200" t="s">
        <v>198</v>
      </c>
      <c r="BK172" s="202">
        <f>SUM(BK173:BK174)</f>
        <v>0</v>
      </c>
    </row>
    <row r="173" spans="2:65" s="1" customFormat="1" ht="16.5" customHeight="1">
      <c r="B173" s="30"/>
      <c r="C173" s="205" t="s">
        <v>300</v>
      </c>
      <c r="D173" s="205" t="s">
        <v>201</v>
      </c>
      <c r="E173" s="206" t="s">
        <v>2607</v>
      </c>
      <c r="F173" s="207" t="s">
        <v>2608</v>
      </c>
      <c r="G173" s="208" t="s">
        <v>256</v>
      </c>
      <c r="H173" s="209">
        <v>8</v>
      </c>
      <c r="I173" s="210"/>
      <c r="J173" s="209">
        <f>ROUND(I173*H173,2)</f>
        <v>0</v>
      </c>
      <c r="K173" s="207" t="s">
        <v>1</v>
      </c>
      <c r="L173" s="34"/>
      <c r="M173" s="211" t="s">
        <v>1</v>
      </c>
      <c r="N173" s="212" t="s">
        <v>41</v>
      </c>
      <c r="O173" s="6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15" t="s">
        <v>205</v>
      </c>
      <c r="AT173" s="215" t="s">
        <v>201</v>
      </c>
      <c r="AU173" s="215" t="s">
        <v>83</v>
      </c>
      <c r="AY173" s="13" t="s">
        <v>198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3" t="s">
        <v>83</v>
      </c>
      <c r="BK173" s="216">
        <f>ROUND(I173*H173,2)</f>
        <v>0</v>
      </c>
      <c r="BL173" s="13" t="s">
        <v>205</v>
      </c>
      <c r="BM173" s="215" t="s">
        <v>320</v>
      </c>
    </row>
    <row r="174" spans="2:65" s="1" customFormat="1" ht="16.5" customHeight="1">
      <c r="B174" s="30"/>
      <c r="C174" s="222" t="s">
        <v>267</v>
      </c>
      <c r="D174" s="222" t="s">
        <v>1905</v>
      </c>
      <c r="E174" s="223" t="s">
        <v>2609</v>
      </c>
      <c r="F174" s="224" t="s">
        <v>2610</v>
      </c>
      <c r="G174" s="225" t="s">
        <v>256</v>
      </c>
      <c r="H174" s="226">
        <v>8.4</v>
      </c>
      <c r="I174" s="227"/>
      <c r="J174" s="226">
        <f>ROUND(I174*H174,2)</f>
        <v>0</v>
      </c>
      <c r="K174" s="224" t="s">
        <v>1</v>
      </c>
      <c r="L174" s="228"/>
      <c r="M174" s="231" t="s">
        <v>1</v>
      </c>
      <c r="N174" s="232" t="s">
        <v>41</v>
      </c>
      <c r="O174" s="219"/>
      <c r="P174" s="220">
        <f>O174*H174</f>
        <v>0</v>
      </c>
      <c r="Q174" s="220">
        <v>2.9999999999999997E-4</v>
      </c>
      <c r="R174" s="220">
        <f>Q174*H174</f>
        <v>2.5199999999999997E-3</v>
      </c>
      <c r="S174" s="220">
        <v>0</v>
      </c>
      <c r="T174" s="221">
        <f>S174*H174</f>
        <v>0</v>
      </c>
      <c r="AR174" s="215" t="s">
        <v>215</v>
      </c>
      <c r="AT174" s="215" t="s">
        <v>1905</v>
      </c>
      <c r="AU174" s="215" t="s">
        <v>83</v>
      </c>
      <c r="AY174" s="13" t="s">
        <v>198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3" t="s">
        <v>83</v>
      </c>
      <c r="BK174" s="216">
        <f>ROUND(I174*H174,2)</f>
        <v>0</v>
      </c>
      <c r="BL174" s="13" t="s">
        <v>205</v>
      </c>
      <c r="BM174" s="215" t="s">
        <v>323</v>
      </c>
    </row>
    <row r="175" spans="2:65" s="1" customFormat="1" ht="6.95" customHeight="1">
      <c r="B175" s="45"/>
      <c r="C175" s="46"/>
      <c r="D175" s="46"/>
      <c r="E175" s="46"/>
      <c r="F175" s="46"/>
      <c r="G175" s="46"/>
      <c r="H175" s="46"/>
      <c r="I175" s="146"/>
      <c r="J175" s="46"/>
      <c r="K175" s="46"/>
      <c r="L175" s="34"/>
    </row>
  </sheetData>
  <sheetProtection algorithmName="SHA-512" hashValue="ljAgKetgG1bhCkn29fwCJyglay46aahlA0V+MeqKgQ91Yt55hqOpb8CMsUWEm+PGb3x6AtGP5SzO17+XQ67rgA==" saltValue="7mANuihYrxArxmpN6s1+1hkaR5PI6y3EdmvqWiaIgWB4cHimz6An4Zb9V4DMr+T+5t/C9Bm8DEyENlyHjH8J1A==" spinCount="100000" sheet="1" objects="1" scenarios="1" formatColumns="0" formatRows="0" autoFilter="0"/>
  <autoFilter ref="C133:K174" xr:uid="{00000000-0009-0000-0000-00000A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0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120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s="1" customFormat="1" ht="12" customHeight="1">
      <c r="B8" s="34"/>
      <c r="D8" s="112" t="s">
        <v>125</v>
      </c>
      <c r="I8" s="113"/>
      <c r="L8" s="34"/>
    </row>
    <row r="9" spans="2:46" s="1" customFormat="1" ht="36.950000000000003" customHeight="1">
      <c r="B9" s="34"/>
      <c r="E9" s="285" t="s">
        <v>2611</v>
      </c>
      <c r="F9" s="284"/>
      <c r="G9" s="284"/>
      <c r="H9" s="284"/>
      <c r="I9" s="113"/>
      <c r="L9" s="34"/>
    </row>
    <row r="10" spans="2:46" s="1" customFormat="1" ht="11.25">
      <c r="B10" s="34"/>
      <c r="I10" s="113"/>
      <c r="L10" s="34"/>
    </row>
    <row r="11" spans="2:46" s="1" customFormat="1" ht="12" customHeight="1">
      <c r="B11" s="34"/>
      <c r="D11" s="112" t="s">
        <v>16</v>
      </c>
      <c r="F11" s="101" t="s">
        <v>1</v>
      </c>
      <c r="I11" s="114" t="s">
        <v>17</v>
      </c>
      <c r="J11" s="101" t="s">
        <v>1</v>
      </c>
      <c r="L11" s="34"/>
    </row>
    <row r="12" spans="2:46" s="1" customFormat="1" ht="12" customHeight="1">
      <c r="B12" s="34"/>
      <c r="D12" s="112" t="s">
        <v>18</v>
      </c>
      <c r="F12" s="101" t="s">
        <v>19</v>
      </c>
      <c r="I12" s="114" t="s">
        <v>20</v>
      </c>
      <c r="J12" s="115" t="str">
        <f>'Rekapitulace stavby'!AN8</f>
        <v>25. 11. 2019</v>
      </c>
      <c r="L12" s="34"/>
    </row>
    <row r="13" spans="2:46" s="1" customFormat="1" ht="10.9" customHeight="1">
      <c r="B13" s="34"/>
      <c r="I13" s="113"/>
      <c r="L13" s="34"/>
    </row>
    <row r="14" spans="2:46" s="1" customFormat="1" ht="12" customHeight="1">
      <c r="B14" s="34"/>
      <c r="D14" s="112" t="s">
        <v>22</v>
      </c>
      <c r="I14" s="114" t="s">
        <v>23</v>
      </c>
      <c r="J14" s="101" t="s">
        <v>1</v>
      </c>
      <c r="L14" s="34"/>
    </row>
    <row r="15" spans="2:46" s="1" customFormat="1" ht="18" customHeight="1">
      <c r="B15" s="34"/>
      <c r="E15" s="101" t="s">
        <v>24</v>
      </c>
      <c r="I15" s="114" t="s">
        <v>25</v>
      </c>
      <c r="J15" s="101" t="s">
        <v>1</v>
      </c>
      <c r="L15" s="34"/>
    </row>
    <row r="16" spans="2:46" s="1" customFormat="1" ht="6.95" customHeight="1">
      <c r="B16" s="34"/>
      <c r="I16" s="113"/>
      <c r="L16" s="34"/>
    </row>
    <row r="17" spans="2:12" s="1" customFormat="1" ht="12" customHeight="1">
      <c r="B17" s="34"/>
      <c r="D17" s="112" t="s">
        <v>26</v>
      </c>
      <c r="I17" s="114" t="s">
        <v>23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86" t="str">
        <f>'Rekapitulace stavby'!E14</f>
        <v>Vyplň údaj</v>
      </c>
      <c r="F18" s="287"/>
      <c r="G18" s="287"/>
      <c r="H18" s="287"/>
      <c r="I18" s="114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3"/>
      <c r="L19" s="34"/>
    </row>
    <row r="20" spans="2:12" s="1" customFormat="1" ht="12" customHeight="1">
      <c r="B20" s="34"/>
      <c r="D20" s="112" t="s">
        <v>28</v>
      </c>
      <c r="I20" s="114" t="s">
        <v>23</v>
      </c>
      <c r="J20" s="101" t="s">
        <v>29</v>
      </c>
      <c r="L20" s="34"/>
    </row>
    <row r="21" spans="2:12" s="1" customFormat="1" ht="18" customHeight="1">
      <c r="B21" s="34"/>
      <c r="E21" s="101" t="s">
        <v>30</v>
      </c>
      <c r="I21" s="114" t="s">
        <v>25</v>
      </c>
      <c r="J21" s="101" t="s">
        <v>31</v>
      </c>
      <c r="L21" s="34"/>
    </row>
    <row r="22" spans="2:12" s="1" customFormat="1" ht="6.95" customHeight="1">
      <c r="B22" s="34"/>
      <c r="I22" s="113"/>
      <c r="L22" s="34"/>
    </row>
    <row r="23" spans="2:12" s="1" customFormat="1" ht="12" customHeight="1">
      <c r="B23" s="34"/>
      <c r="D23" s="112" t="s">
        <v>33</v>
      </c>
      <c r="I23" s="114" t="s">
        <v>23</v>
      </c>
      <c r="J23" s="101" t="str">
        <f>IF('Rekapitulace stavby'!AN19="","",'Rekapitulace stavby'!AN19)</f>
        <v/>
      </c>
      <c r="L23" s="34"/>
    </row>
    <row r="24" spans="2:12" s="1" customFormat="1" ht="18" customHeight="1">
      <c r="B24" s="34"/>
      <c r="E24" s="101" t="str">
        <f>IF('Rekapitulace stavby'!E20="","",'Rekapitulace stavby'!E20)</f>
        <v xml:space="preserve"> </v>
      </c>
      <c r="I24" s="114" t="s">
        <v>25</v>
      </c>
      <c r="J24" s="101" t="str">
        <f>IF('Rekapitulace stavby'!AN20="","",'Rekapitulace stavby'!AN20)</f>
        <v/>
      </c>
      <c r="L24" s="34"/>
    </row>
    <row r="25" spans="2:12" s="1" customFormat="1" ht="6.95" customHeight="1">
      <c r="B25" s="34"/>
      <c r="I25" s="113"/>
      <c r="L25" s="34"/>
    </row>
    <row r="26" spans="2:12" s="1" customFormat="1" ht="12" customHeight="1">
      <c r="B26" s="34"/>
      <c r="D26" s="112" t="s">
        <v>35</v>
      </c>
      <c r="I26" s="113"/>
      <c r="L26" s="34"/>
    </row>
    <row r="27" spans="2:12" s="7" customFormat="1" ht="16.5" customHeight="1">
      <c r="B27" s="116"/>
      <c r="E27" s="288" t="s">
        <v>1</v>
      </c>
      <c r="F27" s="288"/>
      <c r="G27" s="288"/>
      <c r="H27" s="288"/>
      <c r="I27" s="117"/>
      <c r="L27" s="116"/>
    </row>
    <row r="28" spans="2:12" s="1" customFormat="1" ht="6.95" customHeight="1">
      <c r="B28" s="34"/>
      <c r="I28" s="113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8"/>
      <c r="J29" s="58"/>
      <c r="K29" s="58"/>
      <c r="L29" s="34"/>
    </row>
    <row r="30" spans="2:12" s="1" customFormat="1" ht="14.45" customHeight="1">
      <c r="B30" s="34"/>
      <c r="D30" s="101" t="s">
        <v>129</v>
      </c>
      <c r="I30" s="113"/>
      <c r="J30" s="119">
        <f>J96</f>
        <v>0</v>
      </c>
      <c r="L30" s="34"/>
    </row>
    <row r="31" spans="2:12" s="1" customFormat="1" ht="14.45" customHeight="1">
      <c r="B31" s="34"/>
      <c r="D31" s="120" t="s">
        <v>130</v>
      </c>
      <c r="I31" s="113"/>
      <c r="J31" s="119">
        <f>J106</f>
        <v>0</v>
      </c>
      <c r="L31" s="34"/>
    </row>
    <row r="32" spans="2:12" s="1" customFormat="1" ht="25.35" customHeight="1">
      <c r="B32" s="34"/>
      <c r="D32" s="121" t="s">
        <v>36</v>
      </c>
      <c r="I32" s="113"/>
      <c r="J32" s="122">
        <f>ROUND(J30 + J31, 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8"/>
      <c r="J33" s="58"/>
      <c r="K33" s="58"/>
      <c r="L33" s="34"/>
    </row>
    <row r="34" spans="2:12" s="1" customFormat="1" ht="14.45" customHeight="1">
      <c r="B34" s="34"/>
      <c r="F34" s="123" t="s">
        <v>38</v>
      </c>
      <c r="I34" s="124" t="s">
        <v>37</v>
      </c>
      <c r="J34" s="123" t="s">
        <v>39</v>
      </c>
      <c r="L34" s="34"/>
    </row>
    <row r="35" spans="2:12" s="1" customFormat="1" ht="14.45" customHeight="1">
      <c r="B35" s="34"/>
      <c r="D35" s="125" t="s">
        <v>40</v>
      </c>
      <c r="E35" s="112" t="s">
        <v>41</v>
      </c>
      <c r="F35" s="126">
        <f>ROUND((SUM(BE106:BE113) + SUM(BE133:BE202)),  2)</f>
        <v>0</v>
      </c>
      <c r="I35" s="127">
        <v>0.21</v>
      </c>
      <c r="J35" s="126">
        <f>ROUND(((SUM(BE106:BE113) + SUM(BE133:BE202))*I35),  2)</f>
        <v>0</v>
      </c>
      <c r="L35" s="34"/>
    </row>
    <row r="36" spans="2:12" s="1" customFormat="1" ht="14.45" customHeight="1">
      <c r="B36" s="34"/>
      <c r="E36" s="112" t="s">
        <v>42</v>
      </c>
      <c r="F36" s="126">
        <f>ROUND((SUM(BF106:BF113) + SUM(BF133:BF202)),  2)</f>
        <v>0</v>
      </c>
      <c r="I36" s="127">
        <v>0.15</v>
      </c>
      <c r="J36" s="126">
        <f>ROUND(((SUM(BF106:BF113) + SUM(BF133:BF202))*I36),  2)</f>
        <v>0</v>
      </c>
      <c r="L36" s="34"/>
    </row>
    <row r="37" spans="2:12" s="1" customFormat="1" ht="14.45" hidden="1" customHeight="1">
      <c r="B37" s="34"/>
      <c r="E37" s="112" t="s">
        <v>43</v>
      </c>
      <c r="F37" s="126">
        <f>ROUND((SUM(BG106:BG113) + SUM(BG133:BG202)),  2)</f>
        <v>0</v>
      </c>
      <c r="I37" s="127">
        <v>0.21</v>
      </c>
      <c r="J37" s="126">
        <f>0</f>
        <v>0</v>
      </c>
      <c r="L37" s="34"/>
    </row>
    <row r="38" spans="2:12" s="1" customFormat="1" ht="14.45" hidden="1" customHeight="1">
      <c r="B38" s="34"/>
      <c r="E38" s="112" t="s">
        <v>44</v>
      </c>
      <c r="F38" s="126">
        <f>ROUND((SUM(BH106:BH113) + SUM(BH133:BH202)),  2)</f>
        <v>0</v>
      </c>
      <c r="I38" s="127">
        <v>0.15</v>
      </c>
      <c r="J38" s="126">
        <f>0</f>
        <v>0</v>
      </c>
      <c r="L38" s="34"/>
    </row>
    <row r="39" spans="2:12" s="1" customFormat="1" ht="14.45" hidden="1" customHeight="1">
      <c r="B39" s="34"/>
      <c r="E39" s="112" t="s">
        <v>45</v>
      </c>
      <c r="F39" s="126">
        <f>ROUND((SUM(BI106:BI113) + SUM(BI133:BI202)),  2)</f>
        <v>0</v>
      </c>
      <c r="I39" s="127">
        <v>0</v>
      </c>
      <c r="J39" s="126">
        <f>0</f>
        <v>0</v>
      </c>
      <c r="L39" s="34"/>
    </row>
    <row r="40" spans="2:12" s="1" customFormat="1" ht="6.95" customHeight="1">
      <c r="B40" s="34"/>
      <c r="I40" s="113"/>
      <c r="L40" s="34"/>
    </row>
    <row r="41" spans="2:12" s="1" customFormat="1" ht="25.35" customHeight="1">
      <c r="B41" s="34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3"/>
      <c r="J41" s="134">
        <f>SUM(J32:J39)</f>
        <v>0</v>
      </c>
      <c r="K41" s="135"/>
      <c r="L41" s="34"/>
    </row>
    <row r="42" spans="2:12" s="1" customFormat="1" ht="14.45" customHeight="1">
      <c r="B42" s="34"/>
      <c r="I42" s="113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47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47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47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47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47" s="1" customFormat="1" ht="12" customHeight="1">
      <c r="B86" s="30"/>
      <c r="C86" s="25" t="s">
        <v>125</v>
      </c>
      <c r="D86" s="31"/>
      <c r="E86" s="31"/>
      <c r="F86" s="31"/>
      <c r="G86" s="31"/>
      <c r="H86" s="31"/>
      <c r="I86" s="113"/>
      <c r="J86" s="31"/>
      <c r="K86" s="31"/>
      <c r="L86" s="34"/>
    </row>
    <row r="87" spans="2:47" s="1" customFormat="1" ht="16.5" customHeight="1">
      <c r="B87" s="30"/>
      <c r="C87" s="31"/>
      <c r="D87" s="31"/>
      <c r="E87" s="252" t="str">
        <f>E9</f>
        <v>6D - SO 06 ZPEVNĚNÉ PLOCHY</v>
      </c>
      <c r="F87" s="277"/>
      <c r="G87" s="277"/>
      <c r="H87" s="277"/>
      <c r="I87" s="113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13"/>
      <c r="J88" s="31"/>
      <c r="K88" s="31"/>
      <c r="L88" s="34"/>
    </row>
    <row r="89" spans="2:47" s="1" customFormat="1" ht="12" customHeight="1">
      <c r="B89" s="30"/>
      <c r="C89" s="25" t="s">
        <v>18</v>
      </c>
      <c r="D89" s="31"/>
      <c r="E89" s="31"/>
      <c r="F89" s="23" t="str">
        <f>F12</f>
        <v>Litomyšl</v>
      </c>
      <c r="G89" s="31"/>
      <c r="H89" s="31"/>
      <c r="I89" s="114" t="s">
        <v>20</v>
      </c>
      <c r="J89" s="57" t="str">
        <f>IF(J12="","",J12)</f>
        <v>25. 11. 2019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47" s="1" customFormat="1" ht="15.2" customHeight="1">
      <c r="B91" s="30"/>
      <c r="C91" s="25" t="s">
        <v>22</v>
      </c>
      <c r="D91" s="31"/>
      <c r="E91" s="31"/>
      <c r="F91" s="23" t="str">
        <f>E15</f>
        <v>Město Litomyšl</v>
      </c>
      <c r="G91" s="31"/>
      <c r="H91" s="31"/>
      <c r="I91" s="114" t="s">
        <v>28</v>
      </c>
      <c r="J91" s="28" t="str">
        <f>E21</f>
        <v>KIP s.r.o. Litomyšl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4" t="s">
        <v>33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13"/>
      <c r="J93" s="31"/>
      <c r="K93" s="31"/>
      <c r="L93" s="34"/>
    </row>
    <row r="94" spans="2:47" s="1" customFormat="1" ht="29.25" customHeight="1">
      <c r="B94" s="30"/>
      <c r="C94" s="150" t="s">
        <v>132</v>
      </c>
      <c r="D94" s="151"/>
      <c r="E94" s="151"/>
      <c r="F94" s="151"/>
      <c r="G94" s="151"/>
      <c r="H94" s="151"/>
      <c r="I94" s="152"/>
      <c r="J94" s="153" t="s">
        <v>133</v>
      </c>
      <c r="K94" s="151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47" s="1" customFormat="1" ht="22.9" customHeight="1">
      <c r="B96" s="30"/>
      <c r="C96" s="154" t="s">
        <v>134</v>
      </c>
      <c r="D96" s="31"/>
      <c r="E96" s="31"/>
      <c r="F96" s="31"/>
      <c r="G96" s="31"/>
      <c r="H96" s="31"/>
      <c r="I96" s="113"/>
      <c r="J96" s="75">
        <f>J133</f>
        <v>0</v>
      </c>
      <c r="K96" s="31"/>
      <c r="L96" s="34"/>
      <c r="AU96" s="13" t="s">
        <v>135</v>
      </c>
    </row>
    <row r="97" spans="2:65" s="8" customFormat="1" ht="24.95" customHeight="1">
      <c r="B97" s="155"/>
      <c r="C97" s="156"/>
      <c r="D97" s="157" t="s">
        <v>2533</v>
      </c>
      <c r="E97" s="158"/>
      <c r="F97" s="158"/>
      <c r="G97" s="158"/>
      <c r="H97" s="158"/>
      <c r="I97" s="159"/>
      <c r="J97" s="160">
        <f>J134</f>
        <v>0</v>
      </c>
      <c r="K97" s="156"/>
      <c r="L97" s="161"/>
    </row>
    <row r="98" spans="2:65" s="8" customFormat="1" ht="24.95" customHeight="1">
      <c r="B98" s="155"/>
      <c r="C98" s="156"/>
      <c r="D98" s="157" t="s">
        <v>2612</v>
      </c>
      <c r="E98" s="158"/>
      <c r="F98" s="158"/>
      <c r="G98" s="158"/>
      <c r="H98" s="158"/>
      <c r="I98" s="159"/>
      <c r="J98" s="160">
        <f>J156</f>
        <v>0</v>
      </c>
      <c r="K98" s="156"/>
      <c r="L98" s="161"/>
    </row>
    <row r="99" spans="2:65" s="8" customFormat="1" ht="24.95" customHeight="1">
      <c r="B99" s="155"/>
      <c r="C99" s="156"/>
      <c r="D99" s="157" t="s">
        <v>2613</v>
      </c>
      <c r="E99" s="158"/>
      <c r="F99" s="158"/>
      <c r="G99" s="158"/>
      <c r="H99" s="158"/>
      <c r="I99" s="159"/>
      <c r="J99" s="160">
        <f>J163</f>
        <v>0</v>
      </c>
      <c r="K99" s="156"/>
      <c r="L99" s="161"/>
    </row>
    <row r="100" spans="2:65" s="8" customFormat="1" ht="24.95" customHeight="1">
      <c r="B100" s="155"/>
      <c r="C100" s="156"/>
      <c r="D100" s="157" t="s">
        <v>2614</v>
      </c>
      <c r="E100" s="158"/>
      <c r="F100" s="158"/>
      <c r="G100" s="158"/>
      <c r="H100" s="158"/>
      <c r="I100" s="159"/>
      <c r="J100" s="160">
        <f>J174</f>
        <v>0</v>
      </c>
      <c r="K100" s="156"/>
      <c r="L100" s="161"/>
    </row>
    <row r="101" spans="2:65" s="8" customFormat="1" ht="24.95" customHeight="1">
      <c r="B101" s="155"/>
      <c r="C101" s="156"/>
      <c r="D101" s="157" t="s">
        <v>2615</v>
      </c>
      <c r="E101" s="158"/>
      <c r="F101" s="158"/>
      <c r="G101" s="158"/>
      <c r="H101" s="158"/>
      <c r="I101" s="159"/>
      <c r="J101" s="160">
        <f>J179</f>
        <v>0</v>
      </c>
      <c r="K101" s="156"/>
      <c r="L101" s="161"/>
    </row>
    <row r="102" spans="2:65" s="8" customFormat="1" ht="24.95" customHeight="1">
      <c r="B102" s="155"/>
      <c r="C102" s="156"/>
      <c r="D102" s="157" t="s">
        <v>2205</v>
      </c>
      <c r="E102" s="158"/>
      <c r="F102" s="158"/>
      <c r="G102" s="158"/>
      <c r="H102" s="158"/>
      <c r="I102" s="159"/>
      <c r="J102" s="160">
        <f>J186</f>
        <v>0</v>
      </c>
      <c r="K102" s="156"/>
      <c r="L102" s="161"/>
    </row>
    <row r="103" spans="2:65" s="8" customFormat="1" ht="24.95" customHeight="1">
      <c r="B103" s="155"/>
      <c r="C103" s="156"/>
      <c r="D103" s="157" t="s">
        <v>2206</v>
      </c>
      <c r="E103" s="158"/>
      <c r="F103" s="158"/>
      <c r="G103" s="158"/>
      <c r="H103" s="158"/>
      <c r="I103" s="159"/>
      <c r="J103" s="160">
        <f>J201</f>
        <v>0</v>
      </c>
      <c r="K103" s="156"/>
      <c r="L103" s="161"/>
    </row>
    <row r="104" spans="2:65" s="1" customFormat="1" ht="21.75" customHeight="1">
      <c r="B104" s="30"/>
      <c r="C104" s="31"/>
      <c r="D104" s="31"/>
      <c r="E104" s="31"/>
      <c r="F104" s="31"/>
      <c r="G104" s="31"/>
      <c r="H104" s="31"/>
      <c r="I104" s="113"/>
      <c r="J104" s="31"/>
      <c r="K104" s="31"/>
      <c r="L104" s="34"/>
    </row>
    <row r="105" spans="2:65" s="1" customFormat="1" ht="6.95" customHeight="1">
      <c r="B105" s="30"/>
      <c r="C105" s="31"/>
      <c r="D105" s="31"/>
      <c r="E105" s="31"/>
      <c r="F105" s="31"/>
      <c r="G105" s="31"/>
      <c r="H105" s="31"/>
      <c r="I105" s="113"/>
      <c r="J105" s="31"/>
      <c r="K105" s="31"/>
      <c r="L105" s="34"/>
    </row>
    <row r="106" spans="2:65" s="1" customFormat="1" ht="29.25" customHeight="1">
      <c r="B106" s="30"/>
      <c r="C106" s="154" t="s">
        <v>173</v>
      </c>
      <c r="D106" s="31"/>
      <c r="E106" s="31"/>
      <c r="F106" s="31"/>
      <c r="G106" s="31"/>
      <c r="H106" s="31"/>
      <c r="I106" s="113"/>
      <c r="J106" s="168">
        <f>ROUND(J107 + J108 + J109 + J110 + J111 + J112,2)</f>
        <v>0</v>
      </c>
      <c r="K106" s="31"/>
      <c r="L106" s="34"/>
      <c r="N106" s="169" t="s">
        <v>40</v>
      </c>
    </row>
    <row r="107" spans="2:65" s="1" customFormat="1" ht="18" customHeight="1">
      <c r="B107" s="30"/>
      <c r="C107" s="31"/>
      <c r="D107" s="280" t="s">
        <v>174</v>
      </c>
      <c r="E107" s="281"/>
      <c r="F107" s="281"/>
      <c r="G107" s="31"/>
      <c r="H107" s="31"/>
      <c r="I107" s="113"/>
      <c r="J107" s="171">
        <v>0</v>
      </c>
      <c r="K107" s="31"/>
      <c r="L107" s="172"/>
      <c r="M107" s="113"/>
      <c r="N107" s="173" t="s">
        <v>41</v>
      </c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74" t="s">
        <v>175</v>
      </c>
      <c r="AZ107" s="113"/>
      <c r="BA107" s="113"/>
      <c r="BB107" s="113"/>
      <c r="BC107" s="113"/>
      <c r="BD107" s="113"/>
      <c r="BE107" s="175">
        <f t="shared" ref="BE107:BE112" si="0">IF(N107="základní",J107,0)</f>
        <v>0</v>
      </c>
      <c r="BF107" s="175">
        <f t="shared" ref="BF107:BF112" si="1">IF(N107="snížená",J107,0)</f>
        <v>0</v>
      </c>
      <c r="BG107" s="175">
        <f t="shared" ref="BG107:BG112" si="2">IF(N107="zákl. přenesená",J107,0)</f>
        <v>0</v>
      </c>
      <c r="BH107" s="175">
        <f t="shared" ref="BH107:BH112" si="3">IF(N107="sníž. přenesená",J107,0)</f>
        <v>0</v>
      </c>
      <c r="BI107" s="175">
        <f t="shared" ref="BI107:BI112" si="4">IF(N107="nulová",J107,0)</f>
        <v>0</v>
      </c>
      <c r="BJ107" s="174" t="s">
        <v>83</v>
      </c>
      <c r="BK107" s="113"/>
      <c r="BL107" s="113"/>
      <c r="BM107" s="113"/>
    </row>
    <row r="108" spans="2:65" s="1" customFormat="1" ht="18" customHeight="1">
      <c r="B108" s="30"/>
      <c r="C108" s="31"/>
      <c r="D108" s="280" t="s">
        <v>176</v>
      </c>
      <c r="E108" s="281"/>
      <c r="F108" s="281"/>
      <c r="G108" s="31"/>
      <c r="H108" s="31"/>
      <c r="I108" s="113"/>
      <c r="J108" s="171">
        <v>0</v>
      </c>
      <c r="K108" s="31"/>
      <c r="L108" s="172"/>
      <c r="M108" s="113"/>
      <c r="N108" s="173" t="s">
        <v>41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74" t="s">
        <v>175</v>
      </c>
      <c r="AZ108" s="113"/>
      <c r="BA108" s="113"/>
      <c r="BB108" s="113"/>
      <c r="BC108" s="113"/>
      <c r="BD108" s="113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83</v>
      </c>
      <c r="BK108" s="113"/>
      <c r="BL108" s="113"/>
      <c r="BM108" s="113"/>
    </row>
    <row r="109" spans="2:65" s="1" customFormat="1" ht="18" customHeight="1">
      <c r="B109" s="30"/>
      <c r="C109" s="31"/>
      <c r="D109" s="280" t="s">
        <v>177</v>
      </c>
      <c r="E109" s="281"/>
      <c r="F109" s="281"/>
      <c r="G109" s="31"/>
      <c r="H109" s="31"/>
      <c r="I109" s="113"/>
      <c r="J109" s="171">
        <v>0</v>
      </c>
      <c r="K109" s="31"/>
      <c r="L109" s="172"/>
      <c r="M109" s="113"/>
      <c r="N109" s="173" t="s">
        <v>41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74" t="s">
        <v>175</v>
      </c>
      <c r="AZ109" s="113"/>
      <c r="BA109" s="113"/>
      <c r="BB109" s="113"/>
      <c r="BC109" s="113"/>
      <c r="BD109" s="113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83</v>
      </c>
      <c r="BK109" s="113"/>
      <c r="BL109" s="113"/>
      <c r="BM109" s="113"/>
    </row>
    <row r="110" spans="2:65" s="1" customFormat="1" ht="18" customHeight="1">
      <c r="B110" s="30"/>
      <c r="C110" s="31"/>
      <c r="D110" s="280" t="s">
        <v>178</v>
      </c>
      <c r="E110" s="281"/>
      <c r="F110" s="281"/>
      <c r="G110" s="31"/>
      <c r="H110" s="31"/>
      <c r="I110" s="113"/>
      <c r="J110" s="171">
        <v>0</v>
      </c>
      <c r="K110" s="31"/>
      <c r="L110" s="172"/>
      <c r="M110" s="113"/>
      <c r="N110" s="173" t="s">
        <v>41</v>
      </c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74" t="s">
        <v>175</v>
      </c>
      <c r="AZ110" s="113"/>
      <c r="BA110" s="113"/>
      <c r="BB110" s="113"/>
      <c r="BC110" s="113"/>
      <c r="BD110" s="113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83</v>
      </c>
      <c r="BK110" s="113"/>
      <c r="BL110" s="113"/>
      <c r="BM110" s="113"/>
    </row>
    <row r="111" spans="2:65" s="1" customFormat="1" ht="18" customHeight="1">
      <c r="B111" s="30"/>
      <c r="C111" s="31"/>
      <c r="D111" s="280" t="s">
        <v>179</v>
      </c>
      <c r="E111" s="281"/>
      <c r="F111" s="281"/>
      <c r="G111" s="31"/>
      <c r="H111" s="31"/>
      <c r="I111" s="113"/>
      <c r="J111" s="171">
        <v>0</v>
      </c>
      <c r="K111" s="31"/>
      <c r="L111" s="172"/>
      <c r="M111" s="113"/>
      <c r="N111" s="173" t="s">
        <v>41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74" t="s">
        <v>175</v>
      </c>
      <c r="AZ111" s="113"/>
      <c r="BA111" s="113"/>
      <c r="BB111" s="113"/>
      <c r="BC111" s="113"/>
      <c r="BD111" s="113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83</v>
      </c>
      <c r="BK111" s="113"/>
      <c r="BL111" s="113"/>
      <c r="BM111" s="113"/>
    </row>
    <row r="112" spans="2:65" s="1" customFormat="1" ht="18" customHeight="1">
      <c r="B112" s="30"/>
      <c r="C112" s="31"/>
      <c r="D112" s="170" t="s">
        <v>180</v>
      </c>
      <c r="E112" s="31"/>
      <c r="F112" s="31"/>
      <c r="G112" s="31"/>
      <c r="H112" s="31"/>
      <c r="I112" s="113"/>
      <c r="J112" s="171">
        <f>ROUND(J30*T112,2)</f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181</v>
      </c>
      <c r="AZ112" s="113"/>
      <c r="BA112" s="113"/>
      <c r="BB112" s="113"/>
      <c r="BC112" s="113"/>
      <c r="BD112" s="113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83</v>
      </c>
      <c r="BK112" s="113"/>
      <c r="BL112" s="113"/>
      <c r="BM112" s="113"/>
    </row>
    <row r="113" spans="2:12" s="1" customFormat="1" ht="11.25">
      <c r="B113" s="30"/>
      <c r="C113" s="31"/>
      <c r="D113" s="31"/>
      <c r="E113" s="31"/>
      <c r="F113" s="31"/>
      <c r="G113" s="31"/>
      <c r="H113" s="31"/>
      <c r="I113" s="113"/>
      <c r="J113" s="31"/>
      <c r="K113" s="31"/>
      <c r="L113" s="34"/>
    </row>
    <row r="114" spans="2:12" s="1" customFormat="1" ht="29.25" customHeight="1">
      <c r="B114" s="30"/>
      <c r="C114" s="176" t="s">
        <v>182</v>
      </c>
      <c r="D114" s="151"/>
      <c r="E114" s="151"/>
      <c r="F114" s="151"/>
      <c r="G114" s="151"/>
      <c r="H114" s="151"/>
      <c r="I114" s="152"/>
      <c r="J114" s="177">
        <f>ROUND(J96+J106,2)</f>
        <v>0</v>
      </c>
      <c r="K114" s="151"/>
      <c r="L114" s="34"/>
    </row>
    <row r="115" spans="2:12" s="1" customFormat="1" ht="6.95" customHeight="1">
      <c r="B115" s="45"/>
      <c r="C115" s="46"/>
      <c r="D115" s="46"/>
      <c r="E115" s="46"/>
      <c r="F115" s="46"/>
      <c r="G115" s="46"/>
      <c r="H115" s="46"/>
      <c r="I115" s="146"/>
      <c r="J115" s="46"/>
      <c r="K115" s="46"/>
      <c r="L115" s="34"/>
    </row>
    <row r="119" spans="2:12" s="1" customFormat="1" ht="6.95" customHeight="1">
      <c r="B119" s="47"/>
      <c r="C119" s="48"/>
      <c r="D119" s="48"/>
      <c r="E119" s="48"/>
      <c r="F119" s="48"/>
      <c r="G119" s="48"/>
      <c r="H119" s="48"/>
      <c r="I119" s="149"/>
      <c r="J119" s="48"/>
      <c r="K119" s="48"/>
      <c r="L119" s="34"/>
    </row>
    <row r="120" spans="2:12" s="1" customFormat="1" ht="24.95" customHeight="1">
      <c r="B120" s="30"/>
      <c r="C120" s="19" t="s">
        <v>183</v>
      </c>
      <c r="D120" s="31"/>
      <c r="E120" s="31"/>
      <c r="F120" s="31"/>
      <c r="G120" s="31"/>
      <c r="H120" s="31"/>
      <c r="I120" s="113"/>
      <c r="J120" s="31"/>
      <c r="K120" s="31"/>
      <c r="L120" s="34"/>
    </row>
    <row r="121" spans="2:12" s="1" customFormat="1" ht="6.95" customHeight="1">
      <c r="B121" s="30"/>
      <c r="C121" s="31"/>
      <c r="D121" s="31"/>
      <c r="E121" s="31"/>
      <c r="F121" s="31"/>
      <c r="G121" s="31"/>
      <c r="H121" s="31"/>
      <c r="I121" s="113"/>
      <c r="J121" s="31"/>
      <c r="K121" s="31"/>
      <c r="L121" s="34"/>
    </row>
    <row r="122" spans="2:12" s="1" customFormat="1" ht="12" customHeight="1">
      <c r="B122" s="30"/>
      <c r="C122" s="25" t="s">
        <v>14</v>
      </c>
      <c r="D122" s="31"/>
      <c r="E122" s="31"/>
      <c r="F122" s="31"/>
      <c r="G122" s="31"/>
      <c r="H122" s="31"/>
      <c r="I122" s="113"/>
      <c r="J122" s="31"/>
      <c r="K122" s="31"/>
      <c r="L122" s="34"/>
    </row>
    <row r="123" spans="2:12" s="1" customFormat="1" ht="16.5" customHeight="1">
      <c r="B123" s="30"/>
      <c r="C123" s="31"/>
      <c r="D123" s="31"/>
      <c r="E123" s="278" t="str">
        <f>E7</f>
        <v>Bytový dům Zahájská</v>
      </c>
      <c r="F123" s="279"/>
      <c r="G123" s="279"/>
      <c r="H123" s="279"/>
      <c r="I123" s="113"/>
      <c r="J123" s="31"/>
      <c r="K123" s="31"/>
      <c r="L123" s="34"/>
    </row>
    <row r="124" spans="2:12" s="1" customFormat="1" ht="12" customHeight="1">
      <c r="B124" s="30"/>
      <c r="C124" s="25" t="s">
        <v>125</v>
      </c>
      <c r="D124" s="31"/>
      <c r="E124" s="31"/>
      <c r="F124" s="31"/>
      <c r="G124" s="31"/>
      <c r="H124" s="31"/>
      <c r="I124" s="113"/>
      <c r="J124" s="31"/>
      <c r="K124" s="31"/>
      <c r="L124" s="34"/>
    </row>
    <row r="125" spans="2:12" s="1" customFormat="1" ht="16.5" customHeight="1">
      <c r="B125" s="30"/>
      <c r="C125" s="31"/>
      <c r="D125" s="31"/>
      <c r="E125" s="252" t="str">
        <f>E9</f>
        <v>6D - SO 06 ZPEVNĚNÉ PLOCHY</v>
      </c>
      <c r="F125" s="277"/>
      <c r="G125" s="277"/>
      <c r="H125" s="277"/>
      <c r="I125" s="113"/>
      <c r="J125" s="31"/>
      <c r="K125" s="31"/>
      <c r="L125" s="34"/>
    </row>
    <row r="126" spans="2:12" s="1" customFormat="1" ht="6.95" customHeight="1">
      <c r="B126" s="30"/>
      <c r="C126" s="31"/>
      <c r="D126" s="31"/>
      <c r="E126" s="31"/>
      <c r="F126" s="31"/>
      <c r="G126" s="31"/>
      <c r="H126" s="31"/>
      <c r="I126" s="113"/>
      <c r="J126" s="31"/>
      <c r="K126" s="31"/>
      <c r="L126" s="34"/>
    </row>
    <row r="127" spans="2:12" s="1" customFormat="1" ht="12" customHeight="1">
      <c r="B127" s="30"/>
      <c r="C127" s="25" t="s">
        <v>18</v>
      </c>
      <c r="D127" s="31"/>
      <c r="E127" s="31"/>
      <c r="F127" s="23" t="str">
        <f>F12</f>
        <v>Litomyšl</v>
      </c>
      <c r="G127" s="31"/>
      <c r="H127" s="31"/>
      <c r="I127" s="114" t="s">
        <v>20</v>
      </c>
      <c r="J127" s="57" t="str">
        <f>IF(J12="","",J12)</f>
        <v>25. 11. 2019</v>
      </c>
      <c r="K127" s="31"/>
      <c r="L127" s="34"/>
    </row>
    <row r="128" spans="2:12" s="1" customFormat="1" ht="6.95" customHeight="1">
      <c r="B128" s="30"/>
      <c r="C128" s="31"/>
      <c r="D128" s="31"/>
      <c r="E128" s="31"/>
      <c r="F128" s="31"/>
      <c r="G128" s="31"/>
      <c r="H128" s="31"/>
      <c r="I128" s="113"/>
      <c r="J128" s="31"/>
      <c r="K128" s="31"/>
      <c r="L128" s="34"/>
    </row>
    <row r="129" spans="2:65" s="1" customFormat="1" ht="15.2" customHeight="1">
      <c r="B129" s="30"/>
      <c r="C129" s="25" t="s">
        <v>22</v>
      </c>
      <c r="D129" s="31"/>
      <c r="E129" s="31"/>
      <c r="F129" s="23" t="str">
        <f>E15</f>
        <v>Město Litomyšl</v>
      </c>
      <c r="G129" s="31"/>
      <c r="H129" s="31"/>
      <c r="I129" s="114" t="s">
        <v>28</v>
      </c>
      <c r="J129" s="28" t="str">
        <f>E21</f>
        <v>KIP s.r.o. Litomyšl</v>
      </c>
      <c r="K129" s="31"/>
      <c r="L129" s="34"/>
    </row>
    <row r="130" spans="2:65" s="1" customFormat="1" ht="15.2" customHeight="1">
      <c r="B130" s="30"/>
      <c r="C130" s="25" t="s">
        <v>26</v>
      </c>
      <c r="D130" s="31"/>
      <c r="E130" s="31"/>
      <c r="F130" s="23" t="str">
        <f>IF(E18="","",E18)</f>
        <v>Vyplň údaj</v>
      </c>
      <c r="G130" s="31"/>
      <c r="H130" s="31"/>
      <c r="I130" s="114" t="s">
        <v>33</v>
      </c>
      <c r="J130" s="28" t="str">
        <f>E24</f>
        <v xml:space="preserve"> </v>
      </c>
      <c r="K130" s="31"/>
      <c r="L130" s="34"/>
    </row>
    <row r="131" spans="2:65" s="1" customFormat="1" ht="10.35" customHeight="1">
      <c r="B131" s="30"/>
      <c r="C131" s="31"/>
      <c r="D131" s="31"/>
      <c r="E131" s="31"/>
      <c r="F131" s="31"/>
      <c r="G131" s="31"/>
      <c r="H131" s="31"/>
      <c r="I131" s="113"/>
      <c r="J131" s="31"/>
      <c r="K131" s="31"/>
      <c r="L131" s="34"/>
    </row>
    <row r="132" spans="2:65" s="10" customFormat="1" ht="29.25" customHeight="1">
      <c r="B132" s="178"/>
      <c r="C132" s="179" t="s">
        <v>184</v>
      </c>
      <c r="D132" s="180" t="s">
        <v>61</v>
      </c>
      <c r="E132" s="180" t="s">
        <v>57</v>
      </c>
      <c r="F132" s="180" t="s">
        <v>58</v>
      </c>
      <c r="G132" s="180" t="s">
        <v>185</v>
      </c>
      <c r="H132" s="180" t="s">
        <v>186</v>
      </c>
      <c r="I132" s="181" t="s">
        <v>187</v>
      </c>
      <c r="J132" s="182" t="s">
        <v>133</v>
      </c>
      <c r="K132" s="183" t="s">
        <v>188</v>
      </c>
      <c r="L132" s="184"/>
      <c r="M132" s="66" t="s">
        <v>1</v>
      </c>
      <c r="N132" s="67" t="s">
        <v>40</v>
      </c>
      <c r="O132" s="67" t="s">
        <v>189</v>
      </c>
      <c r="P132" s="67" t="s">
        <v>190</v>
      </c>
      <c r="Q132" s="67" t="s">
        <v>191</v>
      </c>
      <c r="R132" s="67" t="s">
        <v>192</v>
      </c>
      <c r="S132" s="67" t="s">
        <v>193</v>
      </c>
      <c r="T132" s="68" t="s">
        <v>194</v>
      </c>
    </row>
    <row r="133" spans="2:65" s="1" customFormat="1" ht="22.9" customHeight="1">
      <c r="B133" s="30"/>
      <c r="C133" s="73" t="s">
        <v>195</v>
      </c>
      <c r="D133" s="31"/>
      <c r="E133" s="31"/>
      <c r="F133" s="31"/>
      <c r="G133" s="31"/>
      <c r="H133" s="31"/>
      <c r="I133" s="113"/>
      <c r="J133" s="185">
        <f>BK133</f>
        <v>0</v>
      </c>
      <c r="K133" s="31"/>
      <c r="L133" s="34"/>
      <c r="M133" s="69"/>
      <c r="N133" s="70"/>
      <c r="O133" s="70"/>
      <c r="P133" s="186">
        <f>P134+P156+P163+P174+P179+P186+P201</f>
        <v>0</v>
      </c>
      <c r="Q133" s="70"/>
      <c r="R133" s="186">
        <f>R134+R156+R163+R174+R179+R186+R201</f>
        <v>224.10534719999998</v>
      </c>
      <c r="S133" s="70"/>
      <c r="T133" s="187">
        <f>T134+T156+T163+T174+T179+T186+T201</f>
        <v>0</v>
      </c>
      <c r="AT133" s="13" t="s">
        <v>75</v>
      </c>
      <c r="AU133" s="13" t="s">
        <v>135</v>
      </c>
      <c r="BK133" s="188">
        <f>BK134+BK156+BK163+BK174+BK179+BK186+BK201</f>
        <v>0</v>
      </c>
    </row>
    <row r="134" spans="2:65" s="11" customFormat="1" ht="25.9" customHeight="1">
      <c r="B134" s="189"/>
      <c r="C134" s="190"/>
      <c r="D134" s="191" t="s">
        <v>75</v>
      </c>
      <c r="E134" s="192" t="s">
        <v>83</v>
      </c>
      <c r="F134" s="192" t="s">
        <v>2539</v>
      </c>
      <c r="G134" s="190"/>
      <c r="H134" s="190"/>
      <c r="I134" s="193"/>
      <c r="J134" s="194">
        <f>BK134</f>
        <v>0</v>
      </c>
      <c r="K134" s="190"/>
      <c r="L134" s="195"/>
      <c r="M134" s="196"/>
      <c r="N134" s="197"/>
      <c r="O134" s="197"/>
      <c r="P134" s="198">
        <f>SUM(P135:P155)</f>
        <v>0</v>
      </c>
      <c r="Q134" s="197"/>
      <c r="R134" s="198">
        <f>SUM(R135:R155)</f>
        <v>143.74132</v>
      </c>
      <c r="S134" s="197"/>
      <c r="T134" s="199">
        <f>SUM(T135:T155)</f>
        <v>0</v>
      </c>
      <c r="AR134" s="200" t="s">
        <v>83</v>
      </c>
      <c r="AT134" s="201" t="s">
        <v>75</v>
      </c>
      <c r="AU134" s="201" t="s">
        <v>76</v>
      </c>
      <c r="AY134" s="200" t="s">
        <v>198</v>
      </c>
      <c r="BK134" s="202">
        <f>SUM(BK135:BK155)</f>
        <v>0</v>
      </c>
    </row>
    <row r="135" spans="2:65" s="1" customFormat="1" ht="24" customHeight="1">
      <c r="B135" s="30"/>
      <c r="C135" s="205" t="s">
        <v>83</v>
      </c>
      <c r="D135" s="205" t="s">
        <v>201</v>
      </c>
      <c r="E135" s="206" t="s">
        <v>2616</v>
      </c>
      <c r="F135" s="207" t="s">
        <v>2617</v>
      </c>
      <c r="G135" s="208" t="s">
        <v>275</v>
      </c>
      <c r="H135" s="209">
        <v>48</v>
      </c>
      <c r="I135" s="210"/>
      <c r="J135" s="209">
        <f t="shared" ref="J135:J155" si="5">ROUND(I135*H135,2)</f>
        <v>0</v>
      </c>
      <c r="K135" s="207" t="s">
        <v>1</v>
      </c>
      <c r="L135" s="34"/>
      <c r="M135" s="211" t="s">
        <v>1</v>
      </c>
      <c r="N135" s="212" t="s">
        <v>41</v>
      </c>
      <c r="O135" s="62"/>
      <c r="P135" s="213">
        <f t="shared" ref="P135:P155" si="6">O135*H135</f>
        <v>0</v>
      </c>
      <c r="Q135" s="213">
        <v>0.185</v>
      </c>
      <c r="R135" s="213">
        <f t="shared" ref="R135:R155" si="7">Q135*H135</f>
        <v>8.879999999999999</v>
      </c>
      <c r="S135" s="213">
        <v>0</v>
      </c>
      <c r="T135" s="214">
        <f t="shared" ref="T135:T155" si="8">S135*H135</f>
        <v>0</v>
      </c>
      <c r="AR135" s="215" t="s">
        <v>205</v>
      </c>
      <c r="AT135" s="215" t="s">
        <v>201</v>
      </c>
      <c r="AU135" s="215" t="s">
        <v>83</v>
      </c>
      <c r="AY135" s="13" t="s">
        <v>198</v>
      </c>
      <c r="BE135" s="216">
        <f t="shared" ref="BE135:BE155" si="9">IF(N135="základní",J135,0)</f>
        <v>0</v>
      </c>
      <c r="BF135" s="216">
        <f t="shared" ref="BF135:BF155" si="10">IF(N135="snížená",J135,0)</f>
        <v>0</v>
      </c>
      <c r="BG135" s="216">
        <f t="shared" ref="BG135:BG155" si="11">IF(N135="zákl. přenesená",J135,0)</f>
        <v>0</v>
      </c>
      <c r="BH135" s="216">
        <f t="shared" ref="BH135:BH155" si="12">IF(N135="sníž. přenesená",J135,0)</f>
        <v>0</v>
      </c>
      <c r="BI135" s="216">
        <f t="shared" ref="BI135:BI155" si="13">IF(N135="nulová",J135,0)</f>
        <v>0</v>
      </c>
      <c r="BJ135" s="13" t="s">
        <v>83</v>
      </c>
      <c r="BK135" s="216">
        <f t="shared" ref="BK135:BK155" si="14">ROUND(I135*H135,2)</f>
        <v>0</v>
      </c>
      <c r="BL135" s="13" t="s">
        <v>205</v>
      </c>
      <c r="BM135" s="215" t="s">
        <v>85</v>
      </c>
    </row>
    <row r="136" spans="2:65" s="1" customFormat="1" ht="24" customHeight="1">
      <c r="B136" s="30"/>
      <c r="C136" s="205" t="s">
        <v>85</v>
      </c>
      <c r="D136" s="205" t="s">
        <v>201</v>
      </c>
      <c r="E136" s="206" t="s">
        <v>2618</v>
      </c>
      <c r="F136" s="207" t="s">
        <v>2619</v>
      </c>
      <c r="G136" s="208" t="s">
        <v>275</v>
      </c>
      <c r="H136" s="209">
        <v>162</v>
      </c>
      <c r="I136" s="210"/>
      <c r="J136" s="209">
        <f t="shared" si="5"/>
        <v>0</v>
      </c>
      <c r="K136" s="207" t="s">
        <v>1</v>
      </c>
      <c r="L136" s="34"/>
      <c r="M136" s="211" t="s">
        <v>1</v>
      </c>
      <c r="N136" s="212" t="s">
        <v>41</v>
      </c>
      <c r="O136" s="62"/>
      <c r="P136" s="213">
        <f t="shared" si="6"/>
        <v>0</v>
      </c>
      <c r="Q136" s="213">
        <v>0.23499999999999999</v>
      </c>
      <c r="R136" s="213">
        <f t="shared" si="7"/>
        <v>38.07</v>
      </c>
      <c r="S136" s="213">
        <v>0</v>
      </c>
      <c r="T136" s="214">
        <f t="shared" si="8"/>
        <v>0</v>
      </c>
      <c r="AR136" s="215" t="s">
        <v>205</v>
      </c>
      <c r="AT136" s="215" t="s">
        <v>201</v>
      </c>
      <c r="AU136" s="215" t="s">
        <v>83</v>
      </c>
      <c r="AY136" s="13" t="s">
        <v>198</v>
      </c>
      <c r="BE136" s="216">
        <f t="shared" si="9"/>
        <v>0</v>
      </c>
      <c r="BF136" s="216">
        <f t="shared" si="10"/>
        <v>0</v>
      </c>
      <c r="BG136" s="216">
        <f t="shared" si="11"/>
        <v>0</v>
      </c>
      <c r="BH136" s="216">
        <f t="shared" si="12"/>
        <v>0</v>
      </c>
      <c r="BI136" s="216">
        <f t="shared" si="13"/>
        <v>0</v>
      </c>
      <c r="BJ136" s="13" t="s">
        <v>83</v>
      </c>
      <c r="BK136" s="216">
        <f t="shared" si="14"/>
        <v>0</v>
      </c>
      <c r="BL136" s="13" t="s">
        <v>205</v>
      </c>
      <c r="BM136" s="215" t="s">
        <v>205</v>
      </c>
    </row>
    <row r="137" spans="2:65" s="1" customFormat="1" ht="24" customHeight="1">
      <c r="B137" s="30"/>
      <c r="C137" s="205" t="s">
        <v>208</v>
      </c>
      <c r="D137" s="205" t="s">
        <v>201</v>
      </c>
      <c r="E137" s="206" t="s">
        <v>2620</v>
      </c>
      <c r="F137" s="207" t="s">
        <v>2621</v>
      </c>
      <c r="G137" s="208" t="s">
        <v>275</v>
      </c>
      <c r="H137" s="209">
        <v>48</v>
      </c>
      <c r="I137" s="210"/>
      <c r="J137" s="209">
        <f t="shared" si="5"/>
        <v>0</v>
      </c>
      <c r="K137" s="207" t="s">
        <v>1</v>
      </c>
      <c r="L137" s="34"/>
      <c r="M137" s="211" t="s">
        <v>1</v>
      </c>
      <c r="N137" s="212" t="s">
        <v>41</v>
      </c>
      <c r="O137" s="62"/>
      <c r="P137" s="213">
        <f t="shared" si="6"/>
        <v>0</v>
      </c>
      <c r="Q137" s="213">
        <v>0.24</v>
      </c>
      <c r="R137" s="213">
        <f t="shared" si="7"/>
        <v>11.52</v>
      </c>
      <c r="S137" s="213">
        <v>0</v>
      </c>
      <c r="T137" s="214">
        <f t="shared" si="8"/>
        <v>0</v>
      </c>
      <c r="AR137" s="215" t="s">
        <v>205</v>
      </c>
      <c r="AT137" s="215" t="s">
        <v>201</v>
      </c>
      <c r="AU137" s="215" t="s">
        <v>83</v>
      </c>
      <c r="AY137" s="13" t="s">
        <v>198</v>
      </c>
      <c r="BE137" s="216">
        <f t="shared" si="9"/>
        <v>0</v>
      </c>
      <c r="BF137" s="216">
        <f t="shared" si="10"/>
        <v>0</v>
      </c>
      <c r="BG137" s="216">
        <f t="shared" si="11"/>
        <v>0</v>
      </c>
      <c r="BH137" s="216">
        <f t="shared" si="12"/>
        <v>0</v>
      </c>
      <c r="BI137" s="216">
        <f t="shared" si="13"/>
        <v>0</v>
      </c>
      <c r="BJ137" s="13" t="s">
        <v>83</v>
      </c>
      <c r="BK137" s="216">
        <f t="shared" si="14"/>
        <v>0</v>
      </c>
      <c r="BL137" s="13" t="s">
        <v>205</v>
      </c>
      <c r="BM137" s="215" t="s">
        <v>212</v>
      </c>
    </row>
    <row r="138" spans="2:65" s="1" customFormat="1" ht="24" customHeight="1">
      <c r="B138" s="30"/>
      <c r="C138" s="205" t="s">
        <v>205</v>
      </c>
      <c r="D138" s="205" t="s">
        <v>201</v>
      </c>
      <c r="E138" s="206" t="s">
        <v>2622</v>
      </c>
      <c r="F138" s="207" t="s">
        <v>2623</v>
      </c>
      <c r="G138" s="208" t="s">
        <v>221</v>
      </c>
      <c r="H138" s="209">
        <v>37.5</v>
      </c>
      <c r="I138" s="210"/>
      <c r="J138" s="209">
        <f t="shared" si="5"/>
        <v>0</v>
      </c>
      <c r="K138" s="207" t="s">
        <v>1</v>
      </c>
      <c r="L138" s="34"/>
      <c r="M138" s="211" t="s">
        <v>1</v>
      </c>
      <c r="N138" s="212" t="s">
        <v>41</v>
      </c>
      <c r="O138" s="62"/>
      <c r="P138" s="213">
        <f t="shared" si="6"/>
        <v>0</v>
      </c>
      <c r="Q138" s="213">
        <v>0</v>
      </c>
      <c r="R138" s="213">
        <f t="shared" si="7"/>
        <v>0</v>
      </c>
      <c r="S138" s="213">
        <v>0</v>
      </c>
      <c r="T138" s="214">
        <f t="shared" si="8"/>
        <v>0</v>
      </c>
      <c r="AR138" s="215" t="s">
        <v>205</v>
      </c>
      <c r="AT138" s="215" t="s">
        <v>201</v>
      </c>
      <c r="AU138" s="215" t="s">
        <v>83</v>
      </c>
      <c r="AY138" s="13" t="s">
        <v>198</v>
      </c>
      <c r="BE138" s="216">
        <f t="shared" si="9"/>
        <v>0</v>
      </c>
      <c r="BF138" s="216">
        <f t="shared" si="10"/>
        <v>0</v>
      </c>
      <c r="BG138" s="216">
        <f t="shared" si="11"/>
        <v>0</v>
      </c>
      <c r="BH138" s="216">
        <f t="shared" si="12"/>
        <v>0</v>
      </c>
      <c r="BI138" s="216">
        <f t="shared" si="13"/>
        <v>0</v>
      </c>
      <c r="BJ138" s="13" t="s">
        <v>83</v>
      </c>
      <c r="BK138" s="216">
        <f t="shared" si="14"/>
        <v>0</v>
      </c>
      <c r="BL138" s="13" t="s">
        <v>205</v>
      </c>
      <c r="BM138" s="215" t="s">
        <v>215</v>
      </c>
    </row>
    <row r="139" spans="2:65" s="1" customFormat="1" ht="24" customHeight="1">
      <c r="B139" s="30"/>
      <c r="C139" s="205" t="s">
        <v>218</v>
      </c>
      <c r="D139" s="205" t="s">
        <v>201</v>
      </c>
      <c r="E139" s="206" t="s">
        <v>2624</v>
      </c>
      <c r="F139" s="207" t="s">
        <v>2625</v>
      </c>
      <c r="G139" s="208" t="s">
        <v>221</v>
      </c>
      <c r="H139" s="209">
        <v>37.5</v>
      </c>
      <c r="I139" s="210"/>
      <c r="J139" s="209">
        <f t="shared" si="5"/>
        <v>0</v>
      </c>
      <c r="K139" s="207" t="s">
        <v>1</v>
      </c>
      <c r="L139" s="34"/>
      <c r="M139" s="211" t="s">
        <v>1</v>
      </c>
      <c r="N139" s="212" t="s">
        <v>41</v>
      </c>
      <c r="O139" s="62"/>
      <c r="P139" s="213">
        <f t="shared" si="6"/>
        <v>0</v>
      </c>
      <c r="Q139" s="213">
        <v>0</v>
      </c>
      <c r="R139" s="213">
        <f t="shared" si="7"/>
        <v>0</v>
      </c>
      <c r="S139" s="213">
        <v>0</v>
      </c>
      <c r="T139" s="214">
        <f t="shared" si="8"/>
        <v>0</v>
      </c>
      <c r="AR139" s="215" t="s">
        <v>205</v>
      </c>
      <c r="AT139" s="215" t="s">
        <v>201</v>
      </c>
      <c r="AU139" s="215" t="s">
        <v>83</v>
      </c>
      <c r="AY139" s="13" t="s">
        <v>198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3" t="s">
        <v>83</v>
      </c>
      <c r="BK139" s="216">
        <f t="shared" si="14"/>
        <v>0</v>
      </c>
      <c r="BL139" s="13" t="s">
        <v>205</v>
      </c>
      <c r="BM139" s="215" t="s">
        <v>222</v>
      </c>
    </row>
    <row r="140" spans="2:65" s="1" customFormat="1" ht="24" customHeight="1">
      <c r="B140" s="30"/>
      <c r="C140" s="205" t="s">
        <v>212</v>
      </c>
      <c r="D140" s="205" t="s">
        <v>201</v>
      </c>
      <c r="E140" s="206" t="s">
        <v>2626</v>
      </c>
      <c r="F140" s="207" t="s">
        <v>2627</v>
      </c>
      <c r="G140" s="208" t="s">
        <v>221</v>
      </c>
      <c r="H140" s="209">
        <v>4.8</v>
      </c>
      <c r="I140" s="210"/>
      <c r="J140" s="209">
        <f t="shared" si="5"/>
        <v>0</v>
      </c>
      <c r="K140" s="207" t="s">
        <v>1</v>
      </c>
      <c r="L140" s="34"/>
      <c r="M140" s="211" t="s">
        <v>1</v>
      </c>
      <c r="N140" s="212" t="s">
        <v>41</v>
      </c>
      <c r="O140" s="62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AR140" s="215" t="s">
        <v>205</v>
      </c>
      <c r="AT140" s="215" t="s">
        <v>201</v>
      </c>
      <c r="AU140" s="215" t="s">
        <v>83</v>
      </c>
      <c r="AY140" s="13" t="s">
        <v>198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3" t="s">
        <v>83</v>
      </c>
      <c r="BK140" s="216">
        <f t="shared" si="14"/>
        <v>0</v>
      </c>
      <c r="BL140" s="13" t="s">
        <v>205</v>
      </c>
      <c r="BM140" s="215" t="s">
        <v>216</v>
      </c>
    </row>
    <row r="141" spans="2:65" s="1" customFormat="1" ht="16.5" customHeight="1">
      <c r="B141" s="30"/>
      <c r="C141" s="205" t="s">
        <v>227</v>
      </c>
      <c r="D141" s="205" t="s">
        <v>201</v>
      </c>
      <c r="E141" s="206" t="s">
        <v>2628</v>
      </c>
      <c r="F141" s="207" t="s">
        <v>2629</v>
      </c>
      <c r="G141" s="208" t="s">
        <v>221</v>
      </c>
      <c r="H141" s="209">
        <v>4.8600000000000003</v>
      </c>
      <c r="I141" s="210"/>
      <c r="J141" s="209">
        <f t="shared" si="5"/>
        <v>0</v>
      </c>
      <c r="K141" s="207" t="s">
        <v>1</v>
      </c>
      <c r="L141" s="34"/>
      <c r="M141" s="211" t="s">
        <v>1</v>
      </c>
      <c r="N141" s="212" t="s">
        <v>41</v>
      </c>
      <c r="O141" s="62"/>
      <c r="P141" s="213">
        <f t="shared" si="6"/>
        <v>0</v>
      </c>
      <c r="Q141" s="213">
        <v>0</v>
      </c>
      <c r="R141" s="213">
        <f t="shared" si="7"/>
        <v>0</v>
      </c>
      <c r="S141" s="213">
        <v>0</v>
      </c>
      <c r="T141" s="214">
        <f t="shared" si="8"/>
        <v>0</v>
      </c>
      <c r="AR141" s="215" t="s">
        <v>205</v>
      </c>
      <c r="AT141" s="215" t="s">
        <v>201</v>
      </c>
      <c r="AU141" s="215" t="s">
        <v>83</v>
      </c>
      <c r="AY141" s="13" t="s">
        <v>198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3" t="s">
        <v>83</v>
      </c>
      <c r="BK141" s="216">
        <f t="shared" si="14"/>
        <v>0</v>
      </c>
      <c r="BL141" s="13" t="s">
        <v>205</v>
      </c>
      <c r="BM141" s="215" t="s">
        <v>230</v>
      </c>
    </row>
    <row r="142" spans="2:65" s="1" customFormat="1" ht="24" customHeight="1">
      <c r="B142" s="30"/>
      <c r="C142" s="205" t="s">
        <v>215</v>
      </c>
      <c r="D142" s="205" t="s">
        <v>201</v>
      </c>
      <c r="E142" s="206" t="s">
        <v>2630</v>
      </c>
      <c r="F142" s="207" t="s">
        <v>2631</v>
      </c>
      <c r="G142" s="208" t="s">
        <v>221</v>
      </c>
      <c r="H142" s="209">
        <v>57.16</v>
      </c>
      <c r="I142" s="210"/>
      <c r="J142" s="209">
        <f t="shared" si="5"/>
        <v>0</v>
      </c>
      <c r="K142" s="207" t="s">
        <v>1</v>
      </c>
      <c r="L142" s="34"/>
      <c r="M142" s="211" t="s">
        <v>1</v>
      </c>
      <c r="N142" s="212" t="s">
        <v>41</v>
      </c>
      <c r="O142" s="62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AR142" s="215" t="s">
        <v>205</v>
      </c>
      <c r="AT142" s="215" t="s">
        <v>201</v>
      </c>
      <c r="AU142" s="215" t="s">
        <v>83</v>
      </c>
      <c r="AY142" s="13" t="s">
        <v>198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3" t="s">
        <v>83</v>
      </c>
      <c r="BK142" s="216">
        <f t="shared" si="14"/>
        <v>0</v>
      </c>
      <c r="BL142" s="13" t="s">
        <v>205</v>
      </c>
      <c r="BM142" s="215" t="s">
        <v>231</v>
      </c>
    </row>
    <row r="143" spans="2:65" s="1" customFormat="1" ht="16.5" customHeight="1">
      <c r="B143" s="30"/>
      <c r="C143" s="205" t="s">
        <v>235</v>
      </c>
      <c r="D143" s="205" t="s">
        <v>201</v>
      </c>
      <c r="E143" s="206" t="s">
        <v>2632</v>
      </c>
      <c r="F143" s="207" t="s">
        <v>2633</v>
      </c>
      <c r="G143" s="208" t="s">
        <v>221</v>
      </c>
      <c r="H143" s="209">
        <v>10</v>
      </c>
      <c r="I143" s="210"/>
      <c r="J143" s="209">
        <f t="shared" si="5"/>
        <v>0</v>
      </c>
      <c r="K143" s="207" t="s">
        <v>1</v>
      </c>
      <c r="L143" s="34"/>
      <c r="M143" s="211" t="s">
        <v>1</v>
      </c>
      <c r="N143" s="212" t="s">
        <v>41</v>
      </c>
      <c r="O143" s="62"/>
      <c r="P143" s="213">
        <f t="shared" si="6"/>
        <v>0</v>
      </c>
      <c r="Q143" s="213">
        <v>0</v>
      </c>
      <c r="R143" s="213">
        <f t="shared" si="7"/>
        <v>0</v>
      </c>
      <c r="S143" s="213">
        <v>0</v>
      </c>
      <c r="T143" s="214">
        <f t="shared" si="8"/>
        <v>0</v>
      </c>
      <c r="AR143" s="215" t="s">
        <v>205</v>
      </c>
      <c r="AT143" s="215" t="s">
        <v>201</v>
      </c>
      <c r="AU143" s="215" t="s">
        <v>83</v>
      </c>
      <c r="AY143" s="13" t="s">
        <v>198</v>
      </c>
      <c r="BE143" s="216">
        <f t="shared" si="9"/>
        <v>0</v>
      </c>
      <c r="BF143" s="216">
        <f t="shared" si="10"/>
        <v>0</v>
      </c>
      <c r="BG143" s="216">
        <f t="shared" si="11"/>
        <v>0</v>
      </c>
      <c r="BH143" s="216">
        <f t="shared" si="12"/>
        <v>0</v>
      </c>
      <c r="BI143" s="216">
        <f t="shared" si="13"/>
        <v>0</v>
      </c>
      <c r="BJ143" s="13" t="s">
        <v>83</v>
      </c>
      <c r="BK143" s="216">
        <f t="shared" si="14"/>
        <v>0</v>
      </c>
      <c r="BL143" s="13" t="s">
        <v>205</v>
      </c>
      <c r="BM143" s="215" t="s">
        <v>238</v>
      </c>
    </row>
    <row r="144" spans="2:65" s="1" customFormat="1" ht="16.5" customHeight="1">
      <c r="B144" s="30"/>
      <c r="C144" s="222" t="s">
        <v>222</v>
      </c>
      <c r="D144" s="222" t="s">
        <v>1905</v>
      </c>
      <c r="E144" s="223" t="s">
        <v>2634</v>
      </c>
      <c r="F144" s="224" t="s">
        <v>2635</v>
      </c>
      <c r="G144" s="225" t="s">
        <v>221</v>
      </c>
      <c r="H144" s="226">
        <v>10</v>
      </c>
      <c r="I144" s="227"/>
      <c r="J144" s="226">
        <f t="shared" si="5"/>
        <v>0</v>
      </c>
      <c r="K144" s="224" t="s">
        <v>1</v>
      </c>
      <c r="L144" s="228"/>
      <c r="M144" s="229" t="s">
        <v>1</v>
      </c>
      <c r="N144" s="230" t="s">
        <v>41</v>
      </c>
      <c r="O144" s="62"/>
      <c r="P144" s="213">
        <f t="shared" si="6"/>
        <v>0</v>
      </c>
      <c r="Q144" s="213">
        <v>0</v>
      </c>
      <c r="R144" s="213">
        <f t="shared" si="7"/>
        <v>0</v>
      </c>
      <c r="S144" s="213">
        <v>0</v>
      </c>
      <c r="T144" s="214">
        <f t="shared" si="8"/>
        <v>0</v>
      </c>
      <c r="AR144" s="215" t="s">
        <v>215</v>
      </c>
      <c r="AT144" s="215" t="s">
        <v>1905</v>
      </c>
      <c r="AU144" s="215" t="s">
        <v>83</v>
      </c>
      <c r="AY144" s="13" t="s">
        <v>198</v>
      </c>
      <c r="BE144" s="216">
        <f t="shared" si="9"/>
        <v>0</v>
      </c>
      <c r="BF144" s="216">
        <f t="shared" si="10"/>
        <v>0</v>
      </c>
      <c r="BG144" s="216">
        <f t="shared" si="11"/>
        <v>0</v>
      </c>
      <c r="BH144" s="216">
        <f t="shared" si="12"/>
        <v>0</v>
      </c>
      <c r="BI144" s="216">
        <f t="shared" si="13"/>
        <v>0</v>
      </c>
      <c r="BJ144" s="13" t="s">
        <v>83</v>
      </c>
      <c r="BK144" s="216">
        <f t="shared" si="14"/>
        <v>0</v>
      </c>
      <c r="BL144" s="13" t="s">
        <v>205</v>
      </c>
      <c r="BM144" s="215" t="s">
        <v>243</v>
      </c>
    </row>
    <row r="145" spans="2:65" s="1" customFormat="1" ht="16.5" customHeight="1">
      <c r="B145" s="30"/>
      <c r="C145" s="205" t="s">
        <v>199</v>
      </c>
      <c r="D145" s="205" t="s">
        <v>201</v>
      </c>
      <c r="E145" s="206" t="s">
        <v>2636</v>
      </c>
      <c r="F145" s="207" t="s">
        <v>2637</v>
      </c>
      <c r="G145" s="208" t="s">
        <v>221</v>
      </c>
      <c r="H145" s="209">
        <v>10</v>
      </c>
      <c r="I145" s="210"/>
      <c r="J145" s="209">
        <f t="shared" si="5"/>
        <v>0</v>
      </c>
      <c r="K145" s="207" t="s">
        <v>1</v>
      </c>
      <c r="L145" s="34"/>
      <c r="M145" s="211" t="s">
        <v>1</v>
      </c>
      <c r="N145" s="212" t="s">
        <v>41</v>
      </c>
      <c r="O145" s="62"/>
      <c r="P145" s="213">
        <f t="shared" si="6"/>
        <v>0</v>
      </c>
      <c r="Q145" s="213">
        <v>0</v>
      </c>
      <c r="R145" s="213">
        <f t="shared" si="7"/>
        <v>0</v>
      </c>
      <c r="S145" s="213">
        <v>0</v>
      </c>
      <c r="T145" s="214">
        <f t="shared" si="8"/>
        <v>0</v>
      </c>
      <c r="AR145" s="215" t="s">
        <v>205</v>
      </c>
      <c r="AT145" s="215" t="s">
        <v>201</v>
      </c>
      <c r="AU145" s="215" t="s">
        <v>83</v>
      </c>
      <c r="AY145" s="13" t="s">
        <v>198</v>
      </c>
      <c r="BE145" s="216">
        <f t="shared" si="9"/>
        <v>0</v>
      </c>
      <c r="BF145" s="216">
        <f t="shared" si="10"/>
        <v>0</v>
      </c>
      <c r="BG145" s="216">
        <f t="shared" si="11"/>
        <v>0</v>
      </c>
      <c r="BH145" s="216">
        <f t="shared" si="12"/>
        <v>0</v>
      </c>
      <c r="BI145" s="216">
        <f t="shared" si="13"/>
        <v>0</v>
      </c>
      <c r="BJ145" s="13" t="s">
        <v>83</v>
      </c>
      <c r="BK145" s="216">
        <f t="shared" si="14"/>
        <v>0</v>
      </c>
      <c r="BL145" s="13" t="s">
        <v>205</v>
      </c>
      <c r="BM145" s="215" t="s">
        <v>247</v>
      </c>
    </row>
    <row r="146" spans="2:65" s="1" customFormat="1" ht="16.5" customHeight="1">
      <c r="B146" s="30"/>
      <c r="C146" s="205" t="s">
        <v>216</v>
      </c>
      <c r="D146" s="205" t="s">
        <v>201</v>
      </c>
      <c r="E146" s="206" t="s">
        <v>2550</v>
      </c>
      <c r="F146" s="207" t="s">
        <v>2551</v>
      </c>
      <c r="G146" s="208" t="s">
        <v>221</v>
      </c>
      <c r="H146" s="209">
        <v>47.16</v>
      </c>
      <c r="I146" s="210"/>
      <c r="J146" s="209">
        <f t="shared" si="5"/>
        <v>0</v>
      </c>
      <c r="K146" s="207" t="s">
        <v>1</v>
      </c>
      <c r="L146" s="34"/>
      <c r="M146" s="211" t="s">
        <v>1</v>
      </c>
      <c r="N146" s="212" t="s">
        <v>41</v>
      </c>
      <c r="O146" s="62"/>
      <c r="P146" s="213">
        <f t="shared" si="6"/>
        <v>0</v>
      </c>
      <c r="Q146" s="213">
        <v>0</v>
      </c>
      <c r="R146" s="213">
        <f t="shared" si="7"/>
        <v>0</v>
      </c>
      <c r="S146" s="213">
        <v>0</v>
      </c>
      <c r="T146" s="214">
        <f t="shared" si="8"/>
        <v>0</v>
      </c>
      <c r="AR146" s="215" t="s">
        <v>205</v>
      </c>
      <c r="AT146" s="215" t="s">
        <v>201</v>
      </c>
      <c r="AU146" s="215" t="s">
        <v>83</v>
      </c>
      <c r="AY146" s="13" t="s">
        <v>198</v>
      </c>
      <c r="BE146" s="216">
        <f t="shared" si="9"/>
        <v>0</v>
      </c>
      <c r="BF146" s="216">
        <f t="shared" si="10"/>
        <v>0</v>
      </c>
      <c r="BG146" s="216">
        <f t="shared" si="11"/>
        <v>0</v>
      </c>
      <c r="BH146" s="216">
        <f t="shared" si="12"/>
        <v>0</v>
      </c>
      <c r="BI146" s="216">
        <f t="shared" si="13"/>
        <v>0</v>
      </c>
      <c r="BJ146" s="13" t="s">
        <v>83</v>
      </c>
      <c r="BK146" s="216">
        <f t="shared" si="14"/>
        <v>0</v>
      </c>
      <c r="BL146" s="13" t="s">
        <v>205</v>
      </c>
      <c r="BM146" s="215" t="s">
        <v>252</v>
      </c>
    </row>
    <row r="147" spans="2:65" s="1" customFormat="1" ht="24" customHeight="1">
      <c r="B147" s="30"/>
      <c r="C147" s="205" t="s">
        <v>223</v>
      </c>
      <c r="D147" s="205" t="s">
        <v>201</v>
      </c>
      <c r="E147" s="206" t="s">
        <v>2552</v>
      </c>
      <c r="F147" s="207" t="s">
        <v>2553</v>
      </c>
      <c r="G147" s="208" t="s">
        <v>221</v>
      </c>
      <c r="H147" s="209">
        <v>3</v>
      </c>
      <c r="I147" s="210"/>
      <c r="J147" s="209">
        <f t="shared" si="5"/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 t="shared" si="6"/>
        <v>0</v>
      </c>
      <c r="Q147" s="213">
        <v>0</v>
      </c>
      <c r="R147" s="213">
        <f t="shared" si="7"/>
        <v>0</v>
      </c>
      <c r="S147" s="213">
        <v>0</v>
      </c>
      <c r="T147" s="214">
        <f t="shared" si="8"/>
        <v>0</v>
      </c>
      <c r="AR147" s="215" t="s">
        <v>205</v>
      </c>
      <c r="AT147" s="215" t="s">
        <v>201</v>
      </c>
      <c r="AU147" s="215" t="s">
        <v>83</v>
      </c>
      <c r="AY147" s="13" t="s">
        <v>198</v>
      </c>
      <c r="BE147" s="216">
        <f t="shared" si="9"/>
        <v>0</v>
      </c>
      <c r="BF147" s="216">
        <f t="shared" si="10"/>
        <v>0</v>
      </c>
      <c r="BG147" s="216">
        <f t="shared" si="11"/>
        <v>0</v>
      </c>
      <c r="BH147" s="216">
        <f t="shared" si="12"/>
        <v>0</v>
      </c>
      <c r="BI147" s="216">
        <f t="shared" si="13"/>
        <v>0</v>
      </c>
      <c r="BJ147" s="13" t="s">
        <v>83</v>
      </c>
      <c r="BK147" s="216">
        <f t="shared" si="14"/>
        <v>0</v>
      </c>
      <c r="BL147" s="13" t="s">
        <v>205</v>
      </c>
      <c r="BM147" s="215" t="s">
        <v>257</v>
      </c>
    </row>
    <row r="148" spans="2:65" s="1" customFormat="1" ht="16.5" customHeight="1">
      <c r="B148" s="30"/>
      <c r="C148" s="222" t="s">
        <v>230</v>
      </c>
      <c r="D148" s="222" t="s">
        <v>1905</v>
      </c>
      <c r="E148" s="223" t="s">
        <v>2638</v>
      </c>
      <c r="F148" s="224" t="s">
        <v>2639</v>
      </c>
      <c r="G148" s="225" t="s">
        <v>266</v>
      </c>
      <c r="H148" s="226">
        <v>5.0999999999999996</v>
      </c>
      <c r="I148" s="227"/>
      <c r="J148" s="226">
        <f t="shared" si="5"/>
        <v>0</v>
      </c>
      <c r="K148" s="224" t="s">
        <v>1</v>
      </c>
      <c r="L148" s="228"/>
      <c r="M148" s="229" t="s">
        <v>1</v>
      </c>
      <c r="N148" s="230" t="s">
        <v>41</v>
      </c>
      <c r="O148" s="62"/>
      <c r="P148" s="213">
        <f t="shared" si="6"/>
        <v>0</v>
      </c>
      <c r="Q148" s="213">
        <v>1</v>
      </c>
      <c r="R148" s="213">
        <f t="shared" si="7"/>
        <v>5.0999999999999996</v>
      </c>
      <c r="S148" s="213">
        <v>0</v>
      </c>
      <c r="T148" s="214">
        <f t="shared" si="8"/>
        <v>0</v>
      </c>
      <c r="AR148" s="215" t="s">
        <v>215</v>
      </c>
      <c r="AT148" s="215" t="s">
        <v>1905</v>
      </c>
      <c r="AU148" s="215" t="s">
        <v>83</v>
      </c>
      <c r="AY148" s="13" t="s">
        <v>198</v>
      </c>
      <c r="BE148" s="216">
        <f t="shared" si="9"/>
        <v>0</v>
      </c>
      <c r="BF148" s="216">
        <f t="shared" si="10"/>
        <v>0</v>
      </c>
      <c r="BG148" s="216">
        <f t="shared" si="11"/>
        <v>0</v>
      </c>
      <c r="BH148" s="216">
        <f t="shared" si="12"/>
        <v>0</v>
      </c>
      <c r="BI148" s="216">
        <f t="shared" si="13"/>
        <v>0</v>
      </c>
      <c r="BJ148" s="13" t="s">
        <v>83</v>
      </c>
      <c r="BK148" s="216">
        <f t="shared" si="14"/>
        <v>0</v>
      </c>
      <c r="BL148" s="13" t="s">
        <v>205</v>
      </c>
      <c r="BM148" s="215" t="s">
        <v>260</v>
      </c>
    </row>
    <row r="149" spans="2:65" s="1" customFormat="1" ht="24" customHeight="1">
      <c r="B149" s="30"/>
      <c r="C149" s="205" t="s">
        <v>8</v>
      </c>
      <c r="D149" s="205" t="s">
        <v>201</v>
      </c>
      <c r="E149" s="206" t="s">
        <v>2640</v>
      </c>
      <c r="F149" s="207" t="s">
        <v>2641</v>
      </c>
      <c r="G149" s="208" t="s">
        <v>275</v>
      </c>
      <c r="H149" s="209">
        <v>42.3</v>
      </c>
      <c r="I149" s="210"/>
      <c r="J149" s="209">
        <f t="shared" si="5"/>
        <v>0</v>
      </c>
      <c r="K149" s="207" t="s">
        <v>1</v>
      </c>
      <c r="L149" s="34"/>
      <c r="M149" s="211" t="s">
        <v>1</v>
      </c>
      <c r="N149" s="212" t="s">
        <v>41</v>
      </c>
      <c r="O149" s="62"/>
      <c r="P149" s="213">
        <f t="shared" si="6"/>
        <v>0</v>
      </c>
      <c r="Q149" s="213">
        <v>0</v>
      </c>
      <c r="R149" s="213">
        <f t="shared" si="7"/>
        <v>0</v>
      </c>
      <c r="S149" s="213">
        <v>0</v>
      </c>
      <c r="T149" s="214">
        <f t="shared" si="8"/>
        <v>0</v>
      </c>
      <c r="AR149" s="215" t="s">
        <v>205</v>
      </c>
      <c r="AT149" s="215" t="s">
        <v>201</v>
      </c>
      <c r="AU149" s="215" t="s">
        <v>83</v>
      </c>
      <c r="AY149" s="13" t="s">
        <v>198</v>
      </c>
      <c r="BE149" s="216">
        <f t="shared" si="9"/>
        <v>0</v>
      </c>
      <c r="BF149" s="216">
        <f t="shared" si="10"/>
        <v>0</v>
      </c>
      <c r="BG149" s="216">
        <f t="shared" si="11"/>
        <v>0</v>
      </c>
      <c r="BH149" s="216">
        <f t="shared" si="12"/>
        <v>0</v>
      </c>
      <c r="BI149" s="216">
        <f t="shared" si="13"/>
        <v>0</v>
      </c>
      <c r="BJ149" s="13" t="s">
        <v>83</v>
      </c>
      <c r="BK149" s="216">
        <f t="shared" si="14"/>
        <v>0</v>
      </c>
      <c r="BL149" s="13" t="s">
        <v>205</v>
      </c>
      <c r="BM149" s="215" t="s">
        <v>263</v>
      </c>
    </row>
    <row r="150" spans="2:65" s="1" customFormat="1" ht="16.5" customHeight="1">
      <c r="B150" s="30"/>
      <c r="C150" s="222" t="s">
        <v>231</v>
      </c>
      <c r="D150" s="222" t="s">
        <v>1905</v>
      </c>
      <c r="E150" s="223" t="s">
        <v>2642</v>
      </c>
      <c r="F150" s="224" t="s">
        <v>2643</v>
      </c>
      <c r="G150" s="225" t="s">
        <v>959</v>
      </c>
      <c r="H150" s="226">
        <v>1.32</v>
      </c>
      <c r="I150" s="227"/>
      <c r="J150" s="226">
        <f t="shared" si="5"/>
        <v>0</v>
      </c>
      <c r="K150" s="224" t="s">
        <v>1</v>
      </c>
      <c r="L150" s="228"/>
      <c r="M150" s="229" t="s">
        <v>1</v>
      </c>
      <c r="N150" s="230" t="s">
        <v>41</v>
      </c>
      <c r="O150" s="62"/>
      <c r="P150" s="213">
        <f t="shared" si="6"/>
        <v>0</v>
      </c>
      <c r="Q150" s="213">
        <v>1E-3</v>
      </c>
      <c r="R150" s="213">
        <f t="shared" si="7"/>
        <v>1.32E-3</v>
      </c>
      <c r="S150" s="213">
        <v>0</v>
      </c>
      <c r="T150" s="214">
        <f t="shared" si="8"/>
        <v>0</v>
      </c>
      <c r="AR150" s="215" t="s">
        <v>215</v>
      </c>
      <c r="AT150" s="215" t="s">
        <v>1905</v>
      </c>
      <c r="AU150" s="215" t="s">
        <v>83</v>
      </c>
      <c r="AY150" s="13" t="s">
        <v>198</v>
      </c>
      <c r="BE150" s="216">
        <f t="shared" si="9"/>
        <v>0</v>
      </c>
      <c r="BF150" s="216">
        <f t="shared" si="10"/>
        <v>0</v>
      </c>
      <c r="BG150" s="216">
        <f t="shared" si="11"/>
        <v>0</v>
      </c>
      <c r="BH150" s="216">
        <f t="shared" si="12"/>
        <v>0</v>
      </c>
      <c r="BI150" s="216">
        <f t="shared" si="13"/>
        <v>0</v>
      </c>
      <c r="BJ150" s="13" t="s">
        <v>83</v>
      </c>
      <c r="BK150" s="216">
        <f t="shared" si="14"/>
        <v>0</v>
      </c>
      <c r="BL150" s="13" t="s">
        <v>205</v>
      </c>
      <c r="BM150" s="215" t="s">
        <v>267</v>
      </c>
    </row>
    <row r="151" spans="2:65" s="1" customFormat="1" ht="24" customHeight="1">
      <c r="B151" s="30"/>
      <c r="C151" s="205" t="s">
        <v>239</v>
      </c>
      <c r="D151" s="205" t="s">
        <v>201</v>
      </c>
      <c r="E151" s="206" t="s">
        <v>2560</v>
      </c>
      <c r="F151" s="207" t="s">
        <v>2561</v>
      </c>
      <c r="G151" s="208" t="s">
        <v>275</v>
      </c>
      <c r="H151" s="209">
        <v>267.26</v>
      </c>
      <c r="I151" s="210"/>
      <c r="J151" s="209">
        <f t="shared" si="5"/>
        <v>0</v>
      </c>
      <c r="K151" s="207" t="s">
        <v>1</v>
      </c>
      <c r="L151" s="34"/>
      <c r="M151" s="211" t="s">
        <v>1</v>
      </c>
      <c r="N151" s="212" t="s">
        <v>41</v>
      </c>
      <c r="O151" s="62"/>
      <c r="P151" s="213">
        <f t="shared" si="6"/>
        <v>0</v>
      </c>
      <c r="Q151" s="213">
        <v>0</v>
      </c>
      <c r="R151" s="213">
        <f t="shared" si="7"/>
        <v>0</v>
      </c>
      <c r="S151" s="213">
        <v>0</v>
      </c>
      <c r="T151" s="214">
        <f t="shared" si="8"/>
        <v>0</v>
      </c>
      <c r="AR151" s="215" t="s">
        <v>205</v>
      </c>
      <c r="AT151" s="215" t="s">
        <v>201</v>
      </c>
      <c r="AU151" s="215" t="s">
        <v>83</v>
      </c>
      <c r="AY151" s="13" t="s">
        <v>198</v>
      </c>
      <c r="BE151" s="216">
        <f t="shared" si="9"/>
        <v>0</v>
      </c>
      <c r="BF151" s="216">
        <f t="shared" si="10"/>
        <v>0</v>
      </c>
      <c r="BG151" s="216">
        <f t="shared" si="11"/>
        <v>0</v>
      </c>
      <c r="BH151" s="216">
        <f t="shared" si="12"/>
        <v>0</v>
      </c>
      <c r="BI151" s="216">
        <f t="shared" si="13"/>
        <v>0</v>
      </c>
      <c r="BJ151" s="13" t="s">
        <v>83</v>
      </c>
      <c r="BK151" s="216">
        <f t="shared" si="14"/>
        <v>0</v>
      </c>
      <c r="BL151" s="13" t="s">
        <v>205</v>
      </c>
      <c r="BM151" s="215" t="s">
        <v>272</v>
      </c>
    </row>
    <row r="152" spans="2:65" s="1" customFormat="1" ht="16.5" customHeight="1">
      <c r="B152" s="30"/>
      <c r="C152" s="205" t="s">
        <v>238</v>
      </c>
      <c r="D152" s="205" t="s">
        <v>201</v>
      </c>
      <c r="E152" s="206" t="s">
        <v>2562</v>
      </c>
      <c r="F152" s="207" t="s">
        <v>2644</v>
      </c>
      <c r="G152" s="208" t="s">
        <v>266</v>
      </c>
      <c r="H152" s="209">
        <v>80.17</v>
      </c>
      <c r="I152" s="210"/>
      <c r="J152" s="209">
        <f t="shared" si="5"/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 t="shared" si="6"/>
        <v>0</v>
      </c>
      <c r="Q152" s="213">
        <v>1</v>
      </c>
      <c r="R152" s="213">
        <f t="shared" si="7"/>
        <v>80.17</v>
      </c>
      <c r="S152" s="213">
        <v>0</v>
      </c>
      <c r="T152" s="214">
        <f t="shared" si="8"/>
        <v>0</v>
      </c>
      <c r="AR152" s="215" t="s">
        <v>205</v>
      </c>
      <c r="AT152" s="215" t="s">
        <v>201</v>
      </c>
      <c r="AU152" s="215" t="s">
        <v>83</v>
      </c>
      <c r="AY152" s="13" t="s">
        <v>198</v>
      </c>
      <c r="BE152" s="216">
        <f t="shared" si="9"/>
        <v>0</v>
      </c>
      <c r="BF152" s="216">
        <f t="shared" si="10"/>
        <v>0</v>
      </c>
      <c r="BG152" s="216">
        <f t="shared" si="11"/>
        <v>0</v>
      </c>
      <c r="BH152" s="216">
        <f t="shared" si="12"/>
        <v>0</v>
      </c>
      <c r="BI152" s="216">
        <f t="shared" si="13"/>
        <v>0</v>
      </c>
      <c r="BJ152" s="13" t="s">
        <v>83</v>
      </c>
      <c r="BK152" s="216">
        <f t="shared" si="14"/>
        <v>0</v>
      </c>
      <c r="BL152" s="13" t="s">
        <v>205</v>
      </c>
      <c r="BM152" s="215" t="s">
        <v>276</v>
      </c>
    </row>
    <row r="153" spans="2:65" s="1" customFormat="1" ht="16.5" customHeight="1">
      <c r="B153" s="30"/>
      <c r="C153" s="205" t="s">
        <v>248</v>
      </c>
      <c r="D153" s="205" t="s">
        <v>201</v>
      </c>
      <c r="E153" s="206" t="s">
        <v>2573</v>
      </c>
      <c r="F153" s="207" t="s">
        <v>2574</v>
      </c>
      <c r="G153" s="208" t="s">
        <v>266</v>
      </c>
      <c r="H153" s="209">
        <v>58.47</v>
      </c>
      <c r="I153" s="210"/>
      <c r="J153" s="209">
        <f t="shared" si="5"/>
        <v>0</v>
      </c>
      <c r="K153" s="207" t="s">
        <v>1</v>
      </c>
      <c r="L153" s="34"/>
      <c r="M153" s="211" t="s">
        <v>1</v>
      </c>
      <c r="N153" s="212" t="s">
        <v>41</v>
      </c>
      <c r="O153" s="62"/>
      <c r="P153" s="213">
        <f t="shared" si="6"/>
        <v>0</v>
      </c>
      <c r="Q153" s="213">
        <v>0</v>
      </c>
      <c r="R153" s="213">
        <f t="shared" si="7"/>
        <v>0</v>
      </c>
      <c r="S153" s="213">
        <v>0</v>
      </c>
      <c r="T153" s="214">
        <f t="shared" si="8"/>
        <v>0</v>
      </c>
      <c r="AR153" s="215" t="s">
        <v>205</v>
      </c>
      <c r="AT153" s="215" t="s">
        <v>201</v>
      </c>
      <c r="AU153" s="215" t="s">
        <v>83</v>
      </c>
      <c r="AY153" s="13" t="s">
        <v>198</v>
      </c>
      <c r="BE153" s="216">
        <f t="shared" si="9"/>
        <v>0</v>
      </c>
      <c r="BF153" s="216">
        <f t="shared" si="10"/>
        <v>0</v>
      </c>
      <c r="BG153" s="216">
        <f t="shared" si="11"/>
        <v>0</v>
      </c>
      <c r="BH153" s="216">
        <f t="shared" si="12"/>
        <v>0</v>
      </c>
      <c r="BI153" s="216">
        <f t="shared" si="13"/>
        <v>0</v>
      </c>
      <c r="BJ153" s="13" t="s">
        <v>83</v>
      </c>
      <c r="BK153" s="216">
        <f t="shared" si="14"/>
        <v>0</v>
      </c>
      <c r="BL153" s="13" t="s">
        <v>205</v>
      </c>
      <c r="BM153" s="215" t="s">
        <v>279</v>
      </c>
    </row>
    <row r="154" spans="2:65" s="1" customFormat="1" ht="24" customHeight="1">
      <c r="B154" s="30"/>
      <c r="C154" s="205" t="s">
        <v>243</v>
      </c>
      <c r="D154" s="205" t="s">
        <v>201</v>
      </c>
      <c r="E154" s="206" t="s">
        <v>2575</v>
      </c>
      <c r="F154" s="207" t="s">
        <v>2576</v>
      </c>
      <c r="G154" s="208" t="s">
        <v>266</v>
      </c>
      <c r="H154" s="209">
        <v>116.94</v>
      </c>
      <c r="I154" s="210"/>
      <c r="J154" s="209">
        <f t="shared" si="5"/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 t="shared" si="6"/>
        <v>0</v>
      </c>
      <c r="Q154" s="213">
        <v>0</v>
      </c>
      <c r="R154" s="213">
        <f t="shared" si="7"/>
        <v>0</v>
      </c>
      <c r="S154" s="213">
        <v>0</v>
      </c>
      <c r="T154" s="214">
        <f t="shared" si="8"/>
        <v>0</v>
      </c>
      <c r="AR154" s="215" t="s">
        <v>205</v>
      </c>
      <c r="AT154" s="215" t="s">
        <v>201</v>
      </c>
      <c r="AU154" s="215" t="s">
        <v>83</v>
      </c>
      <c r="AY154" s="13" t="s">
        <v>198</v>
      </c>
      <c r="BE154" s="216">
        <f t="shared" si="9"/>
        <v>0</v>
      </c>
      <c r="BF154" s="216">
        <f t="shared" si="10"/>
        <v>0</v>
      </c>
      <c r="BG154" s="216">
        <f t="shared" si="11"/>
        <v>0</v>
      </c>
      <c r="BH154" s="216">
        <f t="shared" si="12"/>
        <v>0</v>
      </c>
      <c r="BI154" s="216">
        <f t="shared" si="13"/>
        <v>0</v>
      </c>
      <c r="BJ154" s="13" t="s">
        <v>83</v>
      </c>
      <c r="BK154" s="216">
        <f t="shared" si="14"/>
        <v>0</v>
      </c>
      <c r="BL154" s="13" t="s">
        <v>205</v>
      </c>
      <c r="BM154" s="215" t="s">
        <v>282</v>
      </c>
    </row>
    <row r="155" spans="2:65" s="1" customFormat="1" ht="24" customHeight="1">
      <c r="B155" s="30"/>
      <c r="C155" s="205" t="s">
        <v>7</v>
      </c>
      <c r="D155" s="205" t="s">
        <v>201</v>
      </c>
      <c r="E155" s="206" t="s">
        <v>2577</v>
      </c>
      <c r="F155" s="207" t="s">
        <v>2645</v>
      </c>
      <c r="G155" s="208" t="s">
        <v>1</v>
      </c>
      <c r="H155" s="209">
        <v>58.47</v>
      </c>
      <c r="I155" s="210"/>
      <c r="J155" s="209">
        <f t="shared" si="5"/>
        <v>0</v>
      </c>
      <c r="K155" s="207" t="s">
        <v>1</v>
      </c>
      <c r="L155" s="34"/>
      <c r="M155" s="211" t="s">
        <v>1</v>
      </c>
      <c r="N155" s="212" t="s">
        <v>41</v>
      </c>
      <c r="O155" s="62"/>
      <c r="P155" s="213">
        <f t="shared" si="6"/>
        <v>0</v>
      </c>
      <c r="Q155" s="213">
        <v>0</v>
      </c>
      <c r="R155" s="213">
        <f t="shared" si="7"/>
        <v>0</v>
      </c>
      <c r="S155" s="213">
        <v>0</v>
      </c>
      <c r="T155" s="214">
        <f t="shared" si="8"/>
        <v>0</v>
      </c>
      <c r="AR155" s="215" t="s">
        <v>205</v>
      </c>
      <c r="AT155" s="215" t="s">
        <v>201</v>
      </c>
      <c r="AU155" s="215" t="s">
        <v>83</v>
      </c>
      <c r="AY155" s="13" t="s">
        <v>198</v>
      </c>
      <c r="BE155" s="216">
        <f t="shared" si="9"/>
        <v>0</v>
      </c>
      <c r="BF155" s="216">
        <f t="shared" si="10"/>
        <v>0</v>
      </c>
      <c r="BG155" s="216">
        <f t="shared" si="11"/>
        <v>0</v>
      </c>
      <c r="BH155" s="216">
        <f t="shared" si="12"/>
        <v>0</v>
      </c>
      <c r="BI155" s="216">
        <f t="shared" si="13"/>
        <v>0</v>
      </c>
      <c r="BJ155" s="13" t="s">
        <v>83</v>
      </c>
      <c r="BK155" s="216">
        <f t="shared" si="14"/>
        <v>0</v>
      </c>
      <c r="BL155" s="13" t="s">
        <v>205</v>
      </c>
      <c r="BM155" s="215" t="s">
        <v>285</v>
      </c>
    </row>
    <row r="156" spans="2:65" s="11" customFormat="1" ht="25.9" customHeight="1">
      <c r="B156" s="189"/>
      <c r="C156" s="190"/>
      <c r="D156" s="191" t="s">
        <v>75</v>
      </c>
      <c r="E156" s="192" t="s">
        <v>208</v>
      </c>
      <c r="F156" s="192" t="s">
        <v>2646</v>
      </c>
      <c r="G156" s="190"/>
      <c r="H156" s="190"/>
      <c r="I156" s="193"/>
      <c r="J156" s="194">
        <f>BK156</f>
        <v>0</v>
      </c>
      <c r="K156" s="190"/>
      <c r="L156" s="195"/>
      <c r="M156" s="196"/>
      <c r="N156" s="197"/>
      <c r="O156" s="197"/>
      <c r="P156" s="198">
        <f>SUM(P157:P162)</f>
        <v>0</v>
      </c>
      <c r="Q156" s="197"/>
      <c r="R156" s="198">
        <f>SUM(R157:R162)</f>
        <v>8.4796379999999996</v>
      </c>
      <c r="S156" s="197"/>
      <c r="T156" s="199">
        <f>SUM(T157:T162)</f>
        <v>0</v>
      </c>
      <c r="AR156" s="200" t="s">
        <v>83</v>
      </c>
      <c r="AT156" s="201" t="s">
        <v>75</v>
      </c>
      <c r="AU156" s="201" t="s">
        <v>76</v>
      </c>
      <c r="AY156" s="200" t="s">
        <v>198</v>
      </c>
      <c r="BK156" s="202">
        <f>SUM(BK157:BK162)</f>
        <v>0</v>
      </c>
    </row>
    <row r="157" spans="2:65" s="1" customFormat="1" ht="24" customHeight="1">
      <c r="B157" s="30"/>
      <c r="C157" s="205" t="s">
        <v>247</v>
      </c>
      <c r="D157" s="205" t="s">
        <v>201</v>
      </c>
      <c r="E157" s="206" t="s">
        <v>2647</v>
      </c>
      <c r="F157" s="207" t="s">
        <v>2648</v>
      </c>
      <c r="G157" s="208" t="s">
        <v>256</v>
      </c>
      <c r="H157" s="209">
        <v>4.3</v>
      </c>
      <c r="I157" s="210"/>
      <c r="J157" s="209">
        <f t="shared" ref="J157:J162" si="15">ROUND(I157*H157,2)</f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 t="shared" ref="P157:P162" si="16">O157*H157</f>
        <v>0</v>
      </c>
      <c r="Q157" s="213">
        <v>0.20105999999999999</v>
      </c>
      <c r="R157" s="213">
        <f t="shared" ref="R157:R162" si="17">Q157*H157</f>
        <v>0.86455799999999994</v>
      </c>
      <c r="S157" s="213">
        <v>0</v>
      </c>
      <c r="T157" s="214">
        <f t="shared" ref="T157:T162" si="18">S157*H157</f>
        <v>0</v>
      </c>
      <c r="AR157" s="215" t="s">
        <v>205</v>
      </c>
      <c r="AT157" s="215" t="s">
        <v>201</v>
      </c>
      <c r="AU157" s="215" t="s">
        <v>83</v>
      </c>
      <c r="AY157" s="13" t="s">
        <v>198</v>
      </c>
      <c r="BE157" s="216">
        <f t="shared" ref="BE157:BE162" si="19">IF(N157="základní",J157,0)</f>
        <v>0</v>
      </c>
      <c r="BF157" s="216">
        <f t="shared" ref="BF157:BF162" si="20">IF(N157="snížená",J157,0)</f>
        <v>0</v>
      </c>
      <c r="BG157" s="216">
        <f t="shared" ref="BG157:BG162" si="21">IF(N157="zákl. přenesená",J157,0)</f>
        <v>0</v>
      </c>
      <c r="BH157" s="216">
        <f t="shared" ref="BH157:BH162" si="22">IF(N157="sníž. přenesená",J157,0)</f>
        <v>0</v>
      </c>
      <c r="BI157" s="216">
        <f t="shared" ref="BI157:BI162" si="23">IF(N157="nulová",J157,0)</f>
        <v>0</v>
      </c>
      <c r="BJ157" s="13" t="s">
        <v>83</v>
      </c>
      <c r="BK157" s="216">
        <f t="shared" ref="BK157:BK162" si="24">ROUND(I157*H157,2)</f>
        <v>0</v>
      </c>
      <c r="BL157" s="13" t="s">
        <v>205</v>
      </c>
      <c r="BM157" s="215" t="s">
        <v>288</v>
      </c>
    </row>
    <row r="158" spans="2:65" s="1" customFormat="1" ht="24" customHeight="1">
      <c r="B158" s="30"/>
      <c r="C158" s="222" t="s">
        <v>289</v>
      </c>
      <c r="D158" s="222" t="s">
        <v>1905</v>
      </c>
      <c r="E158" s="223" t="s">
        <v>2649</v>
      </c>
      <c r="F158" s="224" t="s">
        <v>2650</v>
      </c>
      <c r="G158" s="225" t="s">
        <v>204</v>
      </c>
      <c r="H158" s="226">
        <v>25.5</v>
      </c>
      <c r="I158" s="227"/>
      <c r="J158" s="226">
        <f t="shared" si="15"/>
        <v>0</v>
      </c>
      <c r="K158" s="224" t="s">
        <v>1</v>
      </c>
      <c r="L158" s="228"/>
      <c r="M158" s="229" t="s">
        <v>1</v>
      </c>
      <c r="N158" s="230" t="s">
        <v>41</v>
      </c>
      <c r="O158" s="62"/>
      <c r="P158" s="213">
        <f t="shared" si="16"/>
        <v>0</v>
      </c>
      <c r="Q158" s="213">
        <v>5.0500000000000003E-2</v>
      </c>
      <c r="R158" s="213">
        <f t="shared" si="17"/>
        <v>1.2877500000000002</v>
      </c>
      <c r="S158" s="213">
        <v>0</v>
      </c>
      <c r="T158" s="214">
        <f t="shared" si="18"/>
        <v>0</v>
      </c>
      <c r="AR158" s="215" t="s">
        <v>215</v>
      </c>
      <c r="AT158" s="215" t="s">
        <v>1905</v>
      </c>
      <c r="AU158" s="215" t="s">
        <v>83</v>
      </c>
      <c r="AY158" s="13" t="s">
        <v>198</v>
      </c>
      <c r="BE158" s="216">
        <f t="shared" si="19"/>
        <v>0</v>
      </c>
      <c r="BF158" s="216">
        <f t="shared" si="20"/>
        <v>0</v>
      </c>
      <c r="BG158" s="216">
        <f t="shared" si="21"/>
        <v>0</v>
      </c>
      <c r="BH158" s="216">
        <f t="shared" si="22"/>
        <v>0</v>
      </c>
      <c r="BI158" s="216">
        <f t="shared" si="23"/>
        <v>0</v>
      </c>
      <c r="BJ158" s="13" t="s">
        <v>83</v>
      </c>
      <c r="BK158" s="216">
        <f t="shared" si="24"/>
        <v>0</v>
      </c>
      <c r="BL158" s="13" t="s">
        <v>205</v>
      </c>
      <c r="BM158" s="215" t="s">
        <v>292</v>
      </c>
    </row>
    <row r="159" spans="2:65" s="1" customFormat="1" ht="24" customHeight="1">
      <c r="B159" s="30"/>
      <c r="C159" s="205" t="s">
        <v>252</v>
      </c>
      <c r="D159" s="205" t="s">
        <v>201</v>
      </c>
      <c r="E159" s="206" t="s">
        <v>2651</v>
      </c>
      <c r="F159" s="207" t="s">
        <v>2652</v>
      </c>
      <c r="G159" s="208" t="s">
        <v>256</v>
      </c>
      <c r="H159" s="209">
        <v>4</v>
      </c>
      <c r="I159" s="210"/>
      <c r="J159" s="209">
        <f t="shared" si="15"/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 t="shared" si="16"/>
        <v>0</v>
      </c>
      <c r="Q159" s="213">
        <v>0.27255000000000001</v>
      </c>
      <c r="R159" s="213">
        <f t="shared" si="17"/>
        <v>1.0902000000000001</v>
      </c>
      <c r="S159" s="213">
        <v>0</v>
      </c>
      <c r="T159" s="214">
        <f t="shared" si="18"/>
        <v>0</v>
      </c>
      <c r="AR159" s="215" t="s">
        <v>205</v>
      </c>
      <c r="AT159" s="215" t="s">
        <v>201</v>
      </c>
      <c r="AU159" s="215" t="s">
        <v>83</v>
      </c>
      <c r="AY159" s="13" t="s">
        <v>198</v>
      </c>
      <c r="BE159" s="216">
        <f t="shared" si="19"/>
        <v>0</v>
      </c>
      <c r="BF159" s="216">
        <f t="shared" si="20"/>
        <v>0</v>
      </c>
      <c r="BG159" s="216">
        <f t="shared" si="21"/>
        <v>0</v>
      </c>
      <c r="BH159" s="216">
        <f t="shared" si="22"/>
        <v>0</v>
      </c>
      <c r="BI159" s="216">
        <f t="shared" si="23"/>
        <v>0</v>
      </c>
      <c r="BJ159" s="13" t="s">
        <v>83</v>
      </c>
      <c r="BK159" s="216">
        <f t="shared" si="24"/>
        <v>0</v>
      </c>
      <c r="BL159" s="13" t="s">
        <v>205</v>
      </c>
      <c r="BM159" s="215" t="s">
        <v>295</v>
      </c>
    </row>
    <row r="160" spans="2:65" s="1" customFormat="1" ht="24" customHeight="1">
      <c r="B160" s="30"/>
      <c r="C160" s="222" t="s">
        <v>296</v>
      </c>
      <c r="D160" s="222" t="s">
        <v>1905</v>
      </c>
      <c r="E160" s="223" t="s">
        <v>2653</v>
      </c>
      <c r="F160" s="224" t="s">
        <v>2654</v>
      </c>
      <c r="G160" s="225" t="s">
        <v>204</v>
      </c>
      <c r="H160" s="226">
        <v>23.46</v>
      </c>
      <c r="I160" s="227"/>
      <c r="J160" s="226">
        <f t="shared" si="15"/>
        <v>0</v>
      </c>
      <c r="K160" s="224" t="s">
        <v>1</v>
      </c>
      <c r="L160" s="228"/>
      <c r="M160" s="229" t="s">
        <v>1</v>
      </c>
      <c r="N160" s="230" t="s">
        <v>41</v>
      </c>
      <c r="O160" s="62"/>
      <c r="P160" s="213">
        <f t="shared" si="16"/>
        <v>0</v>
      </c>
      <c r="Q160" s="213">
        <v>7.1999999999999995E-2</v>
      </c>
      <c r="R160" s="213">
        <f t="shared" si="17"/>
        <v>1.68912</v>
      </c>
      <c r="S160" s="213">
        <v>0</v>
      </c>
      <c r="T160" s="214">
        <f t="shared" si="18"/>
        <v>0</v>
      </c>
      <c r="AR160" s="215" t="s">
        <v>215</v>
      </c>
      <c r="AT160" s="215" t="s">
        <v>1905</v>
      </c>
      <c r="AU160" s="215" t="s">
        <v>83</v>
      </c>
      <c r="AY160" s="13" t="s">
        <v>198</v>
      </c>
      <c r="BE160" s="216">
        <f t="shared" si="19"/>
        <v>0</v>
      </c>
      <c r="BF160" s="216">
        <f t="shared" si="20"/>
        <v>0</v>
      </c>
      <c r="BG160" s="216">
        <f t="shared" si="21"/>
        <v>0</v>
      </c>
      <c r="BH160" s="216">
        <f t="shared" si="22"/>
        <v>0</v>
      </c>
      <c r="BI160" s="216">
        <f t="shared" si="23"/>
        <v>0</v>
      </c>
      <c r="BJ160" s="13" t="s">
        <v>83</v>
      </c>
      <c r="BK160" s="216">
        <f t="shared" si="24"/>
        <v>0</v>
      </c>
      <c r="BL160" s="13" t="s">
        <v>205</v>
      </c>
      <c r="BM160" s="215" t="s">
        <v>299</v>
      </c>
    </row>
    <row r="161" spans="2:65" s="1" customFormat="1" ht="24" customHeight="1">
      <c r="B161" s="30"/>
      <c r="C161" s="205" t="s">
        <v>257</v>
      </c>
      <c r="D161" s="205" t="s">
        <v>201</v>
      </c>
      <c r="E161" s="206" t="s">
        <v>2655</v>
      </c>
      <c r="F161" s="207" t="s">
        <v>2656</v>
      </c>
      <c r="G161" s="208" t="s">
        <v>256</v>
      </c>
      <c r="H161" s="209">
        <v>4</v>
      </c>
      <c r="I161" s="210"/>
      <c r="J161" s="209">
        <f t="shared" si="15"/>
        <v>0</v>
      </c>
      <c r="K161" s="207" t="s">
        <v>1</v>
      </c>
      <c r="L161" s="34"/>
      <c r="M161" s="211" t="s">
        <v>1</v>
      </c>
      <c r="N161" s="212" t="s">
        <v>41</v>
      </c>
      <c r="O161" s="62"/>
      <c r="P161" s="213">
        <f t="shared" si="16"/>
        <v>0</v>
      </c>
      <c r="Q161" s="213">
        <v>0.29757</v>
      </c>
      <c r="R161" s="213">
        <f t="shared" si="17"/>
        <v>1.19028</v>
      </c>
      <c r="S161" s="213">
        <v>0</v>
      </c>
      <c r="T161" s="214">
        <f t="shared" si="18"/>
        <v>0</v>
      </c>
      <c r="AR161" s="215" t="s">
        <v>205</v>
      </c>
      <c r="AT161" s="215" t="s">
        <v>201</v>
      </c>
      <c r="AU161" s="215" t="s">
        <v>83</v>
      </c>
      <c r="AY161" s="13" t="s">
        <v>198</v>
      </c>
      <c r="BE161" s="216">
        <f t="shared" si="19"/>
        <v>0</v>
      </c>
      <c r="BF161" s="216">
        <f t="shared" si="20"/>
        <v>0</v>
      </c>
      <c r="BG161" s="216">
        <f t="shared" si="21"/>
        <v>0</v>
      </c>
      <c r="BH161" s="216">
        <f t="shared" si="22"/>
        <v>0</v>
      </c>
      <c r="BI161" s="216">
        <f t="shared" si="23"/>
        <v>0</v>
      </c>
      <c r="BJ161" s="13" t="s">
        <v>83</v>
      </c>
      <c r="BK161" s="216">
        <f t="shared" si="24"/>
        <v>0</v>
      </c>
      <c r="BL161" s="13" t="s">
        <v>205</v>
      </c>
      <c r="BM161" s="215" t="s">
        <v>304</v>
      </c>
    </row>
    <row r="162" spans="2:65" s="1" customFormat="1" ht="16.5" customHeight="1">
      <c r="B162" s="30"/>
      <c r="C162" s="222" t="s">
        <v>268</v>
      </c>
      <c r="D162" s="222" t="s">
        <v>1905</v>
      </c>
      <c r="E162" s="223" t="s">
        <v>2657</v>
      </c>
      <c r="F162" s="224" t="s">
        <v>2658</v>
      </c>
      <c r="G162" s="225" t="s">
        <v>204</v>
      </c>
      <c r="H162" s="226">
        <v>23.46</v>
      </c>
      <c r="I162" s="227"/>
      <c r="J162" s="226">
        <f t="shared" si="15"/>
        <v>0</v>
      </c>
      <c r="K162" s="224" t="s">
        <v>1</v>
      </c>
      <c r="L162" s="228"/>
      <c r="M162" s="229" t="s">
        <v>1</v>
      </c>
      <c r="N162" s="230" t="s">
        <v>41</v>
      </c>
      <c r="O162" s="62"/>
      <c r="P162" s="213">
        <f t="shared" si="16"/>
        <v>0</v>
      </c>
      <c r="Q162" s="213">
        <v>0.10050000000000001</v>
      </c>
      <c r="R162" s="213">
        <f t="shared" si="17"/>
        <v>2.3577300000000001</v>
      </c>
      <c r="S162" s="213">
        <v>0</v>
      </c>
      <c r="T162" s="214">
        <f t="shared" si="18"/>
        <v>0</v>
      </c>
      <c r="AR162" s="215" t="s">
        <v>215</v>
      </c>
      <c r="AT162" s="215" t="s">
        <v>1905</v>
      </c>
      <c r="AU162" s="215" t="s">
        <v>83</v>
      </c>
      <c r="AY162" s="13" t="s">
        <v>198</v>
      </c>
      <c r="BE162" s="216">
        <f t="shared" si="19"/>
        <v>0</v>
      </c>
      <c r="BF162" s="216">
        <f t="shared" si="20"/>
        <v>0</v>
      </c>
      <c r="BG162" s="216">
        <f t="shared" si="21"/>
        <v>0</v>
      </c>
      <c r="BH162" s="216">
        <f t="shared" si="22"/>
        <v>0</v>
      </c>
      <c r="BI162" s="216">
        <f t="shared" si="23"/>
        <v>0</v>
      </c>
      <c r="BJ162" s="13" t="s">
        <v>83</v>
      </c>
      <c r="BK162" s="216">
        <f t="shared" si="24"/>
        <v>0</v>
      </c>
      <c r="BL162" s="13" t="s">
        <v>205</v>
      </c>
      <c r="BM162" s="215" t="s">
        <v>307</v>
      </c>
    </row>
    <row r="163" spans="2:65" s="11" customFormat="1" ht="25.9" customHeight="1">
      <c r="B163" s="189"/>
      <c r="C163" s="190"/>
      <c r="D163" s="191" t="s">
        <v>75</v>
      </c>
      <c r="E163" s="192" t="s">
        <v>218</v>
      </c>
      <c r="F163" s="192" t="s">
        <v>2659</v>
      </c>
      <c r="G163" s="190"/>
      <c r="H163" s="190"/>
      <c r="I163" s="193"/>
      <c r="J163" s="194">
        <f>BK163</f>
        <v>0</v>
      </c>
      <c r="K163" s="190"/>
      <c r="L163" s="195"/>
      <c r="M163" s="196"/>
      <c r="N163" s="197"/>
      <c r="O163" s="197"/>
      <c r="P163" s="198">
        <f>SUM(P164:P173)</f>
        <v>0</v>
      </c>
      <c r="Q163" s="197"/>
      <c r="R163" s="198">
        <f>SUM(R164:R173)</f>
        <v>43.289760000000001</v>
      </c>
      <c r="S163" s="197"/>
      <c r="T163" s="199">
        <f>SUM(T164:T173)</f>
        <v>0</v>
      </c>
      <c r="AR163" s="200" t="s">
        <v>83</v>
      </c>
      <c r="AT163" s="201" t="s">
        <v>75</v>
      </c>
      <c r="AU163" s="201" t="s">
        <v>76</v>
      </c>
      <c r="AY163" s="200" t="s">
        <v>198</v>
      </c>
      <c r="BK163" s="202">
        <f>SUM(BK164:BK173)</f>
        <v>0</v>
      </c>
    </row>
    <row r="164" spans="2:65" s="1" customFormat="1" ht="16.5" customHeight="1">
      <c r="B164" s="30"/>
      <c r="C164" s="205" t="s">
        <v>260</v>
      </c>
      <c r="D164" s="205" t="s">
        <v>201</v>
      </c>
      <c r="E164" s="206" t="s">
        <v>2660</v>
      </c>
      <c r="F164" s="207" t="s">
        <v>2661</v>
      </c>
      <c r="G164" s="208" t="s">
        <v>275</v>
      </c>
      <c r="H164" s="209">
        <v>255.64</v>
      </c>
      <c r="I164" s="210"/>
      <c r="J164" s="209">
        <f t="shared" ref="J164:J173" si="25">ROUND(I164*H164,2)</f>
        <v>0</v>
      </c>
      <c r="K164" s="207" t="s">
        <v>1</v>
      </c>
      <c r="L164" s="34"/>
      <c r="M164" s="211" t="s">
        <v>1</v>
      </c>
      <c r="N164" s="212" t="s">
        <v>41</v>
      </c>
      <c r="O164" s="62"/>
      <c r="P164" s="213">
        <f t="shared" ref="P164:P173" si="26">O164*H164</f>
        <v>0</v>
      </c>
      <c r="Q164" s="213">
        <v>0</v>
      </c>
      <c r="R164" s="213">
        <f t="shared" ref="R164:R173" si="27">Q164*H164</f>
        <v>0</v>
      </c>
      <c r="S164" s="213">
        <v>0</v>
      </c>
      <c r="T164" s="214">
        <f t="shared" ref="T164:T173" si="28">S164*H164</f>
        <v>0</v>
      </c>
      <c r="AR164" s="215" t="s">
        <v>205</v>
      </c>
      <c r="AT164" s="215" t="s">
        <v>201</v>
      </c>
      <c r="AU164" s="215" t="s">
        <v>83</v>
      </c>
      <c r="AY164" s="13" t="s">
        <v>198</v>
      </c>
      <c r="BE164" s="216">
        <f t="shared" ref="BE164:BE173" si="29">IF(N164="základní",J164,0)</f>
        <v>0</v>
      </c>
      <c r="BF164" s="216">
        <f t="shared" ref="BF164:BF173" si="30">IF(N164="snížená",J164,0)</f>
        <v>0</v>
      </c>
      <c r="BG164" s="216">
        <f t="shared" ref="BG164:BG173" si="31">IF(N164="zákl. přenesená",J164,0)</f>
        <v>0</v>
      </c>
      <c r="BH164" s="216">
        <f t="shared" ref="BH164:BH173" si="32">IF(N164="sníž. přenesená",J164,0)</f>
        <v>0</v>
      </c>
      <c r="BI164" s="216">
        <f t="shared" ref="BI164:BI173" si="33">IF(N164="nulová",J164,0)</f>
        <v>0</v>
      </c>
      <c r="BJ164" s="13" t="s">
        <v>83</v>
      </c>
      <c r="BK164" s="216">
        <f t="shared" ref="BK164:BK173" si="34">ROUND(I164*H164,2)</f>
        <v>0</v>
      </c>
      <c r="BL164" s="13" t="s">
        <v>205</v>
      </c>
      <c r="BM164" s="215" t="s">
        <v>310</v>
      </c>
    </row>
    <row r="165" spans="2:65" s="1" customFormat="1" ht="24" customHeight="1">
      <c r="B165" s="30"/>
      <c r="C165" s="205" t="s">
        <v>311</v>
      </c>
      <c r="D165" s="205" t="s">
        <v>201</v>
      </c>
      <c r="E165" s="206" t="s">
        <v>2662</v>
      </c>
      <c r="F165" s="207" t="s">
        <v>2663</v>
      </c>
      <c r="G165" s="208" t="s">
        <v>275</v>
      </c>
      <c r="H165" s="209">
        <v>209.79</v>
      </c>
      <c r="I165" s="210"/>
      <c r="J165" s="209">
        <f t="shared" si="25"/>
        <v>0</v>
      </c>
      <c r="K165" s="207" t="s">
        <v>1</v>
      </c>
      <c r="L165" s="34"/>
      <c r="M165" s="211" t="s">
        <v>1</v>
      </c>
      <c r="N165" s="212" t="s">
        <v>41</v>
      </c>
      <c r="O165" s="62"/>
      <c r="P165" s="213">
        <f t="shared" si="26"/>
        <v>0</v>
      </c>
      <c r="Q165" s="213">
        <v>0</v>
      </c>
      <c r="R165" s="213">
        <f t="shared" si="27"/>
        <v>0</v>
      </c>
      <c r="S165" s="213">
        <v>0</v>
      </c>
      <c r="T165" s="214">
        <f t="shared" si="28"/>
        <v>0</v>
      </c>
      <c r="AR165" s="215" t="s">
        <v>205</v>
      </c>
      <c r="AT165" s="215" t="s">
        <v>201</v>
      </c>
      <c r="AU165" s="215" t="s">
        <v>83</v>
      </c>
      <c r="AY165" s="13" t="s">
        <v>198</v>
      </c>
      <c r="BE165" s="216">
        <f t="shared" si="29"/>
        <v>0</v>
      </c>
      <c r="BF165" s="216">
        <f t="shared" si="30"/>
        <v>0</v>
      </c>
      <c r="BG165" s="216">
        <f t="shared" si="31"/>
        <v>0</v>
      </c>
      <c r="BH165" s="216">
        <f t="shared" si="32"/>
        <v>0</v>
      </c>
      <c r="BI165" s="216">
        <f t="shared" si="33"/>
        <v>0</v>
      </c>
      <c r="BJ165" s="13" t="s">
        <v>83</v>
      </c>
      <c r="BK165" s="216">
        <f t="shared" si="34"/>
        <v>0</v>
      </c>
      <c r="BL165" s="13" t="s">
        <v>205</v>
      </c>
      <c r="BM165" s="215" t="s">
        <v>314</v>
      </c>
    </row>
    <row r="166" spans="2:65" s="1" customFormat="1" ht="16.5" customHeight="1">
      <c r="B166" s="30"/>
      <c r="C166" s="205" t="s">
        <v>263</v>
      </c>
      <c r="D166" s="205" t="s">
        <v>201</v>
      </c>
      <c r="E166" s="206" t="s">
        <v>2664</v>
      </c>
      <c r="F166" s="207" t="s">
        <v>2665</v>
      </c>
      <c r="G166" s="208" t="s">
        <v>275</v>
      </c>
      <c r="H166" s="209">
        <v>4.5</v>
      </c>
      <c r="I166" s="210"/>
      <c r="J166" s="209">
        <f t="shared" si="2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26"/>
        <v>0</v>
      </c>
      <c r="Q166" s="213">
        <v>0.29160000000000003</v>
      </c>
      <c r="R166" s="213">
        <f t="shared" si="27"/>
        <v>1.3122</v>
      </c>
      <c r="S166" s="213">
        <v>0</v>
      </c>
      <c r="T166" s="214">
        <f t="shared" si="28"/>
        <v>0</v>
      </c>
      <c r="AR166" s="215" t="s">
        <v>205</v>
      </c>
      <c r="AT166" s="215" t="s">
        <v>201</v>
      </c>
      <c r="AU166" s="215" t="s">
        <v>83</v>
      </c>
      <c r="AY166" s="13" t="s">
        <v>198</v>
      </c>
      <c r="BE166" s="216">
        <f t="shared" si="29"/>
        <v>0</v>
      </c>
      <c r="BF166" s="216">
        <f t="shared" si="30"/>
        <v>0</v>
      </c>
      <c r="BG166" s="216">
        <f t="shared" si="31"/>
        <v>0</v>
      </c>
      <c r="BH166" s="216">
        <f t="shared" si="32"/>
        <v>0</v>
      </c>
      <c r="BI166" s="216">
        <f t="shared" si="33"/>
        <v>0</v>
      </c>
      <c r="BJ166" s="13" t="s">
        <v>83</v>
      </c>
      <c r="BK166" s="216">
        <f t="shared" si="34"/>
        <v>0</v>
      </c>
      <c r="BL166" s="13" t="s">
        <v>205</v>
      </c>
      <c r="BM166" s="215" t="s">
        <v>317</v>
      </c>
    </row>
    <row r="167" spans="2:65" s="1" customFormat="1" ht="24" customHeight="1">
      <c r="B167" s="30"/>
      <c r="C167" s="205" t="s">
        <v>300</v>
      </c>
      <c r="D167" s="205" t="s">
        <v>201</v>
      </c>
      <c r="E167" s="206" t="s">
        <v>2666</v>
      </c>
      <c r="F167" s="207" t="s">
        <v>2667</v>
      </c>
      <c r="G167" s="208" t="s">
        <v>275</v>
      </c>
      <c r="H167" s="209">
        <v>25</v>
      </c>
      <c r="I167" s="210"/>
      <c r="J167" s="209">
        <f t="shared" si="25"/>
        <v>0</v>
      </c>
      <c r="K167" s="207" t="s">
        <v>1</v>
      </c>
      <c r="L167" s="34"/>
      <c r="M167" s="211" t="s">
        <v>1</v>
      </c>
      <c r="N167" s="212" t="s">
        <v>41</v>
      </c>
      <c r="O167" s="62"/>
      <c r="P167" s="213">
        <f t="shared" si="26"/>
        <v>0</v>
      </c>
      <c r="Q167" s="213">
        <v>0.16700000000000001</v>
      </c>
      <c r="R167" s="213">
        <f t="shared" si="27"/>
        <v>4.1749999999999998</v>
      </c>
      <c r="S167" s="213">
        <v>0</v>
      </c>
      <c r="T167" s="214">
        <f t="shared" si="28"/>
        <v>0</v>
      </c>
      <c r="AR167" s="215" t="s">
        <v>205</v>
      </c>
      <c r="AT167" s="215" t="s">
        <v>201</v>
      </c>
      <c r="AU167" s="215" t="s">
        <v>83</v>
      </c>
      <c r="AY167" s="13" t="s">
        <v>198</v>
      </c>
      <c r="BE167" s="216">
        <f t="shared" si="29"/>
        <v>0</v>
      </c>
      <c r="BF167" s="216">
        <f t="shared" si="30"/>
        <v>0</v>
      </c>
      <c r="BG167" s="216">
        <f t="shared" si="31"/>
        <v>0</v>
      </c>
      <c r="BH167" s="216">
        <f t="shared" si="32"/>
        <v>0</v>
      </c>
      <c r="BI167" s="216">
        <f t="shared" si="33"/>
        <v>0</v>
      </c>
      <c r="BJ167" s="13" t="s">
        <v>83</v>
      </c>
      <c r="BK167" s="216">
        <f t="shared" si="34"/>
        <v>0</v>
      </c>
      <c r="BL167" s="13" t="s">
        <v>205</v>
      </c>
      <c r="BM167" s="215" t="s">
        <v>320</v>
      </c>
    </row>
    <row r="168" spans="2:65" s="1" customFormat="1" ht="16.5" customHeight="1">
      <c r="B168" s="30"/>
      <c r="C168" s="222" t="s">
        <v>267</v>
      </c>
      <c r="D168" s="222" t="s">
        <v>1905</v>
      </c>
      <c r="E168" s="223" t="s">
        <v>2668</v>
      </c>
      <c r="F168" s="224" t="s">
        <v>2669</v>
      </c>
      <c r="G168" s="225" t="s">
        <v>266</v>
      </c>
      <c r="H168" s="226">
        <v>3.01</v>
      </c>
      <c r="I168" s="227"/>
      <c r="J168" s="226">
        <f t="shared" si="25"/>
        <v>0</v>
      </c>
      <c r="K168" s="224" t="s">
        <v>1</v>
      </c>
      <c r="L168" s="228"/>
      <c r="M168" s="229" t="s">
        <v>1</v>
      </c>
      <c r="N168" s="230" t="s">
        <v>41</v>
      </c>
      <c r="O168" s="62"/>
      <c r="P168" s="213">
        <f t="shared" si="26"/>
        <v>0</v>
      </c>
      <c r="Q168" s="213">
        <v>1</v>
      </c>
      <c r="R168" s="213">
        <f t="shared" si="27"/>
        <v>3.01</v>
      </c>
      <c r="S168" s="213">
        <v>0</v>
      </c>
      <c r="T168" s="214">
        <f t="shared" si="28"/>
        <v>0</v>
      </c>
      <c r="AR168" s="215" t="s">
        <v>215</v>
      </c>
      <c r="AT168" s="215" t="s">
        <v>1905</v>
      </c>
      <c r="AU168" s="215" t="s">
        <v>83</v>
      </c>
      <c r="AY168" s="13" t="s">
        <v>198</v>
      </c>
      <c r="BE168" s="216">
        <f t="shared" si="29"/>
        <v>0</v>
      </c>
      <c r="BF168" s="216">
        <f t="shared" si="30"/>
        <v>0</v>
      </c>
      <c r="BG168" s="216">
        <f t="shared" si="31"/>
        <v>0</v>
      </c>
      <c r="BH168" s="216">
        <f t="shared" si="32"/>
        <v>0</v>
      </c>
      <c r="BI168" s="216">
        <f t="shared" si="33"/>
        <v>0</v>
      </c>
      <c r="BJ168" s="13" t="s">
        <v>83</v>
      </c>
      <c r="BK168" s="216">
        <f t="shared" si="34"/>
        <v>0</v>
      </c>
      <c r="BL168" s="13" t="s">
        <v>205</v>
      </c>
      <c r="BM168" s="215" t="s">
        <v>323</v>
      </c>
    </row>
    <row r="169" spans="2:65" s="1" customFormat="1" ht="24" customHeight="1">
      <c r="B169" s="30"/>
      <c r="C169" s="205" t="s">
        <v>324</v>
      </c>
      <c r="D169" s="205" t="s">
        <v>201</v>
      </c>
      <c r="E169" s="206" t="s">
        <v>2670</v>
      </c>
      <c r="F169" s="207" t="s">
        <v>2671</v>
      </c>
      <c r="G169" s="208" t="s">
        <v>275</v>
      </c>
      <c r="H169" s="209">
        <v>7.8</v>
      </c>
      <c r="I169" s="210"/>
      <c r="J169" s="209">
        <f t="shared" si="2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26"/>
        <v>0</v>
      </c>
      <c r="Q169" s="213">
        <v>8.4250000000000005E-2</v>
      </c>
      <c r="R169" s="213">
        <f t="shared" si="27"/>
        <v>0.65715000000000001</v>
      </c>
      <c r="S169" s="213">
        <v>0</v>
      </c>
      <c r="T169" s="214">
        <f t="shared" si="28"/>
        <v>0</v>
      </c>
      <c r="AR169" s="215" t="s">
        <v>205</v>
      </c>
      <c r="AT169" s="215" t="s">
        <v>201</v>
      </c>
      <c r="AU169" s="215" t="s">
        <v>83</v>
      </c>
      <c r="AY169" s="13" t="s">
        <v>198</v>
      </c>
      <c r="BE169" s="216">
        <f t="shared" si="29"/>
        <v>0</v>
      </c>
      <c r="BF169" s="216">
        <f t="shared" si="30"/>
        <v>0</v>
      </c>
      <c r="BG169" s="216">
        <f t="shared" si="31"/>
        <v>0</v>
      </c>
      <c r="BH169" s="216">
        <f t="shared" si="32"/>
        <v>0</v>
      </c>
      <c r="BI169" s="216">
        <f t="shared" si="33"/>
        <v>0</v>
      </c>
      <c r="BJ169" s="13" t="s">
        <v>83</v>
      </c>
      <c r="BK169" s="216">
        <f t="shared" si="34"/>
        <v>0</v>
      </c>
      <c r="BL169" s="13" t="s">
        <v>205</v>
      </c>
      <c r="BM169" s="215" t="s">
        <v>327</v>
      </c>
    </row>
    <row r="170" spans="2:65" s="1" customFormat="1" ht="16.5" customHeight="1">
      <c r="B170" s="30"/>
      <c r="C170" s="222" t="s">
        <v>272</v>
      </c>
      <c r="D170" s="222" t="s">
        <v>1905</v>
      </c>
      <c r="E170" s="223" t="s">
        <v>2672</v>
      </c>
      <c r="F170" s="224" t="s">
        <v>2673</v>
      </c>
      <c r="G170" s="225" t="s">
        <v>275</v>
      </c>
      <c r="H170" s="226">
        <v>7.96</v>
      </c>
      <c r="I170" s="227"/>
      <c r="J170" s="226">
        <f t="shared" si="25"/>
        <v>0</v>
      </c>
      <c r="K170" s="224" t="s">
        <v>1</v>
      </c>
      <c r="L170" s="228"/>
      <c r="M170" s="229" t="s">
        <v>1</v>
      </c>
      <c r="N170" s="230" t="s">
        <v>41</v>
      </c>
      <c r="O170" s="62"/>
      <c r="P170" s="213">
        <f t="shared" si="26"/>
        <v>0</v>
      </c>
      <c r="Q170" s="213">
        <v>0.13</v>
      </c>
      <c r="R170" s="213">
        <f t="shared" si="27"/>
        <v>1.0347999999999999</v>
      </c>
      <c r="S170" s="213">
        <v>0</v>
      </c>
      <c r="T170" s="214">
        <f t="shared" si="28"/>
        <v>0</v>
      </c>
      <c r="AR170" s="215" t="s">
        <v>215</v>
      </c>
      <c r="AT170" s="215" t="s">
        <v>1905</v>
      </c>
      <c r="AU170" s="215" t="s">
        <v>83</v>
      </c>
      <c r="AY170" s="13" t="s">
        <v>198</v>
      </c>
      <c r="BE170" s="216">
        <f t="shared" si="29"/>
        <v>0</v>
      </c>
      <c r="BF170" s="216">
        <f t="shared" si="30"/>
        <v>0</v>
      </c>
      <c r="BG170" s="216">
        <f t="shared" si="31"/>
        <v>0</v>
      </c>
      <c r="BH170" s="216">
        <f t="shared" si="32"/>
        <v>0</v>
      </c>
      <c r="BI170" s="216">
        <f t="shared" si="33"/>
        <v>0</v>
      </c>
      <c r="BJ170" s="13" t="s">
        <v>83</v>
      </c>
      <c r="BK170" s="216">
        <f t="shared" si="34"/>
        <v>0</v>
      </c>
      <c r="BL170" s="13" t="s">
        <v>205</v>
      </c>
      <c r="BM170" s="215" t="s">
        <v>330</v>
      </c>
    </row>
    <row r="171" spans="2:65" s="1" customFormat="1" ht="24" customHeight="1">
      <c r="B171" s="30"/>
      <c r="C171" s="205" t="s">
        <v>331</v>
      </c>
      <c r="D171" s="205" t="s">
        <v>201</v>
      </c>
      <c r="E171" s="206" t="s">
        <v>2674</v>
      </c>
      <c r="F171" s="207" t="s">
        <v>2675</v>
      </c>
      <c r="G171" s="208" t="s">
        <v>275</v>
      </c>
      <c r="H171" s="209">
        <v>199.8</v>
      </c>
      <c r="I171" s="210"/>
      <c r="J171" s="209">
        <f t="shared" si="25"/>
        <v>0</v>
      </c>
      <c r="K171" s="207" t="s">
        <v>1</v>
      </c>
      <c r="L171" s="34"/>
      <c r="M171" s="211" t="s">
        <v>1</v>
      </c>
      <c r="N171" s="212" t="s">
        <v>41</v>
      </c>
      <c r="O171" s="62"/>
      <c r="P171" s="213">
        <f t="shared" si="26"/>
        <v>0</v>
      </c>
      <c r="Q171" s="213">
        <v>8.5650000000000004E-2</v>
      </c>
      <c r="R171" s="213">
        <f t="shared" si="27"/>
        <v>17.112870000000001</v>
      </c>
      <c r="S171" s="213">
        <v>0</v>
      </c>
      <c r="T171" s="214">
        <f t="shared" si="28"/>
        <v>0</v>
      </c>
      <c r="AR171" s="215" t="s">
        <v>205</v>
      </c>
      <c r="AT171" s="215" t="s">
        <v>201</v>
      </c>
      <c r="AU171" s="215" t="s">
        <v>83</v>
      </c>
      <c r="AY171" s="13" t="s">
        <v>198</v>
      </c>
      <c r="BE171" s="216">
        <f t="shared" si="29"/>
        <v>0</v>
      </c>
      <c r="BF171" s="216">
        <f t="shared" si="30"/>
        <v>0</v>
      </c>
      <c r="BG171" s="216">
        <f t="shared" si="31"/>
        <v>0</v>
      </c>
      <c r="BH171" s="216">
        <f t="shared" si="32"/>
        <v>0</v>
      </c>
      <c r="BI171" s="216">
        <f t="shared" si="33"/>
        <v>0</v>
      </c>
      <c r="BJ171" s="13" t="s">
        <v>83</v>
      </c>
      <c r="BK171" s="216">
        <f t="shared" si="34"/>
        <v>0</v>
      </c>
      <c r="BL171" s="13" t="s">
        <v>205</v>
      </c>
      <c r="BM171" s="215" t="s">
        <v>334</v>
      </c>
    </row>
    <row r="172" spans="2:65" s="1" customFormat="1" ht="16.5" customHeight="1">
      <c r="B172" s="30"/>
      <c r="C172" s="222" t="s">
        <v>276</v>
      </c>
      <c r="D172" s="222" t="s">
        <v>1905</v>
      </c>
      <c r="E172" s="223" t="s">
        <v>2676</v>
      </c>
      <c r="F172" s="224" t="s">
        <v>2677</v>
      </c>
      <c r="G172" s="225" t="s">
        <v>275</v>
      </c>
      <c r="H172" s="226">
        <v>119.95</v>
      </c>
      <c r="I172" s="227"/>
      <c r="J172" s="226">
        <f t="shared" si="25"/>
        <v>0</v>
      </c>
      <c r="K172" s="224" t="s">
        <v>1</v>
      </c>
      <c r="L172" s="228"/>
      <c r="M172" s="229" t="s">
        <v>1</v>
      </c>
      <c r="N172" s="230" t="s">
        <v>41</v>
      </c>
      <c r="O172" s="62"/>
      <c r="P172" s="213">
        <f t="shared" si="26"/>
        <v>0</v>
      </c>
      <c r="Q172" s="213">
        <v>0.13</v>
      </c>
      <c r="R172" s="213">
        <f t="shared" si="27"/>
        <v>15.593500000000001</v>
      </c>
      <c r="S172" s="213">
        <v>0</v>
      </c>
      <c r="T172" s="214">
        <f t="shared" si="28"/>
        <v>0</v>
      </c>
      <c r="AR172" s="215" t="s">
        <v>215</v>
      </c>
      <c r="AT172" s="215" t="s">
        <v>1905</v>
      </c>
      <c r="AU172" s="215" t="s">
        <v>83</v>
      </c>
      <c r="AY172" s="13" t="s">
        <v>198</v>
      </c>
      <c r="BE172" s="216">
        <f t="shared" si="29"/>
        <v>0</v>
      </c>
      <c r="BF172" s="216">
        <f t="shared" si="30"/>
        <v>0</v>
      </c>
      <c r="BG172" s="216">
        <f t="shared" si="31"/>
        <v>0</v>
      </c>
      <c r="BH172" s="216">
        <f t="shared" si="32"/>
        <v>0</v>
      </c>
      <c r="BI172" s="216">
        <f t="shared" si="33"/>
        <v>0</v>
      </c>
      <c r="BJ172" s="13" t="s">
        <v>83</v>
      </c>
      <c r="BK172" s="216">
        <f t="shared" si="34"/>
        <v>0</v>
      </c>
      <c r="BL172" s="13" t="s">
        <v>205</v>
      </c>
      <c r="BM172" s="215" t="s">
        <v>337</v>
      </c>
    </row>
    <row r="173" spans="2:65" s="1" customFormat="1" ht="16.5" customHeight="1">
      <c r="B173" s="30"/>
      <c r="C173" s="222" t="s">
        <v>338</v>
      </c>
      <c r="D173" s="222" t="s">
        <v>1905</v>
      </c>
      <c r="E173" s="223" t="s">
        <v>2678</v>
      </c>
      <c r="F173" s="224" t="s">
        <v>2679</v>
      </c>
      <c r="G173" s="225" t="s">
        <v>275</v>
      </c>
      <c r="H173" s="226">
        <v>2.2400000000000002</v>
      </c>
      <c r="I173" s="227"/>
      <c r="J173" s="226">
        <f t="shared" si="25"/>
        <v>0</v>
      </c>
      <c r="K173" s="224" t="s">
        <v>1</v>
      </c>
      <c r="L173" s="228"/>
      <c r="M173" s="229" t="s">
        <v>1</v>
      </c>
      <c r="N173" s="230" t="s">
        <v>41</v>
      </c>
      <c r="O173" s="62"/>
      <c r="P173" s="213">
        <f t="shared" si="26"/>
        <v>0</v>
      </c>
      <c r="Q173" s="213">
        <v>0.17599999999999999</v>
      </c>
      <c r="R173" s="213">
        <f t="shared" si="27"/>
        <v>0.39424000000000003</v>
      </c>
      <c r="S173" s="213">
        <v>0</v>
      </c>
      <c r="T173" s="214">
        <f t="shared" si="28"/>
        <v>0</v>
      </c>
      <c r="AR173" s="215" t="s">
        <v>215</v>
      </c>
      <c r="AT173" s="215" t="s">
        <v>1905</v>
      </c>
      <c r="AU173" s="215" t="s">
        <v>83</v>
      </c>
      <c r="AY173" s="13" t="s">
        <v>198</v>
      </c>
      <c r="BE173" s="216">
        <f t="shared" si="29"/>
        <v>0</v>
      </c>
      <c r="BF173" s="216">
        <f t="shared" si="30"/>
        <v>0</v>
      </c>
      <c r="BG173" s="216">
        <f t="shared" si="31"/>
        <v>0</v>
      </c>
      <c r="BH173" s="216">
        <f t="shared" si="32"/>
        <v>0</v>
      </c>
      <c r="BI173" s="216">
        <f t="shared" si="33"/>
        <v>0</v>
      </c>
      <c r="BJ173" s="13" t="s">
        <v>83</v>
      </c>
      <c r="BK173" s="216">
        <f t="shared" si="34"/>
        <v>0</v>
      </c>
      <c r="BL173" s="13" t="s">
        <v>205</v>
      </c>
      <c r="BM173" s="215" t="s">
        <v>341</v>
      </c>
    </row>
    <row r="174" spans="2:65" s="11" customFormat="1" ht="25.9" customHeight="1">
      <c r="B174" s="189"/>
      <c r="C174" s="190"/>
      <c r="D174" s="191" t="s">
        <v>75</v>
      </c>
      <c r="E174" s="192" t="s">
        <v>227</v>
      </c>
      <c r="F174" s="192" t="s">
        <v>2680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f>SUM(P175:P178)</f>
        <v>0</v>
      </c>
      <c r="Q174" s="197"/>
      <c r="R174" s="198">
        <f>SUM(R175:R178)</f>
        <v>0.41114000000000001</v>
      </c>
      <c r="S174" s="197"/>
      <c r="T174" s="199">
        <f>SUM(T175:T178)</f>
        <v>0</v>
      </c>
      <c r="AR174" s="200" t="s">
        <v>83</v>
      </c>
      <c r="AT174" s="201" t="s">
        <v>75</v>
      </c>
      <c r="AU174" s="201" t="s">
        <v>76</v>
      </c>
      <c r="AY174" s="200" t="s">
        <v>198</v>
      </c>
      <c r="BK174" s="202">
        <f>SUM(BK175:BK178)</f>
        <v>0</v>
      </c>
    </row>
    <row r="175" spans="2:65" s="1" customFormat="1" ht="24" customHeight="1">
      <c r="B175" s="30"/>
      <c r="C175" s="205" t="s">
        <v>279</v>
      </c>
      <c r="D175" s="205" t="s">
        <v>201</v>
      </c>
      <c r="E175" s="206" t="s">
        <v>2681</v>
      </c>
      <c r="F175" s="207" t="s">
        <v>2682</v>
      </c>
      <c r="G175" s="208" t="s">
        <v>256</v>
      </c>
      <c r="H175" s="209">
        <v>22.8</v>
      </c>
      <c r="I175" s="210"/>
      <c r="J175" s="209">
        <f>ROUND(I175*H175,2)</f>
        <v>0</v>
      </c>
      <c r="K175" s="207" t="s">
        <v>1</v>
      </c>
      <c r="L175" s="34"/>
      <c r="M175" s="211" t="s">
        <v>1</v>
      </c>
      <c r="N175" s="212" t="s">
        <v>41</v>
      </c>
      <c r="O175" s="62"/>
      <c r="P175" s="213">
        <f>O175*H175</f>
        <v>0</v>
      </c>
      <c r="Q175" s="213">
        <v>5.0000000000000002E-5</v>
      </c>
      <c r="R175" s="213">
        <f>Q175*H175</f>
        <v>1.1400000000000002E-3</v>
      </c>
      <c r="S175" s="213">
        <v>0</v>
      </c>
      <c r="T175" s="214">
        <f>S175*H175</f>
        <v>0</v>
      </c>
      <c r="AR175" s="215" t="s">
        <v>205</v>
      </c>
      <c r="AT175" s="215" t="s">
        <v>201</v>
      </c>
      <c r="AU175" s="215" t="s">
        <v>83</v>
      </c>
      <c r="AY175" s="13" t="s">
        <v>198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3" t="s">
        <v>83</v>
      </c>
      <c r="BK175" s="216">
        <f>ROUND(I175*H175,2)</f>
        <v>0</v>
      </c>
      <c r="BL175" s="13" t="s">
        <v>205</v>
      </c>
      <c r="BM175" s="215" t="s">
        <v>344</v>
      </c>
    </row>
    <row r="176" spans="2:65" s="1" customFormat="1" ht="16.5" customHeight="1">
      <c r="B176" s="30"/>
      <c r="C176" s="222" t="s">
        <v>345</v>
      </c>
      <c r="D176" s="222" t="s">
        <v>1905</v>
      </c>
      <c r="E176" s="223" t="s">
        <v>2683</v>
      </c>
      <c r="F176" s="224" t="s">
        <v>2684</v>
      </c>
      <c r="G176" s="225" t="s">
        <v>446</v>
      </c>
      <c r="H176" s="226">
        <v>1</v>
      </c>
      <c r="I176" s="227"/>
      <c r="J176" s="226">
        <f>ROUND(I176*H176,2)</f>
        <v>0</v>
      </c>
      <c r="K176" s="224" t="s">
        <v>1</v>
      </c>
      <c r="L176" s="228"/>
      <c r="M176" s="229" t="s">
        <v>1</v>
      </c>
      <c r="N176" s="230" t="s">
        <v>41</v>
      </c>
      <c r="O176" s="62"/>
      <c r="P176" s="213">
        <f>O176*H176</f>
        <v>0</v>
      </c>
      <c r="Q176" s="213">
        <v>0.4</v>
      </c>
      <c r="R176" s="213">
        <f>Q176*H176</f>
        <v>0.4</v>
      </c>
      <c r="S176" s="213">
        <v>0</v>
      </c>
      <c r="T176" s="214">
        <f>S176*H176</f>
        <v>0</v>
      </c>
      <c r="AR176" s="215" t="s">
        <v>215</v>
      </c>
      <c r="AT176" s="215" t="s">
        <v>1905</v>
      </c>
      <c r="AU176" s="215" t="s">
        <v>83</v>
      </c>
      <c r="AY176" s="13" t="s">
        <v>198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3" t="s">
        <v>83</v>
      </c>
      <c r="BK176" s="216">
        <f>ROUND(I176*H176,2)</f>
        <v>0</v>
      </c>
      <c r="BL176" s="13" t="s">
        <v>205</v>
      </c>
      <c r="BM176" s="215" t="s">
        <v>348</v>
      </c>
    </row>
    <row r="177" spans="2:65" s="1" customFormat="1" ht="24" customHeight="1">
      <c r="B177" s="30"/>
      <c r="C177" s="205" t="s">
        <v>282</v>
      </c>
      <c r="D177" s="205" t="s">
        <v>201</v>
      </c>
      <c r="E177" s="206" t="s">
        <v>2685</v>
      </c>
      <c r="F177" s="207" t="s">
        <v>2686</v>
      </c>
      <c r="G177" s="208" t="s">
        <v>959</v>
      </c>
      <c r="H177" s="209">
        <v>10</v>
      </c>
      <c r="I177" s="210"/>
      <c r="J177" s="209">
        <f>ROUND(I177*H177,2)</f>
        <v>0</v>
      </c>
      <c r="K177" s="207" t="s">
        <v>1</v>
      </c>
      <c r="L177" s="34"/>
      <c r="M177" s="211" t="s">
        <v>1</v>
      </c>
      <c r="N177" s="212" t="s">
        <v>41</v>
      </c>
      <c r="O177" s="62"/>
      <c r="P177" s="213">
        <f>O177*H177</f>
        <v>0</v>
      </c>
      <c r="Q177" s="213">
        <v>1E-3</v>
      </c>
      <c r="R177" s="213">
        <f>Q177*H177</f>
        <v>0.01</v>
      </c>
      <c r="S177" s="213">
        <v>0</v>
      </c>
      <c r="T177" s="214">
        <f>S177*H177</f>
        <v>0</v>
      </c>
      <c r="AR177" s="215" t="s">
        <v>205</v>
      </c>
      <c r="AT177" s="215" t="s">
        <v>201</v>
      </c>
      <c r="AU177" s="215" t="s">
        <v>83</v>
      </c>
      <c r="AY177" s="13" t="s">
        <v>198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3" t="s">
        <v>83</v>
      </c>
      <c r="BK177" s="216">
        <f>ROUND(I177*H177,2)</f>
        <v>0</v>
      </c>
      <c r="BL177" s="13" t="s">
        <v>205</v>
      </c>
      <c r="BM177" s="215" t="s">
        <v>351</v>
      </c>
    </row>
    <row r="178" spans="2:65" s="1" customFormat="1" ht="24" customHeight="1">
      <c r="B178" s="30"/>
      <c r="C178" s="205" t="s">
        <v>352</v>
      </c>
      <c r="D178" s="205" t="s">
        <v>201</v>
      </c>
      <c r="E178" s="206" t="s">
        <v>2687</v>
      </c>
      <c r="F178" s="207" t="s">
        <v>2688</v>
      </c>
      <c r="G178" s="208" t="s">
        <v>266</v>
      </c>
      <c r="H178" s="209">
        <v>0.4</v>
      </c>
      <c r="I178" s="210"/>
      <c r="J178" s="209">
        <f>ROUND(I178*H178,2)</f>
        <v>0</v>
      </c>
      <c r="K178" s="207" t="s">
        <v>1</v>
      </c>
      <c r="L178" s="34"/>
      <c r="M178" s="211" t="s">
        <v>1</v>
      </c>
      <c r="N178" s="212" t="s">
        <v>41</v>
      </c>
      <c r="O178" s="6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15" t="s">
        <v>205</v>
      </c>
      <c r="AT178" s="215" t="s">
        <v>201</v>
      </c>
      <c r="AU178" s="215" t="s">
        <v>83</v>
      </c>
      <c r="AY178" s="13" t="s">
        <v>198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3" t="s">
        <v>83</v>
      </c>
      <c r="BK178" s="216">
        <f>ROUND(I178*H178,2)</f>
        <v>0</v>
      </c>
      <c r="BL178" s="13" t="s">
        <v>205</v>
      </c>
      <c r="BM178" s="215" t="s">
        <v>355</v>
      </c>
    </row>
    <row r="179" spans="2:65" s="11" customFormat="1" ht="25.9" customHeight="1">
      <c r="B179" s="189"/>
      <c r="C179" s="190"/>
      <c r="D179" s="191" t="s">
        <v>75</v>
      </c>
      <c r="E179" s="192" t="s">
        <v>215</v>
      </c>
      <c r="F179" s="192" t="s">
        <v>2689</v>
      </c>
      <c r="G179" s="190"/>
      <c r="H179" s="190"/>
      <c r="I179" s="193"/>
      <c r="J179" s="194">
        <f>BK179</f>
        <v>0</v>
      </c>
      <c r="K179" s="190"/>
      <c r="L179" s="195"/>
      <c r="M179" s="196"/>
      <c r="N179" s="197"/>
      <c r="O179" s="197"/>
      <c r="P179" s="198">
        <f>SUM(P180:P185)</f>
        <v>0</v>
      </c>
      <c r="Q179" s="197"/>
      <c r="R179" s="198">
        <f>SUM(R180:R185)</f>
        <v>0.74978</v>
      </c>
      <c r="S179" s="197"/>
      <c r="T179" s="199">
        <f>SUM(T180:T185)</f>
        <v>0</v>
      </c>
      <c r="AR179" s="200" t="s">
        <v>83</v>
      </c>
      <c r="AT179" s="201" t="s">
        <v>75</v>
      </c>
      <c r="AU179" s="201" t="s">
        <v>76</v>
      </c>
      <c r="AY179" s="200" t="s">
        <v>198</v>
      </c>
      <c r="BK179" s="202">
        <f>SUM(BK180:BK185)</f>
        <v>0</v>
      </c>
    </row>
    <row r="180" spans="2:65" s="1" customFormat="1" ht="24" customHeight="1">
      <c r="B180" s="30"/>
      <c r="C180" s="205" t="s">
        <v>285</v>
      </c>
      <c r="D180" s="205" t="s">
        <v>201</v>
      </c>
      <c r="E180" s="206" t="s">
        <v>2690</v>
      </c>
      <c r="F180" s="207" t="s">
        <v>2691</v>
      </c>
      <c r="G180" s="208" t="s">
        <v>256</v>
      </c>
      <c r="H180" s="209">
        <v>3</v>
      </c>
      <c r="I180" s="210"/>
      <c r="J180" s="209">
        <f t="shared" ref="J180:J185" si="35">ROUND(I180*H180,2)</f>
        <v>0</v>
      </c>
      <c r="K180" s="207" t="s">
        <v>1</v>
      </c>
      <c r="L180" s="34"/>
      <c r="M180" s="211" t="s">
        <v>1</v>
      </c>
      <c r="N180" s="212" t="s">
        <v>41</v>
      </c>
      <c r="O180" s="62"/>
      <c r="P180" s="213">
        <f t="shared" ref="P180:P185" si="36">O180*H180</f>
        <v>0</v>
      </c>
      <c r="Q180" s="213">
        <v>1.0000000000000001E-5</v>
      </c>
      <c r="R180" s="213">
        <f t="shared" ref="R180:R185" si="37">Q180*H180</f>
        <v>3.0000000000000004E-5</v>
      </c>
      <c r="S180" s="213">
        <v>0</v>
      </c>
      <c r="T180" s="214">
        <f t="shared" ref="T180:T185" si="38">S180*H180</f>
        <v>0</v>
      </c>
      <c r="AR180" s="215" t="s">
        <v>205</v>
      </c>
      <c r="AT180" s="215" t="s">
        <v>201</v>
      </c>
      <c r="AU180" s="215" t="s">
        <v>83</v>
      </c>
      <c r="AY180" s="13" t="s">
        <v>198</v>
      </c>
      <c r="BE180" s="216">
        <f t="shared" ref="BE180:BE185" si="39">IF(N180="základní",J180,0)</f>
        <v>0</v>
      </c>
      <c r="BF180" s="216">
        <f t="shared" ref="BF180:BF185" si="40">IF(N180="snížená",J180,0)</f>
        <v>0</v>
      </c>
      <c r="BG180" s="216">
        <f t="shared" ref="BG180:BG185" si="41">IF(N180="zákl. přenesená",J180,0)</f>
        <v>0</v>
      </c>
      <c r="BH180" s="216">
        <f t="shared" ref="BH180:BH185" si="42">IF(N180="sníž. přenesená",J180,0)</f>
        <v>0</v>
      </c>
      <c r="BI180" s="216">
        <f t="shared" ref="BI180:BI185" si="43">IF(N180="nulová",J180,0)</f>
        <v>0</v>
      </c>
      <c r="BJ180" s="13" t="s">
        <v>83</v>
      </c>
      <c r="BK180" s="216">
        <f t="shared" ref="BK180:BK185" si="44">ROUND(I180*H180,2)</f>
        <v>0</v>
      </c>
      <c r="BL180" s="13" t="s">
        <v>205</v>
      </c>
      <c r="BM180" s="215" t="s">
        <v>356</v>
      </c>
    </row>
    <row r="181" spans="2:65" s="1" customFormat="1" ht="16.5" customHeight="1">
      <c r="B181" s="30"/>
      <c r="C181" s="222" t="s">
        <v>357</v>
      </c>
      <c r="D181" s="222" t="s">
        <v>1905</v>
      </c>
      <c r="E181" s="223" t="s">
        <v>2692</v>
      </c>
      <c r="F181" s="224" t="s">
        <v>2693</v>
      </c>
      <c r="G181" s="225" t="s">
        <v>256</v>
      </c>
      <c r="H181" s="226">
        <v>3.29</v>
      </c>
      <c r="I181" s="227"/>
      <c r="J181" s="226">
        <f t="shared" si="35"/>
        <v>0</v>
      </c>
      <c r="K181" s="224" t="s">
        <v>1</v>
      </c>
      <c r="L181" s="228"/>
      <c r="M181" s="229" t="s">
        <v>1</v>
      </c>
      <c r="N181" s="230" t="s">
        <v>41</v>
      </c>
      <c r="O181" s="62"/>
      <c r="P181" s="213">
        <f t="shared" si="36"/>
        <v>0</v>
      </c>
      <c r="Q181" s="213">
        <v>5.0000000000000001E-3</v>
      </c>
      <c r="R181" s="213">
        <f t="shared" si="37"/>
        <v>1.6449999999999999E-2</v>
      </c>
      <c r="S181" s="213">
        <v>0</v>
      </c>
      <c r="T181" s="214">
        <f t="shared" si="38"/>
        <v>0</v>
      </c>
      <c r="AR181" s="215" t="s">
        <v>215</v>
      </c>
      <c r="AT181" s="215" t="s">
        <v>1905</v>
      </c>
      <c r="AU181" s="215" t="s">
        <v>83</v>
      </c>
      <c r="AY181" s="13" t="s">
        <v>198</v>
      </c>
      <c r="BE181" s="216">
        <f t="shared" si="39"/>
        <v>0</v>
      </c>
      <c r="BF181" s="216">
        <f t="shared" si="40"/>
        <v>0</v>
      </c>
      <c r="BG181" s="216">
        <f t="shared" si="41"/>
        <v>0</v>
      </c>
      <c r="BH181" s="216">
        <f t="shared" si="42"/>
        <v>0</v>
      </c>
      <c r="BI181" s="216">
        <f t="shared" si="43"/>
        <v>0</v>
      </c>
      <c r="BJ181" s="13" t="s">
        <v>83</v>
      </c>
      <c r="BK181" s="216">
        <f t="shared" si="44"/>
        <v>0</v>
      </c>
      <c r="BL181" s="13" t="s">
        <v>205</v>
      </c>
      <c r="BM181" s="215" t="s">
        <v>360</v>
      </c>
    </row>
    <row r="182" spans="2:65" s="1" customFormat="1" ht="24" customHeight="1">
      <c r="B182" s="30"/>
      <c r="C182" s="205" t="s">
        <v>288</v>
      </c>
      <c r="D182" s="205" t="s">
        <v>201</v>
      </c>
      <c r="E182" s="206" t="s">
        <v>2694</v>
      </c>
      <c r="F182" s="207" t="s">
        <v>2695</v>
      </c>
      <c r="G182" s="208" t="s">
        <v>204</v>
      </c>
      <c r="H182" s="209">
        <v>1</v>
      </c>
      <c r="I182" s="210"/>
      <c r="J182" s="209">
        <f t="shared" si="35"/>
        <v>0</v>
      </c>
      <c r="K182" s="207" t="s">
        <v>1</v>
      </c>
      <c r="L182" s="34"/>
      <c r="M182" s="211" t="s">
        <v>1</v>
      </c>
      <c r="N182" s="212" t="s">
        <v>41</v>
      </c>
      <c r="O182" s="62"/>
      <c r="P182" s="213">
        <f t="shared" si="36"/>
        <v>0</v>
      </c>
      <c r="Q182" s="213">
        <v>0.14494000000000001</v>
      </c>
      <c r="R182" s="213">
        <f t="shared" si="37"/>
        <v>0.14494000000000001</v>
      </c>
      <c r="S182" s="213">
        <v>0</v>
      </c>
      <c r="T182" s="214">
        <f t="shared" si="38"/>
        <v>0</v>
      </c>
      <c r="AR182" s="215" t="s">
        <v>205</v>
      </c>
      <c r="AT182" s="215" t="s">
        <v>201</v>
      </c>
      <c r="AU182" s="215" t="s">
        <v>83</v>
      </c>
      <c r="AY182" s="13" t="s">
        <v>198</v>
      </c>
      <c r="BE182" s="216">
        <f t="shared" si="39"/>
        <v>0</v>
      </c>
      <c r="BF182" s="216">
        <f t="shared" si="40"/>
        <v>0</v>
      </c>
      <c r="BG182" s="216">
        <f t="shared" si="41"/>
        <v>0</v>
      </c>
      <c r="BH182" s="216">
        <f t="shared" si="42"/>
        <v>0</v>
      </c>
      <c r="BI182" s="216">
        <f t="shared" si="43"/>
        <v>0</v>
      </c>
      <c r="BJ182" s="13" t="s">
        <v>83</v>
      </c>
      <c r="BK182" s="216">
        <f t="shared" si="44"/>
        <v>0</v>
      </c>
      <c r="BL182" s="13" t="s">
        <v>205</v>
      </c>
      <c r="BM182" s="215" t="s">
        <v>363</v>
      </c>
    </row>
    <row r="183" spans="2:65" s="1" customFormat="1" ht="16.5" customHeight="1">
      <c r="B183" s="30"/>
      <c r="C183" s="222" t="s">
        <v>364</v>
      </c>
      <c r="D183" s="222" t="s">
        <v>1905</v>
      </c>
      <c r="E183" s="223" t="s">
        <v>2696</v>
      </c>
      <c r="F183" s="224" t="s">
        <v>2697</v>
      </c>
      <c r="G183" s="225" t="s">
        <v>446</v>
      </c>
      <c r="H183" s="226">
        <v>1.02</v>
      </c>
      <c r="I183" s="227"/>
      <c r="J183" s="226">
        <f t="shared" si="35"/>
        <v>0</v>
      </c>
      <c r="K183" s="224" t="s">
        <v>1</v>
      </c>
      <c r="L183" s="228"/>
      <c r="M183" s="229" t="s">
        <v>1</v>
      </c>
      <c r="N183" s="230" t="s">
        <v>41</v>
      </c>
      <c r="O183" s="62"/>
      <c r="P183" s="213">
        <f t="shared" si="36"/>
        <v>0</v>
      </c>
      <c r="Q183" s="213">
        <v>0.45</v>
      </c>
      <c r="R183" s="213">
        <f t="shared" si="37"/>
        <v>0.45900000000000002</v>
      </c>
      <c r="S183" s="213">
        <v>0</v>
      </c>
      <c r="T183" s="214">
        <f t="shared" si="38"/>
        <v>0</v>
      </c>
      <c r="AR183" s="215" t="s">
        <v>215</v>
      </c>
      <c r="AT183" s="215" t="s">
        <v>1905</v>
      </c>
      <c r="AU183" s="215" t="s">
        <v>83</v>
      </c>
      <c r="AY183" s="13" t="s">
        <v>198</v>
      </c>
      <c r="BE183" s="216">
        <f t="shared" si="39"/>
        <v>0</v>
      </c>
      <c r="BF183" s="216">
        <f t="shared" si="40"/>
        <v>0</v>
      </c>
      <c r="BG183" s="216">
        <f t="shared" si="41"/>
        <v>0</v>
      </c>
      <c r="BH183" s="216">
        <f t="shared" si="42"/>
        <v>0</v>
      </c>
      <c r="BI183" s="216">
        <f t="shared" si="43"/>
        <v>0</v>
      </c>
      <c r="BJ183" s="13" t="s">
        <v>83</v>
      </c>
      <c r="BK183" s="216">
        <f t="shared" si="44"/>
        <v>0</v>
      </c>
      <c r="BL183" s="13" t="s">
        <v>205</v>
      </c>
      <c r="BM183" s="215" t="s">
        <v>367</v>
      </c>
    </row>
    <row r="184" spans="2:65" s="1" customFormat="1" ht="24" customHeight="1">
      <c r="B184" s="30"/>
      <c r="C184" s="205" t="s">
        <v>292</v>
      </c>
      <c r="D184" s="205" t="s">
        <v>201</v>
      </c>
      <c r="E184" s="206" t="s">
        <v>2698</v>
      </c>
      <c r="F184" s="207" t="s">
        <v>2699</v>
      </c>
      <c r="G184" s="208" t="s">
        <v>204</v>
      </c>
      <c r="H184" s="209">
        <v>1</v>
      </c>
      <c r="I184" s="210"/>
      <c r="J184" s="209">
        <f t="shared" si="35"/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 t="shared" si="36"/>
        <v>0</v>
      </c>
      <c r="Q184" s="213">
        <v>9.3600000000000003E-3</v>
      </c>
      <c r="R184" s="213">
        <f t="shared" si="37"/>
        <v>9.3600000000000003E-3</v>
      </c>
      <c r="S184" s="213">
        <v>0</v>
      </c>
      <c r="T184" s="214">
        <f t="shared" si="38"/>
        <v>0</v>
      </c>
      <c r="AR184" s="215" t="s">
        <v>205</v>
      </c>
      <c r="AT184" s="215" t="s">
        <v>201</v>
      </c>
      <c r="AU184" s="215" t="s">
        <v>83</v>
      </c>
      <c r="AY184" s="13" t="s">
        <v>198</v>
      </c>
      <c r="BE184" s="216">
        <f t="shared" si="39"/>
        <v>0</v>
      </c>
      <c r="BF184" s="216">
        <f t="shared" si="40"/>
        <v>0</v>
      </c>
      <c r="BG184" s="216">
        <f t="shared" si="41"/>
        <v>0</v>
      </c>
      <c r="BH184" s="216">
        <f t="shared" si="42"/>
        <v>0</v>
      </c>
      <c r="BI184" s="216">
        <f t="shared" si="43"/>
        <v>0</v>
      </c>
      <c r="BJ184" s="13" t="s">
        <v>83</v>
      </c>
      <c r="BK184" s="216">
        <f t="shared" si="44"/>
        <v>0</v>
      </c>
      <c r="BL184" s="13" t="s">
        <v>205</v>
      </c>
      <c r="BM184" s="215" t="s">
        <v>370</v>
      </c>
    </row>
    <row r="185" spans="2:65" s="1" customFormat="1" ht="24" customHeight="1">
      <c r="B185" s="30"/>
      <c r="C185" s="222" t="s">
        <v>371</v>
      </c>
      <c r="D185" s="222" t="s">
        <v>1905</v>
      </c>
      <c r="E185" s="223" t="s">
        <v>2700</v>
      </c>
      <c r="F185" s="224" t="s">
        <v>2701</v>
      </c>
      <c r="G185" s="225" t="s">
        <v>446</v>
      </c>
      <c r="H185" s="226">
        <v>1</v>
      </c>
      <c r="I185" s="227"/>
      <c r="J185" s="226">
        <f t="shared" si="35"/>
        <v>0</v>
      </c>
      <c r="K185" s="224" t="s">
        <v>1</v>
      </c>
      <c r="L185" s="228"/>
      <c r="M185" s="229" t="s">
        <v>1</v>
      </c>
      <c r="N185" s="230" t="s">
        <v>41</v>
      </c>
      <c r="O185" s="62"/>
      <c r="P185" s="213">
        <f t="shared" si="36"/>
        <v>0</v>
      </c>
      <c r="Q185" s="213">
        <v>0.12</v>
      </c>
      <c r="R185" s="213">
        <f t="shared" si="37"/>
        <v>0.12</v>
      </c>
      <c r="S185" s="213">
        <v>0</v>
      </c>
      <c r="T185" s="214">
        <f t="shared" si="38"/>
        <v>0</v>
      </c>
      <c r="AR185" s="215" t="s">
        <v>215</v>
      </c>
      <c r="AT185" s="215" t="s">
        <v>1905</v>
      </c>
      <c r="AU185" s="215" t="s">
        <v>83</v>
      </c>
      <c r="AY185" s="13" t="s">
        <v>198</v>
      </c>
      <c r="BE185" s="216">
        <f t="shared" si="39"/>
        <v>0</v>
      </c>
      <c r="BF185" s="216">
        <f t="shared" si="40"/>
        <v>0</v>
      </c>
      <c r="BG185" s="216">
        <f t="shared" si="41"/>
        <v>0</v>
      </c>
      <c r="BH185" s="216">
        <f t="shared" si="42"/>
        <v>0</v>
      </c>
      <c r="BI185" s="216">
        <f t="shared" si="43"/>
        <v>0</v>
      </c>
      <c r="BJ185" s="13" t="s">
        <v>83</v>
      </c>
      <c r="BK185" s="216">
        <f t="shared" si="44"/>
        <v>0</v>
      </c>
      <c r="BL185" s="13" t="s">
        <v>205</v>
      </c>
      <c r="BM185" s="215" t="s">
        <v>374</v>
      </c>
    </row>
    <row r="186" spans="2:65" s="11" customFormat="1" ht="25.9" customHeight="1">
      <c r="B186" s="189"/>
      <c r="C186" s="190"/>
      <c r="D186" s="191" t="s">
        <v>75</v>
      </c>
      <c r="E186" s="192" t="s">
        <v>235</v>
      </c>
      <c r="F186" s="192" t="s">
        <v>2338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SUM(P187:P200)</f>
        <v>0</v>
      </c>
      <c r="Q186" s="197"/>
      <c r="R186" s="198">
        <f>SUM(R187:R200)</f>
        <v>27.433709200000006</v>
      </c>
      <c r="S186" s="197"/>
      <c r="T186" s="199">
        <f>SUM(T187:T200)</f>
        <v>0</v>
      </c>
      <c r="AR186" s="200" t="s">
        <v>83</v>
      </c>
      <c r="AT186" s="201" t="s">
        <v>75</v>
      </c>
      <c r="AU186" s="201" t="s">
        <v>76</v>
      </c>
      <c r="AY186" s="200" t="s">
        <v>198</v>
      </c>
      <c r="BK186" s="202">
        <f>SUM(BK187:BK200)</f>
        <v>0</v>
      </c>
    </row>
    <row r="187" spans="2:65" s="1" customFormat="1" ht="24" customHeight="1">
      <c r="B187" s="30"/>
      <c r="C187" s="205" t="s">
        <v>295</v>
      </c>
      <c r="D187" s="205" t="s">
        <v>201</v>
      </c>
      <c r="E187" s="206" t="s">
        <v>2702</v>
      </c>
      <c r="F187" s="207" t="s">
        <v>2703</v>
      </c>
      <c r="G187" s="208" t="s">
        <v>256</v>
      </c>
      <c r="H187" s="209">
        <v>6</v>
      </c>
      <c r="I187" s="210"/>
      <c r="J187" s="209">
        <f t="shared" ref="J187:J200" si="45">ROUND(I187*H187,2)</f>
        <v>0</v>
      </c>
      <c r="K187" s="207" t="s">
        <v>1</v>
      </c>
      <c r="L187" s="34"/>
      <c r="M187" s="211" t="s">
        <v>1</v>
      </c>
      <c r="N187" s="212" t="s">
        <v>41</v>
      </c>
      <c r="O187" s="62"/>
      <c r="P187" s="213">
        <f t="shared" ref="P187:P200" si="46">O187*H187</f>
        <v>0</v>
      </c>
      <c r="Q187" s="213">
        <v>7.1900000000000006E-2</v>
      </c>
      <c r="R187" s="213">
        <f t="shared" ref="R187:R200" si="47">Q187*H187</f>
        <v>0.43140000000000001</v>
      </c>
      <c r="S187" s="213">
        <v>0</v>
      </c>
      <c r="T187" s="214">
        <f t="shared" ref="T187:T200" si="48">S187*H187</f>
        <v>0</v>
      </c>
      <c r="AR187" s="215" t="s">
        <v>205</v>
      </c>
      <c r="AT187" s="215" t="s">
        <v>201</v>
      </c>
      <c r="AU187" s="215" t="s">
        <v>83</v>
      </c>
      <c r="AY187" s="13" t="s">
        <v>198</v>
      </c>
      <c r="BE187" s="216">
        <f t="shared" ref="BE187:BE200" si="49">IF(N187="základní",J187,0)</f>
        <v>0</v>
      </c>
      <c r="BF187" s="216">
        <f t="shared" ref="BF187:BF200" si="50">IF(N187="snížená",J187,0)</f>
        <v>0</v>
      </c>
      <c r="BG187" s="216">
        <f t="shared" ref="BG187:BG200" si="51">IF(N187="zákl. přenesená",J187,0)</f>
        <v>0</v>
      </c>
      <c r="BH187" s="216">
        <f t="shared" ref="BH187:BH200" si="52">IF(N187="sníž. přenesená",J187,0)</f>
        <v>0</v>
      </c>
      <c r="BI187" s="216">
        <f t="shared" ref="BI187:BI200" si="53">IF(N187="nulová",J187,0)</f>
        <v>0</v>
      </c>
      <c r="BJ187" s="13" t="s">
        <v>83</v>
      </c>
      <c r="BK187" s="216">
        <f t="shared" ref="BK187:BK200" si="54">ROUND(I187*H187,2)</f>
        <v>0</v>
      </c>
      <c r="BL187" s="13" t="s">
        <v>205</v>
      </c>
      <c r="BM187" s="215" t="s">
        <v>377</v>
      </c>
    </row>
    <row r="188" spans="2:65" s="1" customFormat="1" ht="24" customHeight="1">
      <c r="B188" s="30"/>
      <c r="C188" s="205" t="s">
        <v>378</v>
      </c>
      <c r="D188" s="205" t="s">
        <v>201</v>
      </c>
      <c r="E188" s="206" t="s">
        <v>2704</v>
      </c>
      <c r="F188" s="207" t="s">
        <v>2705</v>
      </c>
      <c r="G188" s="208" t="s">
        <v>256</v>
      </c>
      <c r="H188" s="209">
        <v>83</v>
      </c>
      <c r="I188" s="210"/>
      <c r="J188" s="209">
        <f t="shared" si="45"/>
        <v>0</v>
      </c>
      <c r="K188" s="207" t="s">
        <v>1</v>
      </c>
      <c r="L188" s="34"/>
      <c r="M188" s="211" t="s">
        <v>1</v>
      </c>
      <c r="N188" s="212" t="s">
        <v>41</v>
      </c>
      <c r="O188" s="62"/>
      <c r="P188" s="213">
        <f t="shared" si="46"/>
        <v>0</v>
      </c>
      <c r="Q188" s="213">
        <v>0.1295</v>
      </c>
      <c r="R188" s="213">
        <f t="shared" si="47"/>
        <v>10.7485</v>
      </c>
      <c r="S188" s="213">
        <v>0</v>
      </c>
      <c r="T188" s="214">
        <f t="shared" si="48"/>
        <v>0</v>
      </c>
      <c r="AR188" s="215" t="s">
        <v>205</v>
      </c>
      <c r="AT188" s="215" t="s">
        <v>201</v>
      </c>
      <c r="AU188" s="215" t="s">
        <v>83</v>
      </c>
      <c r="AY188" s="13" t="s">
        <v>198</v>
      </c>
      <c r="BE188" s="216">
        <f t="shared" si="49"/>
        <v>0</v>
      </c>
      <c r="BF188" s="216">
        <f t="shared" si="50"/>
        <v>0</v>
      </c>
      <c r="BG188" s="216">
        <f t="shared" si="51"/>
        <v>0</v>
      </c>
      <c r="BH188" s="216">
        <f t="shared" si="52"/>
        <v>0</v>
      </c>
      <c r="BI188" s="216">
        <f t="shared" si="53"/>
        <v>0</v>
      </c>
      <c r="BJ188" s="13" t="s">
        <v>83</v>
      </c>
      <c r="BK188" s="216">
        <f t="shared" si="54"/>
        <v>0</v>
      </c>
      <c r="BL188" s="13" t="s">
        <v>205</v>
      </c>
      <c r="BM188" s="215" t="s">
        <v>381</v>
      </c>
    </row>
    <row r="189" spans="2:65" s="1" customFormat="1" ht="16.5" customHeight="1">
      <c r="B189" s="30"/>
      <c r="C189" s="222" t="s">
        <v>299</v>
      </c>
      <c r="D189" s="222" t="s">
        <v>1905</v>
      </c>
      <c r="E189" s="223" t="s">
        <v>2706</v>
      </c>
      <c r="F189" s="224" t="s">
        <v>2707</v>
      </c>
      <c r="G189" s="225" t="s">
        <v>204</v>
      </c>
      <c r="H189" s="226">
        <v>84.66</v>
      </c>
      <c r="I189" s="227"/>
      <c r="J189" s="226">
        <f t="shared" si="45"/>
        <v>0</v>
      </c>
      <c r="K189" s="224" t="s">
        <v>1</v>
      </c>
      <c r="L189" s="228"/>
      <c r="M189" s="229" t="s">
        <v>1</v>
      </c>
      <c r="N189" s="230" t="s">
        <v>41</v>
      </c>
      <c r="O189" s="62"/>
      <c r="P189" s="213">
        <f t="shared" si="46"/>
        <v>0</v>
      </c>
      <c r="Q189" s="213">
        <v>6.3E-2</v>
      </c>
      <c r="R189" s="213">
        <f t="shared" si="47"/>
        <v>5.3335799999999995</v>
      </c>
      <c r="S189" s="213">
        <v>0</v>
      </c>
      <c r="T189" s="214">
        <f t="shared" si="48"/>
        <v>0</v>
      </c>
      <c r="AR189" s="215" t="s">
        <v>215</v>
      </c>
      <c r="AT189" s="215" t="s">
        <v>1905</v>
      </c>
      <c r="AU189" s="215" t="s">
        <v>83</v>
      </c>
      <c r="AY189" s="13" t="s">
        <v>198</v>
      </c>
      <c r="BE189" s="216">
        <f t="shared" si="49"/>
        <v>0</v>
      </c>
      <c r="BF189" s="216">
        <f t="shared" si="50"/>
        <v>0</v>
      </c>
      <c r="BG189" s="216">
        <f t="shared" si="51"/>
        <v>0</v>
      </c>
      <c r="BH189" s="216">
        <f t="shared" si="52"/>
        <v>0</v>
      </c>
      <c r="BI189" s="216">
        <f t="shared" si="53"/>
        <v>0</v>
      </c>
      <c r="BJ189" s="13" t="s">
        <v>83</v>
      </c>
      <c r="BK189" s="216">
        <f t="shared" si="54"/>
        <v>0</v>
      </c>
      <c r="BL189" s="13" t="s">
        <v>205</v>
      </c>
      <c r="BM189" s="215" t="s">
        <v>384</v>
      </c>
    </row>
    <row r="190" spans="2:65" s="1" customFormat="1" ht="24" customHeight="1">
      <c r="B190" s="30"/>
      <c r="C190" s="205" t="s">
        <v>385</v>
      </c>
      <c r="D190" s="205" t="s">
        <v>201</v>
      </c>
      <c r="E190" s="206" t="s">
        <v>2708</v>
      </c>
      <c r="F190" s="207" t="s">
        <v>2709</v>
      </c>
      <c r="G190" s="208" t="s">
        <v>256</v>
      </c>
      <c r="H190" s="209">
        <v>20</v>
      </c>
      <c r="I190" s="210"/>
      <c r="J190" s="209">
        <f t="shared" si="45"/>
        <v>0</v>
      </c>
      <c r="K190" s="207" t="s">
        <v>1</v>
      </c>
      <c r="L190" s="34"/>
      <c r="M190" s="211" t="s">
        <v>1</v>
      </c>
      <c r="N190" s="212" t="s">
        <v>41</v>
      </c>
      <c r="O190" s="62"/>
      <c r="P190" s="213">
        <f t="shared" si="46"/>
        <v>0</v>
      </c>
      <c r="Q190" s="213">
        <v>0.14066999999999999</v>
      </c>
      <c r="R190" s="213">
        <f t="shared" si="47"/>
        <v>2.8133999999999997</v>
      </c>
      <c r="S190" s="213">
        <v>0</v>
      </c>
      <c r="T190" s="214">
        <f t="shared" si="48"/>
        <v>0</v>
      </c>
      <c r="AR190" s="215" t="s">
        <v>205</v>
      </c>
      <c r="AT190" s="215" t="s">
        <v>201</v>
      </c>
      <c r="AU190" s="215" t="s">
        <v>83</v>
      </c>
      <c r="AY190" s="13" t="s">
        <v>198</v>
      </c>
      <c r="BE190" s="216">
        <f t="shared" si="49"/>
        <v>0</v>
      </c>
      <c r="BF190" s="216">
        <f t="shared" si="50"/>
        <v>0</v>
      </c>
      <c r="BG190" s="216">
        <f t="shared" si="51"/>
        <v>0</v>
      </c>
      <c r="BH190" s="216">
        <f t="shared" si="52"/>
        <v>0</v>
      </c>
      <c r="BI190" s="216">
        <f t="shared" si="53"/>
        <v>0</v>
      </c>
      <c r="BJ190" s="13" t="s">
        <v>83</v>
      </c>
      <c r="BK190" s="216">
        <f t="shared" si="54"/>
        <v>0</v>
      </c>
      <c r="BL190" s="13" t="s">
        <v>205</v>
      </c>
      <c r="BM190" s="215" t="s">
        <v>388</v>
      </c>
    </row>
    <row r="191" spans="2:65" s="1" customFormat="1" ht="16.5" customHeight="1">
      <c r="B191" s="30"/>
      <c r="C191" s="222" t="s">
        <v>304</v>
      </c>
      <c r="D191" s="222" t="s">
        <v>1905</v>
      </c>
      <c r="E191" s="223" t="s">
        <v>2710</v>
      </c>
      <c r="F191" s="224" t="s">
        <v>2711</v>
      </c>
      <c r="G191" s="225" t="s">
        <v>256</v>
      </c>
      <c r="H191" s="226">
        <v>20.399999999999999</v>
      </c>
      <c r="I191" s="227"/>
      <c r="J191" s="226">
        <f t="shared" si="45"/>
        <v>0</v>
      </c>
      <c r="K191" s="224" t="s">
        <v>1</v>
      </c>
      <c r="L191" s="228"/>
      <c r="M191" s="229" t="s">
        <v>1</v>
      </c>
      <c r="N191" s="230" t="s">
        <v>41</v>
      </c>
      <c r="O191" s="62"/>
      <c r="P191" s="213">
        <f t="shared" si="46"/>
        <v>0</v>
      </c>
      <c r="Q191" s="213">
        <v>6.5000000000000002E-2</v>
      </c>
      <c r="R191" s="213">
        <f t="shared" si="47"/>
        <v>1.3259999999999998</v>
      </c>
      <c r="S191" s="213">
        <v>0</v>
      </c>
      <c r="T191" s="214">
        <f t="shared" si="48"/>
        <v>0</v>
      </c>
      <c r="AR191" s="215" t="s">
        <v>215</v>
      </c>
      <c r="AT191" s="215" t="s">
        <v>1905</v>
      </c>
      <c r="AU191" s="215" t="s">
        <v>83</v>
      </c>
      <c r="AY191" s="13" t="s">
        <v>198</v>
      </c>
      <c r="BE191" s="216">
        <f t="shared" si="49"/>
        <v>0</v>
      </c>
      <c r="BF191" s="216">
        <f t="shared" si="50"/>
        <v>0</v>
      </c>
      <c r="BG191" s="216">
        <f t="shared" si="51"/>
        <v>0</v>
      </c>
      <c r="BH191" s="216">
        <f t="shared" si="52"/>
        <v>0</v>
      </c>
      <c r="BI191" s="216">
        <f t="shared" si="53"/>
        <v>0</v>
      </c>
      <c r="BJ191" s="13" t="s">
        <v>83</v>
      </c>
      <c r="BK191" s="216">
        <f t="shared" si="54"/>
        <v>0</v>
      </c>
      <c r="BL191" s="13" t="s">
        <v>205</v>
      </c>
      <c r="BM191" s="215" t="s">
        <v>392</v>
      </c>
    </row>
    <row r="192" spans="2:65" s="1" customFormat="1" ht="24" customHeight="1">
      <c r="B192" s="30"/>
      <c r="C192" s="205" t="s">
        <v>393</v>
      </c>
      <c r="D192" s="205" t="s">
        <v>201</v>
      </c>
      <c r="E192" s="206" t="s">
        <v>2712</v>
      </c>
      <c r="F192" s="207" t="s">
        <v>2713</v>
      </c>
      <c r="G192" s="208" t="s">
        <v>256</v>
      </c>
      <c r="H192" s="209">
        <v>10</v>
      </c>
      <c r="I192" s="210"/>
      <c r="J192" s="209">
        <f t="shared" si="45"/>
        <v>0</v>
      </c>
      <c r="K192" s="207" t="s">
        <v>1</v>
      </c>
      <c r="L192" s="34"/>
      <c r="M192" s="211" t="s">
        <v>1</v>
      </c>
      <c r="N192" s="212" t="s">
        <v>41</v>
      </c>
      <c r="O192" s="62"/>
      <c r="P192" s="213">
        <f t="shared" si="46"/>
        <v>0</v>
      </c>
      <c r="Q192" s="213">
        <v>0.10095</v>
      </c>
      <c r="R192" s="213">
        <f t="shared" si="47"/>
        <v>1.0095000000000001</v>
      </c>
      <c r="S192" s="213">
        <v>0</v>
      </c>
      <c r="T192" s="214">
        <f t="shared" si="48"/>
        <v>0</v>
      </c>
      <c r="AR192" s="215" t="s">
        <v>205</v>
      </c>
      <c r="AT192" s="215" t="s">
        <v>201</v>
      </c>
      <c r="AU192" s="215" t="s">
        <v>83</v>
      </c>
      <c r="AY192" s="13" t="s">
        <v>198</v>
      </c>
      <c r="BE192" s="216">
        <f t="shared" si="49"/>
        <v>0</v>
      </c>
      <c r="BF192" s="216">
        <f t="shared" si="50"/>
        <v>0</v>
      </c>
      <c r="BG192" s="216">
        <f t="shared" si="51"/>
        <v>0</v>
      </c>
      <c r="BH192" s="216">
        <f t="shared" si="52"/>
        <v>0</v>
      </c>
      <c r="BI192" s="216">
        <f t="shared" si="53"/>
        <v>0</v>
      </c>
      <c r="BJ192" s="13" t="s">
        <v>83</v>
      </c>
      <c r="BK192" s="216">
        <f t="shared" si="54"/>
        <v>0</v>
      </c>
      <c r="BL192" s="13" t="s">
        <v>205</v>
      </c>
      <c r="BM192" s="215" t="s">
        <v>396</v>
      </c>
    </row>
    <row r="193" spans="2:65" s="1" customFormat="1" ht="24" customHeight="1">
      <c r="B193" s="30"/>
      <c r="C193" s="222" t="s">
        <v>307</v>
      </c>
      <c r="D193" s="222" t="s">
        <v>1905</v>
      </c>
      <c r="E193" s="223" t="s">
        <v>2714</v>
      </c>
      <c r="F193" s="224" t="s">
        <v>2715</v>
      </c>
      <c r="G193" s="225" t="s">
        <v>204</v>
      </c>
      <c r="H193" s="226">
        <v>10.199999999999999</v>
      </c>
      <c r="I193" s="227"/>
      <c r="J193" s="226">
        <f t="shared" si="45"/>
        <v>0</v>
      </c>
      <c r="K193" s="224" t="s">
        <v>1</v>
      </c>
      <c r="L193" s="228"/>
      <c r="M193" s="229" t="s">
        <v>1</v>
      </c>
      <c r="N193" s="230" t="s">
        <v>41</v>
      </c>
      <c r="O193" s="62"/>
      <c r="P193" s="213">
        <f t="shared" si="46"/>
        <v>0</v>
      </c>
      <c r="Q193" s="213">
        <v>1.4E-2</v>
      </c>
      <c r="R193" s="213">
        <f t="shared" si="47"/>
        <v>0.14279999999999998</v>
      </c>
      <c r="S193" s="213">
        <v>0</v>
      </c>
      <c r="T193" s="214">
        <f t="shared" si="48"/>
        <v>0</v>
      </c>
      <c r="AR193" s="215" t="s">
        <v>215</v>
      </c>
      <c r="AT193" s="215" t="s">
        <v>1905</v>
      </c>
      <c r="AU193" s="215" t="s">
        <v>83</v>
      </c>
      <c r="AY193" s="13" t="s">
        <v>198</v>
      </c>
      <c r="BE193" s="216">
        <f t="shared" si="49"/>
        <v>0</v>
      </c>
      <c r="BF193" s="216">
        <f t="shared" si="50"/>
        <v>0</v>
      </c>
      <c r="BG193" s="216">
        <f t="shared" si="51"/>
        <v>0</v>
      </c>
      <c r="BH193" s="216">
        <f t="shared" si="52"/>
        <v>0</v>
      </c>
      <c r="BI193" s="216">
        <f t="shared" si="53"/>
        <v>0</v>
      </c>
      <c r="BJ193" s="13" t="s">
        <v>83</v>
      </c>
      <c r="BK193" s="216">
        <f t="shared" si="54"/>
        <v>0</v>
      </c>
      <c r="BL193" s="13" t="s">
        <v>205</v>
      </c>
      <c r="BM193" s="215" t="s">
        <v>399</v>
      </c>
    </row>
    <row r="194" spans="2:65" s="1" customFormat="1" ht="24" customHeight="1">
      <c r="B194" s="30"/>
      <c r="C194" s="205" t="s">
        <v>400</v>
      </c>
      <c r="D194" s="205" t="s">
        <v>201</v>
      </c>
      <c r="E194" s="206" t="s">
        <v>2716</v>
      </c>
      <c r="F194" s="207" t="s">
        <v>2717</v>
      </c>
      <c r="G194" s="208" t="s">
        <v>221</v>
      </c>
      <c r="H194" s="209">
        <v>1.38</v>
      </c>
      <c r="I194" s="210"/>
      <c r="J194" s="209">
        <f t="shared" si="45"/>
        <v>0</v>
      </c>
      <c r="K194" s="207" t="s">
        <v>1</v>
      </c>
      <c r="L194" s="34"/>
      <c r="M194" s="211" t="s">
        <v>1</v>
      </c>
      <c r="N194" s="212" t="s">
        <v>41</v>
      </c>
      <c r="O194" s="62"/>
      <c r="P194" s="213">
        <f t="shared" si="46"/>
        <v>0</v>
      </c>
      <c r="Q194" s="213">
        <v>2.2563399999999998</v>
      </c>
      <c r="R194" s="213">
        <f t="shared" si="47"/>
        <v>3.1137491999999996</v>
      </c>
      <c r="S194" s="213">
        <v>0</v>
      </c>
      <c r="T194" s="214">
        <f t="shared" si="48"/>
        <v>0</v>
      </c>
      <c r="AR194" s="215" t="s">
        <v>205</v>
      </c>
      <c r="AT194" s="215" t="s">
        <v>201</v>
      </c>
      <c r="AU194" s="215" t="s">
        <v>83</v>
      </c>
      <c r="AY194" s="13" t="s">
        <v>198</v>
      </c>
      <c r="BE194" s="216">
        <f t="shared" si="49"/>
        <v>0</v>
      </c>
      <c r="BF194" s="216">
        <f t="shared" si="50"/>
        <v>0</v>
      </c>
      <c r="BG194" s="216">
        <f t="shared" si="51"/>
        <v>0</v>
      </c>
      <c r="BH194" s="216">
        <f t="shared" si="52"/>
        <v>0</v>
      </c>
      <c r="BI194" s="216">
        <f t="shared" si="53"/>
        <v>0</v>
      </c>
      <c r="BJ194" s="13" t="s">
        <v>83</v>
      </c>
      <c r="BK194" s="216">
        <f t="shared" si="54"/>
        <v>0</v>
      </c>
      <c r="BL194" s="13" t="s">
        <v>205</v>
      </c>
      <c r="BM194" s="215" t="s">
        <v>403</v>
      </c>
    </row>
    <row r="195" spans="2:65" s="1" customFormat="1" ht="16.5" customHeight="1">
      <c r="B195" s="30"/>
      <c r="C195" s="205" t="s">
        <v>310</v>
      </c>
      <c r="D195" s="205" t="s">
        <v>201</v>
      </c>
      <c r="E195" s="206" t="s">
        <v>2718</v>
      </c>
      <c r="F195" s="207" t="s">
        <v>2719</v>
      </c>
      <c r="G195" s="208" t="s">
        <v>256</v>
      </c>
      <c r="H195" s="209">
        <v>5</v>
      </c>
      <c r="I195" s="210"/>
      <c r="J195" s="209">
        <f t="shared" si="45"/>
        <v>0</v>
      </c>
      <c r="K195" s="207" t="s">
        <v>1</v>
      </c>
      <c r="L195" s="34"/>
      <c r="M195" s="211" t="s">
        <v>1</v>
      </c>
      <c r="N195" s="212" t="s">
        <v>41</v>
      </c>
      <c r="O195" s="62"/>
      <c r="P195" s="213">
        <f t="shared" si="46"/>
        <v>0</v>
      </c>
      <c r="Q195" s="213">
        <v>3.0000000000000001E-5</v>
      </c>
      <c r="R195" s="213">
        <f t="shared" si="47"/>
        <v>1.5000000000000001E-4</v>
      </c>
      <c r="S195" s="213">
        <v>0</v>
      </c>
      <c r="T195" s="214">
        <f t="shared" si="48"/>
        <v>0</v>
      </c>
      <c r="AR195" s="215" t="s">
        <v>205</v>
      </c>
      <c r="AT195" s="215" t="s">
        <v>201</v>
      </c>
      <c r="AU195" s="215" t="s">
        <v>83</v>
      </c>
      <c r="AY195" s="13" t="s">
        <v>198</v>
      </c>
      <c r="BE195" s="216">
        <f t="shared" si="49"/>
        <v>0</v>
      </c>
      <c r="BF195" s="216">
        <f t="shared" si="50"/>
        <v>0</v>
      </c>
      <c r="BG195" s="216">
        <f t="shared" si="51"/>
        <v>0</v>
      </c>
      <c r="BH195" s="216">
        <f t="shared" si="52"/>
        <v>0</v>
      </c>
      <c r="BI195" s="216">
        <f t="shared" si="53"/>
        <v>0</v>
      </c>
      <c r="BJ195" s="13" t="s">
        <v>83</v>
      </c>
      <c r="BK195" s="216">
        <f t="shared" si="54"/>
        <v>0</v>
      </c>
      <c r="BL195" s="13" t="s">
        <v>205</v>
      </c>
      <c r="BM195" s="215" t="s">
        <v>407</v>
      </c>
    </row>
    <row r="196" spans="2:65" s="1" customFormat="1" ht="24" customHeight="1">
      <c r="B196" s="30"/>
      <c r="C196" s="205" t="s">
        <v>408</v>
      </c>
      <c r="D196" s="205" t="s">
        <v>201</v>
      </c>
      <c r="E196" s="206" t="s">
        <v>2720</v>
      </c>
      <c r="F196" s="207" t="s">
        <v>2721</v>
      </c>
      <c r="G196" s="208" t="s">
        <v>256</v>
      </c>
      <c r="H196" s="209">
        <v>3</v>
      </c>
      <c r="I196" s="210"/>
      <c r="J196" s="209">
        <f t="shared" si="45"/>
        <v>0</v>
      </c>
      <c r="K196" s="207" t="s">
        <v>1</v>
      </c>
      <c r="L196" s="34"/>
      <c r="M196" s="211" t="s">
        <v>1</v>
      </c>
      <c r="N196" s="212" t="s">
        <v>41</v>
      </c>
      <c r="O196" s="62"/>
      <c r="P196" s="213">
        <f t="shared" si="46"/>
        <v>0</v>
      </c>
      <c r="Q196" s="213">
        <v>0.43819000000000002</v>
      </c>
      <c r="R196" s="213">
        <f t="shared" si="47"/>
        <v>1.31457</v>
      </c>
      <c r="S196" s="213">
        <v>0</v>
      </c>
      <c r="T196" s="214">
        <f t="shared" si="48"/>
        <v>0</v>
      </c>
      <c r="AR196" s="215" t="s">
        <v>205</v>
      </c>
      <c r="AT196" s="215" t="s">
        <v>201</v>
      </c>
      <c r="AU196" s="215" t="s">
        <v>83</v>
      </c>
      <c r="AY196" s="13" t="s">
        <v>198</v>
      </c>
      <c r="BE196" s="216">
        <f t="shared" si="49"/>
        <v>0</v>
      </c>
      <c r="BF196" s="216">
        <f t="shared" si="50"/>
        <v>0</v>
      </c>
      <c r="BG196" s="216">
        <f t="shared" si="51"/>
        <v>0</v>
      </c>
      <c r="BH196" s="216">
        <f t="shared" si="52"/>
        <v>0</v>
      </c>
      <c r="BI196" s="216">
        <f t="shared" si="53"/>
        <v>0</v>
      </c>
      <c r="BJ196" s="13" t="s">
        <v>83</v>
      </c>
      <c r="BK196" s="216">
        <f t="shared" si="54"/>
        <v>0</v>
      </c>
      <c r="BL196" s="13" t="s">
        <v>205</v>
      </c>
      <c r="BM196" s="215" t="s">
        <v>411</v>
      </c>
    </row>
    <row r="197" spans="2:65" s="1" customFormat="1" ht="16.5" customHeight="1">
      <c r="B197" s="30"/>
      <c r="C197" s="222" t="s">
        <v>314</v>
      </c>
      <c r="D197" s="222" t="s">
        <v>1905</v>
      </c>
      <c r="E197" s="223" t="s">
        <v>2722</v>
      </c>
      <c r="F197" s="224" t="s">
        <v>2723</v>
      </c>
      <c r="G197" s="225" t="s">
        <v>211</v>
      </c>
      <c r="H197" s="226">
        <v>1</v>
      </c>
      <c r="I197" s="227"/>
      <c r="J197" s="226">
        <f t="shared" si="45"/>
        <v>0</v>
      </c>
      <c r="K197" s="224" t="s">
        <v>1</v>
      </c>
      <c r="L197" s="228"/>
      <c r="M197" s="229" t="s">
        <v>1</v>
      </c>
      <c r="N197" s="230" t="s">
        <v>41</v>
      </c>
      <c r="O197" s="62"/>
      <c r="P197" s="213">
        <f t="shared" si="46"/>
        <v>0</v>
      </c>
      <c r="Q197" s="213">
        <v>1.2</v>
      </c>
      <c r="R197" s="213">
        <f t="shared" si="47"/>
        <v>1.2</v>
      </c>
      <c r="S197" s="213">
        <v>0</v>
      </c>
      <c r="T197" s="214">
        <f t="shared" si="48"/>
        <v>0</v>
      </c>
      <c r="AR197" s="215" t="s">
        <v>215</v>
      </c>
      <c r="AT197" s="215" t="s">
        <v>1905</v>
      </c>
      <c r="AU197" s="215" t="s">
        <v>83</v>
      </c>
      <c r="AY197" s="13" t="s">
        <v>198</v>
      </c>
      <c r="BE197" s="216">
        <f t="shared" si="49"/>
        <v>0</v>
      </c>
      <c r="BF197" s="216">
        <f t="shared" si="50"/>
        <v>0</v>
      </c>
      <c r="BG197" s="216">
        <f t="shared" si="51"/>
        <v>0</v>
      </c>
      <c r="BH197" s="216">
        <f t="shared" si="52"/>
        <v>0</v>
      </c>
      <c r="BI197" s="216">
        <f t="shared" si="53"/>
        <v>0</v>
      </c>
      <c r="BJ197" s="13" t="s">
        <v>83</v>
      </c>
      <c r="BK197" s="216">
        <f t="shared" si="54"/>
        <v>0</v>
      </c>
      <c r="BL197" s="13" t="s">
        <v>205</v>
      </c>
      <c r="BM197" s="215" t="s">
        <v>414</v>
      </c>
    </row>
    <row r="198" spans="2:65" s="1" customFormat="1" ht="24" customHeight="1">
      <c r="B198" s="30"/>
      <c r="C198" s="205" t="s">
        <v>415</v>
      </c>
      <c r="D198" s="205" t="s">
        <v>201</v>
      </c>
      <c r="E198" s="206" t="s">
        <v>2724</v>
      </c>
      <c r="F198" s="207" t="s">
        <v>2725</v>
      </c>
      <c r="G198" s="208" t="s">
        <v>204</v>
      </c>
      <c r="H198" s="209">
        <v>1</v>
      </c>
      <c r="I198" s="210"/>
      <c r="J198" s="209">
        <f t="shared" si="45"/>
        <v>0</v>
      </c>
      <c r="K198" s="207" t="s">
        <v>1</v>
      </c>
      <c r="L198" s="34"/>
      <c r="M198" s="211" t="s">
        <v>1</v>
      </c>
      <c r="N198" s="212" t="s">
        <v>41</v>
      </c>
      <c r="O198" s="62"/>
      <c r="P198" s="213">
        <f t="shared" si="46"/>
        <v>0</v>
      </c>
      <c r="Q198" s="213">
        <v>0</v>
      </c>
      <c r="R198" s="213">
        <f t="shared" si="47"/>
        <v>0</v>
      </c>
      <c r="S198" s="213">
        <v>0</v>
      </c>
      <c r="T198" s="214">
        <f t="shared" si="48"/>
        <v>0</v>
      </c>
      <c r="AR198" s="215" t="s">
        <v>205</v>
      </c>
      <c r="AT198" s="215" t="s">
        <v>201</v>
      </c>
      <c r="AU198" s="215" t="s">
        <v>83</v>
      </c>
      <c r="AY198" s="13" t="s">
        <v>198</v>
      </c>
      <c r="BE198" s="216">
        <f t="shared" si="49"/>
        <v>0</v>
      </c>
      <c r="BF198" s="216">
        <f t="shared" si="50"/>
        <v>0</v>
      </c>
      <c r="BG198" s="216">
        <f t="shared" si="51"/>
        <v>0</v>
      </c>
      <c r="BH198" s="216">
        <f t="shared" si="52"/>
        <v>0</v>
      </c>
      <c r="BI198" s="216">
        <f t="shared" si="53"/>
        <v>0</v>
      </c>
      <c r="BJ198" s="13" t="s">
        <v>83</v>
      </c>
      <c r="BK198" s="216">
        <f t="shared" si="54"/>
        <v>0</v>
      </c>
      <c r="BL198" s="13" t="s">
        <v>205</v>
      </c>
      <c r="BM198" s="215" t="s">
        <v>417</v>
      </c>
    </row>
    <row r="199" spans="2:65" s="1" customFormat="1" ht="16.5" customHeight="1">
      <c r="B199" s="30"/>
      <c r="C199" s="205" t="s">
        <v>317</v>
      </c>
      <c r="D199" s="205" t="s">
        <v>201</v>
      </c>
      <c r="E199" s="206" t="s">
        <v>2726</v>
      </c>
      <c r="F199" s="207" t="s">
        <v>2727</v>
      </c>
      <c r="G199" s="208" t="s">
        <v>446</v>
      </c>
      <c r="H199" s="209">
        <v>3</v>
      </c>
      <c r="I199" s="210"/>
      <c r="J199" s="209">
        <f t="shared" si="45"/>
        <v>0</v>
      </c>
      <c r="K199" s="207" t="s">
        <v>1</v>
      </c>
      <c r="L199" s="34"/>
      <c r="M199" s="211" t="s">
        <v>1</v>
      </c>
      <c r="N199" s="212" t="s">
        <v>41</v>
      </c>
      <c r="O199" s="62"/>
      <c r="P199" s="213">
        <f t="shared" si="46"/>
        <v>0</v>
      </c>
      <c r="Q199" s="213">
        <v>0</v>
      </c>
      <c r="R199" s="213">
        <f t="shared" si="47"/>
        <v>0</v>
      </c>
      <c r="S199" s="213">
        <v>0</v>
      </c>
      <c r="T199" s="214">
        <f t="shared" si="48"/>
        <v>0</v>
      </c>
      <c r="AR199" s="215" t="s">
        <v>205</v>
      </c>
      <c r="AT199" s="215" t="s">
        <v>201</v>
      </c>
      <c r="AU199" s="215" t="s">
        <v>83</v>
      </c>
      <c r="AY199" s="13" t="s">
        <v>198</v>
      </c>
      <c r="BE199" s="216">
        <f t="shared" si="49"/>
        <v>0</v>
      </c>
      <c r="BF199" s="216">
        <f t="shared" si="50"/>
        <v>0</v>
      </c>
      <c r="BG199" s="216">
        <f t="shared" si="51"/>
        <v>0</v>
      </c>
      <c r="BH199" s="216">
        <f t="shared" si="52"/>
        <v>0</v>
      </c>
      <c r="BI199" s="216">
        <f t="shared" si="53"/>
        <v>0</v>
      </c>
      <c r="BJ199" s="13" t="s">
        <v>83</v>
      </c>
      <c r="BK199" s="216">
        <f t="shared" si="54"/>
        <v>0</v>
      </c>
      <c r="BL199" s="13" t="s">
        <v>205</v>
      </c>
      <c r="BM199" s="215" t="s">
        <v>420</v>
      </c>
    </row>
    <row r="200" spans="2:65" s="1" customFormat="1" ht="16.5" customHeight="1">
      <c r="B200" s="30"/>
      <c r="C200" s="222" t="s">
        <v>421</v>
      </c>
      <c r="D200" s="222" t="s">
        <v>1905</v>
      </c>
      <c r="E200" s="223" t="s">
        <v>2728</v>
      </c>
      <c r="F200" s="224" t="s">
        <v>2729</v>
      </c>
      <c r="G200" s="225" t="s">
        <v>446</v>
      </c>
      <c r="H200" s="226">
        <v>3</v>
      </c>
      <c r="I200" s="227"/>
      <c r="J200" s="226">
        <f t="shared" si="45"/>
        <v>0</v>
      </c>
      <c r="K200" s="224" t="s">
        <v>1</v>
      </c>
      <c r="L200" s="228"/>
      <c r="M200" s="229" t="s">
        <v>1</v>
      </c>
      <c r="N200" s="230" t="s">
        <v>41</v>
      </c>
      <c r="O200" s="62"/>
      <c r="P200" s="213">
        <f t="shared" si="46"/>
        <v>0</v>
      </c>
      <c r="Q200" s="213">
        <v>2.0000000000000002E-5</v>
      </c>
      <c r="R200" s="213">
        <f t="shared" si="47"/>
        <v>6.0000000000000008E-5</v>
      </c>
      <c r="S200" s="213">
        <v>0</v>
      </c>
      <c r="T200" s="214">
        <f t="shared" si="48"/>
        <v>0</v>
      </c>
      <c r="AR200" s="215" t="s">
        <v>215</v>
      </c>
      <c r="AT200" s="215" t="s">
        <v>1905</v>
      </c>
      <c r="AU200" s="215" t="s">
        <v>83</v>
      </c>
      <c r="AY200" s="13" t="s">
        <v>198</v>
      </c>
      <c r="BE200" s="216">
        <f t="shared" si="49"/>
        <v>0</v>
      </c>
      <c r="BF200" s="216">
        <f t="shared" si="50"/>
        <v>0</v>
      </c>
      <c r="BG200" s="216">
        <f t="shared" si="51"/>
        <v>0</v>
      </c>
      <c r="BH200" s="216">
        <f t="shared" si="52"/>
        <v>0</v>
      </c>
      <c r="BI200" s="216">
        <f t="shared" si="53"/>
        <v>0</v>
      </c>
      <c r="BJ200" s="13" t="s">
        <v>83</v>
      </c>
      <c r="BK200" s="216">
        <f t="shared" si="54"/>
        <v>0</v>
      </c>
      <c r="BL200" s="13" t="s">
        <v>205</v>
      </c>
      <c r="BM200" s="215" t="s">
        <v>424</v>
      </c>
    </row>
    <row r="201" spans="2:65" s="11" customFormat="1" ht="25.9" customHeight="1">
      <c r="B201" s="189"/>
      <c r="C201" s="190"/>
      <c r="D201" s="191" t="s">
        <v>75</v>
      </c>
      <c r="E201" s="192" t="s">
        <v>560</v>
      </c>
      <c r="F201" s="192" t="s">
        <v>2341</v>
      </c>
      <c r="G201" s="190"/>
      <c r="H201" s="190"/>
      <c r="I201" s="193"/>
      <c r="J201" s="194">
        <f>BK201</f>
        <v>0</v>
      </c>
      <c r="K201" s="190"/>
      <c r="L201" s="195"/>
      <c r="M201" s="196"/>
      <c r="N201" s="197"/>
      <c r="O201" s="197"/>
      <c r="P201" s="198">
        <f>P202</f>
        <v>0</v>
      </c>
      <c r="Q201" s="197"/>
      <c r="R201" s="198">
        <f>R202</f>
        <v>0</v>
      </c>
      <c r="S201" s="197"/>
      <c r="T201" s="199">
        <f>T202</f>
        <v>0</v>
      </c>
      <c r="AR201" s="200" t="s">
        <v>83</v>
      </c>
      <c r="AT201" s="201" t="s">
        <v>75</v>
      </c>
      <c r="AU201" s="201" t="s">
        <v>76</v>
      </c>
      <c r="AY201" s="200" t="s">
        <v>198</v>
      </c>
      <c r="BK201" s="202">
        <f>BK202</f>
        <v>0</v>
      </c>
    </row>
    <row r="202" spans="2:65" s="1" customFormat="1" ht="24" customHeight="1">
      <c r="B202" s="30"/>
      <c r="C202" s="205" t="s">
        <v>320</v>
      </c>
      <c r="D202" s="205" t="s">
        <v>201</v>
      </c>
      <c r="E202" s="206" t="s">
        <v>2730</v>
      </c>
      <c r="F202" s="207" t="s">
        <v>2731</v>
      </c>
      <c r="G202" s="208" t="s">
        <v>266</v>
      </c>
      <c r="H202" s="209">
        <v>165.21</v>
      </c>
      <c r="I202" s="210"/>
      <c r="J202" s="209">
        <f>ROUND(I202*H202,2)</f>
        <v>0</v>
      </c>
      <c r="K202" s="207" t="s">
        <v>1</v>
      </c>
      <c r="L202" s="34"/>
      <c r="M202" s="217" t="s">
        <v>1</v>
      </c>
      <c r="N202" s="218" t="s">
        <v>41</v>
      </c>
      <c r="O202" s="219"/>
      <c r="P202" s="220">
        <f>O202*H202</f>
        <v>0</v>
      </c>
      <c r="Q202" s="220">
        <v>0</v>
      </c>
      <c r="R202" s="220">
        <f>Q202*H202</f>
        <v>0</v>
      </c>
      <c r="S202" s="220">
        <v>0</v>
      </c>
      <c r="T202" s="221">
        <f>S202*H202</f>
        <v>0</v>
      </c>
      <c r="AR202" s="215" t="s">
        <v>205</v>
      </c>
      <c r="AT202" s="215" t="s">
        <v>201</v>
      </c>
      <c r="AU202" s="215" t="s">
        <v>83</v>
      </c>
      <c r="AY202" s="13" t="s">
        <v>198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3" t="s">
        <v>83</v>
      </c>
      <c r="BK202" s="216">
        <f>ROUND(I202*H202,2)</f>
        <v>0</v>
      </c>
      <c r="BL202" s="13" t="s">
        <v>205</v>
      </c>
      <c r="BM202" s="215" t="s">
        <v>427</v>
      </c>
    </row>
    <row r="203" spans="2:65" s="1" customFormat="1" ht="6.95" customHeight="1">
      <c r="B203" s="45"/>
      <c r="C203" s="46"/>
      <c r="D203" s="46"/>
      <c r="E203" s="46"/>
      <c r="F203" s="46"/>
      <c r="G203" s="46"/>
      <c r="H203" s="46"/>
      <c r="I203" s="146"/>
      <c r="J203" s="46"/>
      <c r="K203" s="46"/>
      <c r="L203" s="34"/>
    </row>
  </sheetData>
  <sheetProtection algorithmName="SHA-512" hashValue="y+ahGSDrQlt5q0hh/KbTT+arZ2a41NyX+lStkfh7BcGnqparL2tJ+TlNOp+tywuuL4lIGXrh+UgDxwl1VdK+lA==" saltValue="BvdA7nX34dgu/sNkB/4YHUvOdO/OCBYOZbb7qCs7359Sn3vY9/dz0H4NzHYYlqUx6nmFuPCCpVOYKFq7WG1idw==" spinCount="100000" sheet="1" objects="1" scenarios="1" formatColumns="0" formatRows="0" autoFilter="0"/>
  <autoFilter ref="C132:K202" xr:uid="{00000000-0009-0000-0000-00000B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3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123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s="1" customFormat="1" ht="12" customHeight="1">
      <c r="B8" s="34"/>
      <c r="D8" s="112" t="s">
        <v>125</v>
      </c>
      <c r="I8" s="113"/>
      <c r="L8" s="34"/>
    </row>
    <row r="9" spans="2:46" s="1" customFormat="1" ht="36.950000000000003" customHeight="1">
      <c r="B9" s="34"/>
      <c r="E9" s="285" t="s">
        <v>2732</v>
      </c>
      <c r="F9" s="284"/>
      <c r="G9" s="284"/>
      <c r="H9" s="284"/>
      <c r="I9" s="113"/>
      <c r="L9" s="34"/>
    </row>
    <row r="10" spans="2:46" s="1" customFormat="1" ht="11.25">
      <c r="B10" s="34"/>
      <c r="I10" s="113"/>
      <c r="L10" s="34"/>
    </row>
    <row r="11" spans="2:46" s="1" customFormat="1" ht="12" customHeight="1">
      <c r="B11" s="34"/>
      <c r="D11" s="112" t="s">
        <v>16</v>
      </c>
      <c r="F11" s="101" t="s">
        <v>1</v>
      </c>
      <c r="I11" s="114" t="s">
        <v>17</v>
      </c>
      <c r="J11" s="101" t="s">
        <v>1</v>
      </c>
      <c r="L11" s="34"/>
    </row>
    <row r="12" spans="2:46" s="1" customFormat="1" ht="12" customHeight="1">
      <c r="B12" s="34"/>
      <c r="D12" s="112" t="s">
        <v>18</v>
      </c>
      <c r="F12" s="101" t="s">
        <v>19</v>
      </c>
      <c r="I12" s="114" t="s">
        <v>20</v>
      </c>
      <c r="J12" s="115" t="str">
        <f>'Rekapitulace stavby'!AN8</f>
        <v>25. 11. 2019</v>
      </c>
      <c r="L12" s="34"/>
    </row>
    <row r="13" spans="2:46" s="1" customFormat="1" ht="10.9" customHeight="1">
      <c r="B13" s="34"/>
      <c r="I13" s="113"/>
      <c r="L13" s="34"/>
    </row>
    <row r="14" spans="2:46" s="1" customFormat="1" ht="12" customHeight="1">
      <c r="B14" s="34"/>
      <c r="D14" s="112" t="s">
        <v>22</v>
      </c>
      <c r="I14" s="114" t="s">
        <v>23</v>
      </c>
      <c r="J14" s="101" t="s">
        <v>1</v>
      </c>
      <c r="L14" s="34"/>
    </row>
    <row r="15" spans="2:46" s="1" customFormat="1" ht="18" customHeight="1">
      <c r="B15" s="34"/>
      <c r="E15" s="101" t="s">
        <v>24</v>
      </c>
      <c r="I15" s="114" t="s">
        <v>25</v>
      </c>
      <c r="J15" s="101" t="s">
        <v>1</v>
      </c>
      <c r="L15" s="34"/>
    </row>
    <row r="16" spans="2:46" s="1" customFormat="1" ht="6.95" customHeight="1">
      <c r="B16" s="34"/>
      <c r="I16" s="113"/>
      <c r="L16" s="34"/>
    </row>
    <row r="17" spans="2:12" s="1" customFormat="1" ht="12" customHeight="1">
      <c r="B17" s="34"/>
      <c r="D17" s="112" t="s">
        <v>26</v>
      </c>
      <c r="I17" s="114" t="s">
        <v>23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86" t="str">
        <f>'Rekapitulace stavby'!E14</f>
        <v>Vyplň údaj</v>
      </c>
      <c r="F18" s="287"/>
      <c r="G18" s="287"/>
      <c r="H18" s="287"/>
      <c r="I18" s="114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3"/>
      <c r="L19" s="34"/>
    </row>
    <row r="20" spans="2:12" s="1" customFormat="1" ht="12" customHeight="1">
      <c r="B20" s="34"/>
      <c r="D20" s="112" t="s">
        <v>28</v>
      </c>
      <c r="I20" s="114" t="s">
        <v>23</v>
      </c>
      <c r="J20" s="101" t="s">
        <v>29</v>
      </c>
      <c r="L20" s="34"/>
    </row>
    <row r="21" spans="2:12" s="1" customFormat="1" ht="18" customHeight="1">
      <c r="B21" s="34"/>
      <c r="E21" s="101" t="s">
        <v>30</v>
      </c>
      <c r="I21" s="114" t="s">
        <v>25</v>
      </c>
      <c r="J21" s="101" t="s">
        <v>31</v>
      </c>
      <c r="L21" s="34"/>
    </row>
    <row r="22" spans="2:12" s="1" customFormat="1" ht="6.95" customHeight="1">
      <c r="B22" s="34"/>
      <c r="I22" s="113"/>
      <c r="L22" s="34"/>
    </row>
    <row r="23" spans="2:12" s="1" customFormat="1" ht="12" customHeight="1">
      <c r="B23" s="34"/>
      <c r="D23" s="112" t="s">
        <v>33</v>
      </c>
      <c r="I23" s="114" t="s">
        <v>23</v>
      </c>
      <c r="J23" s="101" t="str">
        <f>IF('Rekapitulace stavby'!AN19="","",'Rekapitulace stavby'!AN19)</f>
        <v/>
      </c>
      <c r="L23" s="34"/>
    </row>
    <row r="24" spans="2:12" s="1" customFormat="1" ht="18" customHeight="1">
      <c r="B24" s="34"/>
      <c r="E24" s="101" t="str">
        <f>IF('Rekapitulace stavby'!E20="","",'Rekapitulace stavby'!E20)</f>
        <v xml:space="preserve"> </v>
      </c>
      <c r="I24" s="114" t="s">
        <v>25</v>
      </c>
      <c r="J24" s="101" t="str">
        <f>IF('Rekapitulace stavby'!AN20="","",'Rekapitulace stavby'!AN20)</f>
        <v/>
      </c>
      <c r="L24" s="34"/>
    </row>
    <row r="25" spans="2:12" s="1" customFormat="1" ht="6.95" customHeight="1">
      <c r="B25" s="34"/>
      <c r="I25" s="113"/>
      <c r="L25" s="34"/>
    </row>
    <row r="26" spans="2:12" s="1" customFormat="1" ht="12" customHeight="1">
      <c r="B26" s="34"/>
      <c r="D26" s="112" t="s">
        <v>35</v>
      </c>
      <c r="I26" s="113"/>
      <c r="L26" s="34"/>
    </row>
    <row r="27" spans="2:12" s="7" customFormat="1" ht="16.5" customHeight="1">
      <c r="B27" s="116"/>
      <c r="E27" s="288" t="s">
        <v>1</v>
      </c>
      <c r="F27" s="288"/>
      <c r="G27" s="288"/>
      <c r="H27" s="288"/>
      <c r="I27" s="117"/>
      <c r="L27" s="116"/>
    </row>
    <row r="28" spans="2:12" s="1" customFormat="1" ht="6.95" customHeight="1">
      <c r="B28" s="34"/>
      <c r="I28" s="113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8"/>
      <c r="J29" s="58"/>
      <c r="K29" s="58"/>
      <c r="L29" s="34"/>
    </row>
    <row r="30" spans="2:12" s="1" customFormat="1" ht="14.45" customHeight="1">
      <c r="B30" s="34"/>
      <c r="D30" s="101" t="s">
        <v>129</v>
      </c>
      <c r="I30" s="113"/>
      <c r="J30" s="119">
        <f>J96</f>
        <v>0</v>
      </c>
      <c r="L30" s="34"/>
    </row>
    <row r="31" spans="2:12" s="1" customFormat="1" ht="14.45" customHeight="1">
      <c r="B31" s="34"/>
      <c r="D31" s="120" t="s">
        <v>130</v>
      </c>
      <c r="I31" s="113"/>
      <c r="J31" s="119">
        <f>J100</f>
        <v>0</v>
      </c>
      <c r="L31" s="34"/>
    </row>
    <row r="32" spans="2:12" s="1" customFormat="1" ht="25.35" customHeight="1">
      <c r="B32" s="34"/>
      <c r="D32" s="121" t="s">
        <v>36</v>
      </c>
      <c r="I32" s="113"/>
      <c r="J32" s="122">
        <f>ROUND(J30 + J31, 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8"/>
      <c r="J33" s="58"/>
      <c r="K33" s="58"/>
      <c r="L33" s="34"/>
    </row>
    <row r="34" spans="2:12" s="1" customFormat="1" ht="14.45" customHeight="1">
      <c r="B34" s="34"/>
      <c r="F34" s="123" t="s">
        <v>38</v>
      </c>
      <c r="I34" s="124" t="s">
        <v>37</v>
      </c>
      <c r="J34" s="123" t="s">
        <v>39</v>
      </c>
      <c r="L34" s="34"/>
    </row>
    <row r="35" spans="2:12" s="1" customFormat="1" ht="14.45" customHeight="1">
      <c r="B35" s="34"/>
      <c r="D35" s="125" t="s">
        <v>40</v>
      </c>
      <c r="E35" s="112" t="s">
        <v>41</v>
      </c>
      <c r="F35" s="126">
        <f>ROUND((SUM(BE100:BE107) + SUM(BE127:BE133)),  2)</f>
        <v>0</v>
      </c>
      <c r="I35" s="127">
        <v>0.21</v>
      </c>
      <c r="J35" s="126">
        <f>ROUND(((SUM(BE100:BE107) + SUM(BE127:BE133))*I35),  2)</f>
        <v>0</v>
      </c>
      <c r="L35" s="34"/>
    </row>
    <row r="36" spans="2:12" s="1" customFormat="1" ht="14.45" customHeight="1">
      <c r="B36" s="34"/>
      <c r="E36" s="112" t="s">
        <v>42</v>
      </c>
      <c r="F36" s="126">
        <f>ROUND((SUM(BF100:BF107) + SUM(BF127:BF133)),  2)</f>
        <v>0</v>
      </c>
      <c r="I36" s="127">
        <v>0.15</v>
      </c>
      <c r="J36" s="126">
        <f>ROUND(((SUM(BF100:BF107) + SUM(BF127:BF133))*I36),  2)</f>
        <v>0</v>
      </c>
      <c r="L36" s="34"/>
    </row>
    <row r="37" spans="2:12" s="1" customFormat="1" ht="14.45" hidden="1" customHeight="1">
      <c r="B37" s="34"/>
      <c r="E37" s="112" t="s">
        <v>43</v>
      </c>
      <c r="F37" s="126">
        <f>ROUND((SUM(BG100:BG107) + SUM(BG127:BG133)),  2)</f>
        <v>0</v>
      </c>
      <c r="I37" s="127">
        <v>0.21</v>
      </c>
      <c r="J37" s="126">
        <f>0</f>
        <v>0</v>
      </c>
      <c r="L37" s="34"/>
    </row>
    <row r="38" spans="2:12" s="1" customFormat="1" ht="14.45" hidden="1" customHeight="1">
      <c r="B38" s="34"/>
      <c r="E38" s="112" t="s">
        <v>44</v>
      </c>
      <c r="F38" s="126">
        <f>ROUND((SUM(BH100:BH107) + SUM(BH127:BH133)),  2)</f>
        <v>0</v>
      </c>
      <c r="I38" s="127">
        <v>0.15</v>
      </c>
      <c r="J38" s="126">
        <f>0</f>
        <v>0</v>
      </c>
      <c r="L38" s="34"/>
    </row>
    <row r="39" spans="2:12" s="1" customFormat="1" ht="14.45" hidden="1" customHeight="1">
      <c r="B39" s="34"/>
      <c r="E39" s="112" t="s">
        <v>45</v>
      </c>
      <c r="F39" s="126">
        <f>ROUND((SUM(BI100:BI107) + SUM(BI127:BI133)),  2)</f>
        <v>0</v>
      </c>
      <c r="I39" s="127">
        <v>0</v>
      </c>
      <c r="J39" s="126">
        <f>0</f>
        <v>0</v>
      </c>
      <c r="L39" s="34"/>
    </row>
    <row r="40" spans="2:12" s="1" customFormat="1" ht="6.95" customHeight="1">
      <c r="B40" s="34"/>
      <c r="I40" s="113"/>
      <c r="L40" s="34"/>
    </row>
    <row r="41" spans="2:12" s="1" customFormat="1" ht="25.35" customHeight="1">
      <c r="B41" s="34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3"/>
      <c r="J41" s="134">
        <f>SUM(J32:J39)</f>
        <v>0</v>
      </c>
      <c r="K41" s="135"/>
      <c r="L41" s="34"/>
    </row>
    <row r="42" spans="2:12" s="1" customFormat="1" ht="14.45" customHeight="1">
      <c r="B42" s="34"/>
      <c r="I42" s="113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47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47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47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47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47" s="1" customFormat="1" ht="12" customHeight="1">
      <c r="B86" s="30"/>
      <c r="C86" s="25" t="s">
        <v>125</v>
      </c>
      <c r="D86" s="31"/>
      <c r="E86" s="31"/>
      <c r="F86" s="31"/>
      <c r="G86" s="31"/>
      <c r="H86" s="31"/>
      <c r="I86" s="113"/>
      <c r="J86" s="31"/>
      <c r="K86" s="31"/>
      <c r="L86" s="34"/>
    </row>
    <row r="87" spans="2:47" s="1" customFormat="1" ht="16.5" customHeight="1">
      <c r="B87" s="30"/>
      <c r="C87" s="31"/>
      <c r="D87" s="31"/>
      <c r="E87" s="252" t="str">
        <f>E9</f>
        <v>ORN - OSTATNÍ ROZPOČTOVÉ NÁKLADY</v>
      </c>
      <c r="F87" s="277"/>
      <c r="G87" s="277"/>
      <c r="H87" s="277"/>
      <c r="I87" s="113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13"/>
      <c r="J88" s="31"/>
      <c r="K88" s="31"/>
      <c r="L88" s="34"/>
    </row>
    <row r="89" spans="2:47" s="1" customFormat="1" ht="12" customHeight="1">
      <c r="B89" s="30"/>
      <c r="C89" s="25" t="s">
        <v>18</v>
      </c>
      <c r="D89" s="31"/>
      <c r="E89" s="31"/>
      <c r="F89" s="23" t="str">
        <f>F12</f>
        <v>Litomyšl</v>
      </c>
      <c r="G89" s="31"/>
      <c r="H89" s="31"/>
      <c r="I89" s="114" t="s">
        <v>20</v>
      </c>
      <c r="J89" s="57" t="str">
        <f>IF(J12="","",J12)</f>
        <v>25. 11. 2019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47" s="1" customFormat="1" ht="15.2" customHeight="1">
      <c r="B91" s="30"/>
      <c r="C91" s="25" t="s">
        <v>22</v>
      </c>
      <c r="D91" s="31"/>
      <c r="E91" s="31"/>
      <c r="F91" s="23" t="str">
        <f>E15</f>
        <v>Město Litomyšl</v>
      </c>
      <c r="G91" s="31"/>
      <c r="H91" s="31"/>
      <c r="I91" s="114" t="s">
        <v>28</v>
      </c>
      <c r="J91" s="28" t="str">
        <f>E21</f>
        <v>KIP s.r.o. Litomyšl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4" t="s">
        <v>33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13"/>
      <c r="J93" s="31"/>
      <c r="K93" s="31"/>
      <c r="L93" s="34"/>
    </row>
    <row r="94" spans="2:47" s="1" customFormat="1" ht="29.25" customHeight="1">
      <c r="B94" s="30"/>
      <c r="C94" s="150" t="s">
        <v>132</v>
      </c>
      <c r="D94" s="151"/>
      <c r="E94" s="151"/>
      <c r="F94" s="151"/>
      <c r="G94" s="151"/>
      <c r="H94" s="151"/>
      <c r="I94" s="152"/>
      <c r="J94" s="153" t="s">
        <v>133</v>
      </c>
      <c r="K94" s="151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47" s="1" customFormat="1" ht="22.9" customHeight="1">
      <c r="B96" s="30"/>
      <c r="C96" s="154" t="s">
        <v>134</v>
      </c>
      <c r="D96" s="31"/>
      <c r="E96" s="31"/>
      <c r="F96" s="31"/>
      <c r="G96" s="31"/>
      <c r="H96" s="31"/>
      <c r="I96" s="113"/>
      <c r="J96" s="75">
        <f>J127</f>
        <v>0</v>
      </c>
      <c r="K96" s="31"/>
      <c r="L96" s="34"/>
      <c r="AU96" s="13" t="s">
        <v>135</v>
      </c>
    </row>
    <row r="97" spans="2:65" s="8" customFormat="1" ht="24.95" customHeight="1">
      <c r="B97" s="155"/>
      <c r="C97" s="156"/>
      <c r="D97" s="157" t="s">
        <v>2733</v>
      </c>
      <c r="E97" s="158"/>
      <c r="F97" s="158"/>
      <c r="G97" s="158"/>
      <c r="H97" s="158"/>
      <c r="I97" s="159"/>
      <c r="J97" s="160">
        <f>J128</f>
        <v>0</v>
      </c>
      <c r="K97" s="156"/>
      <c r="L97" s="161"/>
    </row>
    <row r="98" spans="2:65" s="1" customFormat="1" ht="21.75" customHeight="1">
      <c r="B98" s="30"/>
      <c r="C98" s="31"/>
      <c r="D98" s="31"/>
      <c r="E98" s="31"/>
      <c r="F98" s="31"/>
      <c r="G98" s="31"/>
      <c r="H98" s="31"/>
      <c r="I98" s="113"/>
      <c r="J98" s="31"/>
      <c r="K98" s="31"/>
      <c r="L98" s="34"/>
    </row>
    <row r="99" spans="2:65" s="1" customFormat="1" ht="6.95" customHeight="1">
      <c r="B99" s="30"/>
      <c r="C99" s="31"/>
      <c r="D99" s="31"/>
      <c r="E99" s="31"/>
      <c r="F99" s="31"/>
      <c r="G99" s="31"/>
      <c r="H99" s="31"/>
      <c r="I99" s="113"/>
      <c r="J99" s="31"/>
      <c r="K99" s="31"/>
      <c r="L99" s="34"/>
    </row>
    <row r="100" spans="2:65" s="1" customFormat="1" ht="29.25" customHeight="1">
      <c r="B100" s="30"/>
      <c r="C100" s="154" t="s">
        <v>173</v>
      </c>
      <c r="D100" s="31"/>
      <c r="E100" s="31"/>
      <c r="F100" s="31"/>
      <c r="G100" s="31"/>
      <c r="H100" s="31"/>
      <c r="I100" s="113"/>
      <c r="J100" s="168">
        <f>ROUND(J101 + J102 + J103 + J104 + J105 + J106,2)</f>
        <v>0</v>
      </c>
      <c r="K100" s="31"/>
      <c r="L100" s="34"/>
      <c r="N100" s="169" t="s">
        <v>40</v>
      </c>
    </row>
    <row r="101" spans="2:65" s="1" customFormat="1" ht="18" customHeight="1">
      <c r="B101" s="30"/>
      <c r="C101" s="31"/>
      <c r="D101" s="280" t="s">
        <v>174</v>
      </c>
      <c r="E101" s="281"/>
      <c r="F101" s="281"/>
      <c r="G101" s="31"/>
      <c r="H101" s="31"/>
      <c r="I101" s="113"/>
      <c r="J101" s="171">
        <v>0</v>
      </c>
      <c r="K101" s="31"/>
      <c r="L101" s="172"/>
      <c r="M101" s="113"/>
      <c r="N101" s="173" t="s">
        <v>41</v>
      </c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74" t="s">
        <v>175</v>
      </c>
      <c r="AZ101" s="113"/>
      <c r="BA101" s="113"/>
      <c r="BB101" s="113"/>
      <c r="BC101" s="113"/>
      <c r="BD101" s="113"/>
      <c r="BE101" s="175">
        <f t="shared" ref="BE101:BE106" si="0">IF(N101="základní",J101,0)</f>
        <v>0</v>
      </c>
      <c r="BF101" s="175">
        <f t="shared" ref="BF101:BF106" si="1">IF(N101="snížená",J101,0)</f>
        <v>0</v>
      </c>
      <c r="BG101" s="175">
        <f t="shared" ref="BG101:BG106" si="2">IF(N101="zákl. přenesená",J101,0)</f>
        <v>0</v>
      </c>
      <c r="BH101" s="175">
        <f t="shared" ref="BH101:BH106" si="3">IF(N101="sníž. přenesená",J101,0)</f>
        <v>0</v>
      </c>
      <c r="BI101" s="175">
        <f t="shared" ref="BI101:BI106" si="4">IF(N101="nulová",J101,0)</f>
        <v>0</v>
      </c>
      <c r="BJ101" s="174" t="s">
        <v>83</v>
      </c>
      <c r="BK101" s="113"/>
      <c r="BL101" s="113"/>
      <c r="BM101" s="113"/>
    </row>
    <row r="102" spans="2:65" s="1" customFormat="1" ht="18" customHeight="1">
      <c r="B102" s="30"/>
      <c r="C102" s="31"/>
      <c r="D102" s="280" t="s">
        <v>176</v>
      </c>
      <c r="E102" s="281"/>
      <c r="F102" s="281"/>
      <c r="G102" s="31"/>
      <c r="H102" s="31"/>
      <c r="I102" s="113"/>
      <c r="J102" s="171">
        <v>0</v>
      </c>
      <c r="K102" s="31"/>
      <c r="L102" s="172"/>
      <c r="M102" s="113"/>
      <c r="N102" s="173" t="s">
        <v>41</v>
      </c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74" t="s">
        <v>175</v>
      </c>
      <c r="AZ102" s="113"/>
      <c r="BA102" s="113"/>
      <c r="BB102" s="113"/>
      <c r="BC102" s="113"/>
      <c r="BD102" s="113"/>
      <c r="BE102" s="175">
        <f t="shared" si="0"/>
        <v>0</v>
      </c>
      <c r="BF102" s="175">
        <f t="shared" si="1"/>
        <v>0</v>
      </c>
      <c r="BG102" s="175">
        <f t="shared" si="2"/>
        <v>0</v>
      </c>
      <c r="BH102" s="175">
        <f t="shared" si="3"/>
        <v>0</v>
      </c>
      <c r="BI102" s="175">
        <f t="shared" si="4"/>
        <v>0</v>
      </c>
      <c r="BJ102" s="174" t="s">
        <v>83</v>
      </c>
      <c r="BK102" s="113"/>
      <c r="BL102" s="113"/>
      <c r="BM102" s="113"/>
    </row>
    <row r="103" spans="2:65" s="1" customFormat="1" ht="18" customHeight="1">
      <c r="B103" s="30"/>
      <c r="C103" s="31"/>
      <c r="D103" s="280" t="s">
        <v>177</v>
      </c>
      <c r="E103" s="281"/>
      <c r="F103" s="281"/>
      <c r="G103" s="31"/>
      <c r="H103" s="31"/>
      <c r="I103" s="113"/>
      <c r="J103" s="171">
        <v>0</v>
      </c>
      <c r="K103" s="31"/>
      <c r="L103" s="172"/>
      <c r="M103" s="113"/>
      <c r="N103" s="173" t="s">
        <v>41</v>
      </c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74" t="s">
        <v>175</v>
      </c>
      <c r="AZ103" s="113"/>
      <c r="BA103" s="113"/>
      <c r="BB103" s="113"/>
      <c r="BC103" s="113"/>
      <c r="BD103" s="113"/>
      <c r="BE103" s="175">
        <f t="shared" si="0"/>
        <v>0</v>
      </c>
      <c r="BF103" s="175">
        <f t="shared" si="1"/>
        <v>0</v>
      </c>
      <c r="BG103" s="175">
        <f t="shared" si="2"/>
        <v>0</v>
      </c>
      <c r="BH103" s="175">
        <f t="shared" si="3"/>
        <v>0</v>
      </c>
      <c r="BI103" s="175">
        <f t="shared" si="4"/>
        <v>0</v>
      </c>
      <c r="BJ103" s="174" t="s">
        <v>83</v>
      </c>
      <c r="BK103" s="113"/>
      <c r="BL103" s="113"/>
      <c r="BM103" s="113"/>
    </row>
    <row r="104" spans="2:65" s="1" customFormat="1" ht="18" customHeight="1">
      <c r="B104" s="30"/>
      <c r="C104" s="31"/>
      <c r="D104" s="280" t="s">
        <v>178</v>
      </c>
      <c r="E104" s="281"/>
      <c r="F104" s="281"/>
      <c r="G104" s="31"/>
      <c r="H104" s="31"/>
      <c r="I104" s="113"/>
      <c r="J104" s="171">
        <v>0</v>
      </c>
      <c r="K104" s="31"/>
      <c r="L104" s="172"/>
      <c r="M104" s="113"/>
      <c r="N104" s="173" t="s">
        <v>41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74" t="s">
        <v>175</v>
      </c>
      <c r="AZ104" s="113"/>
      <c r="BA104" s="113"/>
      <c r="BB104" s="113"/>
      <c r="BC104" s="113"/>
      <c r="BD104" s="113"/>
      <c r="BE104" s="175">
        <f t="shared" si="0"/>
        <v>0</v>
      </c>
      <c r="BF104" s="175">
        <f t="shared" si="1"/>
        <v>0</v>
      </c>
      <c r="BG104" s="175">
        <f t="shared" si="2"/>
        <v>0</v>
      </c>
      <c r="BH104" s="175">
        <f t="shared" si="3"/>
        <v>0</v>
      </c>
      <c r="BI104" s="175">
        <f t="shared" si="4"/>
        <v>0</v>
      </c>
      <c r="BJ104" s="174" t="s">
        <v>83</v>
      </c>
      <c r="BK104" s="113"/>
      <c r="BL104" s="113"/>
      <c r="BM104" s="113"/>
    </row>
    <row r="105" spans="2:65" s="1" customFormat="1" ht="18" customHeight="1">
      <c r="B105" s="30"/>
      <c r="C105" s="31"/>
      <c r="D105" s="280" t="s">
        <v>179</v>
      </c>
      <c r="E105" s="281"/>
      <c r="F105" s="281"/>
      <c r="G105" s="31"/>
      <c r="H105" s="31"/>
      <c r="I105" s="113"/>
      <c r="J105" s="171">
        <v>0</v>
      </c>
      <c r="K105" s="31"/>
      <c r="L105" s="172"/>
      <c r="M105" s="113"/>
      <c r="N105" s="173" t="s">
        <v>41</v>
      </c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74" t="s">
        <v>175</v>
      </c>
      <c r="AZ105" s="113"/>
      <c r="BA105" s="113"/>
      <c r="BB105" s="113"/>
      <c r="BC105" s="113"/>
      <c r="BD105" s="113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83</v>
      </c>
      <c r="BK105" s="113"/>
      <c r="BL105" s="113"/>
      <c r="BM105" s="113"/>
    </row>
    <row r="106" spans="2:65" s="1" customFormat="1" ht="18" customHeight="1">
      <c r="B106" s="30"/>
      <c r="C106" s="31"/>
      <c r="D106" s="170" t="s">
        <v>180</v>
      </c>
      <c r="E106" s="31"/>
      <c r="F106" s="31"/>
      <c r="G106" s="31"/>
      <c r="H106" s="31"/>
      <c r="I106" s="113"/>
      <c r="J106" s="171">
        <f>ROUND(J30*T106,2)</f>
        <v>0</v>
      </c>
      <c r="K106" s="31"/>
      <c r="L106" s="172"/>
      <c r="M106" s="113"/>
      <c r="N106" s="173" t="s">
        <v>41</v>
      </c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74" t="s">
        <v>181</v>
      </c>
      <c r="AZ106" s="113"/>
      <c r="BA106" s="113"/>
      <c r="BB106" s="113"/>
      <c r="BC106" s="113"/>
      <c r="BD106" s="113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83</v>
      </c>
      <c r="BK106" s="113"/>
      <c r="BL106" s="113"/>
      <c r="BM106" s="113"/>
    </row>
    <row r="107" spans="2:65" s="1" customFormat="1" ht="11.25">
      <c r="B107" s="30"/>
      <c r="C107" s="31"/>
      <c r="D107" s="31"/>
      <c r="E107" s="31"/>
      <c r="F107" s="31"/>
      <c r="G107" s="31"/>
      <c r="H107" s="31"/>
      <c r="I107" s="113"/>
      <c r="J107" s="31"/>
      <c r="K107" s="31"/>
      <c r="L107" s="34"/>
    </row>
    <row r="108" spans="2:65" s="1" customFormat="1" ht="29.25" customHeight="1">
      <c r="B108" s="30"/>
      <c r="C108" s="176" t="s">
        <v>182</v>
      </c>
      <c r="D108" s="151"/>
      <c r="E108" s="151"/>
      <c r="F108" s="151"/>
      <c r="G108" s="151"/>
      <c r="H108" s="151"/>
      <c r="I108" s="152"/>
      <c r="J108" s="177">
        <f>ROUND(J96+J100,2)</f>
        <v>0</v>
      </c>
      <c r="K108" s="151"/>
      <c r="L108" s="34"/>
    </row>
    <row r="109" spans="2:65" s="1" customFormat="1" ht="6.95" customHeight="1">
      <c r="B109" s="45"/>
      <c r="C109" s="46"/>
      <c r="D109" s="46"/>
      <c r="E109" s="46"/>
      <c r="F109" s="46"/>
      <c r="G109" s="46"/>
      <c r="H109" s="46"/>
      <c r="I109" s="146"/>
      <c r="J109" s="46"/>
      <c r="K109" s="46"/>
      <c r="L109" s="34"/>
    </row>
    <row r="113" spans="2:63" s="1" customFormat="1" ht="6.95" customHeight="1">
      <c r="B113" s="47"/>
      <c r="C113" s="48"/>
      <c r="D113" s="48"/>
      <c r="E113" s="48"/>
      <c r="F113" s="48"/>
      <c r="G113" s="48"/>
      <c r="H113" s="48"/>
      <c r="I113" s="149"/>
      <c r="J113" s="48"/>
      <c r="K113" s="48"/>
      <c r="L113" s="34"/>
    </row>
    <row r="114" spans="2:63" s="1" customFormat="1" ht="24.95" customHeight="1">
      <c r="B114" s="30"/>
      <c r="C114" s="19" t="s">
        <v>183</v>
      </c>
      <c r="D114" s="31"/>
      <c r="E114" s="31"/>
      <c r="F114" s="31"/>
      <c r="G114" s="31"/>
      <c r="H114" s="31"/>
      <c r="I114" s="113"/>
      <c r="J114" s="31"/>
      <c r="K114" s="31"/>
      <c r="L114" s="34"/>
    </row>
    <row r="115" spans="2:63" s="1" customFormat="1" ht="6.95" customHeight="1">
      <c r="B115" s="30"/>
      <c r="C115" s="31"/>
      <c r="D115" s="31"/>
      <c r="E115" s="31"/>
      <c r="F115" s="31"/>
      <c r="G115" s="31"/>
      <c r="H115" s="31"/>
      <c r="I115" s="113"/>
      <c r="J115" s="31"/>
      <c r="K115" s="31"/>
      <c r="L115" s="34"/>
    </row>
    <row r="116" spans="2:63" s="1" customFormat="1" ht="12" customHeight="1">
      <c r="B116" s="30"/>
      <c r="C116" s="25" t="s">
        <v>14</v>
      </c>
      <c r="D116" s="31"/>
      <c r="E116" s="31"/>
      <c r="F116" s="31"/>
      <c r="G116" s="31"/>
      <c r="H116" s="31"/>
      <c r="I116" s="113"/>
      <c r="J116" s="31"/>
      <c r="K116" s="31"/>
      <c r="L116" s="34"/>
    </row>
    <row r="117" spans="2:63" s="1" customFormat="1" ht="16.5" customHeight="1">
      <c r="B117" s="30"/>
      <c r="C117" s="31"/>
      <c r="D117" s="31"/>
      <c r="E117" s="278" t="str">
        <f>E7</f>
        <v>Bytový dům Zahájská</v>
      </c>
      <c r="F117" s="279"/>
      <c r="G117" s="279"/>
      <c r="H117" s="279"/>
      <c r="I117" s="113"/>
      <c r="J117" s="31"/>
      <c r="K117" s="31"/>
      <c r="L117" s="34"/>
    </row>
    <row r="118" spans="2:63" s="1" customFormat="1" ht="12" customHeight="1">
      <c r="B118" s="30"/>
      <c r="C118" s="25" t="s">
        <v>125</v>
      </c>
      <c r="D118" s="31"/>
      <c r="E118" s="31"/>
      <c r="F118" s="31"/>
      <c r="G118" s="31"/>
      <c r="H118" s="31"/>
      <c r="I118" s="113"/>
      <c r="J118" s="31"/>
      <c r="K118" s="31"/>
      <c r="L118" s="34"/>
    </row>
    <row r="119" spans="2:63" s="1" customFormat="1" ht="16.5" customHeight="1">
      <c r="B119" s="30"/>
      <c r="C119" s="31"/>
      <c r="D119" s="31"/>
      <c r="E119" s="252" t="str">
        <f>E9</f>
        <v>ORN - OSTATNÍ ROZPOČTOVÉ NÁKLADY</v>
      </c>
      <c r="F119" s="277"/>
      <c r="G119" s="277"/>
      <c r="H119" s="277"/>
      <c r="I119" s="113"/>
      <c r="J119" s="31"/>
      <c r="K119" s="31"/>
      <c r="L119" s="34"/>
    </row>
    <row r="120" spans="2:63" s="1" customFormat="1" ht="6.95" customHeight="1">
      <c r="B120" s="30"/>
      <c r="C120" s="31"/>
      <c r="D120" s="31"/>
      <c r="E120" s="31"/>
      <c r="F120" s="31"/>
      <c r="G120" s="31"/>
      <c r="H120" s="31"/>
      <c r="I120" s="113"/>
      <c r="J120" s="31"/>
      <c r="K120" s="31"/>
      <c r="L120" s="34"/>
    </row>
    <row r="121" spans="2:63" s="1" customFormat="1" ht="12" customHeight="1">
      <c r="B121" s="30"/>
      <c r="C121" s="25" t="s">
        <v>18</v>
      </c>
      <c r="D121" s="31"/>
      <c r="E121" s="31"/>
      <c r="F121" s="23" t="str">
        <f>F12</f>
        <v>Litomyšl</v>
      </c>
      <c r="G121" s="31"/>
      <c r="H121" s="31"/>
      <c r="I121" s="114" t="s">
        <v>20</v>
      </c>
      <c r="J121" s="57" t="str">
        <f>IF(J12="","",J12)</f>
        <v>25. 11. 2019</v>
      </c>
      <c r="K121" s="31"/>
      <c r="L121" s="34"/>
    </row>
    <row r="122" spans="2:63" s="1" customFormat="1" ht="6.95" customHeight="1">
      <c r="B122" s="30"/>
      <c r="C122" s="31"/>
      <c r="D122" s="31"/>
      <c r="E122" s="31"/>
      <c r="F122" s="31"/>
      <c r="G122" s="31"/>
      <c r="H122" s="31"/>
      <c r="I122" s="113"/>
      <c r="J122" s="31"/>
      <c r="K122" s="31"/>
      <c r="L122" s="34"/>
    </row>
    <row r="123" spans="2:63" s="1" customFormat="1" ht="15.2" customHeight="1">
      <c r="B123" s="30"/>
      <c r="C123" s="25" t="s">
        <v>22</v>
      </c>
      <c r="D123" s="31"/>
      <c r="E123" s="31"/>
      <c r="F123" s="23" t="str">
        <f>E15</f>
        <v>Město Litomyšl</v>
      </c>
      <c r="G123" s="31"/>
      <c r="H123" s="31"/>
      <c r="I123" s="114" t="s">
        <v>28</v>
      </c>
      <c r="J123" s="28" t="str">
        <f>E21</f>
        <v>KIP s.r.o. Litomyšl</v>
      </c>
      <c r="K123" s="31"/>
      <c r="L123" s="34"/>
    </row>
    <row r="124" spans="2:63" s="1" customFormat="1" ht="15.2" customHeight="1">
      <c r="B124" s="30"/>
      <c r="C124" s="25" t="s">
        <v>26</v>
      </c>
      <c r="D124" s="31"/>
      <c r="E124" s="31"/>
      <c r="F124" s="23" t="str">
        <f>IF(E18="","",E18)</f>
        <v>Vyplň údaj</v>
      </c>
      <c r="G124" s="31"/>
      <c r="H124" s="31"/>
      <c r="I124" s="114" t="s">
        <v>33</v>
      </c>
      <c r="J124" s="28" t="str">
        <f>E24</f>
        <v xml:space="preserve"> </v>
      </c>
      <c r="K124" s="31"/>
      <c r="L124" s="34"/>
    </row>
    <row r="125" spans="2:63" s="1" customFormat="1" ht="10.35" customHeight="1">
      <c r="B125" s="30"/>
      <c r="C125" s="31"/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63" s="10" customFormat="1" ht="29.25" customHeight="1">
      <c r="B126" s="178"/>
      <c r="C126" s="179" t="s">
        <v>184</v>
      </c>
      <c r="D126" s="180" t="s">
        <v>61</v>
      </c>
      <c r="E126" s="180" t="s">
        <v>57</v>
      </c>
      <c r="F126" s="180" t="s">
        <v>58</v>
      </c>
      <c r="G126" s="180" t="s">
        <v>185</v>
      </c>
      <c r="H126" s="180" t="s">
        <v>186</v>
      </c>
      <c r="I126" s="181" t="s">
        <v>187</v>
      </c>
      <c r="J126" s="182" t="s">
        <v>133</v>
      </c>
      <c r="K126" s="183" t="s">
        <v>188</v>
      </c>
      <c r="L126" s="184"/>
      <c r="M126" s="66" t="s">
        <v>1</v>
      </c>
      <c r="N126" s="67" t="s">
        <v>40</v>
      </c>
      <c r="O126" s="67" t="s">
        <v>189</v>
      </c>
      <c r="P126" s="67" t="s">
        <v>190</v>
      </c>
      <c r="Q126" s="67" t="s">
        <v>191</v>
      </c>
      <c r="R126" s="67" t="s">
        <v>192</v>
      </c>
      <c r="S126" s="67" t="s">
        <v>193</v>
      </c>
      <c r="T126" s="68" t="s">
        <v>194</v>
      </c>
    </row>
    <row r="127" spans="2:63" s="1" customFormat="1" ht="22.9" customHeight="1">
      <c r="B127" s="30"/>
      <c r="C127" s="73" t="s">
        <v>195</v>
      </c>
      <c r="D127" s="31"/>
      <c r="E127" s="31"/>
      <c r="F127" s="31"/>
      <c r="G127" s="31"/>
      <c r="H127" s="31"/>
      <c r="I127" s="113"/>
      <c r="J127" s="185">
        <f>BK127</f>
        <v>0</v>
      </c>
      <c r="K127" s="31"/>
      <c r="L127" s="34"/>
      <c r="M127" s="69"/>
      <c r="N127" s="70"/>
      <c r="O127" s="70"/>
      <c r="P127" s="186">
        <f>P128</f>
        <v>0</v>
      </c>
      <c r="Q127" s="70"/>
      <c r="R127" s="186">
        <f>R128</f>
        <v>0</v>
      </c>
      <c r="S127" s="70"/>
      <c r="T127" s="187">
        <f>T128</f>
        <v>0</v>
      </c>
      <c r="AT127" s="13" t="s">
        <v>75</v>
      </c>
      <c r="AU127" s="13" t="s">
        <v>135</v>
      </c>
      <c r="BK127" s="188">
        <f>BK128</f>
        <v>0</v>
      </c>
    </row>
    <row r="128" spans="2:63" s="11" customFormat="1" ht="25.9" customHeight="1">
      <c r="B128" s="189"/>
      <c r="C128" s="190"/>
      <c r="D128" s="191" t="s">
        <v>75</v>
      </c>
      <c r="E128" s="192" t="s">
        <v>121</v>
      </c>
      <c r="F128" s="192" t="s">
        <v>2734</v>
      </c>
      <c r="G128" s="190"/>
      <c r="H128" s="190"/>
      <c r="I128" s="193"/>
      <c r="J128" s="194">
        <f>BK128</f>
        <v>0</v>
      </c>
      <c r="K128" s="190"/>
      <c r="L128" s="195"/>
      <c r="M128" s="196"/>
      <c r="N128" s="197"/>
      <c r="O128" s="197"/>
      <c r="P128" s="198">
        <f>SUM(P129:P133)</f>
        <v>0</v>
      </c>
      <c r="Q128" s="197"/>
      <c r="R128" s="198">
        <f>SUM(R129:R133)</f>
        <v>0</v>
      </c>
      <c r="S128" s="197"/>
      <c r="T128" s="199">
        <f>SUM(T129:T133)</f>
        <v>0</v>
      </c>
      <c r="AR128" s="200" t="s">
        <v>205</v>
      </c>
      <c r="AT128" s="201" t="s">
        <v>75</v>
      </c>
      <c r="AU128" s="201" t="s">
        <v>76</v>
      </c>
      <c r="AY128" s="200" t="s">
        <v>198</v>
      </c>
      <c r="BK128" s="202">
        <f>SUM(BK129:BK133)</f>
        <v>0</v>
      </c>
    </row>
    <row r="129" spans="2:65" s="1" customFormat="1" ht="16.5" customHeight="1">
      <c r="B129" s="30"/>
      <c r="C129" s="205" t="s">
        <v>83</v>
      </c>
      <c r="D129" s="205" t="s">
        <v>201</v>
      </c>
      <c r="E129" s="206" t="s">
        <v>2735</v>
      </c>
      <c r="F129" s="207" t="s">
        <v>2736</v>
      </c>
      <c r="G129" s="208" t="s">
        <v>1706</v>
      </c>
      <c r="H129" s="209">
        <v>1</v>
      </c>
      <c r="I129" s="210"/>
      <c r="J129" s="209">
        <f>ROUND(I129*H129,2)</f>
        <v>0</v>
      </c>
      <c r="K129" s="207" t="s">
        <v>1</v>
      </c>
      <c r="L129" s="34"/>
      <c r="M129" s="211" t="s">
        <v>1</v>
      </c>
      <c r="N129" s="212" t="s">
        <v>41</v>
      </c>
      <c r="O129" s="6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15" t="s">
        <v>2737</v>
      </c>
      <c r="AT129" s="215" t="s">
        <v>201</v>
      </c>
      <c r="AU129" s="215" t="s">
        <v>83</v>
      </c>
      <c r="AY129" s="13" t="s">
        <v>198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3" t="s">
        <v>83</v>
      </c>
      <c r="BK129" s="216">
        <f>ROUND(I129*H129,2)</f>
        <v>0</v>
      </c>
      <c r="BL129" s="13" t="s">
        <v>2737</v>
      </c>
      <c r="BM129" s="215" t="s">
        <v>230</v>
      </c>
    </row>
    <row r="130" spans="2:65" s="1" customFormat="1" ht="16.5" customHeight="1">
      <c r="B130" s="30"/>
      <c r="C130" s="205" t="s">
        <v>85</v>
      </c>
      <c r="D130" s="205" t="s">
        <v>201</v>
      </c>
      <c r="E130" s="206" t="s">
        <v>2738</v>
      </c>
      <c r="F130" s="207" t="s">
        <v>2739</v>
      </c>
      <c r="G130" s="208" t="s">
        <v>1706</v>
      </c>
      <c r="H130" s="209">
        <v>1</v>
      </c>
      <c r="I130" s="210"/>
      <c r="J130" s="209">
        <f>ROUND(I130*H130,2)</f>
        <v>0</v>
      </c>
      <c r="K130" s="207" t="s">
        <v>1</v>
      </c>
      <c r="L130" s="34"/>
      <c r="M130" s="211" t="s">
        <v>1</v>
      </c>
      <c r="N130" s="212" t="s">
        <v>41</v>
      </c>
      <c r="O130" s="62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215" t="s">
        <v>2737</v>
      </c>
      <c r="AT130" s="215" t="s">
        <v>201</v>
      </c>
      <c r="AU130" s="215" t="s">
        <v>83</v>
      </c>
      <c r="AY130" s="13" t="s">
        <v>198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3" t="s">
        <v>83</v>
      </c>
      <c r="BK130" s="216">
        <f>ROUND(I130*H130,2)</f>
        <v>0</v>
      </c>
      <c r="BL130" s="13" t="s">
        <v>2737</v>
      </c>
      <c r="BM130" s="215" t="s">
        <v>231</v>
      </c>
    </row>
    <row r="131" spans="2:65" s="1" customFormat="1" ht="16.5" customHeight="1">
      <c r="B131" s="30"/>
      <c r="C131" s="205" t="s">
        <v>208</v>
      </c>
      <c r="D131" s="205" t="s">
        <v>201</v>
      </c>
      <c r="E131" s="206" t="s">
        <v>2740</v>
      </c>
      <c r="F131" s="207" t="s">
        <v>2741</v>
      </c>
      <c r="G131" s="208" t="s">
        <v>1706</v>
      </c>
      <c r="H131" s="209">
        <v>1</v>
      </c>
      <c r="I131" s="210"/>
      <c r="J131" s="209">
        <f>ROUND(I131*H131,2)</f>
        <v>0</v>
      </c>
      <c r="K131" s="207" t="s">
        <v>1</v>
      </c>
      <c r="L131" s="34"/>
      <c r="M131" s="211" t="s">
        <v>1</v>
      </c>
      <c r="N131" s="212" t="s">
        <v>41</v>
      </c>
      <c r="O131" s="6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215" t="s">
        <v>2737</v>
      </c>
      <c r="AT131" s="215" t="s">
        <v>201</v>
      </c>
      <c r="AU131" s="215" t="s">
        <v>83</v>
      </c>
      <c r="AY131" s="13" t="s">
        <v>198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3" t="s">
        <v>83</v>
      </c>
      <c r="BK131" s="216">
        <f>ROUND(I131*H131,2)</f>
        <v>0</v>
      </c>
      <c r="BL131" s="13" t="s">
        <v>2737</v>
      </c>
      <c r="BM131" s="215" t="s">
        <v>238</v>
      </c>
    </row>
    <row r="132" spans="2:65" s="1" customFormat="1" ht="16.5" customHeight="1">
      <c r="B132" s="30"/>
      <c r="C132" s="205" t="s">
        <v>205</v>
      </c>
      <c r="D132" s="205" t="s">
        <v>201</v>
      </c>
      <c r="E132" s="206" t="s">
        <v>2742</v>
      </c>
      <c r="F132" s="207" t="s">
        <v>2743</v>
      </c>
      <c r="G132" s="208" t="s">
        <v>1706</v>
      </c>
      <c r="H132" s="209">
        <v>1</v>
      </c>
      <c r="I132" s="210"/>
      <c r="J132" s="209">
        <f>ROUND(I132*H132,2)</f>
        <v>0</v>
      </c>
      <c r="K132" s="207" t="s">
        <v>1</v>
      </c>
      <c r="L132" s="34"/>
      <c r="M132" s="211" t="s">
        <v>1</v>
      </c>
      <c r="N132" s="212" t="s">
        <v>41</v>
      </c>
      <c r="O132" s="6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15" t="s">
        <v>2737</v>
      </c>
      <c r="AT132" s="215" t="s">
        <v>201</v>
      </c>
      <c r="AU132" s="215" t="s">
        <v>83</v>
      </c>
      <c r="AY132" s="13" t="s">
        <v>198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3" t="s">
        <v>83</v>
      </c>
      <c r="BK132" s="216">
        <f>ROUND(I132*H132,2)</f>
        <v>0</v>
      </c>
      <c r="BL132" s="13" t="s">
        <v>2737</v>
      </c>
      <c r="BM132" s="215" t="s">
        <v>243</v>
      </c>
    </row>
    <row r="133" spans="2:65" s="1" customFormat="1" ht="16.5" customHeight="1">
      <c r="B133" s="30"/>
      <c r="C133" s="205" t="s">
        <v>218</v>
      </c>
      <c r="D133" s="205" t="s">
        <v>201</v>
      </c>
      <c r="E133" s="206" t="s">
        <v>2744</v>
      </c>
      <c r="F133" s="207" t="s">
        <v>2745</v>
      </c>
      <c r="G133" s="208" t="s">
        <v>1706</v>
      </c>
      <c r="H133" s="209">
        <v>1</v>
      </c>
      <c r="I133" s="210"/>
      <c r="J133" s="209">
        <f>ROUND(I133*H133,2)</f>
        <v>0</v>
      </c>
      <c r="K133" s="207" t="s">
        <v>1</v>
      </c>
      <c r="L133" s="34"/>
      <c r="M133" s="217" t="s">
        <v>1</v>
      </c>
      <c r="N133" s="218" t="s">
        <v>41</v>
      </c>
      <c r="O133" s="219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AR133" s="215" t="s">
        <v>2737</v>
      </c>
      <c r="AT133" s="215" t="s">
        <v>201</v>
      </c>
      <c r="AU133" s="215" t="s">
        <v>83</v>
      </c>
      <c r="AY133" s="13" t="s">
        <v>198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3" t="s">
        <v>83</v>
      </c>
      <c r="BK133" s="216">
        <f>ROUND(I133*H133,2)</f>
        <v>0</v>
      </c>
      <c r="BL133" s="13" t="s">
        <v>2737</v>
      </c>
      <c r="BM133" s="215" t="s">
        <v>2746</v>
      </c>
    </row>
    <row r="134" spans="2:65" s="1" customFormat="1" ht="6.95" customHeight="1">
      <c r="B134" s="45"/>
      <c r="C134" s="46"/>
      <c r="D134" s="46"/>
      <c r="E134" s="46"/>
      <c r="F134" s="46"/>
      <c r="G134" s="46"/>
      <c r="H134" s="46"/>
      <c r="I134" s="146"/>
      <c r="J134" s="46"/>
      <c r="K134" s="46"/>
      <c r="L134" s="34"/>
    </row>
  </sheetData>
  <sheetProtection algorithmName="SHA-512" hashValue="KV7BkQOKnBpk9+79mkEWQCJZES+FhezV1VzOD6Exy8x60qm364WVBmSSqQbc4OLfibVm9ZIJdHJ5TJPLWkZq4g==" saltValue="xZeNG4iTio4pSV9tc3IpML/i9UcFGVrVdjMhYKNKNRkw3UgRbh9QuiN5DCgN/Jv78tt/8RNOMp87N171I6yRLQ==" spinCount="100000" sheet="1" objects="1" scenarios="1" formatColumns="0" formatRows="0" autoFilter="0"/>
  <autoFilter ref="C126:K133" xr:uid="{00000000-0009-0000-0000-00000C000000}"/>
  <mergeCells count="14">
    <mergeCell ref="D105:F105"/>
    <mergeCell ref="E117:H117"/>
    <mergeCell ref="E119:H119"/>
    <mergeCell ref="L2:V2"/>
    <mergeCell ref="E87:H87"/>
    <mergeCell ref="D101:F101"/>
    <mergeCell ref="D102:F102"/>
    <mergeCell ref="D103:F103"/>
    <mergeCell ref="D104:F10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7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90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128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J138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ROUND((SUM(BE138:BE145) + SUM(BE167:BE478)),  2)</f>
        <v>0</v>
      </c>
      <c r="I37" s="127">
        <v>0.21</v>
      </c>
      <c r="J37" s="126">
        <f>ROUND(((SUM(BE138:BE145) + SUM(BE167:BE478))*I37),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ROUND((SUM(BF138:BF145) + SUM(BF167:BF478)),  2)</f>
        <v>0</v>
      </c>
      <c r="I38" s="127">
        <v>0.15</v>
      </c>
      <c r="J38" s="126">
        <f>ROUND(((SUM(BF138:BF145) + SUM(BF167:BF478))*I38),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ROUND((SUM(BG138:BG145) + SUM(BG167:BG478)),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ROUND((SUM(BH138:BH145) + SUM(BH167:BH478)),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ROUND((SUM(BI138:BI145) + SUM(BI167:BI478)),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1D.1.1 - ARCHITEKTONICKO-STAVEBNÍ ŘEŠENÍ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47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47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J167</f>
        <v>0</v>
      </c>
      <c r="K98" s="31"/>
      <c r="L98" s="34"/>
      <c r="AU98" s="13" t="s">
        <v>135</v>
      </c>
    </row>
    <row r="99" spans="2:47" s="8" customFormat="1" ht="24.95" customHeight="1">
      <c r="B99" s="155"/>
      <c r="C99" s="156"/>
      <c r="D99" s="157" t="s">
        <v>136</v>
      </c>
      <c r="E99" s="158"/>
      <c r="F99" s="158"/>
      <c r="G99" s="158"/>
      <c r="H99" s="158"/>
      <c r="I99" s="159"/>
      <c r="J99" s="160">
        <f>J168</f>
        <v>0</v>
      </c>
      <c r="K99" s="156"/>
      <c r="L99" s="161"/>
    </row>
    <row r="100" spans="2:47" s="9" customFormat="1" ht="19.899999999999999" customHeight="1">
      <c r="B100" s="162"/>
      <c r="C100" s="95"/>
      <c r="D100" s="163" t="s">
        <v>137</v>
      </c>
      <c r="E100" s="164"/>
      <c r="F100" s="164"/>
      <c r="G100" s="164"/>
      <c r="H100" s="164"/>
      <c r="I100" s="165"/>
      <c r="J100" s="166">
        <f>J169</f>
        <v>0</v>
      </c>
      <c r="K100" s="95"/>
      <c r="L100" s="167"/>
    </row>
    <row r="101" spans="2:47" s="9" customFormat="1" ht="19.899999999999999" customHeight="1">
      <c r="B101" s="162"/>
      <c r="C101" s="95"/>
      <c r="D101" s="163" t="s">
        <v>138</v>
      </c>
      <c r="E101" s="164"/>
      <c r="F101" s="164"/>
      <c r="G101" s="164"/>
      <c r="H101" s="164"/>
      <c r="I101" s="165"/>
      <c r="J101" s="166">
        <f>J174</f>
        <v>0</v>
      </c>
      <c r="K101" s="95"/>
      <c r="L101" s="167"/>
    </row>
    <row r="102" spans="2:47" s="9" customFormat="1" ht="19.899999999999999" customHeight="1">
      <c r="B102" s="162"/>
      <c r="C102" s="95"/>
      <c r="D102" s="163" t="s">
        <v>139</v>
      </c>
      <c r="E102" s="164"/>
      <c r="F102" s="164"/>
      <c r="G102" s="164"/>
      <c r="H102" s="164"/>
      <c r="I102" s="165"/>
      <c r="J102" s="166">
        <f>J176</f>
        <v>0</v>
      </c>
      <c r="K102" s="95"/>
      <c r="L102" s="167"/>
    </row>
    <row r="103" spans="2:47" s="9" customFormat="1" ht="19.899999999999999" customHeight="1">
      <c r="B103" s="162"/>
      <c r="C103" s="95"/>
      <c r="D103" s="163" t="s">
        <v>140</v>
      </c>
      <c r="E103" s="164"/>
      <c r="F103" s="164"/>
      <c r="G103" s="164"/>
      <c r="H103" s="164"/>
      <c r="I103" s="165"/>
      <c r="J103" s="166">
        <f>J179</f>
        <v>0</v>
      </c>
      <c r="K103" s="95"/>
      <c r="L103" s="167"/>
    </row>
    <row r="104" spans="2:47" s="9" customFormat="1" ht="19.899999999999999" customHeight="1">
      <c r="B104" s="162"/>
      <c r="C104" s="95"/>
      <c r="D104" s="163" t="s">
        <v>141</v>
      </c>
      <c r="E104" s="164"/>
      <c r="F104" s="164"/>
      <c r="G104" s="164"/>
      <c r="H104" s="164"/>
      <c r="I104" s="165"/>
      <c r="J104" s="166">
        <f>J182</f>
        <v>0</v>
      </c>
      <c r="K104" s="95"/>
      <c r="L104" s="167"/>
    </row>
    <row r="105" spans="2:47" s="9" customFormat="1" ht="19.899999999999999" customHeight="1">
      <c r="B105" s="162"/>
      <c r="C105" s="95"/>
      <c r="D105" s="163" t="s">
        <v>142</v>
      </c>
      <c r="E105" s="164"/>
      <c r="F105" s="164"/>
      <c r="G105" s="164"/>
      <c r="H105" s="164"/>
      <c r="I105" s="165"/>
      <c r="J105" s="166">
        <f>J185</f>
        <v>0</v>
      </c>
      <c r="K105" s="95"/>
      <c r="L105" s="167"/>
    </row>
    <row r="106" spans="2:47" s="9" customFormat="1" ht="19.899999999999999" customHeight="1">
      <c r="B106" s="162"/>
      <c r="C106" s="95"/>
      <c r="D106" s="163" t="s">
        <v>143</v>
      </c>
      <c r="E106" s="164"/>
      <c r="F106" s="164"/>
      <c r="G106" s="164"/>
      <c r="H106" s="164"/>
      <c r="I106" s="165"/>
      <c r="J106" s="166">
        <f>J187</f>
        <v>0</v>
      </c>
      <c r="K106" s="95"/>
      <c r="L106" s="167"/>
    </row>
    <row r="107" spans="2:47" s="9" customFormat="1" ht="19.899999999999999" customHeight="1">
      <c r="B107" s="162"/>
      <c r="C107" s="95"/>
      <c r="D107" s="163" t="s">
        <v>144</v>
      </c>
      <c r="E107" s="164"/>
      <c r="F107" s="164"/>
      <c r="G107" s="164"/>
      <c r="H107" s="164"/>
      <c r="I107" s="165"/>
      <c r="J107" s="166">
        <f>J192</f>
        <v>0</v>
      </c>
      <c r="K107" s="95"/>
      <c r="L107" s="167"/>
    </row>
    <row r="108" spans="2:47" s="9" customFormat="1" ht="19.899999999999999" customHeight="1">
      <c r="B108" s="162"/>
      <c r="C108" s="95"/>
      <c r="D108" s="163" t="s">
        <v>145</v>
      </c>
      <c r="E108" s="164"/>
      <c r="F108" s="164"/>
      <c r="G108" s="164"/>
      <c r="H108" s="164"/>
      <c r="I108" s="165"/>
      <c r="J108" s="166">
        <f>J202</f>
        <v>0</v>
      </c>
      <c r="K108" s="95"/>
      <c r="L108" s="167"/>
    </row>
    <row r="109" spans="2:47" s="9" customFormat="1" ht="19.899999999999999" customHeight="1">
      <c r="B109" s="162"/>
      <c r="C109" s="95"/>
      <c r="D109" s="163" t="s">
        <v>146</v>
      </c>
      <c r="E109" s="164"/>
      <c r="F109" s="164"/>
      <c r="G109" s="164"/>
      <c r="H109" s="164"/>
      <c r="I109" s="165"/>
      <c r="J109" s="166">
        <f>J229</f>
        <v>0</v>
      </c>
      <c r="K109" s="95"/>
      <c r="L109" s="167"/>
    </row>
    <row r="110" spans="2:47" s="9" customFormat="1" ht="19.899999999999999" customHeight="1">
      <c r="B110" s="162"/>
      <c r="C110" s="95"/>
      <c r="D110" s="163" t="s">
        <v>147</v>
      </c>
      <c r="E110" s="164"/>
      <c r="F110" s="164"/>
      <c r="G110" s="164"/>
      <c r="H110" s="164"/>
      <c r="I110" s="165"/>
      <c r="J110" s="166">
        <f>J234</f>
        <v>0</v>
      </c>
      <c r="K110" s="95"/>
      <c r="L110" s="167"/>
    </row>
    <row r="111" spans="2:47" s="9" customFormat="1" ht="19.899999999999999" customHeight="1">
      <c r="B111" s="162"/>
      <c r="C111" s="95"/>
      <c r="D111" s="163" t="s">
        <v>148</v>
      </c>
      <c r="E111" s="164"/>
      <c r="F111" s="164"/>
      <c r="G111" s="164"/>
      <c r="H111" s="164"/>
      <c r="I111" s="165"/>
      <c r="J111" s="166">
        <f>J245</f>
        <v>0</v>
      </c>
      <c r="K111" s="95"/>
      <c r="L111" s="167"/>
    </row>
    <row r="112" spans="2:47" s="9" customFormat="1" ht="19.899999999999999" customHeight="1">
      <c r="B112" s="162"/>
      <c r="C112" s="95"/>
      <c r="D112" s="163" t="s">
        <v>149</v>
      </c>
      <c r="E112" s="164"/>
      <c r="F112" s="164"/>
      <c r="G112" s="164"/>
      <c r="H112" s="164"/>
      <c r="I112" s="165"/>
      <c r="J112" s="166">
        <f>J272</f>
        <v>0</v>
      </c>
      <c r="K112" s="95"/>
      <c r="L112" s="167"/>
    </row>
    <row r="113" spans="2:12" s="9" customFormat="1" ht="19.899999999999999" customHeight="1">
      <c r="B113" s="162"/>
      <c r="C113" s="95"/>
      <c r="D113" s="163" t="s">
        <v>150</v>
      </c>
      <c r="E113" s="164"/>
      <c r="F113" s="164"/>
      <c r="G113" s="164"/>
      <c r="H113" s="164"/>
      <c r="I113" s="165"/>
      <c r="J113" s="166">
        <f>J277</f>
        <v>0</v>
      </c>
      <c r="K113" s="95"/>
      <c r="L113" s="167"/>
    </row>
    <row r="114" spans="2:12" s="9" customFormat="1" ht="19.899999999999999" customHeight="1">
      <c r="B114" s="162"/>
      <c r="C114" s="95"/>
      <c r="D114" s="163" t="s">
        <v>151</v>
      </c>
      <c r="E114" s="164"/>
      <c r="F114" s="164"/>
      <c r="G114" s="164"/>
      <c r="H114" s="164"/>
      <c r="I114" s="165"/>
      <c r="J114" s="166">
        <f>J279</f>
        <v>0</v>
      </c>
      <c r="K114" s="95"/>
      <c r="L114" s="167"/>
    </row>
    <row r="115" spans="2:12" s="9" customFormat="1" ht="19.899999999999999" customHeight="1">
      <c r="B115" s="162"/>
      <c r="C115" s="95"/>
      <c r="D115" s="163" t="s">
        <v>152</v>
      </c>
      <c r="E115" s="164"/>
      <c r="F115" s="164"/>
      <c r="G115" s="164"/>
      <c r="H115" s="164"/>
      <c r="I115" s="165"/>
      <c r="J115" s="166">
        <f>J282</f>
        <v>0</v>
      </c>
      <c r="K115" s="95"/>
      <c r="L115" s="167"/>
    </row>
    <row r="116" spans="2:12" s="9" customFormat="1" ht="19.899999999999999" customHeight="1">
      <c r="B116" s="162"/>
      <c r="C116" s="95"/>
      <c r="D116" s="163" t="s">
        <v>153</v>
      </c>
      <c r="E116" s="164"/>
      <c r="F116" s="164"/>
      <c r="G116" s="164"/>
      <c r="H116" s="164"/>
      <c r="I116" s="165"/>
      <c r="J116" s="166">
        <f>J299</f>
        <v>0</v>
      </c>
      <c r="K116" s="95"/>
      <c r="L116" s="167"/>
    </row>
    <row r="117" spans="2:12" s="9" customFormat="1" ht="19.899999999999999" customHeight="1">
      <c r="B117" s="162"/>
      <c r="C117" s="95"/>
      <c r="D117" s="163" t="s">
        <v>154</v>
      </c>
      <c r="E117" s="164"/>
      <c r="F117" s="164"/>
      <c r="G117" s="164"/>
      <c r="H117" s="164"/>
      <c r="I117" s="165"/>
      <c r="J117" s="166">
        <f>J308</f>
        <v>0</v>
      </c>
      <c r="K117" s="95"/>
      <c r="L117" s="167"/>
    </row>
    <row r="118" spans="2:12" s="9" customFormat="1" ht="19.899999999999999" customHeight="1">
      <c r="B118" s="162"/>
      <c r="C118" s="95"/>
      <c r="D118" s="163" t="s">
        <v>155</v>
      </c>
      <c r="E118" s="164"/>
      <c r="F118" s="164"/>
      <c r="G118" s="164"/>
      <c r="H118" s="164"/>
      <c r="I118" s="165"/>
      <c r="J118" s="166">
        <f>J317</f>
        <v>0</v>
      </c>
      <c r="K118" s="95"/>
      <c r="L118" s="167"/>
    </row>
    <row r="119" spans="2:12" s="9" customFormat="1" ht="19.899999999999999" customHeight="1">
      <c r="B119" s="162"/>
      <c r="C119" s="95"/>
      <c r="D119" s="163" t="s">
        <v>156</v>
      </c>
      <c r="E119" s="164"/>
      <c r="F119" s="164"/>
      <c r="G119" s="164"/>
      <c r="H119" s="164"/>
      <c r="I119" s="165"/>
      <c r="J119" s="166">
        <f>J320</f>
        <v>0</v>
      </c>
      <c r="K119" s="95"/>
      <c r="L119" s="167"/>
    </row>
    <row r="120" spans="2:12" s="9" customFormat="1" ht="19.899999999999999" customHeight="1">
      <c r="B120" s="162"/>
      <c r="C120" s="95"/>
      <c r="D120" s="163" t="s">
        <v>157</v>
      </c>
      <c r="E120" s="164"/>
      <c r="F120" s="164"/>
      <c r="G120" s="164"/>
      <c r="H120" s="164"/>
      <c r="I120" s="165"/>
      <c r="J120" s="166">
        <f>J329</f>
        <v>0</v>
      </c>
      <c r="K120" s="95"/>
      <c r="L120" s="167"/>
    </row>
    <row r="121" spans="2:12" s="9" customFormat="1" ht="19.899999999999999" customHeight="1">
      <c r="B121" s="162"/>
      <c r="C121" s="95"/>
      <c r="D121" s="163" t="s">
        <v>158</v>
      </c>
      <c r="E121" s="164"/>
      <c r="F121" s="164"/>
      <c r="G121" s="164"/>
      <c r="H121" s="164"/>
      <c r="I121" s="165"/>
      <c r="J121" s="166">
        <f>J340</f>
        <v>0</v>
      </c>
      <c r="K121" s="95"/>
      <c r="L121" s="167"/>
    </row>
    <row r="122" spans="2:12" s="9" customFormat="1" ht="19.899999999999999" customHeight="1">
      <c r="B122" s="162"/>
      <c r="C122" s="95"/>
      <c r="D122" s="163" t="s">
        <v>159</v>
      </c>
      <c r="E122" s="164"/>
      <c r="F122" s="164"/>
      <c r="G122" s="164"/>
      <c r="H122" s="164"/>
      <c r="I122" s="165"/>
      <c r="J122" s="166">
        <f>J353</f>
        <v>0</v>
      </c>
      <c r="K122" s="95"/>
      <c r="L122" s="167"/>
    </row>
    <row r="123" spans="2:12" s="9" customFormat="1" ht="19.899999999999999" customHeight="1">
      <c r="B123" s="162"/>
      <c r="C123" s="95"/>
      <c r="D123" s="163" t="s">
        <v>160</v>
      </c>
      <c r="E123" s="164"/>
      <c r="F123" s="164"/>
      <c r="G123" s="164"/>
      <c r="H123" s="164"/>
      <c r="I123" s="165"/>
      <c r="J123" s="166">
        <f>J376</f>
        <v>0</v>
      </c>
      <c r="K123" s="95"/>
      <c r="L123" s="167"/>
    </row>
    <row r="124" spans="2:12" s="9" customFormat="1" ht="19.899999999999999" customHeight="1">
      <c r="B124" s="162"/>
      <c r="C124" s="95"/>
      <c r="D124" s="163" t="s">
        <v>161</v>
      </c>
      <c r="E124" s="164"/>
      <c r="F124" s="164"/>
      <c r="G124" s="164"/>
      <c r="H124" s="164"/>
      <c r="I124" s="165"/>
      <c r="J124" s="166">
        <f>J400</f>
        <v>0</v>
      </c>
      <c r="K124" s="95"/>
      <c r="L124" s="167"/>
    </row>
    <row r="125" spans="2:12" s="9" customFormat="1" ht="19.899999999999999" customHeight="1">
      <c r="B125" s="162"/>
      <c r="C125" s="95"/>
      <c r="D125" s="163" t="s">
        <v>162</v>
      </c>
      <c r="E125" s="164"/>
      <c r="F125" s="164"/>
      <c r="G125" s="164"/>
      <c r="H125" s="164"/>
      <c r="I125" s="165"/>
      <c r="J125" s="166">
        <f>J414</f>
        <v>0</v>
      </c>
      <c r="K125" s="95"/>
      <c r="L125" s="167"/>
    </row>
    <row r="126" spans="2:12" s="9" customFormat="1" ht="19.899999999999999" customHeight="1">
      <c r="B126" s="162"/>
      <c r="C126" s="95"/>
      <c r="D126" s="163" t="s">
        <v>163</v>
      </c>
      <c r="E126" s="164"/>
      <c r="F126" s="164"/>
      <c r="G126" s="164"/>
      <c r="H126" s="164"/>
      <c r="I126" s="165"/>
      <c r="J126" s="166">
        <f>J425</f>
        <v>0</v>
      </c>
      <c r="K126" s="95"/>
      <c r="L126" s="167"/>
    </row>
    <row r="127" spans="2:12" s="9" customFormat="1" ht="19.899999999999999" customHeight="1">
      <c r="B127" s="162"/>
      <c r="C127" s="95"/>
      <c r="D127" s="163" t="s">
        <v>164</v>
      </c>
      <c r="E127" s="164"/>
      <c r="F127" s="164"/>
      <c r="G127" s="164"/>
      <c r="H127" s="164"/>
      <c r="I127" s="165"/>
      <c r="J127" s="166">
        <f>J433</f>
        <v>0</v>
      </c>
      <c r="K127" s="95"/>
      <c r="L127" s="167"/>
    </row>
    <row r="128" spans="2:12" s="9" customFormat="1" ht="19.899999999999999" customHeight="1">
      <c r="B128" s="162"/>
      <c r="C128" s="95"/>
      <c r="D128" s="163" t="s">
        <v>165</v>
      </c>
      <c r="E128" s="164"/>
      <c r="F128" s="164"/>
      <c r="G128" s="164"/>
      <c r="H128" s="164"/>
      <c r="I128" s="165"/>
      <c r="J128" s="166">
        <f>J437</f>
        <v>0</v>
      </c>
      <c r="K128" s="95"/>
      <c r="L128" s="167"/>
    </row>
    <row r="129" spans="2:65" s="9" customFormat="1" ht="19.899999999999999" customHeight="1">
      <c r="B129" s="162"/>
      <c r="C129" s="95"/>
      <c r="D129" s="163" t="s">
        <v>166</v>
      </c>
      <c r="E129" s="164"/>
      <c r="F129" s="164"/>
      <c r="G129" s="164"/>
      <c r="H129" s="164"/>
      <c r="I129" s="165"/>
      <c r="J129" s="166">
        <f>J444</f>
        <v>0</v>
      </c>
      <c r="K129" s="95"/>
      <c r="L129" s="167"/>
    </row>
    <row r="130" spans="2:65" s="9" customFormat="1" ht="19.899999999999999" customHeight="1">
      <c r="B130" s="162"/>
      <c r="C130" s="95"/>
      <c r="D130" s="163" t="s">
        <v>167</v>
      </c>
      <c r="E130" s="164"/>
      <c r="F130" s="164"/>
      <c r="G130" s="164"/>
      <c r="H130" s="164"/>
      <c r="I130" s="165"/>
      <c r="J130" s="166">
        <f>J449</f>
        <v>0</v>
      </c>
      <c r="K130" s="95"/>
      <c r="L130" s="167"/>
    </row>
    <row r="131" spans="2:65" s="9" customFormat="1" ht="19.899999999999999" customHeight="1">
      <c r="B131" s="162"/>
      <c r="C131" s="95"/>
      <c r="D131" s="163" t="s">
        <v>168</v>
      </c>
      <c r="E131" s="164"/>
      <c r="F131" s="164"/>
      <c r="G131" s="164"/>
      <c r="H131" s="164"/>
      <c r="I131" s="165"/>
      <c r="J131" s="166">
        <f>J451</f>
        <v>0</v>
      </c>
      <c r="K131" s="95"/>
      <c r="L131" s="167"/>
    </row>
    <row r="132" spans="2:65" s="9" customFormat="1" ht="19.899999999999999" customHeight="1">
      <c r="B132" s="162"/>
      <c r="C132" s="95"/>
      <c r="D132" s="163" t="s">
        <v>169</v>
      </c>
      <c r="E132" s="164"/>
      <c r="F132" s="164"/>
      <c r="G132" s="164"/>
      <c r="H132" s="164"/>
      <c r="I132" s="165"/>
      <c r="J132" s="166">
        <f>J459</f>
        <v>0</v>
      </c>
      <c r="K132" s="95"/>
      <c r="L132" s="167"/>
    </row>
    <row r="133" spans="2:65" s="9" customFormat="1" ht="19.899999999999999" customHeight="1">
      <c r="B133" s="162"/>
      <c r="C133" s="95"/>
      <c r="D133" s="163" t="s">
        <v>170</v>
      </c>
      <c r="E133" s="164"/>
      <c r="F133" s="164"/>
      <c r="G133" s="164"/>
      <c r="H133" s="164"/>
      <c r="I133" s="165"/>
      <c r="J133" s="166">
        <f>J470</f>
        <v>0</v>
      </c>
      <c r="K133" s="95"/>
      <c r="L133" s="167"/>
    </row>
    <row r="134" spans="2:65" s="9" customFormat="1" ht="19.899999999999999" customHeight="1">
      <c r="B134" s="162"/>
      <c r="C134" s="95"/>
      <c r="D134" s="163" t="s">
        <v>171</v>
      </c>
      <c r="E134" s="164"/>
      <c r="F134" s="164"/>
      <c r="G134" s="164"/>
      <c r="H134" s="164"/>
      <c r="I134" s="165"/>
      <c r="J134" s="166">
        <f>J473</f>
        <v>0</v>
      </c>
      <c r="K134" s="95"/>
      <c r="L134" s="167"/>
    </row>
    <row r="135" spans="2:65" s="9" customFormat="1" ht="19.899999999999999" customHeight="1">
      <c r="B135" s="162"/>
      <c r="C135" s="95"/>
      <c r="D135" s="163" t="s">
        <v>172</v>
      </c>
      <c r="E135" s="164"/>
      <c r="F135" s="164"/>
      <c r="G135" s="164"/>
      <c r="H135" s="164"/>
      <c r="I135" s="165"/>
      <c r="J135" s="166">
        <f>J475</f>
        <v>0</v>
      </c>
      <c r="K135" s="95"/>
      <c r="L135" s="167"/>
    </row>
    <row r="136" spans="2:65" s="1" customFormat="1" ht="21.75" customHeight="1">
      <c r="B136" s="30"/>
      <c r="C136" s="31"/>
      <c r="D136" s="31"/>
      <c r="E136" s="31"/>
      <c r="F136" s="31"/>
      <c r="G136" s="31"/>
      <c r="H136" s="31"/>
      <c r="I136" s="113"/>
      <c r="J136" s="31"/>
      <c r="K136" s="31"/>
      <c r="L136" s="34"/>
    </row>
    <row r="137" spans="2:65" s="1" customFormat="1" ht="6.95" customHeight="1">
      <c r="B137" s="30"/>
      <c r="C137" s="31"/>
      <c r="D137" s="31"/>
      <c r="E137" s="31"/>
      <c r="F137" s="31"/>
      <c r="G137" s="31"/>
      <c r="H137" s="31"/>
      <c r="I137" s="113"/>
      <c r="J137" s="31"/>
      <c r="K137" s="31"/>
      <c r="L137" s="34"/>
    </row>
    <row r="138" spans="2:65" s="1" customFormat="1" ht="29.25" customHeight="1">
      <c r="B138" s="30"/>
      <c r="C138" s="154" t="s">
        <v>173</v>
      </c>
      <c r="D138" s="31"/>
      <c r="E138" s="31"/>
      <c r="F138" s="31"/>
      <c r="G138" s="31"/>
      <c r="H138" s="31"/>
      <c r="I138" s="113"/>
      <c r="J138" s="168">
        <f>ROUND(J139 + J140 + J141 + J142 + J143 + J144,2)</f>
        <v>0</v>
      </c>
      <c r="K138" s="31"/>
      <c r="L138" s="34"/>
      <c r="N138" s="169" t="s">
        <v>40</v>
      </c>
    </row>
    <row r="139" spans="2:65" s="1" customFormat="1" ht="18" customHeight="1">
      <c r="B139" s="30"/>
      <c r="C139" s="31"/>
      <c r="D139" s="280" t="s">
        <v>174</v>
      </c>
      <c r="E139" s="281"/>
      <c r="F139" s="281"/>
      <c r="G139" s="31"/>
      <c r="H139" s="31"/>
      <c r="I139" s="113"/>
      <c r="J139" s="171">
        <v>0</v>
      </c>
      <c r="K139" s="31"/>
      <c r="L139" s="172"/>
      <c r="M139" s="113"/>
      <c r="N139" s="173" t="s">
        <v>41</v>
      </c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74" t="s">
        <v>175</v>
      </c>
      <c r="AZ139" s="113"/>
      <c r="BA139" s="113"/>
      <c r="BB139" s="113"/>
      <c r="BC139" s="113"/>
      <c r="BD139" s="113"/>
      <c r="BE139" s="175">
        <f t="shared" ref="BE139:BE144" si="0">IF(N139="základní",J139,0)</f>
        <v>0</v>
      </c>
      <c r="BF139" s="175">
        <f t="shared" ref="BF139:BF144" si="1">IF(N139="snížená",J139,0)</f>
        <v>0</v>
      </c>
      <c r="BG139" s="175">
        <f t="shared" ref="BG139:BG144" si="2">IF(N139="zákl. přenesená",J139,0)</f>
        <v>0</v>
      </c>
      <c r="BH139" s="175">
        <f t="shared" ref="BH139:BH144" si="3">IF(N139="sníž. přenesená",J139,0)</f>
        <v>0</v>
      </c>
      <c r="BI139" s="175">
        <f t="shared" ref="BI139:BI144" si="4">IF(N139="nulová",J139,0)</f>
        <v>0</v>
      </c>
      <c r="BJ139" s="174" t="s">
        <v>83</v>
      </c>
      <c r="BK139" s="113"/>
      <c r="BL139" s="113"/>
      <c r="BM139" s="113"/>
    </row>
    <row r="140" spans="2:65" s="1" customFormat="1" ht="18" customHeight="1">
      <c r="B140" s="30"/>
      <c r="C140" s="31"/>
      <c r="D140" s="280" t="s">
        <v>176</v>
      </c>
      <c r="E140" s="281"/>
      <c r="F140" s="281"/>
      <c r="G140" s="31"/>
      <c r="H140" s="31"/>
      <c r="I140" s="113"/>
      <c r="J140" s="171">
        <v>0</v>
      </c>
      <c r="K140" s="31"/>
      <c r="L140" s="172"/>
      <c r="M140" s="113"/>
      <c r="N140" s="173" t="s">
        <v>41</v>
      </c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74" t="s">
        <v>175</v>
      </c>
      <c r="AZ140" s="113"/>
      <c r="BA140" s="113"/>
      <c r="BB140" s="113"/>
      <c r="BC140" s="113"/>
      <c r="BD140" s="113"/>
      <c r="BE140" s="175">
        <f t="shared" si="0"/>
        <v>0</v>
      </c>
      <c r="BF140" s="175">
        <f t="shared" si="1"/>
        <v>0</v>
      </c>
      <c r="BG140" s="175">
        <f t="shared" si="2"/>
        <v>0</v>
      </c>
      <c r="BH140" s="175">
        <f t="shared" si="3"/>
        <v>0</v>
      </c>
      <c r="BI140" s="175">
        <f t="shared" si="4"/>
        <v>0</v>
      </c>
      <c r="BJ140" s="174" t="s">
        <v>83</v>
      </c>
      <c r="BK140" s="113"/>
      <c r="BL140" s="113"/>
      <c r="BM140" s="113"/>
    </row>
    <row r="141" spans="2:65" s="1" customFormat="1" ht="18" customHeight="1">
      <c r="B141" s="30"/>
      <c r="C141" s="31"/>
      <c r="D141" s="280" t="s">
        <v>177</v>
      </c>
      <c r="E141" s="281"/>
      <c r="F141" s="281"/>
      <c r="G141" s="31"/>
      <c r="H141" s="31"/>
      <c r="I141" s="113"/>
      <c r="J141" s="171">
        <v>0</v>
      </c>
      <c r="K141" s="31"/>
      <c r="L141" s="172"/>
      <c r="M141" s="113"/>
      <c r="N141" s="173" t="s">
        <v>41</v>
      </c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74" t="s">
        <v>175</v>
      </c>
      <c r="AZ141" s="113"/>
      <c r="BA141" s="113"/>
      <c r="BB141" s="113"/>
      <c r="BC141" s="113"/>
      <c r="BD141" s="113"/>
      <c r="BE141" s="175">
        <f t="shared" si="0"/>
        <v>0</v>
      </c>
      <c r="BF141" s="175">
        <f t="shared" si="1"/>
        <v>0</v>
      </c>
      <c r="BG141" s="175">
        <f t="shared" si="2"/>
        <v>0</v>
      </c>
      <c r="BH141" s="175">
        <f t="shared" si="3"/>
        <v>0</v>
      </c>
      <c r="BI141" s="175">
        <f t="shared" si="4"/>
        <v>0</v>
      </c>
      <c r="BJ141" s="174" t="s">
        <v>83</v>
      </c>
      <c r="BK141" s="113"/>
      <c r="BL141" s="113"/>
      <c r="BM141" s="113"/>
    </row>
    <row r="142" spans="2:65" s="1" customFormat="1" ht="18" customHeight="1">
      <c r="B142" s="30"/>
      <c r="C142" s="31"/>
      <c r="D142" s="280" t="s">
        <v>178</v>
      </c>
      <c r="E142" s="281"/>
      <c r="F142" s="281"/>
      <c r="G142" s="31"/>
      <c r="H142" s="31"/>
      <c r="I142" s="113"/>
      <c r="J142" s="171">
        <v>0</v>
      </c>
      <c r="K142" s="31"/>
      <c r="L142" s="172"/>
      <c r="M142" s="113"/>
      <c r="N142" s="173" t="s">
        <v>41</v>
      </c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74" t="s">
        <v>175</v>
      </c>
      <c r="AZ142" s="113"/>
      <c r="BA142" s="113"/>
      <c r="BB142" s="113"/>
      <c r="BC142" s="113"/>
      <c r="BD142" s="113"/>
      <c r="BE142" s="175">
        <f t="shared" si="0"/>
        <v>0</v>
      </c>
      <c r="BF142" s="175">
        <f t="shared" si="1"/>
        <v>0</v>
      </c>
      <c r="BG142" s="175">
        <f t="shared" si="2"/>
        <v>0</v>
      </c>
      <c r="BH142" s="175">
        <f t="shared" si="3"/>
        <v>0</v>
      </c>
      <c r="BI142" s="175">
        <f t="shared" si="4"/>
        <v>0</v>
      </c>
      <c r="BJ142" s="174" t="s">
        <v>83</v>
      </c>
      <c r="BK142" s="113"/>
      <c r="BL142" s="113"/>
      <c r="BM142" s="113"/>
    </row>
    <row r="143" spans="2:65" s="1" customFormat="1" ht="18" customHeight="1">
      <c r="B143" s="30"/>
      <c r="C143" s="31"/>
      <c r="D143" s="280" t="s">
        <v>179</v>
      </c>
      <c r="E143" s="281"/>
      <c r="F143" s="281"/>
      <c r="G143" s="31"/>
      <c r="H143" s="31"/>
      <c r="I143" s="113"/>
      <c r="J143" s="171">
        <v>0</v>
      </c>
      <c r="K143" s="31"/>
      <c r="L143" s="172"/>
      <c r="M143" s="113"/>
      <c r="N143" s="173" t="s">
        <v>41</v>
      </c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74" t="s">
        <v>175</v>
      </c>
      <c r="AZ143" s="113"/>
      <c r="BA143" s="113"/>
      <c r="BB143" s="113"/>
      <c r="BC143" s="113"/>
      <c r="BD143" s="113"/>
      <c r="BE143" s="175">
        <f t="shared" si="0"/>
        <v>0</v>
      </c>
      <c r="BF143" s="175">
        <f t="shared" si="1"/>
        <v>0</v>
      </c>
      <c r="BG143" s="175">
        <f t="shared" si="2"/>
        <v>0</v>
      </c>
      <c r="BH143" s="175">
        <f t="shared" si="3"/>
        <v>0</v>
      </c>
      <c r="BI143" s="175">
        <f t="shared" si="4"/>
        <v>0</v>
      </c>
      <c r="BJ143" s="174" t="s">
        <v>83</v>
      </c>
      <c r="BK143" s="113"/>
      <c r="BL143" s="113"/>
      <c r="BM143" s="113"/>
    </row>
    <row r="144" spans="2:65" s="1" customFormat="1" ht="18" customHeight="1">
      <c r="B144" s="30"/>
      <c r="C144" s="31"/>
      <c r="D144" s="170" t="s">
        <v>180</v>
      </c>
      <c r="E144" s="31"/>
      <c r="F144" s="31"/>
      <c r="G144" s="31"/>
      <c r="H144" s="31"/>
      <c r="I144" s="113"/>
      <c r="J144" s="171">
        <f>ROUND(J32*T144,2)</f>
        <v>0</v>
      </c>
      <c r="K144" s="31"/>
      <c r="L144" s="172"/>
      <c r="M144" s="113"/>
      <c r="N144" s="173" t="s">
        <v>41</v>
      </c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74" t="s">
        <v>181</v>
      </c>
      <c r="AZ144" s="113"/>
      <c r="BA144" s="113"/>
      <c r="BB144" s="113"/>
      <c r="BC144" s="113"/>
      <c r="BD144" s="113"/>
      <c r="BE144" s="175">
        <f t="shared" si="0"/>
        <v>0</v>
      </c>
      <c r="BF144" s="175">
        <f t="shared" si="1"/>
        <v>0</v>
      </c>
      <c r="BG144" s="175">
        <f t="shared" si="2"/>
        <v>0</v>
      </c>
      <c r="BH144" s="175">
        <f t="shared" si="3"/>
        <v>0</v>
      </c>
      <c r="BI144" s="175">
        <f t="shared" si="4"/>
        <v>0</v>
      </c>
      <c r="BJ144" s="174" t="s">
        <v>83</v>
      </c>
      <c r="BK144" s="113"/>
      <c r="BL144" s="113"/>
      <c r="BM144" s="113"/>
    </row>
    <row r="145" spans="2:12" s="1" customFormat="1" ht="11.25">
      <c r="B145" s="30"/>
      <c r="C145" s="31"/>
      <c r="D145" s="31"/>
      <c r="E145" s="31"/>
      <c r="F145" s="31"/>
      <c r="G145" s="31"/>
      <c r="H145" s="31"/>
      <c r="I145" s="113"/>
      <c r="J145" s="31"/>
      <c r="K145" s="31"/>
      <c r="L145" s="34"/>
    </row>
    <row r="146" spans="2:12" s="1" customFormat="1" ht="29.25" customHeight="1">
      <c r="B146" s="30"/>
      <c r="C146" s="176" t="s">
        <v>182</v>
      </c>
      <c r="D146" s="151"/>
      <c r="E146" s="151"/>
      <c r="F146" s="151"/>
      <c r="G146" s="151"/>
      <c r="H146" s="151"/>
      <c r="I146" s="152"/>
      <c r="J146" s="177">
        <f>ROUND(J98+J138,2)</f>
        <v>0</v>
      </c>
      <c r="K146" s="151"/>
      <c r="L146" s="34"/>
    </row>
    <row r="147" spans="2:12" s="1" customFormat="1" ht="6.95" customHeight="1">
      <c r="B147" s="45"/>
      <c r="C147" s="46"/>
      <c r="D147" s="46"/>
      <c r="E147" s="46"/>
      <c r="F147" s="46"/>
      <c r="G147" s="46"/>
      <c r="H147" s="46"/>
      <c r="I147" s="146"/>
      <c r="J147" s="46"/>
      <c r="K147" s="46"/>
      <c r="L147" s="34"/>
    </row>
    <row r="151" spans="2:12" s="1" customFormat="1" ht="6.95" customHeight="1">
      <c r="B151" s="47"/>
      <c r="C151" s="48"/>
      <c r="D151" s="48"/>
      <c r="E151" s="48"/>
      <c r="F151" s="48"/>
      <c r="G151" s="48"/>
      <c r="H151" s="48"/>
      <c r="I151" s="149"/>
      <c r="J151" s="48"/>
      <c r="K151" s="48"/>
      <c r="L151" s="34"/>
    </row>
    <row r="152" spans="2:12" s="1" customFormat="1" ht="24.95" customHeight="1">
      <c r="B152" s="30"/>
      <c r="C152" s="19" t="s">
        <v>183</v>
      </c>
      <c r="D152" s="31"/>
      <c r="E152" s="31"/>
      <c r="F152" s="31"/>
      <c r="G152" s="31"/>
      <c r="H152" s="31"/>
      <c r="I152" s="113"/>
      <c r="J152" s="31"/>
      <c r="K152" s="31"/>
      <c r="L152" s="34"/>
    </row>
    <row r="153" spans="2:12" s="1" customFormat="1" ht="6.95" customHeight="1">
      <c r="B153" s="30"/>
      <c r="C153" s="31"/>
      <c r="D153" s="31"/>
      <c r="E153" s="31"/>
      <c r="F153" s="31"/>
      <c r="G153" s="31"/>
      <c r="H153" s="31"/>
      <c r="I153" s="113"/>
      <c r="J153" s="31"/>
      <c r="K153" s="31"/>
      <c r="L153" s="34"/>
    </row>
    <row r="154" spans="2:12" s="1" customFormat="1" ht="12" customHeight="1">
      <c r="B154" s="30"/>
      <c r="C154" s="25" t="s">
        <v>14</v>
      </c>
      <c r="D154" s="31"/>
      <c r="E154" s="31"/>
      <c r="F154" s="31"/>
      <c r="G154" s="31"/>
      <c r="H154" s="31"/>
      <c r="I154" s="113"/>
      <c r="J154" s="31"/>
      <c r="K154" s="31"/>
      <c r="L154" s="34"/>
    </row>
    <row r="155" spans="2:12" s="1" customFormat="1" ht="16.5" customHeight="1">
      <c r="B155" s="30"/>
      <c r="C155" s="31"/>
      <c r="D155" s="31"/>
      <c r="E155" s="278" t="str">
        <f>E7</f>
        <v>Bytový dům Zahájská</v>
      </c>
      <c r="F155" s="279"/>
      <c r="G155" s="279"/>
      <c r="H155" s="279"/>
      <c r="I155" s="113"/>
      <c r="J155" s="31"/>
      <c r="K155" s="31"/>
      <c r="L155" s="34"/>
    </row>
    <row r="156" spans="2:12" ht="12" customHeight="1">
      <c r="B156" s="17"/>
      <c r="C156" s="25" t="s">
        <v>125</v>
      </c>
      <c r="D156" s="18"/>
      <c r="E156" s="18"/>
      <c r="F156" s="18"/>
      <c r="G156" s="18"/>
      <c r="H156" s="18"/>
      <c r="J156" s="18"/>
      <c r="K156" s="18"/>
      <c r="L156" s="16"/>
    </row>
    <row r="157" spans="2:12" s="1" customFormat="1" ht="16.5" customHeight="1">
      <c r="B157" s="30"/>
      <c r="C157" s="31"/>
      <c r="D157" s="31"/>
      <c r="E157" s="278" t="s">
        <v>126</v>
      </c>
      <c r="F157" s="277"/>
      <c r="G157" s="277"/>
      <c r="H157" s="277"/>
      <c r="I157" s="113"/>
      <c r="J157" s="31"/>
      <c r="K157" s="31"/>
      <c r="L157" s="34"/>
    </row>
    <row r="158" spans="2:12" s="1" customFormat="1" ht="12" customHeight="1">
      <c r="B158" s="30"/>
      <c r="C158" s="25" t="s">
        <v>127</v>
      </c>
      <c r="D158" s="31"/>
      <c r="E158" s="31"/>
      <c r="F158" s="31"/>
      <c r="G158" s="31"/>
      <c r="H158" s="31"/>
      <c r="I158" s="113"/>
      <c r="J158" s="31"/>
      <c r="K158" s="31"/>
      <c r="L158" s="34"/>
    </row>
    <row r="159" spans="2:12" s="1" customFormat="1" ht="16.5" customHeight="1">
      <c r="B159" s="30"/>
      <c r="C159" s="31"/>
      <c r="D159" s="31"/>
      <c r="E159" s="252" t="str">
        <f>E11</f>
        <v>1D.1.1 - ARCHITEKTONICKO-STAVEBNÍ ŘEŠENÍ</v>
      </c>
      <c r="F159" s="277"/>
      <c r="G159" s="277"/>
      <c r="H159" s="277"/>
      <c r="I159" s="113"/>
      <c r="J159" s="31"/>
      <c r="K159" s="31"/>
      <c r="L159" s="34"/>
    </row>
    <row r="160" spans="2:12" s="1" customFormat="1" ht="6.95" customHeight="1">
      <c r="B160" s="30"/>
      <c r="C160" s="31"/>
      <c r="D160" s="31"/>
      <c r="E160" s="31"/>
      <c r="F160" s="31"/>
      <c r="G160" s="31"/>
      <c r="H160" s="31"/>
      <c r="I160" s="113"/>
      <c r="J160" s="31"/>
      <c r="K160" s="31"/>
      <c r="L160" s="34"/>
    </row>
    <row r="161" spans="2:65" s="1" customFormat="1" ht="12" customHeight="1">
      <c r="B161" s="30"/>
      <c r="C161" s="25" t="s">
        <v>18</v>
      </c>
      <c r="D161" s="31"/>
      <c r="E161" s="31"/>
      <c r="F161" s="23" t="str">
        <f>F14</f>
        <v>Litomyšl</v>
      </c>
      <c r="G161" s="31"/>
      <c r="H161" s="31"/>
      <c r="I161" s="114" t="s">
        <v>20</v>
      </c>
      <c r="J161" s="57" t="str">
        <f>IF(J14="","",J14)</f>
        <v>25. 11. 2019</v>
      </c>
      <c r="K161" s="31"/>
      <c r="L161" s="34"/>
    </row>
    <row r="162" spans="2:65" s="1" customFormat="1" ht="6.95" customHeight="1">
      <c r="B162" s="30"/>
      <c r="C162" s="31"/>
      <c r="D162" s="31"/>
      <c r="E162" s="31"/>
      <c r="F162" s="31"/>
      <c r="G162" s="31"/>
      <c r="H162" s="31"/>
      <c r="I162" s="113"/>
      <c r="J162" s="31"/>
      <c r="K162" s="31"/>
      <c r="L162" s="34"/>
    </row>
    <row r="163" spans="2:65" s="1" customFormat="1" ht="15.2" customHeight="1">
      <c r="B163" s="30"/>
      <c r="C163" s="25" t="s">
        <v>22</v>
      </c>
      <c r="D163" s="31"/>
      <c r="E163" s="31"/>
      <c r="F163" s="23" t="str">
        <f>E17</f>
        <v>Město Litomyšl</v>
      </c>
      <c r="G163" s="31"/>
      <c r="H163" s="31"/>
      <c r="I163" s="114" t="s">
        <v>28</v>
      </c>
      <c r="J163" s="28" t="str">
        <f>E23</f>
        <v>KIP s.r.o. Litomyšl</v>
      </c>
      <c r="K163" s="31"/>
      <c r="L163" s="34"/>
    </row>
    <row r="164" spans="2:65" s="1" customFormat="1" ht="15.2" customHeight="1">
      <c r="B164" s="30"/>
      <c r="C164" s="25" t="s">
        <v>26</v>
      </c>
      <c r="D164" s="31"/>
      <c r="E164" s="31"/>
      <c r="F164" s="23" t="str">
        <f>IF(E20="","",E20)</f>
        <v>Vyplň údaj</v>
      </c>
      <c r="G164" s="31"/>
      <c r="H164" s="31"/>
      <c r="I164" s="114" t="s">
        <v>33</v>
      </c>
      <c r="J164" s="28" t="str">
        <f>E26</f>
        <v xml:space="preserve"> </v>
      </c>
      <c r="K164" s="31"/>
      <c r="L164" s="34"/>
    </row>
    <row r="165" spans="2:65" s="1" customFormat="1" ht="10.35" customHeight="1">
      <c r="B165" s="30"/>
      <c r="C165" s="31"/>
      <c r="D165" s="31"/>
      <c r="E165" s="31"/>
      <c r="F165" s="31"/>
      <c r="G165" s="31"/>
      <c r="H165" s="31"/>
      <c r="I165" s="113"/>
      <c r="J165" s="31"/>
      <c r="K165" s="31"/>
      <c r="L165" s="34"/>
    </row>
    <row r="166" spans="2:65" s="10" customFormat="1" ht="29.25" customHeight="1">
      <c r="B166" s="178"/>
      <c r="C166" s="179" t="s">
        <v>184</v>
      </c>
      <c r="D166" s="180" t="s">
        <v>61</v>
      </c>
      <c r="E166" s="180" t="s">
        <v>57</v>
      </c>
      <c r="F166" s="180" t="s">
        <v>58</v>
      </c>
      <c r="G166" s="180" t="s">
        <v>185</v>
      </c>
      <c r="H166" s="180" t="s">
        <v>186</v>
      </c>
      <c r="I166" s="181" t="s">
        <v>187</v>
      </c>
      <c r="J166" s="182" t="s">
        <v>133</v>
      </c>
      <c r="K166" s="183" t="s">
        <v>188</v>
      </c>
      <c r="L166" s="184"/>
      <c r="M166" s="66" t="s">
        <v>1</v>
      </c>
      <c r="N166" s="67" t="s">
        <v>40</v>
      </c>
      <c r="O166" s="67" t="s">
        <v>189</v>
      </c>
      <c r="P166" s="67" t="s">
        <v>190</v>
      </c>
      <c r="Q166" s="67" t="s">
        <v>191</v>
      </c>
      <c r="R166" s="67" t="s">
        <v>192</v>
      </c>
      <c r="S166" s="67" t="s">
        <v>193</v>
      </c>
      <c r="T166" s="68" t="s">
        <v>194</v>
      </c>
    </row>
    <row r="167" spans="2:65" s="1" customFormat="1" ht="22.9" customHeight="1">
      <c r="B167" s="30"/>
      <c r="C167" s="73" t="s">
        <v>195</v>
      </c>
      <c r="D167" s="31"/>
      <c r="E167" s="31"/>
      <c r="F167" s="31"/>
      <c r="G167" s="31"/>
      <c r="H167" s="31"/>
      <c r="I167" s="113"/>
      <c r="J167" s="185">
        <f>BK167</f>
        <v>0</v>
      </c>
      <c r="K167" s="31"/>
      <c r="L167" s="34"/>
      <c r="M167" s="69"/>
      <c r="N167" s="70"/>
      <c r="O167" s="70"/>
      <c r="P167" s="186">
        <f>P168</f>
        <v>0</v>
      </c>
      <c r="Q167" s="70"/>
      <c r="R167" s="186">
        <f>R168</f>
        <v>0</v>
      </c>
      <c r="S167" s="70"/>
      <c r="T167" s="187">
        <f>T168</f>
        <v>0</v>
      </c>
      <c r="AT167" s="13" t="s">
        <v>75</v>
      </c>
      <c r="AU167" s="13" t="s">
        <v>135</v>
      </c>
      <c r="BK167" s="188">
        <f>BK168</f>
        <v>0</v>
      </c>
    </row>
    <row r="168" spans="2:65" s="11" customFormat="1" ht="25.9" customHeight="1">
      <c r="B168" s="189"/>
      <c r="C168" s="190"/>
      <c r="D168" s="191" t="s">
        <v>75</v>
      </c>
      <c r="E168" s="192" t="s">
        <v>196</v>
      </c>
      <c r="F168" s="192" t="s">
        <v>197</v>
      </c>
      <c r="G168" s="190"/>
      <c r="H168" s="190"/>
      <c r="I168" s="193"/>
      <c r="J168" s="194">
        <f>BK168</f>
        <v>0</v>
      </c>
      <c r="K168" s="190"/>
      <c r="L168" s="195"/>
      <c r="M168" s="196"/>
      <c r="N168" s="197"/>
      <c r="O168" s="197"/>
      <c r="P168" s="198">
        <f>P169+P174+P176+P179+P182+P185+P187+P192+P202+P229+P234+P245+P272+P277+P279+P282+P299+P308+P317+P320+P329+P340+P353+P376+P400+P414+P425+P433+P437+P444+P449+P451+P459+P470+P473+P475</f>
        <v>0</v>
      </c>
      <c r="Q168" s="197"/>
      <c r="R168" s="198">
        <f>R169+R174+R176+R179+R182+R185+R187+R192+R202+R229+R234+R245+R272+R277+R279+R282+R299+R308+R317+R320+R329+R340+R353+R376+R400+R414+R425+R433+R437+R444+R449+R451+R459+R470+R473+R475</f>
        <v>0</v>
      </c>
      <c r="S168" s="197"/>
      <c r="T168" s="199">
        <f>T169+T174+T176+T179+T182+T185+T187+T192+T202+T229+T234+T245+T272+T277+T279+T282+T299+T308+T317+T320+T329+T340+T353+T376+T400+T414+T425+T433+T437+T444+T449+T451+T459+T470+T473+T475</f>
        <v>0</v>
      </c>
      <c r="AR168" s="200" t="s">
        <v>83</v>
      </c>
      <c r="AT168" s="201" t="s">
        <v>75</v>
      </c>
      <c r="AU168" s="201" t="s">
        <v>76</v>
      </c>
      <c r="AY168" s="200" t="s">
        <v>198</v>
      </c>
      <c r="BK168" s="202">
        <f>BK169+BK174+BK176+BK179+BK182+BK185+BK187+BK192+BK202+BK229+BK234+BK245+BK272+BK277+BK279+BK282+BK299+BK308+BK317+BK320+BK329+BK340+BK353+BK376+BK400+BK414+BK425+BK433+BK437+BK444+BK449+BK451+BK459+BK470+BK473+BK475</f>
        <v>0</v>
      </c>
    </row>
    <row r="169" spans="2:65" s="11" customFormat="1" ht="22.9" customHeight="1">
      <c r="B169" s="189"/>
      <c r="C169" s="190"/>
      <c r="D169" s="191" t="s">
        <v>75</v>
      </c>
      <c r="E169" s="203" t="s">
        <v>199</v>
      </c>
      <c r="F169" s="203" t="s">
        <v>200</v>
      </c>
      <c r="G169" s="190"/>
      <c r="H169" s="190"/>
      <c r="I169" s="193"/>
      <c r="J169" s="204">
        <f>BK169</f>
        <v>0</v>
      </c>
      <c r="K169" s="190"/>
      <c r="L169" s="195"/>
      <c r="M169" s="196"/>
      <c r="N169" s="197"/>
      <c r="O169" s="197"/>
      <c r="P169" s="198">
        <f>SUM(P170:P173)</f>
        <v>0</v>
      </c>
      <c r="Q169" s="197"/>
      <c r="R169" s="198">
        <f>SUM(R170:R173)</f>
        <v>0</v>
      </c>
      <c r="S169" s="197"/>
      <c r="T169" s="199">
        <f>SUM(T170:T173)</f>
        <v>0</v>
      </c>
      <c r="AR169" s="200" t="s">
        <v>83</v>
      </c>
      <c r="AT169" s="201" t="s">
        <v>75</v>
      </c>
      <c r="AU169" s="201" t="s">
        <v>83</v>
      </c>
      <c r="AY169" s="200" t="s">
        <v>198</v>
      </c>
      <c r="BK169" s="202">
        <f>SUM(BK170:BK173)</f>
        <v>0</v>
      </c>
    </row>
    <row r="170" spans="2:65" s="1" customFormat="1" ht="24" customHeight="1">
      <c r="B170" s="30"/>
      <c r="C170" s="205" t="s">
        <v>83</v>
      </c>
      <c r="D170" s="205" t="s">
        <v>201</v>
      </c>
      <c r="E170" s="206" t="s">
        <v>202</v>
      </c>
      <c r="F170" s="207" t="s">
        <v>203</v>
      </c>
      <c r="G170" s="208" t="s">
        <v>204</v>
      </c>
      <c r="H170" s="209">
        <v>4</v>
      </c>
      <c r="I170" s="210"/>
      <c r="J170" s="209">
        <f>ROUND(I170*H170,2)</f>
        <v>0</v>
      </c>
      <c r="K170" s="207" t="s">
        <v>1</v>
      </c>
      <c r="L170" s="34"/>
      <c r="M170" s="211" t="s">
        <v>1</v>
      </c>
      <c r="N170" s="212" t="s">
        <v>41</v>
      </c>
      <c r="O170" s="6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AR170" s="215" t="s">
        <v>205</v>
      </c>
      <c r="AT170" s="215" t="s">
        <v>201</v>
      </c>
      <c r="AU170" s="215" t="s">
        <v>85</v>
      </c>
      <c r="AY170" s="13" t="s">
        <v>198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3" t="s">
        <v>83</v>
      </c>
      <c r="BK170" s="216">
        <f>ROUND(I170*H170,2)</f>
        <v>0</v>
      </c>
      <c r="BL170" s="13" t="s">
        <v>205</v>
      </c>
      <c r="BM170" s="215" t="s">
        <v>85</v>
      </c>
    </row>
    <row r="171" spans="2:65" s="1" customFormat="1" ht="16.5" customHeight="1">
      <c r="B171" s="30"/>
      <c r="C171" s="205" t="s">
        <v>85</v>
      </c>
      <c r="D171" s="205" t="s">
        <v>201</v>
      </c>
      <c r="E171" s="206" t="s">
        <v>206</v>
      </c>
      <c r="F171" s="207" t="s">
        <v>207</v>
      </c>
      <c r="G171" s="208" t="s">
        <v>204</v>
      </c>
      <c r="H171" s="209">
        <v>4</v>
      </c>
      <c r="I171" s="210"/>
      <c r="J171" s="209">
        <f>ROUND(I171*H171,2)</f>
        <v>0</v>
      </c>
      <c r="K171" s="207" t="s">
        <v>1</v>
      </c>
      <c r="L171" s="34"/>
      <c r="M171" s="211" t="s">
        <v>1</v>
      </c>
      <c r="N171" s="212" t="s">
        <v>41</v>
      </c>
      <c r="O171" s="6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AR171" s="215" t="s">
        <v>205</v>
      </c>
      <c r="AT171" s="215" t="s">
        <v>201</v>
      </c>
      <c r="AU171" s="215" t="s">
        <v>85</v>
      </c>
      <c r="AY171" s="13" t="s">
        <v>198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3" t="s">
        <v>83</v>
      </c>
      <c r="BK171" s="216">
        <f>ROUND(I171*H171,2)</f>
        <v>0</v>
      </c>
      <c r="BL171" s="13" t="s">
        <v>205</v>
      </c>
      <c r="BM171" s="215" t="s">
        <v>205</v>
      </c>
    </row>
    <row r="172" spans="2:65" s="1" customFormat="1" ht="16.5" customHeight="1">
      <c r="B172" s="30"/>
      <c r="C172" s="205" t="s">
        <v>208</v>
      </c>
      <c r="D172" s="205" t="s">
        <v>201</v>
      </c>
      <c r="E172" s="206" t="s">
        <v>209</v>
      </c>
      <c r="F172" s="207" t="s">
        <v>210</v>
      </c>
      <c r="G172" s="208" t="s">
        <v>211</v>
      </c>
      <c r="H172" s="209">
        <v>1</v>
      </c>
      <c r="I172" s="210"/>
      <c r="J172" s="209">
        <f>ROUND(I172*H172,2)</f>
        <v>0</v>
      </c>
      <c r="K172" s="207" t="s">
        <v>1</v>
      </c>
      <c r="L172" s="34"/>
      <c r="M172" s="211" t="s">
        <v>1</v>
      </c>
      <c r="N172" s="212" t="s">
        <v>41</v>
      </c>
      <c r="O172" s="6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AR172" s="215" t="s">
        <v>205</v>
      </c>
      <c r="AT172" s="215" t="s">
        <v>201</v>
      </c>
      <c r="AU172" s="215" t="s">
        <v>85</v>
      </c>
      <c r="AY172" s="13" t="s">
        <v>198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3" t="s">
        <v>83</v>
      </c>
      <c r="BK172" s="216">
        <f>ROUND(I172*H172,2)</f>
        <v>0</v>
      </c>
      <c r="BL172" s="13" t="s">
        <v>205</v>
      </c>
      <c r="BM172" s="215" t="s">
        <v>212</v>
      </c>
    </row>
    <row r="173" spans="2:65" s="1" customFormat="1" ht="16.5" customHeight="1">
      <c r="B173" s="30"/>
      <c r="C173" s="205" t="s">
        <v>205</v>
      </c>
      <c r="D173" s="205" t="s">
        <v>201</v>
      </c>
      <c r="E173" s="206" t="s">
        <v>213</v>
      </c>
      <c r="F173" s="207" t="s">
        <v>214</v>
      </c>
      <c r="G173" s="208" t="s">
        <v>211</v>
      </c>
      <c r="H173" s="209">
        <v>1</v>
      </c>
      <c r="I173" s="210"/>
      <c r="J173" s="209">
        <f>ROUND(I173*H173,2)</f>
        <v>0</v>
      </c>
      <c r="K173" s="207" t="s">
        <v>1</v>
      </c>
      <c r="L173" s="34"/>
      <c r="M173" s="211" t="s">
        <v>1</v>
      </c>
      <c r="N173" s="212" t="s">
        <v>41</v>
      </c>
      <c r="O173" s="6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15" t="s">
        <v>205</v>
      </c>
      <c r="AT173" s="215" t="s">
        <v>201</v>
      </c>
      <c r="AU173" s="215" t="s">
        <v>85</v>
      </c>
      <c r="AY173" s="13" t="s">
        <v>198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3" t="s">
        <v>83</v>
      </c>
      <c r="BK173" s="216">
        <f>ROUND(I173*H173,2)</f>
        <v>0</v>
      </c>
      <c r="BL173" s="13" t="s">
        <v>205</v>
      </c>
      <c r="BM173" s="215" t="s">
        <v>215</v>
      </c>
    </row>
    <row r="174" spans="2:65" s="11" customFormat="1" ht="22.9" customHeight="1">
      <c r="B174" s="189"/>
      <c r="C174" s="190"/>
      <c r="D174" s="191" t="s">
        <v>75</v>
      </c>
      <c r="E174" s="203" t="s">
        <v>216</v>
      </c>
      <c r="F174" s="203" t="s">
        <v>217</v>
      </c>
      <c r="G174" s="190"/>
      <c r="H174" s="190"/>
      <c r="I174" s="193"/>
      <c r="J174" s="204">
        <f>BK174</f>
        <v>0</v>
      </c>
      <c r="K174" s="190"/>
      <c r="L174" s="195"/>
      <c r="M174" s="196"/>
      <c r="N174" s="197"/>
      <c r="O174" s="197"/>
      <c r="P174" s="198">
        <f>P175</f>
        <v>0</v>
      </c>
      <c r="Q174" s="197"/>
      <c r="R174" s="198">
        <f>R175</f>
        <v>0</v>
      </c>
      <c r="S174" s="197"/>
      <c r="T174" s="199">
        <f>T175</f>
        <v>0</v>
      </c>
      <c r="AR174" s="200" t="s">
        <v>83</v>
      </c>
      <c r="AT174" s="201" t="s">
        <v>75</v>
      </c>
      <c r="AU174" s="201" t="s">
        <v>83</v>
      </c>
      <c r="AY174" s="200" t="s">
        <v>198</v>
      </c>
      <c r="BK174" s="202">
        <f>BK175</f>
        <v>0</v>
      </c>
    </row>
    <row r="175" spans="2:65" s="1" customFormat="1" ht="16.5" customHeight="1">
      <c r="B175" s="30"/>
      <c r="C175" s="205" t="s">
        <v>218</v>
      </c>
      <c r="D175" s="205" t="s">
        <v>201</v>
      </c>
      <c r="E175" s="206" t="s">
        <v>219</v>
      </c>
      <c r="F175" s="207" t="s">
        <v>220</v>
      </c>
      <c r="G175" s="208" t="s">
        <v>221</v>
      </c>
      <c r="H175" s="209">
        <v>58.5</v>
      </c>
      <c r="I175" s="210"/>
      <c r="J175" s="209">
        <f>ROUND(I175*H175,2)</f>
        <v>0</v>
      </c>
      <c r="K175" s="207" t="s">
        <v>1</v>
      </c>
      <c r="L175" s="34"/>
      <c r="M175" s="211" t="s">
        <v>1</v>
      </c>
      <c r="N175" s="212" t="s">
        <v>41</v>
      </c>
      <c r="O175" s="6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AR175" s="215" t="s">
        <v>205</v>
      </c>
      <c r="AT175" s="215" t="s">
        <v>201</v>
      </c>
      <c r="AU175" s="215" t="s">
        <v>85</v>
      </c>
      <c r="AY175" s="13" t="s">
        <v>198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3" t="s">
        <v>83</v>
      </c>
      <c r="BK175" s="216">
        <f>ROUND(I175*H175,2)</f>
        <v>0</v>
      </c>
      <c r="BL175" s="13" t="s">
        <v>205</v>
      </c>
      <c r="BM175" s="215" t="s">
        <v>222</v>
      </c>
    </row>
    <row r="176" spans="2:65" s="11" customFormat="1" ht="22.9" customHeight="1">
      <c r="B176" s="189"/>
      <c r="C176" s="190"/>
      <c r="D176" s="191" t="s">
        <v>75</v>
      </c>
      <c r="E176" s="203" t="s">
        <v>223</v>
      </c>
      <c r="F176" s="203" t="s">
        <v>224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SUM(P177:P178)</f>
        <v>0</v>
      </c>
      <c r="Q176" s="197"/>
      <c r="R176" s="198">
        <f>SUM(R177:R178)</f>
        <v>0</v>
      </c>
      <c r="S176" s="197"/>
      <c r="T176" s="199">
        <f>SUM(T177:T178)</f>
        <v>0</v>
      </c>
      <c r="AR176" s="200" t="s">
        <v>83</v>
      </c>
      <c r="AT176" s="201" t="s">
        <v>75</v>
      </c>
      <c r="AU176" s="201" t="s">
        <v>83</v>
      </c>
      <c r="AY176" s="200" t="s">
        <v>198</v>
      </c>
      <c r="BK176" s="202">
        <f>SUM(BK177:BK178)</f>
        <v>0</v>
      </c>
    </row>
    <row r="177" spans="2:65" s="1" customFormat="1" ht="16.5" customHeight="1">
      <c r="B177" s="30"/>
      <c r="C177" s="205" t="s">
        <v>212</v>
      </c>
      <c r="D177" s="205" t="s">
        <v>201</v>
      </c>
      <c r="E177" s="206" t="s">
        <v>225</v>
      </c>
      <c r="F177" s="207" t="s">
        <v>226</v>
      </c>
      <c r="G177" s="208" t="s">
        <v>221</v>
      </c>
      <c r="H177" s="209">
        <v>28.38</v>
      </c>
      <c r="I177" s="210"/>
      <c r="J177" s="209">
        <f>ROUND(I177*H177,2)</f>
        <v>0</v>
      </c>
      <c r="K177" s="207" t="s">
        <v>1</v>
      </c>
      <c r="L177" s="34"/>
      <c r="M177" s="211" t="s">
        <v>1</v>
      </c>
      <c r="N177" s="212" t="s">
        <v>41</v>
      </c>
      <c r="O177" s="6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15" t="s">
        <v>205</v>
      </c>
      <c r="AT177" s="215" t="s">
        <v>201</v>
      </c>
      <c r="AU177" s="215" t="s">
        <v>85</v>
      </c>
      <c r="AY177" s="13" t="s">
        <v>198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3" t="s">
        <v>83</v>
      </c>
      <c r="BK177" s="216">
        <f>ROUND(I177*H177,2)</f>
        <v>0</v>
      </c>
      <c r="BL177" s="13" t="s">
        <v>205</v>
      </c>
      <c r="BM177" s="215" t="s">
        <v>216</v>
      </c>
    </row>
    <row r="178" spans="2:65" s="1" customFormat="1" ht="16.5" customHeight="1">
      <c r="B178" s="30"/>
      <c r="C178" s="205" t="s">
        <v>227</v>
      </c>
      <c r="D178" s="205" t="s">
        <v>201</v>
      </c>
      <c r="E178" s="206" t="s">
        <v>228</v>
      </c>
      <c r="F178" s="207" t="s">
        <v>229</v>
      </c>
      <c r="G178" s="208" t="s">
        <v>221</v>
      </c>
      <c r="H178" s="209">
        <v>9.99</v>
      </c>
      <c r="I178" s="210"/>
      <c r="J178" s="209">
        <f>ROUND(I178*H178,2)</f>
        <v>0</v>
      </c>
      <c r="K178" s="207" t="s">
        <v>1</v>
      </c>
      <c r="L178" s="34"/>
      <c r="M178" s="211" t="s">
        <v>1</v>
      </c>
      <c r="N178" s="212" t="s">
        <v>41</v>
      </c>
      <c r="O178" s="6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15" t="s">
        <v>205</v>
      </c>
      <c r="AT178" s="215" t="s">
        <v>201</v>
      </c>
      <c r="AU178" s="215" t="s">
        <v>85</v>
      </c>
      <c r="AY178" s="13" t="s">
        <v>198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3" t="s">
        <v>83</v>
      </c>
      <c r="BK178" s="216">
        <f>ROUND(I178*H178,2)</f>
        <v>0</v>
      </c>
      <c r="BL178" s="13" t="s">
        <v>205</v>
      </c>
      <c r="BM178" s="215" t="s">
        <v>230</v>
      </c>
    </row>
    <row r="179" spans="2:65" s="11" customFormat="1" ht="22.9" customHeight="1">
      <c r="B179" s="189"/>
      <c r="C179" s="190"/>
      <c r="D179" s="191" t="s">
        <v>75</v>
      </c>
      <c r="E179" s="203" t="s">
        <v>231</v>
      </c>
      <c r="F179" s="203" t="s">
        <v>232</v>
      </c>
      <c r="G179" s="190"/>
      <c r="H179" s="190"/>
      <c r="I179" s="193"/>
      <c r="J179" s="204">
        <f>BK179</f>
        <v>0</v>
      </c>
      <c r="K179" s="190"/>
      <c r="L179" s="195"/>
      <c r="M179" s="196"/>
      <c r="N179" s="197"/>
      <c r="O179" s="197"/>
      <c r="P179" s="198">
        <f>SUM(P180:P181)</f>
        <v>0</v>
      </c>
      <c r="Q179" s="197"/>
      <c r="R179" s="198">
        <f>SUM(R180:R181)</f>
        <v>0</v>
      </c>
      <c r="S179" s="197"/>
      <c r="T179" s="199">
        <f>SUM(T180:T181)</f>
        <v>0</v>
      </c>
      <c r="AR179" s="200" t="s">
        <v>83</v>
      </c>
      <c r="AT179" s="201" t="s">
        <v>75</v>
      </c>
      <c r="AU179" s="201" t="s">
        <v>83</v>
      </c>
      <c r="AY179" s="200" t="s">
        <v>198</v>
      </c>
      <c r="BK179" s="202">
        <f>SUM(BK180:BK181)</f>
        <v>0</v>
      </c>
    </row>
    <row r="180" spans="2:65" s="1" customFormat="1" ht="16.5" customHeight="1">
      <c r="B180" s="30"/>
      <c r="C180" s="205" t="s">
        <v>215</v>
      </c>
      <c r="D180" s="205" t="s">
        <v>201</v>
      </c>
      <c r="E180" s="206" t="s">
        <v>233</v>
      </c>
      <c r="F180" s="207" t="s">
        <v>234</v>
      </c>
      <c r="G180" s="208" t="s">
        <v>221</v>
      </c>
      <c r="H180" s="209">
        <v>142.04</v>
      </c>
      <c r="I180" s="210"/>
      <c r="J180" s="209">
        <f>ROUND(I180*H180,2)</f>
        <v>0</v>
      </c>
      <c r="K180" s="207" t="s">
        <v>1</v>
      </c>
      <c r="L180" s="34"/>
      <c r="M180" s="211" t="s">
        <v>1</v>
      </c>
      <c r="N180" s="212" t="s">
        <v>41</v>
      </c>
      <c r="O180" s="6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AR180" s="215" t="s">
        <v>205</v>
      </c>
      <c r="AT180" s="215" t="s">
        <v>201</v>
      </c>
      <c r="AU180" s="215" t="s">
        <v>85</v>
      </c>
      <c r="AY180" s="13" t="s">
        <v>198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3" t="s">
        <v>83</v>
      </c>
      <c r="BK180" s="216">
        <f>ROUND(I180*H180,2)</f>
        <v>0</v>
      </c>
      <c r="BL180" s="13" t="s">
        <v>205</v>
      </c>
      <c r="BM180" s="215" t="s">
        <v>231</v>
      </c>
    </row>
    <row r="181" spans="2:65" s="1" customFormat="1" ht="16.5" customHeight="1">
      <c r="B181" s="30"/>
      <c r="C181" s="205" t="s">
        <v>235</v>
      </c>
      <c r="D181" s="205" t="s">
        <v>201</v>
      </c>
      <c r="E181" s="206" t="s">
        <v>236</v>
      </c>
      <c r="F181" s="207" t="s">
        <v>237</v>
      </c>
      <c r="G181" s="208" t="s">
        <v>221</v>
      </c>
      <c r="H181" s="209">
        <v>58.5</v>
      </c>
      <c r="I181" s="210"/>
      <c r="J181" s="209">
        <f>ROUND(I181*H181,2)</f>
        <v>0</v>
      </c>
      <c r="K181" s="207" t="s">
        <v>1</v>
      </c>
      <c r="L181" s="34"/>
      <c r="M181" s="211" t="s">
        <v>1</v>
      </c>
      <c r="N181" s="212" t="s">
        <v>41</v>
      </c>
      <c r="O181" s="6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15" t="s">
        <v>205</v>
      </c>
      <c r="AT181" s="215" t="s">
        <v>201</v>
      </c>
      <c r="AU181" s="215" t="s">
        <v>85</v>
      </c>
      <c r="AY181" s="13" t="s">
        <v>198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3" t="s">
        <v>83</v>
      </c>
      <c r="BK181" s="216">
        <f>ROUND(I181*H181,2)</f>
        <v>0</v>
      </c>
      <c r="BL181" s="13" t="s">
        <v>205</v>
      </c>
      <c r="BM181" s="215" t="s">
        <v>238</v>
      </c>
    </row>
    <row r="182" spans="2:65" s="11" customFormat="1" ht="22.9" customHeight="1">
      <c r="B182" s="189"/>
      <c r="C182" s="190"/>
      <c r="D182" s="191" t="s">
        <v>75</v>
      </c>
      <c r="E182" s="203" t="s">
        <v>239</v>
      </c>
      <c r="F182" s="203" t="s">
        <v>240</v>
      </c>
      <c r="G182" s="190"/>
      <c r="H182" s="190"/>
      <c r="I182" s="193"/>
      <c r="J182" s="204">
        <f>BK182</f>
        <v>0</v>
      </c>
      <c r="K182" s="190"/>
      <c r="L182" s="195"/>
      <c r="M182" s="196"/>
      <c r="N182" s="197"/>
      <c r="O182" s="197"/>
      <c r="P182" s="198">
        <f>SUM(P183:P184)</f>
        <v>0</v>
      </c>
      <c r="Q182" s="197"/>
      <c r="R182" s="198">
        <f>SUM(R183:R184)</f>
        <v>0</v>
      </c>
      <c r="S182" s="197"/>
      <c r="T182" s="199">
        <f>SUM(T183:T184)</f>
        <v>0</v>
      </c>
      <c r="AR182" s="200" t="s">
        <v>83</v>
      </c>
      <c r="AT182" s="201" t="s">
        <v>75</v>
      </c>
      <c r="AU182" s="201" t="s">
        <v>83</v>
      </c>
      <c r="AY182" s="200" t="s">
        <v>198</v>
      </c>
      <c r="BK182" s="202">
        <f>SUM(BK183:BK184)</f>
        <v>0</v>
      </c>
    </row>
    <row r="183" spans="2:65" s="1" customFormat="1" ht="16.5" customHeight="1">
      <c r="B183" s="30"/>
      <c r="C183" s="205" t="s">
        <v>222</v>
      </c>
      <c r="D183" s="205" t="s">
        <v>201</v>
      </c>
      <c r="E183" s="206" t="s">
        <v>241</v>
      </c>
      <c r="F183" s="207" t="s">
        <v>242</v>
      </c>
      <c r="G183" s="208" t="s">
        <v>221</v>
      </c>
      <c r="H183" s="209">
        <v>91.05</v>
      </c>
      <c r="I183" s="210"/>
      <c r="J183" s="209">
        <f>ROUND(I183*H183,2)</f>
        <v>0</v>
      </c>
      <c r="K183" s="207" t="s">
        <v>1</v>
      </c>
      <c r="L183" s="34"/>
      <c r="M183" s="211" t="s">
        <v>1</v>
      </c>
      <c r="N183" s="212" t="s">
        <v>41</v>
      </c>
      <c r="O183" s="6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15" t="s">
        <v>205</v>
      </c>
      <c r="AT183" s="215" t="s">
        <v>201</v>
      </c>
      <c r="AU183" s="215" t="s">
        <v>85</v>
      </c>
      <c r="AY183" s="13" t="s">
        <v>198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3" t="s">
        <v>83</v>
      </c>
      <c r="BK183" s="216">
        <f>ROUND(I183*H183,2)</f>
        <v>0</v>
      </c>
      <c r="BL183" s="13" t="s">
        <v>205</v>
      </c>
      <c r="BM183" s="215" t="s">
        <v>243</v>
      </c>
    </row>
    <row r="184" spans="2:65" s="1" customFormat="1" ht="16.5" customHeight="1">
      <c r="B184" s="30"/>
      <c r="C184" s="205" t="s">
        <v>199</v>
      </c>
      <c r="D184" s="205" t="s">
        <v>201</v>
      </c>
      <c r="E184" s="206" t="s">
        <v>244</v>
      </c>
      <c r="F184" s="207" t="s">
        <v>245</v>
      </c>
      <c r="G184" s="208" t="s">
        <v>246</v>
      </c>
      <c r="H184" s="209">
        <v>172.33</v>
      </c>
      <c r="I184" s="210"/>
      <c r="J184" s="209">
        <f>ROUND(I184*H184,2)</f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215" t="s">
        <v>205</v>
      </c>
      <c r="AT184" s="215" t="s">
        <v>201</v>
      </c>
      <c r="AU184" s="215" t="s">
        <v>85</v>
      </c>
      <c r="AY184" s="13" t="s">
        <v>198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3" t="s">
        <v>83</v>
      </c>
      <c r="BK184" s="216">
        <f>ROUND(I184*H184,2)</f>
        <v>0</v>
      </c>
      <c r="BL184" s="13" t="s">
        <v>205</v>
      </c>
      <c r="BM184" s="215" t="s">
        <v>247</v>
      </c>
    </row>
    <row r="185" spans="2:65" s="11" customFormat="1" ht="22.9" customHeight="1">
      <c r="B185" s="189"/>
      <c r="C185" s="190"/>
      <c r="D185" s="191" t="s">
        <v>75</v>
      </c>
      <c r="E185" s="203" t="s">
        <v>248</v>
      </c>
      <c r="F185" s="203" t="s">
        <v>249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P186</f>
        <v>0</v>
      </c>
      <c r="Q185" s="197"/>
      <c r="R185" s="198">
        <f>R186</f>
        <v>0</v>
      </c>
      <c r="S185" s="197"/>
      <c r="T185" s="199">
        <f>T186</f>
        <v>0</v>
      </c>
      <c r="AR185" s="200" t="s">
        <v>83</v>
      </c>
      <c r="AT185" s="201" t="s">
        <v>75</v>
      </c>
      <c r="AU185" s="201" t="s">
        <v>83</v>
      </c>
      <c r="AY185" s="200" t="s">
        <v>198</v>
      </c>
      <c r="BK185" s="202">
        <f>BK186</f>
        <v>0</v>
      </c>
    </row>
    <row r="186" spans="2:65" s="1" customFormat="1" ht="16.5" customHeight="1">
      <c r="B186" s="30"/>
      <c r="C186" s="205" t="s">
        <v>216</v>
      </c>
      <c r="D186" s="205" t="s">
        <v>201</v>
      </c>
      <c r="E186" s="206" t="s">
        <v>250</v>
      </c>
      <c r="F186" s="207" t="s">
        <v>251</v>
      </c>
      <c r="G186" s="208" t="s">
        <v>221</v>
      </c>
      <c r="H186" s="209">
        <v>145.52000000000001</v>
      </c>
      <c r="I186" s="210"/>
      <c r="J186" s="209">
        <f>ROUND(I186*H186,2)</f>
        <v>0</v>
      </c>
      <c r="K186" s="207" t="s">
        <v>1</v>
      </c>
      <c r="L186" s="34"/>
      <c r="M186" s="211" t="s">
        <v>1</v>
      </c>
      <c r="N186" s="212" t="s">
        <v>41</v>
      </c>
      <c r="O186" s="6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15" t="s">
        <v>205</v>
      </c>
      <c r="AT186" s="215" t="s">
        <v>201</v>
      </c>
      <c r="AU186" s="215" t="s">
        <v>85</v>
      </c>
      <c r="AY186" s="13" t="s">
        <v>198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3" t="s">
        <v>83</v>
      </c>
      <c r="BK186" s="216">
        <f>ROUND(I186*H186,2)</f>
        <v>0</v>
      </c>
      <c r="BL186" s="13" t="s">
        <v>205</v>
      </c>
      <c r="BM186" s="215" t="s">
        <v>252</v>
      </c>
    </row>
    <row r="187" spans="2:65" s="11" customFormat="1" ht="22.9" customHeight="1">
      <c r="B187" s="189"/>
      <c r="C187" s="190"/>
      <c r="D187" s="191" t="s">
        <v>75</v>
      </c>
      <c r="E187" s="203" t="s">
        <v>247</v>
      </c>
      <c r="F187" s="203" t="s">
        <v>253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SUM(P188:P191)</f>
        <v>0</v>
      </c>
      <c r="Q187" s="197"/>
      <c r="R187" s="198">
        <f>SUM(R188:R191)</f>
        <v>0</v>
      </c>
      <c r="S187" s="197"/>
      <c r="T187" s="199">
        <f>SUM(T188:T191)</f>
        <v>0</v>
      </c>
      <c r="AR187" s="200" t="s">
        <v>83</v>
      </c>
      <c r="AT187" s="201" t="s">
        <v>75</v>
      </c>
      <c r="AU187" s="201" t="s">
        <v>83</v>
      </c>
      <c r="AY187" s="200" t="s">
        <v>198</v>
      </c>
      <c r="BK187" s="202">
        <f>SUM(BK188:BK191)</f>
        <v>0</v>
      </c>
    </row>
    <row r="188" spans="2:65" s="1" customFormat="1" ht="16.5" customHeight="1">
      <c r="B188" s="30"/>
      <c r="C188" s="205" t="s">
        <v>223</v>
      </c>
      <c r="D188" s="205" t="s">
        <v>201</v>
      </c>
      <c r="E188" s="206" t="s">
        <v>254</v>
      </c>
      <c r="F188" s="207" t="s">
        <v>255</v>
      </c>
      <c r="G188" s="208" t="s">
        <v>256</v>
      </c>
      <c r="H188" s="209">
        <v>129</v>
      </c>
      <c r="I188" s="210"/>
      <c r="J188" s="209">
        <f>ROUND(I188*H188,2)</f>
        <v>0</v>
      </c>
      <c r="K188" s="207" t="s">
        <v>1</v>
      </c>
      <c r="L188" s="34"/>
      <c r="M188" s="211" t="s">
        <v>1</v>
      </c>
      <c r="N188" s="212" t="s">
        <v>41</v>
      </c>
      <c r="O188" s="62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15" t="s">
        <v>205</v>
      </c>
      <c r="AT188" s="215" t="s">
        <v>201</v>
      </c>
      <c r="AU188" s="215" t="s">
        <v>85</v>
      </c>
      <c r="AY188" s="13" t="s">
        <v>198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3" t="s">
        <v>83</v>
      </c>
      <c r="BK188" s="216">
        <f>ROUND(I188*H188,2)</f>
        <v>0</v>
      </c>
      <c r="BL188" s="13" t="s">
        <v>205</v>
      </c>
      <c r="BM188" s="215" t="s">
        <v>257</v>
      </c>
    </row>
    <row r="189" spans="2:65" s="1" customFormat="1" ht="16.5" customHeight="1">
      <c r="B189" s="30"/>
      <c r="C189" s="205" t="s">
        <v>230</v>
      </c>
      <c r="D189" s="205" t="s">
        <v>201</v>
      </c>
      <c r="E189" s="206" t="s">
        <v>258</v>
      </c>
      <c r="F189" s="207" t="s">
        <v>259</v>
      </c>
      <c r="G189" s="208" t="s">
        <v>221</v>
      </c>
      <c r="H189" s="209">
        <v>47.65</v>
      </c>
      <c r="I189" s="210"/>
      <c r="J189" s="209">
        <f>ROUND(I189*H189,2)</f>
        <v>0</v>
      </c>
      <c r="K189" s="207" t="s">
        <v>1</v>
      </c>
      <c r="L189" s="34"/>
      <c r="M189" s="211" t="s">
        <v>1</v>
      </c>
      <c r="N189" s="212" t="s">
        <v>41</v>
      </c>
      <c r="O189" s="6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AR189" s="215" t="s">
        <v>205</v>
      </c>
      <c r="AT189" s="215" t="s">
        <v>201</v>
      </c>
      <c r="AU189" s="215" t="s">
        <v>85</v>
      </c>
      <c r="AY189" s="13" t="s">
        <v>198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3" t="s">
        <v>83</v>
      </c>
      <c r="BK189" s="216">
        <f>ROUND(I189*H189,2)</f>
        <v>0</v>
      </c>
      <c r="BL189" s="13" t="s">
        <v>205</v>
      </c>
      <c r="BM189" s="215" t="s">
        <v>260</v>
      </c>
    </row>
    <row r="190" spans="2:65" s="1" customFormat="1" ht="16.5" customHeight="1">
      <c r="B190" s="30"/>
      <c r="C190" s="205" t="s">
        <v>8</v>
      </c>
      <c r="D190" s="205" t="s">
        <v>201</v>
      </c>
      <c r="E190" s="206" t="s">
        <v>261</v>
      </c>
      <c r="F190" s="207" t="s">
        <v>262</v>
      </c>
      <c r="G190" s="208" t="s">
        <v>256</v>
      </c>
      <c r="H190" s="209">
        <v>23.2</v>
      </c>
      <c r="I190" s="210"/>
      <c r="J190" s="209">
        <f>ROUND(I190*H190,2)</f>
        <v>0</v>
      </c>
      <c r="K190" s="207" t="s">
        <v>1</v>
      </c>
      <c r="L190" s="34"/>
      <c r="M190" s="211" t="s">
        <v>1</v>
      </c>
      <c r="N190" s="212" t="s">
        <v>41</v>
      </c>
      <c r="O190" s="6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15" t="s">
        <v>205</v>
      </c>
      <c r="AT190" s="215" t="s">
        <v>201</v>
      </c>
      <c r="AU190" s="215" t="s">
        <v>85</v>
      </c>
      <c r="AY190" s="13" t="s">
        <v>198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3" t="s">
        <v>83</v>
      </c>
      <c r="BK190" s="216">
        <f>ROUND(I190*H190,2)</f>
        <v>0</v>
      </c>
      <c r="BL190" s="13" t="s">
        <v>205</v>
      </c>
      <c r="BM190" s="215" t="s">
        <v>263</v>
      </c>
    </row>
    <row r="191" spans="2:65" s="1" customFormat="1" ht="16.5" customHeight="1">
      <c r="B191" s="30"/>
      <c r="C191" s="205" t="s">
        <v>231</v>
      </c>
      <c r="D191" s="205" t="s">
        <v>201</v>
      </c>
      <c r="E191" s="206" t="s">
        <v>264</v>
      </c>
      <c r="F191" s="207" t="s">
        <v>265</v>
      </c>
      <c r="G191" s="208" t="s">
        <v>266</v>
      </c>
      <c r="H191" s="209">
        <v>3.13</v>
      </c>
      <c r="I191" s="210"/>
      <c r="J191" s="209">
        <f>ROUND(I191*H191,2)</f>
        <v>0</v>
      </c>
      <c r="K191" s="207" t="s">
        <v>1</v>
      </c>
      <c r="L191" s="34"/>
      <c r="M191" s="211" t="s">
        <v>1</v>
      </c>
      <c r="N191" s="212" t="s">
        <v>41</v>
      </c>
      <c r="O191" s="62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AR191" s="215" t="s">
        <v>205</v>
      </c>
      <c r="AT191" s="215" t="s">
        <v>201</v>
      </c>
      <c r="AU191" s="215" t="s">
        <v>85</v>
      </c>
      <c r="AY191" s="13" t="s">
        <v>198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3" t="s">
        <v>83</v>
      </c>
      <c r="BK191" s="216">
        <f>ROUND(I191*H191,2)</f>
        <v>0</v>
      </c>
      <c r="BL191" s="13" t="s">
        <v>205</v>
      </c>
      <c r="BM191" s="215" t="s">
        <v>267</v>
      </c>
    </row>
    <row r="192" spans="2:65" s="11" customFormat="1" ht="22.9" customHeight="1">
      <c r="B192" s="189"/>
      <c r="C192" s="190"/>
      <c r="D192" s="191" t="s">
        <v>75</v>
      </c>
      <c r="E192" s="203" t="s">
        <v>268</v>
      </c>
      <c r="F192" s="203" t="s">
        <v>269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SUM(P193:P201)</f>
        <v>0</v>
      </c>
      <c r="Q192" s="197"/>
      <c r="R192" s="198">
        <f>SUM(R193:R201)</f>
        <v>0</v>
      </c>
      <c r="S192" s="197"/>
      <c r="T192" s="199">
        <f>SUM(T193:T201)</f>
        <v>0</v>
      </c>
      <c r="AR192" s="200" t="s">
        <v>83</v>
      </c>
      <c r="AT192" s="201" t="s">
        <v>75</v>
      </c>
      <c r="AU192" s="201" t="s">
        <v>83</v>
      </c>
      <c r="AY192" s="200" t="s">
        <v>198</v>
      </c>
      <c r="BK192" s="202">
        <f>SUM(BK193:BK201)</f>
        <v>0</v>
      </c>
    </row>
    <row r="193" spans="2:65" s="1" customFormat="1" ht="16.5" customHeight="1">
      <c r="B193" s="30"/>
      <c r="C193" s="205" t="s">
        <v>239</v>
      </c>
      <c r="D193" s="205" t="s">
        <v>201</v>
      </c>
      <c r="E193" s="206" t="s">
        <v>270</v>
      </c>
      <c r="F193" s="207" t="s">
        <v>271</v>
      </c>
      <c r="G193" s="208" t="s">
        <v>221</v>
      </c>
      <c r="H193" s="209">
        <v>34.36</v>
      </c>
      <c r="I193" s="210"/>
      <c r="J193" s="209">
        <f t="shared" ref="J193:J201" si="5">ROUND(I193*H193,2)</f>
        <v>0</v>
      </c>
      <c r="K193" s="207" t="s">
        <v>1</v>
      </c>
      <c r="L193" s="34"/>
      <c r="M193" s="211" t="s">
        <v>1</v>
      </c>
      <c r="N193" s="212" t="s">
        <v>41</v>
      </c>
      <c r="O193" s="62"/>
      <c r="P193" s="213">
        <f t="shared" ref="P193:P201" si="6">O193*H193</f>
        <v>0</v>
      </c>
      <c r="Q193" s="213">
        <v>0</v>
      </c>
      <c r="R193" s="213">
        <f t="shared" ref="R193:R201" si="7">Q193*H193</f>
        <v>0</v>
      </c>
      <c r="S193" s="213">
        <v>0</v>
      </c>
      <c r="T193" s="214">
        <f t="shared" ref="T193:T201" si="8">S193*H193</f>
        <v>0</v>
      </c>
      <c r="AR193" s="215" t="s">
        <v>205</v>
      </c>
      <c r="AT193" s="215" t="s">
        <v>201</v>
      </c>
      <c r="AU193" s="215" t="s">
        <v>85</v>
      </c>
      <c r="AY193" s="13" t="s">
        <v>198</v>
      </c>
      <c r="BE193" s="216">
        <f t="shared" ref="BE193:BE201" si="9">IF(N193="základní",J193,0)</f>
        <v>0</v>
      </c>
      <c r="BF193" s="216">
        <f t="shared" ref="BF193:BF201" si="10">IF(N193="snížená",J193,0)</f>
        <v>0</v>
      </c>
      <c r="BG193" s="216">
        <f t="shared" ref="BG193:BG201" si="11">IF(N193="zákl. přenesená",J193,0)</f>
        <v>0</v>
      </c>
      <c r="BH193" s="216">
        <f t="shared" ref="BH193:BH201" si="12">IF(N193="sníž. přenesená",J193,0)</f>
        <v>0</v>
      </c>
      <c r="BI193" s="216">
        <f t="shared" ref="BI193:BI201" si="13">IF(N193="nulová",J193,0)</f>
        <v>0</v>
      </c>
      <c r="BJ193" s="13" t="s">
        <v>83</v>
      </c>
      <c r="BK193" s="216">
        <f t="shared" ref="BK193:BK201" si="14">ROUND(I193*H193,2)</f>
        <v>0</v>
      </c>
      <c r="BL193" s="13" t="s">
        <v>205</v>
      </c>
      <c r="BM193" s="215" t="s">
        <v>272</v>
      </c>
    </row>
    <row r="194" spans="2:65" s="1" customFormat="1" ht="16.5" customHeight="1">
      <c r="B194" s="30"/>
      <c r="C194" s="205" t="s">
        <v>238</v>
      </c>
      <c r="D194" s="205" t="s">
        <v>201</v>
      </c>
      <c r="E194" s="206" t="s">
        <v>273</v>
      </c>
      <c r="F194" s="207" t="s">
        <v>274</v>
      </c>
      <c r="G194" s="208" t="s">
        <v>275</v>
      </c>
      <c r="H194" s="209">
        <v>38.72</v>
      </c>
      <c r="I194" s="210"/>
      <c r="J194" s="209">
        <f t="shared" si="5"/>
        <v>0</v>
      </c>
      <c r="K194" s="207" t="s">
        <v>1</v>
      </c>
      <c r="L194" s="34"/>
      <c r="M194" s="211" t="s">
        <v>1</v>
      </c>
      <c r="N194" s="212" t="s">
        <v>41</v>
      </c>
      <c r="O194" s="62"/>
      <c r="P194" s="213">
        <f t="shared" si="6"/>
        <v>0</v>
      </c>
      <c r="Q194" s="213">
        <v>0</v>
      </c>
      <c r="R194" s="213">
        <f t="shared" si="7"/>
        <v>0</v>
      </c>
      <c r="S194" s="213">
        <v>0</v>
      </c>
      <c r="T194" s="214">
        <f t="shared" si="8"/>
        <v>0</v>
      </c>
      <c r="AR194" s="215" t="s">
        <v>205</v>
      </c>
      <c r="AT194" s="215" t="s">
        <v>201</v>
      </c>
      <c r="AU194" s="215" t="s">
        <v>85</v>
      </c>
      <c r="AY194" s="13" t="s">
        <v>198</v>
      </c>
      <c r="BE194" s="216">
        <f t="shared" si="9"/>
        <v>0</v>
      </c>
      <c r="BF194" s="216">
        <f t="shared" si="10"/>
        <v>0</v>
      </c>
      <c r="BG194" s="216">
        <f t="shared" si="11"/>
        <v>0</v>
      </c>
      <c r="BH194" s="216">
        <f t="shared" si="12"/>
        <v>0</v>
      </c>
      <c r="BI194" s="216">
        <f t="shared" si="13"/>
        <v>0</v>
      </c>
      <c r="BJ194" s="13" t="s">
        <v>83</v>
      </c>
      <c r="BK194" s="216">
        <f t="shared" si="14"/>
        <v>0</v>
      </c>
      <c r="BL194" s="13" t="s">
        <v>205</v>
      </c>
      <c r="BM194" s="215" t="s">
        <v>276</v>
      </c>
    </row>
    <row r="195" spans="2:65" s="1" customFormat="1" ht="16.5" customHeight="1">
      <c r="B195" s="30"/>
      <c r="C195" s="205" t="s">
        <v>248</v>
      </c>
      <c r="D195" s="205" t="s">
        <v>201</v>
      </c>
      <c r="E195" s="206" t="s">
        <v>277</v>
      </c>
      <c r="F195" s="207" t="s">
        <v>278</v>
      </c>
      <c r="G195" s="208" t="s">
        <v>275</v>
      </c>
      <c r="H195" s="209">
        <v>38.72</v>
      </c>
      <c r="I195" s="210"/>
      <c r="J195" s="209">
        <f t="shared" si="5"/>
        <v>0</v>
      </c>
      <c r="K195" s="207" t="s">
        <v>1</v>
      </c>
      <c r="L195" s="34"/>
      <c r="M195" s="211" t="s">
        <v>1</v>
      </c>
      <c r="N195" s="212" t="s">
        <v>41</v>
      </c>
      <c r="O195" s="62"/>
      <c r="P195" s="213">
        <f t="shared" si="6"/>
        <v>0</v>
      </c>
      <c r="Q195" s="213">
        <v>0</v>
      </c>
      <c r="R195" s="213">
        <f t="shared" si="7"/>
        <v>0</v>
      </c>
      <c r="S195" s="213">
        <v>0</v>
      </c>
      <c r="T195" s="214">
        <f t="shared" si="8"/>
        <v>0</v>
      </c>
      <c r="AR195" s="215" t="s">
        <v>205</v>
      </c>
      <c r="AT195" s="215" t="s">
        <v>201</v>
      </c>
      <c r="AU195" s="215" t="s">
        <v>85</v>
      </c>
      <c r="AY195" s="13" t="s">
        <v>198</v>
      </c>
      <c r="BE195" s="216">
        <f t="shared" si="9"/>
        <v>0</v>
      </c>
      <c r="BF195" s="216">
        <f t="shared" si="10"/>
        <v>0</v>
      </c>
      <c r="BG195" s="216">
        <f t="shared" si="11"/>
        <v>0</v>
      </c>
      <c r="BH195" s="216">
        <f t="shared" si="12"/>
        <v>0</v>
      </c>
      <c r="BI195" s="216">
        <f t="shared" si="13"/>
        <v>0</v>
      </c>
      <c r="BJ195" s="13" t="s">
        <v>83</v>
      </c>
      <c r="BK195" s="216">
        <f t="shared" si="14"/>
        <v>0</v>
      </c>
      <c r="BL195" s="13" t="s">
        <v>205</v>
      </c>
      <c r="BM195" s="215" t="s">
        <v>279</v>
      </c>
    </row>
    <row r="196" spans="2:65" s="1" customFormat="1" ht="16.5" customHeight="1">
      <c r="B196" s="30"/>
      <c r="C196" s="205" t="s">
        <v>243</v>
      </c>
      <c r="D196" s="205" t="s">
        <v>201</v>
      </c>
      <c r="E196" s="206" t="s">
        <v>280</v>
      </c>
      <c r="F196" s="207" t="s">
        <v>281</v>
      </c>
      <c r="G196" s="208" t="s">
        <v>266</v>
      </c>
      <c r="H196" s="209">
        <v>2.02</v>
      </c>
      <c r="I196" s="210"/>
      <c r="J196" s="209">
        <f t="shared" si="5"/>
        <v>0</v>
      </c>
      <c r="K196" s="207" t="s">
        <v>1</v>
      </c>
      <c r="L196" s="34"/>
      <c r="M196" s="211" t="s">
        <v>1</v>
      </c>
      <c r="N196" s="212" t="s">
        <v>41</v>
      </c>
      <c r="O196" s="62"/>
      <c r="P196" s="213">
        <f t="shared" si="6"/>
        <v>0</v>
      </c>
      <c r="Q196" s="213">
        <v>0</v>
      </c>
      <c r="R196" s="213">
        <f t="shared" si="7"/>
        <v>0</v>
      </c>
      <c r="S196" s="213">
        <v>0</v>
      </c>
      <c r="T196" s="214">
        <f t="shared" si="8"/>
        <v>0</v>
      </c>
      <c r="AR196" s="215" t="s">
        <v>205</v>
      </c>
      <c r="AT196" s="215" t="s">
        <v>201</v>
      </c>
      <c r="AU196" s="215" t="s">
        <v>85</v>
      </c>
      <c r="AY196" s="13" t="s">
        <v>198</v>
      </c>
      <c r="BE196" s="216">
        <f t="shared" si="9"/>
        <v>0</v>
      </c>
      <c r="BF196" s="216">
        <f t="shared" si="10"/>
        <v>0</v>
      </c>
      <c r="BG196" s="216">
        <f t="shared" si="11"/>
        <v>0</v>
      </c>
      <c r="BH196" s="216">
        <f t="shared" si="12"/>
        <v>0</v>
      </c>
      <c r="BI196" s="216">
        <f t="shared" si="13"/>
        <v>0</v>
      </c>
      <c r="BJ196" s="13" t="s">
        <v>83</v>
      </c>
      <c r="BK196" s="216">
        <f t="shared" si="14"/>
        <v>0</v>
      </c>
      <c r="BL196" s="13" t="s">
        <v>205</v>
      </c>
      <c r="BM196" s="215" t="s">
        <v>282</v>
      </c>
    </row>
    <row r="197" spans="2:65" s="1" customFormat="1" ht="16.5" customHeight="1">
      <c r="B197" s="30"/>
      <c r="C197" s="205" t="s">
        <v>7</v>
      </c>
      <c r="D197" s="205" t="s">
        <v>201</v>
      </c>
      <c r="E197" s="206" t="s">
        <v>283</v>
      </c>
      <c r="F197" s="207" t="s">
        <v>284</v>
      </c>
      <c r="G197" s="208" t="s">
        <v>221</v>
      </c>
      <c r="H197" s="209">
        <v>27.39</v>
      </c>
      <c r="I197" s="210"/>
      <c r="J197" s="209">
        <f t="shared" si="5"/>
        <v>0</v>
      </c>
      <c r="K197" s="207" t="s">
        <v>1</v>
      </c>
      <c r="L197" s="34"/>
      <c r="M197" s="211" t="s">
        <v>1</v>
      </c>
      <c r="N197" s="212" t="s">
        <v>41</v>
      </c>
      <c r="O197" s="62"/>
      <c r="P197" s="213">
        <f t="shared" si="6"/>
        <v>0</v>
      </c>
      <c r="Q197" s="213">
        <v>0</v>
      </c>
      <c r="R197" s="213">
        <f t="shared" si="7"/>
        <v>0</v>
      </c>
      <c r="S197" s="213">
        <v>0</v>
      </c>
      <c r="T197" s="214">
        <f t="shared" si="8"/>
        <v>0</v>
      </c>
      <c r="AR197" s="215" t="s">
        <v>205</v>
      </c>
      <c r="AT197" s="215" t="s">
        <v>201</v>
      </c>
      <c r="AU197" s="215" t="s">
        <v>85</v>
      </c>
      <c r="AY197" s="13" t="s">
        <v>198</v>
      </c>
      <c r="BE197" s="216">
        <f t="shared" si="9"/>
        <v>0</v>
      </c>
      <c r="BF197" s="216">
        <f t="shared" si="10"/>
        <v>0</v>
      </c>
      <c r="BG197" s="216">
        <f t="shared" si="11"/>
        <v>0</v>
      </c>
      <c r="BH197" s="216">
        <f t="shared" si="12"/>
        <v>0</v>
      </c>
      <c r="BI197" s="216">
        <f t="shared" si="13"/>
        <v>0</v>
      </c>
      <c r="BJ197" s="13" t="s">
        <v>83</v>
      </c>
      <c r="BK197" s="216">
        <f t="shared" si="14"/>
        <v>0</v>
      </c>
      <c r="BL197" s="13" t="s">
        <v>205</v>
      </c>
      <c r="BM197" s="215" t="s">
        <v>285</v>
      </c>
    </row>
    <row r="198" spans="2:65" s="1" customFormat="1" ht="16.5" customHeight="1">
      <c r="B198" s="30"/>
      <c r="C198" s="205" t="s">
        <v>247</v>
      </c>
      <c r="D198" s="205" t="s">
        <v>201</v>
      </c>
      <c r="E198" s="206" t="s">
        <v>286</v>
      </c>
      <c r="F198" s="207" t="s">
        <v>287</v>
      </c>
      <c r="G198" s="208" t="s">
        <v>275</v>
      </c>
      <c r="H198" s="209">
        <v>15.21</v>
      </c>
      <c r="I198" s="210"/>
      <c r="J198" s="209">
        <f t="shared" si="5"/>
        <v>0</v>
      </c>
      <c r="K198" s="207" t="s">
        <v>1</v>
      </c>
      <c r="L198" s="34"/>
      <c r="M198" s="211" t="s">
        <v>1</v>
      </c>
      <c r="N198" s="212" t="s">
        <v>41</v>
      </c>
      <c r="O198" s="62"/>
      <c r="P198" s="213">
        <f t="shared" si="6"/>
        <v>0</v>
      </c>
      <c r="Q198" s="213">
        <v>0</v>
      </c>
      <c r="R198" s="213">
        <f t="shared" si="7"/>
        <v>0</v>
      </c>
      <c r="S198" s="213">
        <v>0</v>
      </c>
      <c r="T198" s="214">
        <f t="shared" si="8"/>
        <v>0</v>
      </c>
      <c r="AR198" s="215" t="s">
        <v>205</v>
      </c>
      <c r="AT198" s="215" t="s">
        <v>201</v>
      </c>
      <c r="AU198" s="215" t="s">
        <v>85</v>
      </c>
      <c r="AY198" s="13" t="s">
        <v>198</v>
      </c>
      <c r="BE198" s="216">
        <f t="shared" si="9"/>
        <v>0</v>
      </c>
      <c r="BF198" s="216">
        <f t="shared" si="10"/>
        <v>0</v>
      </c>
      <c r="BG198" s="216">
        <f t="shared" si="11"/>
        <v>0</v>
      </c>
      <c r="BH198" s="216">
        <f t="shared" si="12"/>
        <v>0</v>
      </c>
      <c r="BI198" s="216">
        <f t="shared" si="13"/>
        <v>0</v>
      </c>
      <c r="BJ198" s="13" t="s">
        <v>83</v>
      </c>
      <c r="BK198" s="216">
        <f t="shared" si="14"/>
        <v>0</v>
      </c>
      <c r="BL198" s="13" t="s">
        <v>205</v>
      </c>
      <c r="BM198" s="215" t="s">
        <v>288</v>
      </c>
    </row>
    <row r="199" spans="2:65" s="1" customFormat="1" ht="16.5" customHeight="1">
      <c r="B199" s="30"/>
      <c r="C199" s="205" t="s">
        <v>289</v>
      </c>
      <c r="D199" s="205" t="s">
        <v>201</v>
      </c>
      <c r="E199" s="206" t="s">
        <v>290</v>
      </c>
      <c r="F199" s="207" t="s">
        <v>291</v>
      </c>
      <c r="G199" s="208" t="s">
        <v>275</v>
      </c>
      <c r="H199" s="209">
        <v>15.21</v>
      </c>
      <c r="I199" s="210"/>
      <c r="J199" s="209">
        <f t="shared" si="5"/>
        <v>0</v>
      </c>
      <c r="K199" s="207" t="s">
        <v>1</v>
      </c>
      <c r="L199" s="34"/>
      <c r="M199" s="211" t="s">
        <v>1</v>
      </c>
      <c r="N199" s="212" t="s">
        <v>41</v>
      </c>
      <c r="O199" s="62"/>
      <c r="P199" s="213">
        <f t="shared" si="6"/>
        <v>0</v>
      </c>
      <c r="Q199" s="213">
        <v>0</v>
      </c>
      <c r="R199" s="213">
        <f t="shared" si="7"/>
        <v>0</v>
      </c>
      <c r="S199" s="213">
        <v>0</v>
      </c>
      <c r="T199" s="214">
        <f t="shared" si="8"/>
        <v>0</v>
      </c>
      <c r="AR199" s="215" t="s">
        <v>205</v>
      </c>
      <c r="AT199" s="215" t="s">
        <v>201</v>
      </c>
      <c r="AU199" s="215" t="s">
        <v>85</v>
      </c>
      <c r="AY199" s="13" t="s">
        <v>198</v>
      </c>
      <c r="BE199" s="216">
        <f t="shared" si="9"/>
        <v>0</v>
      </c>
      <c r="BF199" s="216">
        <f t="shared" si="10"/>
        <v>0</v>
      </c>
      <c r="BG199" s="216">
        <f t="shared" si="11"/>
        <v>0</v>
      </c>
      <c r="BH199" s="216">
        <f t="shared" si="12"/>
        <v>0</v>
      </c>
      <c r="BI199" s="216">
        <f t="shared" si="13"/>
        <v>0</v>
      </c>
      <c r="BJ199" s="13" t="s">
        <v>83</v>
      </c>
      <c r="BK199" s="216">
        <f t="shared" si="14"/>
        <v>0</v>
      </c>
      <c r="BL199" s="13" t="s">
        <v>205</v>
      </c>
      <c r="BM199" s="215" t="s">
        <v>292</v>
      </c>
    </row>
    <row r="200" spans="2:65" s="1" customFormat="1" ht="16.5" customHeight="1">
      <c r="B200" s="30"/>
      <c r="C200" s="205" t="s">
        <v>252</v>
      </c>
      <c r="D200" s="205" t="s">
        <v>201</v>
      </c>
      <c r="E200" s="206" t="s">
        <v>293</v>
      </c>
      <c r="F200" s="207" t="s">
        <v>294</v>
      </c>
      <c r="G200" s="208" t="s">
        <v>266</v>
      </c>
      <c r="H200" s="209">
        <v>0.53</v>
      </c>
      <c r="I200" s="210"/>
      <c r="J200" s="209">
        <f t="shared" si="5"/>
        <v>0</v>
      </c>
      <c r="K200" s="207" t="s">
        <v>1</v>
      </c>
      <c r="L200" s="34"/>
      <c r="M200" s="211" t="s">
        <v>1</v>
      </c>
      <c r="N200" s="212" t="s">
        <v>41</v>
      </c>
      <c r="O200" s="62"/>
      <c r="P200" s="213">
        <f t="shared" si="6"/>
        <v>0</v>
      </c>
      <c r="Q200" s="213">
        <v>0</v>
      </c>
      <c r="R200" s="213">
        <f t="shared" si="7"/>
        <v>0</v>
      </c>
      <c r="S200" s="213">
        <v>0</v>
      </c>
      <c r="T200" s="214">
        <f t="shared" si="8"/>
        <v>0</v>
      </c>
      <c r="AR200" s="215" t="s">
        <v>205</v>
      </c>
      <c r="AT200" s="215" t="s">
        <v>201</v>
      </c>
      <c r="AU200" s="215" t="s">
        <v>85</v>
      </c>
      <c r="AY200" s="13" t="s">
        <v>198</v>
      </c>
      <c r="BE200" s="216">
        <f t="shared" si="9"/>
        <v>0</v>
      </c>
      <c r="BF200" s="216">
        <f t="shared" si="10"/>
        <v>0</v>
      </c>
      <c r="BG200" s="216">
        <f t="shared" si="11"/>
        <v>0</v>
      </c>
      <c r="BH200" s="216">
        <f t="shared" si="12"/>
        <v>0</v>
      </c>
      <c r="BI200" s="216">
        <f t="shared" si="13"/>
        <v>0</v>
      </c>
      <c r="BJ200" s="13" t="s">
        <v>83</v>
      </c>
      <c r="BK200" s="216">
        <f t="shared" si="14"/>
        <v>0</v>
      </c>
      <c r="BL200" s="13" t="s">
        <v>205</v>
      </c>
      <c r="BM200" s="215" t="s">
        <v>295</v>
      </c>
    </row>
    <row r="201" spans="2:65" s="1" customFormat="1" ht="16.5" customHeight="1">
      <c r="B201" s="30"/>
      <c r="C201" s="205" t="s">
        <v>296</v>
      </c>
      <c r="D201" s="205" t="s">
        <v>201</v>
      </c>
      <c r="E201" s="206" t="s">
        <v>297</v>
      </c>
      <c r="F201" s="207" t="s">
        <v>298</v>
      </c>
      <c r="G201" s="208" t="s">
        <v>221</v>
      </c>
      <c r="H201" s="209">
        <v>13.99</v>
      </c>
      <c r="I201" s="210"/>
      <c r="J201" s="209">
        <f t="shared" si="5"/>
        <v>0</v>
      </c>
      <c r="K201" s="207" t="s">
        <v>1</v>
      </c>
      <c r="L201" s="34"/>
      <c r="M201" s="211" t="s">
        <v>1</v>
      </c>
      <c r="N201" s="212" t="s">
        <v>41</v>
      </c>
      <c r="O201" s="62"/>
      <c r="P201" s="213">
        <f t="shared" si="6"/>
        <v>0</v>
      </c>
      <c r="Q201" s="213">
        <v>0</v>
      </c>
      <c r="R201" s="213">
        <f t="shared" si="7"/>
        <v>0</v>
      </c>
      <c r="S201" s="213">
        <v>0</v>
      </c>
      <c r="T201" s="214">
        <f t="shared" si="8"/>
        <v>0</v>
      </c>
      <c r="AR201" s="215" t="s">
        <v>205</v>
      </c>
      <c r="AT201" s="215" t="s">
        <v>201</v>
      </c>
      <c r="AU201" s="215" t="s">
        <v>85</v>
      </c>
      <c r="AY201" s="13" t="s">
        <v>198</v>
      </c>
      <c r="BE201" s="216">
        <f t="shared" si="9"/>
        <v>0</v>
      </c>
      <c r="BF201" s="216">
        <f t="shared" si="10"/>
        <v>0</v>
      </c>
      <c r="BG201" s="216">
        <f t="shared" si="11"/>
        <v>0</v>
      </c>
      <c r="BH201" s="216">
        <f t="shared" si="12"/>
        <v>0</v>
      </c>
      <c r="BI201" s="216">
        <f t="shared" si="13"/>
        <v>0</v>
      </c>
      <c r="BJ201" s="13" t="s">
        <v>83</v>
      </c>
      <c r="BK201" s="216">
        <f t="shared" si="14"/>
        <v>0</v>
      </c>
      <c r="BL201" s="13" t="s">
        <v>205</v>
      </c>
      <c r="BM201" s="215" t="s">
        <v>299</v>
      </c>
    </row>
    <row r="202" spans="2:65" s="11" customFormat="1" ht="22.9" customHeight="1">
      <c r="B202" s="189"/>
      <c r="C202" s="190"/>
      <c r="D202" s="191" t="s">
        <v>75</v>
      </c>
      <c r="E202" s="203" t="s">
        <v>300</v>
      </c>
      <c r="F202" s="203" t="s">
        <v>301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SUM(P203:P228)</f>
        <v>0</v>
      </c>
      <c r="Q202" s="197"/>
      <c r="R202" s="198">
        <f>SUM(R203:R228)</f>
        <v>0</v>
      </c>
      <c r="S202" s="197"/>
      <c r="T202" s="199">
        <f>SUM(T203:T228)</f>
        <v>0</v>
      </c>
      <c r="AR202" s="200" t="s">
        <v>83</v>
      </c>
      <c r="AT202" s="201" t="s">
        <v>75</v>
      </c>
      <c r="AU202" s="201" t="s">
        <v>83</v>
      </c>
      <c r="AY202" s="200" t="s">
        <v>198</v>
      </c>
      <c r="BK202" s="202">
        <f>SUM(BK203:BK228)</f>
        <v>0</v>
      </c>
    </row>
    <row r="203" spans="2:65" s="1" customFormat="1" ht="24" customHeight="1">
      <c r="B203" s="30"/>
      <c r="C203" s="205" t="s">
        <v>257</v>
      </c>
      <c r="D203" s="205" t="s">
        <v>201</v>
      </c>
      <c r="E203" s="206" t="s">
        <v>302</v>
      </c>
      <c r="F203" s="207" t="s">
        <v>303</v>
      </c>
      <c r="G203" s="208" t="s">
        <v>275</v>
      </c>
      <c r="H203" s="209">
        <v>415.91</v>
      </c>
      <c r="I203" s="210"/>
      <c r="J203" s="209">
        <f t="shared" ref="J203:J228" si="15">ROUND(I203*H203,2)</f>
        <v>0</v>
      </c>
      <c r="K203" s="207" t="s">
        <v>1</v>
      </c>
      <c r="L203" s="34"/>
      <c r="M203" s="211" t="s">
        <v>1</v>
      </c>
      <c r="N203" s="212" t="s">
        <v>41</v>
      </c>
      <c r="O203" s="62"/>
      <c r="P203" s="213">
        <f t="shared" ref="P203:P228" si="16">O203*H203</f>
        <v>0</v>
      </c>
      <c r="Q203" s="213">
        <v>0</v>
      </c>
      <c r="R203" s="213">
        <f t="shared" ref="R203:R228" si="17">Q203*H203</f>
        <v>0</v>
      </c>
      <c r="S203" s="213">
        <v>0</v>
      </c>
      <c r="T203" s="214">
        <f t="shared" ref="T203:T228" si="18">S203*H203</f>
        <v>0</v>
      </c>
      <c r="AR203" s="215" t="s">
        <v>205</v>
      </c>
      <c r="AT203" s="215" t="s">
        <v>201</v>
      </c>
      <c r="AU203" s="215" t="s">
        <v>85</v>
      </c>
      <c r="AY203" s="13" t="s">
        <v>198</v>
      </c>
      <c r="BE203" s="216">
        <f t="shared" ref="BE203:BE228" si="19">IF(N203="základní",J203,0)</f>
        <v>0</v>
      </c>
      <c r="BF203" s="216">
        <f t="shared" ref="BF203:BF228" si="20">IF(N203="snížená",J203,0)</f>
        <v>0</v>
      </c>
      <c r="BG203" s="216">
        <f t="shared" ref="BG203:BG228" si="21">IF(N203="zákl. přenesená",J203,0)</f>
        <v>0</v>
      </c>
      <c r="BH203" s="216">
        <f t="shared" ref="BH203:BH228" si="22">IF(N203="sníž. přenesená",J203,0)</f>
        <v>0</v>
      </c>
      <c r="BI203" s="216">
        <f t="shared" ref="BI203:BI228" si="23">IF(N203="nulová",J203,0)</f>
        <v>0</v>
      </c>
      <c r="BJ203" s="13" t="s">
        <v>83</v>
      </c>
      <c r="BK203" s="216">
        <f t="shared" ref="BK203:BK228" si="24">ROUND(I203*H203,2)</f>
        <v>0</v>
      </c>
      <c r="BL203" s="13" t="s">
        <v>205</v>
      </c>
      <c r="BM203" s="215" t="s">
        <v>304</v>
      </c>
    </row>
    <row r="204" spans="2:65" s="1" customFormat="1" ht="24" customHeight="1">
      <c r="B204" s="30"/>
      <c r="C204" s="205" t="s">
        <v>268</v>
      </c>
      <c r="D204" s="205" t="s">
        <v>201</v>
      </c>
      <c r="E204" s="206" t="s">
        <v>305</v>
      </c>
      <c r="F204" s="207" t="s">
        <v>306</v>
      </c>
      <c r="G204" s="208" t="s">
        <v>275</v>
      </c>
      <c r="H204" s="209">
        <v>47.97</v>
      </c>
      <c r="I204" s="210"/>
      <c r="J204" s="209">
        <f t="shared" si="15"/>
        <v>0</v>
      </c>
      <c r="K204" s="207" t="s">
        <v>1</v>
      </c>
      <c r="L204" s="34"/>
      <c r="M204" s="211" t="s">
        <v>1</v>
      </c>
      <c r="N204" s="212" t="s">
        <v>41</v>
      </c>
      <c r="O204" s="62"/>
      <c r="P204" s="213">
        <f t="shared" si="16"/>
        <v>0</v>
      </c>
      <c r="Q204" s="213">
        <v>0</v>
      </c>
      <c r="R204" s="213">
        <f t="shared" si="17"/>
        <v>0</v>
      </c>
      <c r="S204" s="213">
        <v>0</v>
      </c>
      <c r="T204" s="214">
        <f t="shared" si="18"/>
        <v>0</v>
      </c>
      <c r="AR204" s="215" t="s">
        <v>205</v>
      </c>
      <c r="AT204" s="215" t="s">
        <v>201</v>
      </c>
      <c r="AU204" s="215" t="s">
        <v>85</v>
      </c>
      <c r="AY204" s="13" t="s">
        <v>198</v>
      </c>
      <c r="BE204" s="216">
        <f t="shared" si="19"/>
        <v>0</v>
      </c>
      <c r="BF204" s="216">
        <f t="shared" si="20"/>
        <v>0</v>
      </c>
      <c r="BG204" s="216">
        <f t="shared" si="21"/>
        <v>0</v>
      </c>
      <c r="BH204" s="216">
        <f t="shared" si="22"/>
        <v>0</v>
      </c>
      <c r="BI204" s="216">
        <f t="shared" si="23"/>
        <v>0</v>
      </c>
      <c r="BJ204" s="13" t="s">
        <v>83</v>
      </c>
      <c r="BK204" s="216">
        <f t="shared" si="24"/>
        <v>0</v>
      </c>
      <c r="BL204" s="13" t="s">
        <v>205</v>
      </c>
      <c r="BM204" s="215" t="s">
        <v>307</v>
      </c>
    </row>
    <row r="205" spans="2:65" s="1" customFormat="1" ht="24" customHeight="1">
      <c r="B205" s="30"/>
      <c r="C205" s="205" t="s">
        <v>260</v>
      </c>
      <c r="D205" s="205" t="s">
        <v>201</v>
      </c>
      <c r="E205" s="206" t="s">
        <v>308</v>
      </c>
      <c r="F205" s="207" t="s">
        <v>309</v>
      </c>
      <c r="G205" s="208" t="s">
        <v>275</v>
      </c>
      <c r="H205" s="209">
        <v>142.49</v>
      </c>
      <c r="I205" s="210"/>
      <c r="J205" s="209">
        <f t="shared" si="15"/>
        <v>0</v>
      </c>
      <c r="K205" s="207" t="s">
        <v>1</v>
      </c>
      <c r="L205" s="34"/>
      <c r="M205" s="211" t="s">
        <v>1</v>
      </c>
      <c r="N205" s="212" t="s">
        <v>41</v>
      </c>
      <c r="O205" s="62"/>
      <c r="P205" s="213">
        <f t="shared" si="16"/>
        <v>0</v>
      </c>
      <c r="Q205" s="213">
        <v>0</v>
      </c>
      <c r="R205" s="213">
        <f t="shared" si="17"/>
        <v>0</v>
      </c>
      <c r="S205" s="213">
        <v>0</v>
      </c>
      <c r="T205" s="214">
        <f t="shared" si="18"/>
        <v>0</v>
      </c>
      <c r="AR205" s="215" t="s">
        <v>205</v>
      </c>
      <c r="AT205" s="215" t="s">
        <v>201</v>
      </c>
      <c r="AU205" s="215" t="s">
        <v>85</v>
      </c>
      <c r="AY205" s="13" t="s">
        <v>198</v>
      </c>
      <c r="BE205" s="216">
        <f t="shared" si="19"/>
        <v>0</v>
      </c>
      <c r="BF205" s="216">
        <f t="shared" si="20"/>
        <v>0</v>
      </c>
      <c r="BG205" s="216">
        <f t="shared" si="21"/>
        <v>0</v>
      </c>
      <c r="BH205" s="216">
        <f t="shared" si="22"/>
        <v>0</v>
      </c>
      <c r="BI205" s="216">
        <f t="shared" si="23"/>
        <v>0</v>
      </c>
      <c r="BJ205" s="13" t="s">
        <v>83</v>
      </c>
      <c r="BK205" s="216">
        <f t="shared" si="24"/>
        <v>0</v>
      </c>
      <c r="BL205" s="13" t="s">
        <v>205</v>
      </c>
      <c r="BM205" s="215" t="s">
        <v>310</v>
      </c>
    </row>
    <row r="206" spans="2:65" s="1" customFormat="1" ht="24" customHeight="1">
      <c r="B206" s="30"/>
      <c r="C206" s="205" t="s">
        <v>311</v>
      </c>
      <c r="D206" s="205" t="s">
        <v>201</v>
      </c>
      <c r="E206" s="206" t="s">
        <v>312</v>
      </c>
      <c r="F206" s="207" t="s">
        <v>313</v>
      </c>
      <c r="G206" s="208" t="s">
        <v>204</v>
      </c>
      <c r="H206" s="209">
        <v>1</v>
      </c>
      <c r="I206" s="210"/>
      <c r="J206" s="209">
        <f t="shared" si="15"/>
        <v>0</v>
      </c>
      <c r="K206" s="207" t="s">
        <v>1</v>
      </c>
      <c r="L206" s="34"/>
      <c r="M206" s="211" t="s">
        <v>1</v>
      </c>
      <c r="N206" s="212" t="s">
        <v>41</v>
      </c>
      <c r="O206" s="62"/>
      <c r="P206" s="213">
        <f t="shared" si="16"/>
        <v>0</v>
      </c>
      <c r="Q206" s="213">
        <v>0</v>
      </c>
      <c r="R206" s="213">
        <f t="shared" si="17"/>
        <v>0</v>
      </c>
      <c r="S206" s="213">
        <v>0</v>
      </c>
      <c r="T206" s="214">
        <f t="shared" si="18"/>
        <v>0</v>
      </c>
      <c r="AR206" s="215" t="s">
        <v>205</v>
      </c>
      <c r="AT206" s="215" t="s">
        <v>201</v>
      </c>
      <c r="AU206" s="215" t="s">
        <v>85</v>
      </c>
      <c r="AY206" s="13" t="s">
        <v>198</v>
      </c>
      <c r="BE206" s="216">
        <f t="shared" si="19"/>
        <v>0</v>
      </c>
      <c r="BF206" s="216">
        <f t="shared" si="20"/>
        <v>0</v>
      </c>
      <c r="BG206" s="216">
        <f t="shared" si="21"/>
        <v>0</v>
      </c>
      <c r="BH206" s="216">
        <f t="shared" si="22"/>
        <v>0</v>
      </c>
      <c r="BI206" s="216">
        <f t="shared" si="23"/>
        <v>0</v>
      </c>
      <c r="BJ206" s="13" t="s">
        <v>83</v>
      </c>
      <c r="BK206" s="216">
        <f t="shared" si="24"/>
        <v>0</v>
      </c>
      <c r="BL206" s="13" t="s">
        <v>205</v>
      </c>
      <c r="BM206" s="215" t="s">
        <v>314</v>
      </c>
    </row>
    <row r="207" spans="2:65" s="1" customFormat="1" ht="24" customHeight="1">
      <c r="B207" s="30"/>
      <c r="C207" s="205" t="s">
        <v>263</v>
      </c>
      <c r="D207" s="205" t="s">
        <v>201</v>
      </c>
      <c r="E207" s="206" t="s">
        <v>315</v>
      </c>
      <c r="F207" s="207" t="s">
        <v>316</v>
      </c>
      <c r="G207" s="208" t="s">
        <v>256</v>
      </c>
      <c r="H207" s="209">
        <v>11.35</v>
      </c>
      <c r="I207" s="210"/>
      <c r="J207" s="209">
        <f t="shared" si="15"/>
        <v>0</v>
      </c>
      <c r="K207" s="207" t="s">
        <v>1</v>
      </c>
      <c r="L207" s="34"/>
      <c r="M207" s="211" t="s">
        <v>1</v>
      </c>
      <c r="N207" s="212" t="s">
        <v>41</v>
      </c>
      <c r="O207" s="62"/>
      <c r="P207" s="213">
        <f t="shared" si="16"/>
        <v>0</v>
      </c>
      <c r="Q207" s="213">
        <v>0</v>
      </c>
      <c r="R207" s="213">
        <f t="shared" si="17"/>
        <v>0</v>
      </c>
      <c r="S207" s="213">
        <v>0</v>
      </c>
      <c r="T207" s="214">
        <f t="shared" si="18"/>
        <v>0</v>
      </c>
      <c r="AR207" s="215" t="s">
        <v>205</v>
      </c>
      <c r="AT207" s="215" t="s">
        <v>201</v>
      </c>
      <c r="AU207" s="215" t="s">
        <v>85</v>
      </c>
      <c r="AY207" s="13" t="s">
        <v>198</v>
      </c>
      <c r="BE207" s="216">
        <f t="shared" si="19"/>
        <v>0</v>
      </c>
      <c r="BF207" s="216">
        <f t="shared" si="20"/>
        <v>0</v>
      </c>
      <c r="BG207" s="216">
        <f t="shared" si="21"/>
        <v>0</v>
      </c>
      <c r="BH207" s="216">
        <f t="shared" si="22"/>
        <v>0</v>
      </c>
      <c r="BI207" s="216">
        <f t="shared" si="23"/>
        <v>0</v>
      </c>
      <c r="BJ207" s="13" t="s">
        <v>83</v>
      </c>
      <c r="BK207" s="216">
        <f t="shared" si="24"/>
        <v>0</v>
      </c>
      <c r="BL207" s="13" t="s">
        <v>205</v>
      </c>
      <c r="BM207" s="215" t="s">
        <v>317</v>
      </c>
    </row>
    <row r="208" spans="2:65" s="1" customFormat="1" ht="16.5" customHeight="1">
      <c r="B208" s="30"/>
      <c r="C208" s="205" t="s">
        <v>300</v>
      </c>
      <c r="D208" s="205" t="s">
        <v>201</v>
      </c>
      <c r="E208" s="206" t="s">
        <v>318</v>
      </c>
      <c r="F208" s="207" t="s">
        <v>319</v>
      </c>
      <c r="G208" s="208" t="s">
        <v>256</v>
      </c>
      <c r="H208" s="209">
        <v>1</v>
      </c>
      <c r="I208" s="210"/>
      <c r="J208" s="209">
        <f t="shared" si="15"/>
        <v>0</v>
      </c>
      <c r="K208" s="207" t="s">
        <v>1</v>
      </c>
      <c r="L208" s="34"/>
      <c r="M208" s="211" t="s">
        <v>1</v>
      </c>
      <c r="N208" s="212" t="s">
        <v>41</v>
      </c>
      <c r="O208" s="62"/>
      <c r="P208" s="213">
        <f t="shared" si="16"/>
        <v>0</v>
      </c>
      <c r="Q208" s="213">
        <v>0</v>
      </c>
      <c r="R208" s="213">
        <f t="shared" si="17"/>
        <v>0</v>
      </c>
      <c r="S208" s="213">
        <v>0</v>
      </c>
      <c r="T208" s="214">
        <f t="shared" si="18"/>
        <v>0</v>
      </c>
      <c r="AR208" s="215" t="s">
        <v>205</v>
      </c>
      <c r="AT208" s="215" t="s">
        <v>201</v>
      </c>
      <c r="AU208" s="215" t="s">
        <v>85</v>
      </c>
      <c r="AY208" s="13" t="s">
        <v>198</v>
      </c>
      <c r="BE208" s="216">
        <f t="shared" si="19"/>
        <v>0</v>
      </c>
      <c r="BF208" s="216">
        <f t="shared" si="20"/>
        <v>0</v>
      </c>
      <c r="BG208" s="216">
        <f t="shared" si="21"/>
        <v>0</v>
      </c>
      <c r="BH208" s="216">
        <f t="shared" si="22"/>
        <v>0</v>
      </c>
      <c r="BI208" s="216">
        <f t="shared" si="23"/>
        <v>0</v>
      </c>
      <c r="BJ208" s="13" t="s">
        <v>83</v>
      </c>
      <c r="BK208" s="216">
        <f t="shared" si="24"/>
        <v>0</v>
      </c>
      <c r="BL208" s="13" t="s">
        <v>205</v>
      </c>
      <c r="BM208" s="215" t="s">
        <v>320</v>
      </c>
    </row>
    <row r="209" spans="2:65" s="1" customFormat="1" ht="16.5" customHeight="1">
      <c r="B209" s="30"/>
      <c r="C209" s="205" t="s">
        <v>267</v>
      </c>
      <c r="D209" s="205" t="s">
        <v>201</v>
      </c>
      <c r="E209" s="206" t="s">
        <v>321</v>
      </c>
      <c r="F209" s="207" t="s">
        <v>322</v>
      </c>
      <c r="G209" s="208" t="s">
        <v>204</v>
      </c>
      <c r="H209" s="209">
        <v>1</v>
      </c>
      <c r="I209" s="210"/>
      <c r="J209" s="209">
        <f t="shared" si="15"/>
        <v>0</v>
      </c>
      <c r="K209" s="207" t="s">
        <v>1</v>
      </c>
      <c r="L209" s="34"/>
      <c r="M209" s="211" t="s">
        <v>1</v>
      </c>
      <c r="N209" s="212" t="s">
        <v>41</v>
      </c>
      <c r="O209" s="62"/>
      <c r="P209" s="213">
        <f t="shared" si="16"/>
        <v>0</v>
      </c>
      <c r="Q209" s="213">
        <v>0</v>
      </c>
      <c r="R209" s="213">
        <f t="shared" si="17"/>
        <v>0</v>
      </c>
      <c r="S209" s="213">
        <v>0</v>
      </c>
      <c r="T209" s="214">
        <f t="shared" si="18"/>
        <v>0</v>
      </c>
      <c r="AR209" s="215" t="s">
        <v>205</v>
      </c>
      <c r="AT209" s="215" t="s">
        <v>201</v>
      </c>
      <c r="AU209" s="215" t="s">
        <v>85</v>
      </c>
      <c r="AY209" s="13" t="s">
        <v>198</v>
      </c>
      <c r="BE209" s="216">
        <f t="shared" si="19"/>
        <v>0</v>
      </c>
      <c r="BF209" s="216">
        <f t="shared" si="20"/>
        <v>0</v>
      </c>
      <c r="BG209" s="216">
        <f t="shared" si="21"/>
        <v>0</v>
      </c>
      <c r="BH209" s="216">
        <f t="shared" si="22"/>
        <v>0</v>
      </c>
      <c r="BI209" s="216">
        <f t="shared" si="23"/>
        <v>0</v>
      </c>
      <c r="BJ209" s="13" t="s">
        <v>83</v>
      </c>
      <c r="BK209" s="216">
        <f t="shared" si="24"/>
        <v>0</v>
      </c>
      <c r="BL209" s="13" t="s">
        <v>205</v>
      </c>
      <c r="BM209" s="215" t="s">
        <v>323</v>
      </c>
    </row>
    <row r="210" spans="2:65" s="1" customFormat="1" ht="16.5" customHeight="1">
      <c r="B210" s="30"/>
      <c r="C210" s="205" t="s">
        <v>324</v>
      </c>
      <c r="D210" s="205" t="s">
        <v>201</v>
      </c>
      <c r="E210" s="206" t="s">
        <v>325</v>
      </c>
      <c r="F210" s="207" t="s">
        <v>326</v>
      </c>
      <c r="G210" s="208" t="s">
        <v>204</v>
      </c>
      <c r="H210" s="209">
        <v>2</v>
      </c>
      <c r="I210" s="210"/>
      <c r="J210" s="209">
        <f t="shared" si="15"/>
        <v>0</v>
      </c>
      <c r="K210" s="207" t="s">
        <v>1</v>
      </c>
      <c r="L210" s="34"/>
      <c r="M210" s="211" t="s">
        <v>1</v>
      </c>
      <c r="N210" s="212" t="s">
        <v>41</v>
      </c>
      <c r="O210" s="62"/>
      <c r="P210" s="213">
        <f t="shared" si="16"/>
        <v>0</v>
      </c>
      <c r="Q210" s="213">
        <v>0</v>
      </c>
      <c r="R210" s="213">
        <f t="shared" si="17"/>
        <v>0</v>
      </c>
      <c r="S210" s="213">
        <v>0</v>
      </c>
      <c r="T210" s="214">
        <f t="shared" si="18"/>
        <v>0</v>
      </c>
      <c r="AR210" s="215" t="s">
        <v>205</v>
      </c>
      <c r="AT210" s="215" t="s">
        <v>201</v>
      </c>
      <c r="AU210" s="215" t="s">
        <v>85</v>
      </c>
      <c r="AY210" s="13" t="s">
        <v>198</v>
      </c>
      <c r="BE210" s="216">
        <f t="shared" si="19"/>
        <v>0</v>
      </c>
      <c r="BF210" s="216">
        <f t="shared" si="20"/>
        <v>0</v>
      </c>
      <c r="BG210" s="216">
        <f t="shared" si="21"/>
        <v>0</v>
      </c>
      <c r="BH210" s="216">
        <f t="shared" si="22"/>
        <v>0</v>
      </c>
      <c r="BI210" s="216">
        <f t="shared" si="23"/>
        <v>0</v>
      </c>
      <c r="BJ210" s="13" t="s">
        <v>83</v>
      </c>
      <c r="BK210" s="216">
        <f t="shared" si="24"/>
        <v>0</v>
      </c>
      <c r="BL210" s="13" t="s">
        <v>205</v>
      </c>
      <c r="BM210" s="215" t="s">
        <v>327</v>
      </c>
    </row>
    <row r="211" spans="2:65" s="1" customFormat="1" ht="16.5" customHeight="1">
      <c r="B211" s="30"/>
      <c r="C211" s="205" t="s">
        <v>272</v>
      </c>
      <c r="D211" s="205" t="s">
        <v>201</v>
      </c>
      <c r="E211" s="206" t="s">
        <v>328</v>
      </c>
      <c r="F211" s="207" t="s">
        <v>329</v>
      </c>
      <c r="G211" s="208" t="s">
        <v>256</v>
      </c>
      <c r="H211" s="209">
        <v>6</v>
      </c>
      <c r="I211" s="210"/>
      <c r="J211" s="209">
        <f t="shared" si="15"/>
        <v>0</v>
      </c>
      <c r="K211" s="207" t="s">
        <v>1</v>
      </c>
      <c r="L211" s="34"/>
      <c r="M211" s="211" t="s">
        <v>1</v>
      </c>
      <c r="N211" s="212" t="s">
        <v>41</v>
      </c>
      <c r="O211" s="62"/>
      <c r="P211" s="213">
        <f t="shared" si="16"/>
        <v>0</v>
      </c>
      <c r="Q211" s="213">
        <v>0</v>
      </c>
      <c r="R211" s="213">
        <f t="shared" si="17"/>
        <v>0</v>
      </c>
      <c r="S211" s="213">
        <v>0</v>
      </c>
      <c r="T211" s="214">
        <f t="shared" si="18"/>
        <v>0</v>
      </c>
      <c r="AR211" s="215" t="s">
        <v>205</v>
      </c>
      <c r="AT211" s="215" t="s">
        <v>201</v>
      </c>
      <c r="AU211" s="215" t="s">
        <v>85</v>
      </c>
      <c r="AY211" s="13" t="s">
        <v>198</v>
      </c>
      <c r="BE211" s="216">
        <f t="shared" si="19"/>
        <v>0</v>
      </c>
      <c r="BF211" s="216">
        <f t="shared" si="20"/>
        <v>0</v>
      </c>
      <c r="BG211" s="216">
        <f t="shared" si="21"/>
        <v>0</v>
      </c>
      <c r="BH211" s="216">
        <f t="shared" si="22"/>
        <v>0</v>
      </c>
      <c r="BI211" s="216">
        <f t="shared" si="23"/>
        <v>0</v>
      </c>
      <c r="BJ211" s="13" t="s">
        <v>83</v>
      </c>
      <c r="BK211" s="216">
        <f t="shared" si="24"/>
        <v>0</v>
      </c>
      <c r="BL211" s="13" t="s">
        <v>205</v>
      </c>
      <c r="BM211" s="215" t="s">
        <v>330</v>
      </c>
    </row>
    <row r="212" spans="2:65" s="1" customFormat="1" ht="16.5" customHeight="1">
      <c r="B212" s="30"/>
      <c r="C212" s="205" t="s">
        <v>331</v>
      </c>
      <c r="D212" s="205" t="s">
        <v>201</v>
      </c>
      <c r="E212" s="206" t="s">
        <v>332</v>
      </c>
      <c r="F212" s="207" t="s">
        <v>333</v>
      </c>
      <c r="G212" s="208" t="s">
        <v>204</v>
      </c>
      <c r="H212" s="209">
        <v>31</v>
      </c>
      <c r="I212" s="210"/>
      <c r="J212" s="209">
        <f t="shared" si="15"/>
        <v>0</v>
      </c>
      <c r="K212" s="207" t="s">
        <v>1</v>
      </c>
      <c r="L212" s="34"/>
      <c r="M212" s="211" t="s">
        <v>1</v>
      </c>
      <c r="N212" s="212" t="s">
        <v>41</v>
      </c>
      <c r="O212" s="62"/>
      <c r="P212" s="213">
        <f t="shared" si="16"/>
        <v>0</v>
      </c>
      <c r="Q212" s="213">
        <v>0</v>
      </c>
      <c r="R212" s="213">
        <f t="shared" si="17"/>
        <v>0</v>
      </c>
      <c r="S212" s="213">
        <v>0</v>
      </c>
      <c r="T212" s="214">
        <f t="shared" si="18"/>
        <v>0</v>
      </c>
      <c r="AR212" s="215" t="s">
        <v>205</v>
      </c>
      <c r="AT212" s="215" t="s">
        <v>201</v>
      </c>
      <c r="AU212" s="215" t="s">
        <v>85</v>
      </c>
      <c r="AY212" s="13" t="s">
        <v>198</v>
      </c>
      <c r="BE212" s="216">
        <f t="shared" si="19"/>
        <v>0</v>
      </c>
      <c r="BF212" s="216">
        <f t="shared" si="20"/>
        <v>0</v>
      </c>
      <c r="BG212" s="216">
        <f t="shared" si="21"/>
        <v>0</v>
      </c>
      <c r="BH212" s="216">
        <f t="shared" si="22"/>
        <v>0</v>
      </c>
      <c r="BI212" s="216">
        <f t="shared" si="23"/>
        <v>0</v>
      </c>
      <c r="BJ212" s="13" t="s">
        <v>83</v>
      </c>
      <c r="BK212" s="216">
        <f t="shared" si="24"/>
        <v>0</v>
      </c>
      <c r="BL212" s="13" t="s">
        <v>205</v>
      </c>
      <c r="BM212" s="215" t="s">
        <v>334</v>
      </c>
    </row>
    <row r="213" spans="2:65" s="1" customFormat="1" ht="16.5" customHeight="1">
      <c r="B213" s="30"/>
      <c r="C213" s="205" t="s">
        <v>276</v>
      </c>
      <c r="D213" s="205" t="s">
        <v>201</v>
      </c>
      <c r="E213" s="206" t="s">
        <v>335</v>
      </c>
      <c r="F213" s="207" t="s">
        <v>336</v>
      </c>
      <c r="G213" s="208" t="s">
        <v>204</v>
      </c>
      <c r="H213" s="209">
        <v>2</v>
      </c>
      <c r="I213" s="210"/>
      <c r="J213" s="209">
        <f t="shared" si="15"/>
        <v>0</v>
      </c>
      <c r="K213" s="207" t="s">
        <v>1</v>
      </c>
      <c r="L213" s="34"/>
      <c r="M213" s="211" t="s">
        <v>1</v>
      </c>
      <c r="N213" s="212" t="s">
        <v>41</v>
      </c>
      <c r="O213" s="62"/>
      <c r="P213" s="213">
        <f t="shared" si="16"/>
        <v>0</v>
      </c>
      <c r="Q213" s="213">
        <v>0</v>
      </c>
      <c r="R213" s="213">
        <f t="shared" si="17"/>
        <v>0</v>
      </c>
      <c r="S213" s="213">
        <v>0</v>
      </c>
      <c r="T213" s="214">
        <f t="shared" si="18"/>
        <v>0</v>
      </c>
      <c r="AR213" s="215" t="s">
        <v>205</v>
      </c>
      <c r="AT213" s="215" t="s">
        <v>201</v>
      </c>
      <c r="AU213" s="215" t="s">
        <v>85</v>
      </c>
      <c r="AY213" s="13" t="s">
        <v>198</v>
      </c>
      <c r="BE213" s="216">
        <f t="shared" si="19"/>
        <v>0</v>
      </c>
      <c r="BF213" s="216">
        <f t="shared" si="20"/>
        <v>0</v>
      </c>
      <c r="BG213" s="216">
        <f t="shared" si="21"/>
        <v>0</v>
      </c>
      <c r="BH213" s="216">
        <f t="shared" si="22"/>
        <v>0</v>
      </c>
      <c r="BI213" s="216">
        <f t="shared" si="23"/>
        <v>0</v>
      </c>
      <c r="BJ213" s="13" t="s">
        <v>83</v>
      </c>
      <c r="BK213" s="216">
        <f t="shared" si="24"/>
        <v>0</v>
      </c>
      <c r="BL213" s="13" t="s">
        <v>205</v>
      </c>
      <c r="BM213" s="215" t="s">
        <v>337</v>
      </c>
    </row>
    <row r="214" spans="2:65" s="1" customFormat="1" ht="16.5" customHeight="1">
      <c r="B214" s="30"/>
      <c r="C214" s="205" t="s">
        <v>338</v>
      </c>
      <c r="D214" s="205" t="s">
        <v>201</v>
      </c>
      <c r="E214" s="206" t="s">
        <v>339</v>
      </c>
      <c r="F214" s="207" t="s">
        <v>340</v>
      </c>
      <c r="G214" s="208" t="s">
        <v>204</v>
      </c>
      <c r="H214" s="209">
        <v>48</v>
      </c>
      <c r="I214" s="210"/>
      <c r="J214" s="209">
        <f t="shared" si="15"/>
        <v>0</v>
      </c>
      <c r="K214" s="207" t="s">
        <v>1</v>
      </c>
      <c r="L214" s="34"/>
      <c r="M214" s="211" t="s">
        <v>1</v>
      </c>
      <c r="N214" s="212" t="s">
        <v>41</v>
      </c>
      <c r="O214" s="62"/>
      <c r="P214" s="213">
        <f t="shared" si="16"/>
        <v>0</v>
      </c>
      <c r="Q214" s="213">
        <v>0</v>
      </c>
      <c r="R214" s="213">
        <f t="shared" si="17"/>
        <v>0</v>
      </c>
      <c r="S214" s="213">
        <v>0</v>
      </c>
      <c r="T214" s="214">
        <f t="shared" si="18"/>
        <v>0</v>
      </c>
      <c r="AR214" s="215" t="s">
        <v>205</v>
      </c>
      <c r="AT214" s="215" t="s">
        <v>201</v>
      </c>
      <c r="AU214" s="215" t="s">
        <v>85</v>
      </c>
      <c r="AY214" s="13" t="s">
        <v>198</v>
      </c>
      <c r="BE214" s="216">
        <f t="shared" si="19"/>
        <v>0</v>
      </c>
      <c r="BF214" s="216">
        <f t="shared" si="20"/>
        <v>0</v>
      </c>
      <c r="BG214" s="216">
        <f t="shared" si="21"/>
        <v>0</v>
      </c>
      <c r="BH214" s="216">
        <f t="shared" si="22"/>
        <v>0</v>
      </c>
      <c r="BI214" s="216">
        <f t="shared" si="23"/>
        <v>0</v>
      </c>
      <c r="BJ214" s="13" t="s">
        <v>83</v>
      </c>
      <c r="BK214" s="216">
        <f t="shared" si="24"/>
        <v>0</v>
      </c>
      <c r="BL214" s="13" t="s">
        <v>205</v>
      </c>
      <c r="BM214" s="215" t="s">
        <v>341</v>
      </c>
    </row>
    <row r="215" spans="2:65" s="1" customFormat="1" ht="16.5" customHeight="1">
      <c r="B215" s="30"/>
      <c r="C215" s="205" t="s">
        <v>279</v>
      </c>
      <c r="D215" s="205" t="s">
        <v>201</v>
      </c>
      <c r="E215" s="206" t="s">
        <v>342</v>
      </c>
      <c r="F215" s="207" t="s">
        <v>343</v>
      </c>
      <c r="G215" s="208" t="s">
        <v>204</v>
      </c>
      <c r="H215" s="209">
        <v>16</v>
      </c>
      <c r="I215" s="210"/>
      <c r="J215" s="209">
        <f t="shared" si="15"/>
        <v>0</v>
      </c>
      <c r="K215" s="207" t="s">
        <v>1</v>
      </c>
      <c r="L215" s="34"/>
      <c r="M215" s="211" t="s">
        <v>1</v>
      </c>
      <c r="N215" s="212" t="s">
        <v>41</v>
      </c>
      <c r="O215" s="62"/>
      <c r="P215" s="213">
        <f t="shared" si="16"/>
        <v>0</v>
      </c>
      <c r="Q215" s="213">
        <v>0</v>
      </c>
      <c r="R215" s="213">
        <f t="shared" si="17"/>
        <v>0</v>
      </c>
      <c r="S215" s="213">
        <v>0</v>
      </c>
      <c r="T215" s="214">
        <f t="shared" si="18"/>
        <v>0</v>
      </c>
      <c r="AR215" s="215" t="s">
        <v>205</v>
      </c>
      <c r="AT215" s="215" t="s">
        <v>201</v>
      </c>
      <c r="AU215" s="215" t="s">
        <v>85</v>
      </c>
      <c r="AY215" s="13" t="s">
        <v>198</v>
      </c>
      <c r="BE215" s="216">
        <f t="shared" si="19"/>
        <v>0</v>
      </c>
      <c r="BF215" s="216">
        <f t="shared" si="20"/>
        <v>0</v>
      </c>
      <c r="BG215" s="216">
        <f t="shared" si="21"/>
        <v>0</v>
      </c>
      <c r="BH215" s="216">
        <f t="shared" si="22"/>
        <v>0</v>
      </c>
      <c r="BI215" s="216">
        <f t="shared" si="23"/>
        <v>0</v>
      </c>
      <c r="BJ215" s="13" t="s">
        <v>83</v>
      </c>
      <c r="BK215" s="216">
        <f t="shared" si="24"/>
        <v>0</v>
      </c>
      <c r="BL215" s="13" t="s">
        <v>205</v>
      </c>
      <c r="BM215" s="215" t="s">
        <v>344</v>
      </c>
    </row>
    <row r="216" spans="2:65" s="1" customFormat="1" ht="16.5" customHeight="1">
      <c r="B216" s="30"/>
      <c r="C216" s="205" t="s">
        <v>345</v>
      </c>
      <c r="D216" s="205" t="s">
        <v>201</v>
      </c>
      <c r="E216" s="206" t="s">
        <v>346</v>
      </c>
      <c r="F216" s="207" t="s">
        <v>347</v>
      </c>
      <c r="G216" s="208" t="s">
        <v>204</v>
      </c>
      <c r="H216" s="209">
        <v>18</v>
      </c>
      <c r="I216" s="210"/>
      <c r="J216" s="209">
        <f t="shared" si="15"/>
        <v>0</v>
      </c>
      <c r="K216" s="207" t="s">
        <v>1</v>
      </c>
      <c r="L216" s="34"/>
      <c r="M216" s="211" t="s">
        <v>1</v>
      </c>
      <c r="N216" s="212" t="s">
        <v>41</v>
      </c>
      <c r="O216" s="62"/>
      <c r="P216" s="213">
        <f t="shared" si="16"/>
        <v>0</v>
      </c>
      <c r="Q216" s="213">
        <v>0</v>
      </c>
      <c r="R216" s="213">
        <f t="shared" si="17"/>
        <v>0</v>
      </c>
      <c r="S216" s="213">
        <v>0</v>
      </c>
      <c r="T216" s="214">
        <f t="shared" si="18"/>
        <v>0</v>
      </c>
      <c r="AR216" s="215" t="s">
        <v>205</v>
      </c>
      <c r="AT216" s="215" t="s">
        <v>201</v>
      </c>
      <c r="AU216" s="215" t="s">
        <v>85</v>
      </c>
      <c r="AY216" s="13" t="s">
        <v>198</v>
      </c>
      <c r="BE216" s="216">
        <f t="shared" si="19"/>
        <v>0</v>
      </c>
      <c r="BF216" s="216">
        <f t="shared" si="20"/>
        <v>0</v>
      </c>
      <c r="BG216" s="216">
        <f t="shared" si="21"/>
        <v>0</v>
      </c>
      <c r="BH216" s="216">
        <f t="shared" si="22"/>
        <v>0</v>
      </c>
      <c r="BI216" s="216">
        <f t="shared" si="23"/>
        <v>0</v>
      </c>
      <c r="BJ216" s="13" t="s">
        <v>83</v>
      </c>
      <c r="BK216" s="216">
        <f t="shared" si="24"/>
        <v>0</v>
      </c>
      <c r="BL216" s="13" t="s">
        <v>205</v>
      </c>
      <c r="BM216" s="215" t="s">
        <v>348</v>
      </c>
    </row>
    <row r="217" spans="2:65" s="1" customFormat="1" ht="16.5" customHeight="1">
      <c r="B217" s="30"/>
      <c r="C217" s="205" t="s">
        <v>282</v>
      </c>
      <c r="D217" s="205" t="s">
        <v>201</v>
      </c>
      <c r="E217" s="206" t="s">
        <v>349</v>
      </c>
      <c r="F217" s="207" t="s">
        <v>350</v>
      </c>
      <c r="G217" s="208" t="s">
        <v>204</v>
      </c>
      <c r="H217" s="209">
        <v>16</v>
      </c>
      <c r="I217" s="210"/>
      <c r="J217" s="209">
        <f t="shared" si="15"/>
        <v>0</v>
      </c>
      <c r="K217" s="207" t="s">
        <v>1</v>
      </c>
      <c r="L217" s="34"/>
      <c r="M217" s="211" t="s">
        <v>1</v>
      </c>
      <c r="N217" s="212" t="s">
        <v>41</v>
      </c>
      <c r="O217" s="62"/>
      <c r="P217" s="213">
        <f t="shared" si="16"/>
        <v>0</v>
      </c>
      <c r="Q217" s="213">
        <v>0</v>
      </c>
      <c r="R217" s="213">
        <f t="shared" si="17"/>
        <v>0</v>
      </c>
      <c r="S217" s="213">
        <v>0</v>
      </c>
      <c r="T217" s="214">
        <f t="shared" si="18"/>
        <v>0</v>
      </c>
      <c r="AR217" s="215" t="s">
        <v>205</v>
      </c>
      <c r="AT217" s="215" t="s">
        <v>201</v>
      </c>
      <c r="AU217" s="215" t="s">
        <v>85</v>
      </c>
      <c r="AY217" s="13" t="s">
        <v>198</v>
      </c>
      <c r="BE217" s="216">
        <f t="shared" si="19"/>
        <v>0</v>
      </c>
      <c r="BF217" s="216">
        <f t="shared" si="20"/>
        <v>0</v>
      </c>
      <c r="BG217" s="216">
        <f t="shared" si="21"/>
        <v>0</v>
      </c>
      <c r="BH217" s="216">
        <f t="shared" si="22"/>
        <v>0</v>
      </c>
      <c r="BI217" s="216">
        <f t="shared" si="23"/>
        <v>0</v>
      </c>
      <c r="BJ217" s="13" t="s">
        <v>83</v>
      </c>
      <c r="BK217" s="216">
        <f t="shared" si="24"/>
        <v>0</v>
      </c>
      <c r="BL217" s="13" t="s">
        <v>205</v>
      </c>
      <c r="BM217" s="215" t="s">
        <v>351</v>
      </c>
    </row>
    <row r="218" spans="2:65" s="1" customFormat="1" ht="16.5" customHeight="1">
      <c r="B218" s="30"/>
      <c r="C218" s="205" t="s">
        <v>352</v>
      </c>
      <c r="D218" s="205" t="s">
        <v>201</v>
      </c>
      <c r="E218" s="206" t="s">
        <v>353</v>
      </c>
      <c r="F218" s="207" t="s">
        <v>354</v>
      </c>
      <c r="G218" s="208" t="s">
        <v>204</v>
      </c>
      <c r="H218" s="209">
        <v>8</v>
      </c>
      <c r="I218" s="210"/>
      <c r="J218" s="209">
        <f t="shared" si="15"/>
        <v>0</v>
      </c>
      <c r="K218" s="207" t="s">
        <v>1</v>
      </c>
      <c r="L218" s="34"/>
      <c r="M218" s="211" t="s">
        <v>1</v>
      </c>
      <c r="N218" s="212" t="s">
        <v>41</v>
      </c>
      <c r="O218" s="62"/>
      <c r="P218" s="213">
        <f t="shared" si="16"/>
        <v>0</v>
      </c>
      <c r="Q218" s="213">
        <v>0</v>
      </c>
      <c r="R218" s="213">
        <f t="shared" si="17"/>
        <v>0</v>
      </c>
      <c r="S218" s="213">
        <v>0</v>
      </c>
      <c r="T218" s="214">
        <f t="shared" si="18"/>
        <v>0</v>
      </c>
      <c r="AR218" s="215" t="s">
        <v>205</v>
      </c>
      <c r="AT218" s="215" t="s">
        <v>201</v>
      </c>
      <c r="AU218" s="215" t="s">
        <v>85</v>
      </c>
      <c r="AY218" s="13" t="s">
        <v>198</v>
      </c>
      <c r="BE218" s="216">
        <f t="shared" si="19"/>
        <v>0</v>
      </c>
      <c r="BF218" s="216">
        <f t="shared" si="20"/>
        <v>0</v>
      </c>
      <c r="BG218" s="216">
        <f t="shared" si="21"/>
        <v>0</v>
      </c>
      <c r="BH218" s="216">
        <f t="shared" si="22"/>
        <v>0</v>
      </c>
      <c r="BI218" s="216">
        <f t="shared" si="23"/>
        <v>0</v>
      </c>
      <c r="BJ218" s="13" t="s">
        <v>83</v>
      </c>
      <c r="BK218" s="216">
        <f t="shared" si="24"/>
        <v>0</v>
      </c>
      <c r="BL218" s="13" t="s">
        <v>205</v>
      </c>
      <c r="BM218" s="215" t="s">
        <v>355</v>
      </c>
    </row>
    <row r="219" spans="2:65" s="1" customFormat="1" ht="16.5" customHeight="1">
      <c r="B219" s="30"/>
      <c r="C219" s="205" t="s">
        <v>285</v>
      </c>
      <c r="D219" s="205" t="s">
        <v>201</v>
      </c>
      <c r="E219" s="206" t="s">
        <v>335</v>
      </c>
      <c r="F219" s="207" t="s">
        <v>336</v>
      </c>
      <c r="G219" s="208" t="s">
        <v>204</v>
      </c>
      <c r="H219" s="209">
        <v>6</v>
      </c>
      <c r="I219" s="210"/>
      <c r="J219" s="209">
        <f t="shared" si="15"/>
        <v>0</v>
      </c>
      <c r="K219" s="207" t="s">
        <v>1</v>
      </c>
      <c r="L219" s="34"/>
      <c r="M219" s="211" t="s">
        <v>1</v>
      </c>
      <c r="N219" s="212" t="s">
        <v>41</v>
      </c>
      <c r="O219" s="62"/>
      <c r="P219" s="213">
        <f t="shared" si="16"/>
        <v>0</v>
      </c>
      <c r="Q219" s="213">
        <v>0</v>
      </c>
      <c r="R219" s="213">
        <f t="shared" si="17"/>
        <v>0</v>
      </c>
      <c r="S219" s="213">
        <v>0</v>
      </c>
      <c r="T219" s="214">
        <f t="shared" si="18"/>
        <v>0</v>
      </c>
      <c r="AR219" s="215" t="s">
        <v>205</v>
      </c>
      <c r="AT219" s="215" t="s">
        <v>201</v>
      </c>
      <c r="AU219" s="215" t="s">
        <v>85</v>
      </c>
      <c r="AY219" s="13" t="s">
        <v>198</v>
      </c>
      <c r="BE219" s="216">
        <f t="shared" si="19"/>
        <v>0</v>
      </c>
      <c r="BF219" s="216">
        <f t="shared" si="20"/>
        <v>0</v>
      </c>
      <c r="BG219" s="216">
        <f t="shared" si="21"/>
        <v>0</v>
      </c>
      <c r="BH219" s="216">
        <f t="shared" si="22"/>
        <v>0</v>
      </c>
      <c r="BI219" s="216">
        <f t="shared" si="23"/>
        <v>0</v>
      </c>
      <c r="BJ219" s="13" t="s">
        <v>83</v>
      </c>
      <c r="BK219" s="216">
        <f t="shared" si="24"/>
        <v>0</v>
      </c>
      <c r="BL219" s="13" t="s">
        <v>205</v>
      </c>
      <c r="BM219" s="215" t="s">
        <v>356</v>
      </c>
    </row>
    <row r="220" spans="2:65" s="1" customFormat="1" ht="16.5" customHeight="1">
      <c r="B220" s="30"/>
      <c r="C220" s="205" t="s">
        <v>357</v>
      </c>
      <c r="D220" s="205" t="s">
        <v>201</v>
      </c>
      <c r="E220" s="206" t="s">
        <v>358</v>
      </c>
      <c r="F220" s="207" t="s">
        <v>359</v>
      </c>
      <c r="G220" s="208" t="s">
        <v>204</v>
      </c>
      <c r="H220" s="209">
        <v>16</v>
      </c>
      <c r="I220" s="210"/>
      <c r="J220" s="209">
        <f t="shared" si="15"/>
        <v>0</v>
      </c>
      <c r="K220" s="207" t="s">
        <v>1</v>
      </c>
      <c r="L220" s="34"/>
      <c r="M220" s="211" t="s">
        <v>1</v>
      </c>
      <c r="N220" s="212" t="s">
        <v>41</v>
      </c>
      <c r="O220" s="62"/>
      <c r="P220" s="213">
        <f t="shared" si="16"/>
        <v>0</v>
      </c>
      <c r="Q220" s="213">
        <v>0</v>
      </c>
      <c r="R220" s="213">
        <f t="shared" si="17"/>
        <v>0</v>
      </c>
      <c r="S220" s="213">
        <v>0</v>
      </c>
      <c r="T220" s="214">
        <f t="shared" si="18"/>
        <v>0</v>
      </c>
      <c r="AR220" s="215" t="s">
        <v>205</v>
      </c>
      <c r="AT220" s="215" t="s">
        <v>201</v>
      </c>
      <c r="AU220" s="215" t="s">
        <v>85</v>
      </c>
      <c r="AY220" s="13" t="s">
        <v>198</v>
      </c>
      <c r="BE220" s="216">
        <f t="shared" si="19"/>
        <v>0</v>
      </c>
      <c r="BF220" s="216">
        <f t="shared" si="20"/>
        <v>0</v>
      </c>
      <c r="BG220" s="216">
        <f t="shared" si="21"/>
        <v>0</v>
      </c>
      <c r="BH220" s="216">
        <f t="shared" si="22"/>
        <v>0</v>
      </c>
      <c r="BI220" s="216">
        <f t="shared" si="23"/>
        <v>0</v>
      </c>
      <c r="BJ220" s="13" t="s">
        <v>83</v>
      </c>
      <c r="BK220" s="216">
        <f t="shared" si="24"/>
        <v>0</v>
      </c>
      <c r="BL220" s="13" t="s">
        <v>205</v>
      </c>
      <c r="BM220" s="215" t="s">
        <v>360</v>
      </c>
    </row>
    <row r="221" spans="2:65" s="1" customFormat="1" ht="16.5" customHeight="1">
      <c r="B221" s="30"/>
      <c r="C221" s="205" t="s">
        <v>288</v>
      </c>
      <c r="D221" s="205" t="s">
        <v>201</v>
      </c>
      <c r="E221" s="206" t="s">
        <v>361</v>
      </c>
      <c r="F221" s="207" t="s">
        <v>362</v>
      </c>
      <c r="G221" s="208" t="s">
        <v>275</v>
      </c>
      <c r="H221" s="209">
        <v>9.6999999999999993</v>
      </c>
      <c r="I221" s="210"/>
      <c r="J221" s="209">
        <f t="shared" si="15"/>
        <v>0</v>
      </c>
      <c r="K221" s="207" t="s">
        <v>1</v>
      </c>
      <c r="L221" s="34"/>
      <c r="M221" s="211" t="s">
        <v>1</v>
      </c>
      <c r="N221" s="212" t="s">
        <v>41</v>
      </c>
      <c r="O221" s="62"/>
      <c r="P221" s="213">
        <f t="shared" si="16"/>
        <v>0</v>
      </c>
      <c r="Q221" s="213">
        <v>0</v>
      </c>
      <c r="R221" s="213">
        <f t="shared" si="17"/>
        <v>0</v>
      </c>
      <c r="S221" s="213">
        <v>0</v>
      </c>
      <c r="T221" s="214">
        <f t="shared" si="18"/>
        <v>0</v>
      </c>
      <c r="AR221" s="215" t="s">
        <v>205</v>
      </c>
      <c r="AT221" s="215" t="s">
        <v>201</v>
      </c>
      <c r="AU221" s="215" t="s">
        <v>85</v>
      </c>
      <c r="AY221" s="13" t="s">
        <v>198</v>
      </c>
      <c r="BE221" s="216">
        <f t="shared" si="19"/>
        <v>0</v>
      </c>
      <c r="BF221" s="216">
        <f t="shared" si="20"/>
        <v>0</v>
      </c>
      <c r="BG221" s="216">
        <f t="shared" si="21"/>
        <v>0</v>
      </c>
      <c r="BH221" s="216">
        <f t="shared" si="22"/>
        <v>0</v>
      </c>
      <c r="BI221" s="216">
        <f t="shared" si="23"/>
        <v>0</v>
      </c>
      <c r="BJ221" s="13" t="s">
        <v>83</v>
      </c>
      <c r="BK221" s="216">
        <f t="shared" si="24"/>
        <v>0</v>
      </c>
      <c r="BL221" s="13" t="s">
        <v>205</v>
      </c>
      <c r="BM221" s="215" t="s">
        <v>363</v>
      </c>
    </row>
    <row r="222" spans="2:65" s="1" customFormat="1" ht="16.5" customHeight="1">
      <c r="B222" s="30"/>
      <c r="C222" s="205" t="s">
        <v>364</v>
      </c>
      <c r="D222" s="205" t="s">
        <v>201</v>
      </c>
      <c r="E222" s="206" t="s">
        <v>365</v>
      </c>
      <c r="F222" s="207" t="s">
        <v>366</v>
      </c>
      <c r="G222" s="208" t="s">
        <v>256</v>
      </c>
      <c r="H222" s="209">
        <v>66.25</v>
      </c>
      <c r="I222" s="210"/>
      <c r="J222" s="209">
        <f t="shared" si="15"/>
        <v>0</v>
      </c>
      <c r="K222" s="207" t="s">
        <v>1</v>
      </c>
      <c r="L222" s="34"/>
      <c r="M222" s="211" t="s">
        <v>1</v>
      </c>
      <c r="N222" s="212" t="s">
        <v>41</v>
      </c>
      <c r="O222" s="62"/>
      <c r="P222" s="213">
        <f t="shared" si="16"/>
        <v>0</v>
      </c>
      <c r="Q222" s="213">
        <v>0</v>
      </c>
      <c r="R222" s="213">
        <f t="shared" si="17"/>
        <v>0</v>
      </c>
      <c r="S222" s="213">
        <v>0</v>
      </c>
      <c r="T222" s="214">
        <f t="shared" si="18"/>
        <v>0</v>
      </c>
      <c r="AR222" s="215" t="s">
        <v>205</v>
      </c>
      <c r="AT222" s="215" t="s">
        <v>201</v>
      </c>
      <c r="AU222" s="215" t="s">
        <v>85</v>
      </c>
      <c r="AY222" s="13" t="s">
        <v>198</v>
      </c>
      <c r="BE222" s="216">
        <f t="shared" si="19"/>
        <v>0</v>
      </c>
      <c r="BF222" s="216">
        <f t="shared" si="20"/>
        <v>0</v>
      </c>
      <c r="BG222" s="216">
        <f t="shared" si="21"/>
        <v>0</v>
      </c>
      <c r="BH222" s="216">
        <f t="shared" si="22"/>
        <v>0</v>
      </c>
      <c r="BI222" s="216">
        <f t="shared" si="23"/>
        <v>0</v>
      </c>
      <c r="BJ222" s="13" t="s">
        <v>83</v>
      </c>
      <c r="BK222" s="216">
        <f t="shared" si="24"/>
        <v>0</v>
      </c>
      <c r="BL222" s="13" t="s">
        <v>205</v>
      </c>
      <c r="BM222" s="215" t="s">
        <v>367</v>
      </c>
    </row>
    <row r="223" spans="2:65" s="1" customFormat="1" ht="16.5" customHeight="1">
      <c r="B223" s="30"/>
      <c r="C223" s="205" t="s">
        <v>292</v>
      </c>
      <c r="D223" s="205" t="s">
        <v>201</v>
      </c>
      <c r="E223" s="206" t="s">
        <v>368</v>
      </c>
      <c r="F223" s="207" t="s">
        <v>369</v>
      </c>
      <c r="G223" s="208" t="s">
        <v>275</v>
      </c>
      <c r="H223" s="209">
        <v>1.56</v>
      </c>
      <c r="I223" s="210"/>
      <c r="J223" s="209">
        <f t="shared" si="15"/>
        <v>0</v>
      </c>
      <c r="K223" s="207" t="s">
        <v>1</v>
      </c>
      <c r="L223" s="34"/>
      <c r="M223" s="211" t="s">
        <v>1</v>
      </c>
      <c r="N223" s="212" t="s">
        <v>41</v>
      </c>
      <c r="O223" s="62"/>
      <c r="P223" s="213">
        <f t="shared" si="16"/>
        <v>0</v>
      </c>
      <c r="Q223" s="213">
        <v>0</v>
      </c>
      <c r="R223" s="213">
        <f t="shared" si="17"/>
        <v>0</v>
      </c>
      <c r="S223" s="213">
        <v>0</v>
      </c>
      <c r="T223" s="214">
        <f t="shared" si="18"/>
        <v>0</v>
      </c>
      <c r="AR223" s="215" t="s">
        <v>205</v>
      </c>
      <c r="AT223" s="215" t="s">
        <v>201</v>
      </c>
      <c r="AU223" s="215" t="s">
        <v>85</v>
      </c>
      <c r="AY223" s="13" t="s">
        <v>198</v>
      </c>
      <c r="BE223" s="216">
        <f t="shared" si="19"/>
        <v>0</v>
      </c>
      <c r="BF223" s="216">
        <f t="shared" si="20"/>
        <v>0</v>
      </c>
      <c r="BG223" s="216">
        <f t="shared" si="21"/>
        <v>0</v>
      </c>
      <c r="BH223" s="216">
        <f t="shared" si="22"/>
        <v>0</v>
      </c>
      <c r="BI223" s="216">
        <f t="shared" si="23"/>
        <v>0</v>
      </c>
      <c r="BJ223" s="13" t="s">
        <v>83</v>
      </c>
      <c r="BK223" s="216">
        <f t="shared" si="24"/>
        <v>0</v>
      </c>
      <c r="BL223" s="13" t="s">
        <v>205</v>
      </c>
      <c r="BM223" s="215" t="s">
        <v>370</v>
      </c>
    </row>
    <row r="224" spans="2:65" s="1" customFormat="1" ht="16.5" customHeight="1">
      <c r="B224" s="30"/>
      <c r="C224" s="205" t="s">
        <v>371</v>
      </c>
      <c r="D224" s="205" t="s">
        <v>201</v>
      </c>
      <c r="E224" s="206" t="s">
        <v>372</v>
      </c>
      <c r="F224" s="207" t="s">
        <v>373</v>
      </c>
      <c r="G224" s="208" t="s">
        <v>221</v>
      </c>
      <c r="H224" s="209">
        <v>8.35</v>
      </c>
      <c r="I224" s="210"/>
      <c r="J224" s="209">
        <f t="shared" si="15"/>
        <v>0</v>
      </c>
      <c r="K224" s="207" t="s">
        <v>1</v>
      </c>
      <c r="L224" s="34"/>
      <c r="M224" s="211" t="s">
        <v>1</v>
      </c>
      <c r="N224" s="212" t="s">
        <v>41</v>
      </c>
      <c r="O224" s="62"/>
      <c r="P224" s="213">
        <f t="shared" si="16"/>
        <v>0</v>
      </c>
      <c r="Q224" s="213">
        <v>0</v>
      </c>
      <c r="R224" s="213">
        <f t="shared" si="17"/>
        <v>0</v>
      </c>
      <c r="S224" s="213">
        <v>0</v>
      </c>
      <c r="T224" s="214">
        <f t="shared" si="18"/>
        <v>0</v>
      </c>
      <c r="AR224" s="215" t="s">
        <v>205</v>
      </c>
      <c r="AT224" s="215" t="s">
        <v>201</v>
      </c>
      <c r="AU224" s="215" t="s">
        <v>85</v>
      </c>
      <c r="AY224" s="13" t="s">
        <v>198</v>
      </c>
      <c r="BE224" s="216">
        <f t="shared" si="19"/>
        <v>0</v>
      </c>
      <c r="BF224" s="216">
        <f t="shared" si="20"/>
        <v>0</v>
      </c>
      <c r="BG224" s="216">
        <f t="shared" si="21"/>
        <v>0</v>
      </c>
      <c r="BH224" s="216">
        <f t="shared" si="22"/>
        <v>0</v>
      </c>
      <c r="BI224" s="216">
        <f t="shared" si="23"/>
        <v>0</v>
      </c>
      <c r="BJ224" s="13" t="s">
        <v>83</v>
      </c>
      <c r="BK224" s="216">
        <f t="shared" si="24"/>
        <v>0</v>
      </c>
      <c r="BL224" s="13" t="s">
        <v>205</v>
      </c>
      <c r="BM224" s="215" t="s">
        <v>374</v>
      </c>
    </row>
    <row r="225" spans="2:65" s="1" customFormat="1" ht="16.5" customHeight="1">
      <c r="B225" s="30"/>
      <c r="C225" s="205" t="s">
        <v>295</v>
      </c>
      <c r="D225" s="205" t="s">
        <v>201</v>
      </c>
      <c r="E225" s="206" t="s">
        <v>375</v>
      </c>
      <c r="F225" s="207" t="s">
        <v>376</v>
      </c>
      <c r="G225" s="208" t="s">
        <v>275</v>
      </c>
      <c r="H225" s="209">
        <v>38.4</v>
      </c>
      <c r="I225" s="210"/>
      <c r="J225" s="209">
        <f t="shared" si="15"/>
        <v>0</v>
      </c>
      <c r="K225" s="207" t="s">
        <v>1</v>
      </c>
      <c r="L225" s="34"/>
      <c r="M225" s="211" t="s">
        <v>1</v>
      </c>
      <c r="N225" s="212" t="s">
        <v>41</v>
      </c>
      <c r="O225" s="62"/>
      <c r="P225" s="213">
        <f t="shared" si="16"/>
        <v>0</v>
      </c>
      <c r="Q225" s="213">
        <v>0</v>
      </c>
      <c r="R225" s="213">
        <f t="shared" si="17"/>
        <v>0</v>
      </c>
      <c r="S225" s="213">
        <v>0</v>
      </c>
      <c r="T225" s="214">
        <f t="shared" si="18"/>
        <v>0</v>
      </c>
      <c r="AR225" s="215" t="s">
        <v>205</v>
      </c>
      <c r="AT225" s="215" t="s">
        <v>201</v>
      </c>
      <c r="AU225" s="215" t="s">
        <v>85</v>
      </c>
      <c r="AY225" s="13" t="s">
        <v>198</v>
      </c>
      <c r="BE225" s="216">
        <f t="shared" si="19"/>
        <v>0</v>
      </c>
      <c r="BF225" s="216">
        <f t="shared" si="20"/>
        <v>0</v>
      </c>
      <c r="BG225" s="216">
        <f t="shared" si="21"/>
        <v>0</v>
      </c>
      <c r="BH225" s="216">
        <f t="shared" si="22"/>
        <v>0</v>
      </c>
      <c r="BI225" s="216">
        <f t="shared" si="23"/>
        <v>0</v>
      </c>
      <c r="BJ225" s="13" t="s">
        <v>83</v>
      </c>
      <c r="BK225" s="216">
        <f t="shared" si="24"/>
        <v>0</v>
      </c>
      <c r="BL225" s="13" t="s">
        <v>205</v>
      </c>
      <c r="BM225" s="215" t="s">
        <v>377</v>
      </c>
    </row>
    <row r="226" spans="2:65" s="1" customFormat="1" ht="16.5" customHeight="1">
      <c r="B226" s="30"/>
      <c r="C226" s="205" t="s">
        <v>378</v>
      </c>
      <c r="D226" s="205" t="s">
        <v>201</v>
      </c>
      <c r="E226" s="206" t="s">
        <v>379</v>
      </c>
      <c r="F226" s="207" t="s">
        <v>380</v>
      </c>
      <c r="G226" s="208" t="s">
        <v>275</v>
      </c>
      <c r="H226" s="209">
        <v>38.4</v>
      </c>
      <c r="I226" s="210"/>
      <c r="J226" s="209">
        <f t="shared" si="15"/>
        <v>0</v>
      </c>
      <c r="K226" s="207" t="s">
        <v>1</v>
      </c>
      <c r="L226" s="34"/>
      <c r="M226" s="211" t="s">
        <v>1</v>
      </c>
      <c r="N226" s="212" t="s">
        <v>41</v>
      </c>
      <c r="O226" s="62"/>
      <c r="P226" s="213">
        <f t="shared" si="16"/>
        <v>0</v>
      </c>
      <c r="Q226" s="213">
        <v>0</v>
      </c>
      <c r="R226" s="213">
        <f t="shared" si="17"/>
        <v>0</v>
      </c>
      <c r="S226" s="213">
        <v>0</v>
      </c>
      <c r="T226" s="214">
        <f t="shared" si="18"/>
        <v>0</v>
      </c>
      <c r="AR226" s="215" t="s">
        <v>205</v>
      </c>
      <c r="AT226" s="215" t="s">
        <v>201</v>
      </c>
      <c r="AU226" s="215" t="s">
        <v>85</v>
      </c>
      <c r="AY226" s="13" t="s">
        <v>198</v>
      </c>
      <c r="BE226" s="216">
        <f t="shared" si="19"/>
        <v>0</v>
      </c>
      <c r="BF226" s="216">
        <f t="shared" si="20"/>
        <v>0</v>
      </c>
      <c r="BG226" s="216">
        <f t="shared" si="21"/>
        <v>0</v>
      </c>
      <c r="BH226" s="216">
        <f t="shared" si="22"/>
        <v>0</v>
      </c>
      <c r="BI226" s="216">
        <f t="shared" si="23"/>
        <v>0</v>
      </c>
      <c r="BJ226" s="13" t="s">
        <v>83</v>
      </c>
      <c r="BK226" s="216">
        <f t="shared" si="24"/>
        <v>0</v>
      </c>
      <c r="BL226" s="13" t="s">
        <v>205</v>
      </c>
      <c r="BM226" s="215" t="s">
        <v>381</v>
      </c>
    </row>
    <row r="227" spans="2:65" s="1" customFormat="1" ht="16.5" customHeight="1">
      <c r="B227" s="30"/>
      <c r="C227" s="205" t="s">
        <v>299</v>
      </c>
      <c r="D227" s="205" t="s">
        <v>201</v>
      </c>
      <c r="E227" s="206" t="s">
        <v>382</v>
      </c>
      <c r="F227" s="207" t="s">
        <v>383</v>
      </c>
      <c r="G227" s="208" t="s">
        <v>266</v>
      </c>
      <c r="H227" s="209">
        <v>1.4</v>
      </c>
      <c r="I227" s="210"/>
      <c r="J227" s="209">
        <f t="shared" si="15"/>
        <v>0</v>
      </c>
      <c r="K227" s="207" t="s">
        <v>1</v>
      </c>
      <c r="L227" s="34"/>
      <c r="M227" s="211" t="s">
        <v>1</v>
      </c>
      <c r="N227" s="212" t="s">
        <v>41</v>
      </c>
      <c r="O227" s="62"/>
      <c r="P227" s="213">
        <f t="shared" si="16"/>
        <v>0</v>
      </c>
      <c r="Q227" s="213">
        <v>0</v>
      </c>
      <c r="R227" s="213">
        <f t="shared" si="17"/>
        <v>0</v>
      </c>
      <c r="S227" s="213">
        <v>0</v>
      </c>
      <c r="T227" s="214">
        <f t="shared" si="18"/>
        <v>0</v>
      </c>
      <c r="AR227" s="215" t="s">
        <v>205</v>
      </c>
      <c r="AT227" s="215" t="s">
        <v>201</v>
      </c>
      <c r="AU227" s="215" t="s">
        <v>85</v>
      </c>
      <c r="AY227" s="13" t="s">
        <v>198</v>
      </c>
      <c r="BE227" s="216">
        <f t="shared" si="19"/>
        <v>0</v>
      </c>
      <c r="BF227" s="216">
        <f t="shared" si="20"/>
        <v>0</v>
      </c>
      <c r="BG227" s="216">
        <f t="shared" si="21"/>
        <v>0</v>
      </c>
      <c r="BH227" s="216">
        <f t="shared" si="22"/>
        <v>0</v>
      </c>
      <c r="BI227" s="216">
        <f t="shared" si="23"/>
        <v>0</v>
      </c>
      <c r="BJ227" s="13" t="s">
        <v>83</v>
      </c>
      <c r="BK227" s="216">
        <f t="shared" si="24"/>
        <v>0</v>
      </c>
      <c r="BL227" s="13" t="s">
        <v>205</v>
      </c>
      <c r="BM227" s="215" t="s">
        <v>384</v>
      </c>
    </row>
    <row r="228" spans="2:65" s="1" customFormat="1" ht="16.5" customHeight="1">
      <c r="B228" s="30"/>
      <c r="C228" s="205" t="s">
        <v>385</v>
      </c>
      <c r="D228" s="205" t="s">
        <v>201</v>
      </c>
      <c r="E228" s="206" t="s">
        <v>386</v>
      </c>
      <c r="F228" s="207" t="s">
        <v>387</v>
      </c>
      <c r="G228" s="208" t="s">
        <v>221</v>
      </c>
      <c r="H228" s="209">
        <v>0.14000000000000001</v>
      </c>
      <c r="I228" s="210"/>
      <c r="J228" s="209">
        <f t="shared" si="15"/>
        <v>0</v>
      </c>
      <c r="K228" s="207" t="s">
        <v>1</v>
      </c>
      <c r="L228" s="34"/>
      <c r="M228" s="211" t="s">
        <v>1</v>
      </c>
      <c r="N228" s="212" t="s">
        <v>41</v>
      </c>
      <c r="O228" s="62"/>
      <c r="P228" s="213">
        <f t="shared" si="16"/>
        <v>0</v>
      </c>
      <c r="Q228" s="213">
        <v>0</v>
      </c>
      <c r="R228" s="213">
        <f t="shared" si="17"/>
        <v>0</v>
      </c>
      <c r="S228" s="213">
        <v>0</v>
      </c>
      <c r="T228" s="214">
        <f t="shared" si="18"/>
        <v>0</v>
      </c>
      <c r="AR228" s="215" t="s">
        <v>205</v>
      </c>
      <c r="AT228" s="215" t="s">
        <v>201</v>
      </c>
      <c r="AU228" s="215" t="s">
        <v>85</v>
      </c>
      <c r="AY228" s="13" t="s">
        <v>198</v>
      </c>
      <c r="BE228" s="216">
        <f t="shared" si="19"/>
        <v>0</v>
      </c>
      <c r="BF228" s="216">
        <f t="shared" si="20"/>
        <v>0</v>
      </c>
      <c r="BG228" s="216">
        <f t="shared" si="21"/>
        <v>0</v>
      </c>
      <c r="BH228" s="216">
        <f t="shared" si="22"/>
        <v>0</v>
      </c>
      <c r="BI228" s="216">
        <f t="shared" si="23"/>
        <v>0</v>
      </c>
      <c r="BJ228" s="13" t="s">
        <v>83</v>
      </c>
      <c r="BK228" s="216">
        <f t="shared" si="24"/>
        <v>0</v>
      </c>
      <c r="BL228" s="13" t="s">
        <v>205</v>
      </c>
      <c r="BM228" s="215" t="s">
        <v>388</v>
      </c>
    </row>
    <row r="229" spans="2:65" s="11" customFormat="1" ht="22.9" customHeight="1">
      <c r="B229" s="189"/>
      <c r="C229" s="190"/>
      <c r="D229" s="191" t="s">
        <v>75</v>
      </c>
      <c r="E229" s="203" t="s">
        <v>324</v>
      </c>
      <c r="F229" s="203" t="s">
        <v>389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SUM(P230:P233)</f>
        <v>0</v>
      </c>
      <c r="Q229" s="197"/>
      <c r="R229" s="198">
        <f>SUM(R230:R233)</f>
        <v>0</v>
      </c>
      <c r="S229" s="197"/>
      <c r="T229" s="199">
        <f>SUM(T230:T233)</f>
        <v>0</v>
      </c>
      <c r="AR229" s="200" t="s">
        <v>83</v>
      </c>
      <c r="AT229" s="201" t="s">
        <v>75</v>
      </c>
      <c r="AU229" s="201" t="s">
        <v>83</v>
      </c>
      <c r="AY229" s="200" t="s">
        <v>198</v>
      </c>
      <c r="BK229" s="202">
        <f>SUM(BK230:BK233)</f>
        <v>0</v>
      </c>
    </row>
    <row r="230" spans="2:65" s="1" customFormat="1" ht="16.5" customHeight="1">
      <c r="B230" s="30"/>
      <c r="C230" s="205" t="s">
        <v>304</v>
      </c>
      <c r="D230" s="205" t="s">
        <v>201</v>
      </c>
      <c r="E230" s="206" t="s">
        <v>390</v>
      </c>
      <c r="F230" s="207" t="s">
        <v>391</v>
      </c>
      <c r="G230" s="208" t="s">
        <v>275</v>
      </c>
      <c r="H230" s="209">
        <v>2.64</v>
      </c>
      <c r="I230" s="210"/>
      <c r="J230" s="209">
        <f>ROUND(I230*H230,2)</f>
        <v>0</v>
      </c>
      <c r="K230" s="207" t="s">
        <v>1</v>
      </c>
      <c r="L230" s="34"/>
      <c r="M230" s="211" t="s">
        <v>1</v>
      </c>
      <c r="N230" s="212" t="s">
        <v>41</v>
      </c>
      <c r="O230" s="6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15" t="s">
        <v>205</v>
      </c>
      <c r="AT230" s="215" t="s">
        <v>201</v>
      </c>
      <c r="AU230" s="215" t="s">
        <v>85</v>
      </c>
      <c r="AY230" s="13" t="s">
        <v>198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3" t="s">
        <v>83</v>
      </c>
      <c r="BK230" s="216">
        <f>ROUND(I230*H230,2)</f>
        <v>0</v>
      </c>
      <c r="BL230" s="13" t="s">
        <v>205</v>
      </c>
      <c r="BM230" s="215" t="s">
        <v>392</v>
      </c>
    </row>
    <row r="231" spans="2:65" s="1" customFormat="1" ht="16.5" customHeight="1">
      <c r="B231" s="30"/>
      <c r="C231" s="205" t="s">
        <v>393</v>
      </c>
      <c r="D231" s="205" t="s">
        <v>201</v>
      </c>
      <c r="E231" s="206" t="s">
        <v>394</v>
      </c>
      <c r="F231" s="207" t="s">
        <v>395</v>
      </c>
      <c r="G231" s="208" t="s">
        <v>275</v>
      </c>
      <c r="H231" s="209">
        <v>2.64</v>
      </c>
      <c r="I231" s="210"/>
      <c r="J231" s="209">
        <f>ROUND(I231*H231,2)</f>
        <v>0</v>
      </c>
      <c r="K231" s="207" t="s">
        <v>1</v>
      </c>
      <c r="L231" s="34"/>
      <c r="M231" s="211" t="s">
        <v>1</v>
      </c>
      <c r="N231" s="212" t="s">
        <v>41</v>
      </c>
      <c r="O231" s="62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AR231" s="215" t="s">
        <v>205</v>
      </c>
      <c r="AT231" s="215" t="s">
        <v>201</v>
      </c>
      <c r="AU231" s="215" t="s">
        <v>85</v>
      </c>
      <c r="AY231" s="13" t="s">
        <v>198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3" t="s">
        <v>83</v>
      </c>
      <c r="BK231" s="216">
        <f>ROUND(I231*H231,2)</f>
        <v>0</v>
      </c>
      <c r="BL231" s="13" t="s">
        <v>205</v>
      </c>
      <c r="BM231" s="215" t="s">
        <v>396</v>
      </c>
    </row>
    <row r="232" spans="2:65" s="1" customFormat="1" ht="16.5" customHeight="1">
      <c r="B232" s="30"/>
      <c r="C232" s="205" t="s">
        <v>307</v>
      </c>
      <c r="D232" s="205" t="s">
        <v>201</v>
      </c>
      <c r="E232" s="206" t="s">
        <v>397</v>
      </c>
      <c r="F232" s="207" t="s">
        <v>398</v>
      </c>
      <c r="G232" s="208" t="s">
        <v>266</v>
      </c>
      <c r="H232" s="209">
        <v>0.12</v>
      </c>
      <c r="I232" s="210"/>
      <c r="J232" s="209">
        <f>ROUND(I232*H232,2)</f>
        <v>0</v>
      </c>
      <c r="K232" s="207" t="s">
        <v>1</v>
      </c>
      <c r="L232" s="34"/>
      <c r="M232" s="211" t="s">
        <v>1</v>
      </c>
      <c r="N232" s="212" t="s">
        <v>41</v>
      </c>
      <c r="O232" s="6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15" t="s">
        <v>205</v>
      </c>
      <c r="AT232" s="215" t="s">
        <v>201</v>
      </c>
      <c r="AU232" s="215" t="s">
        <v>85</v>
      </c>
      <c r="AY232" s="13" t="s">
        <v>198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3" t="s">
        <v>83</v>
      </c>
      <c r="BK232" s="216">
        <f>ROUND(I232*H232,2)</f>
        <v>0</v>
      </c>
      <c r="BL232" s="13" t="s">
        <v>205</v>
      </c>
      <c r="BM232" s="215" t="s">
        <v>399</v>
      </c>
    </row>
    <row r="233" spans="2:65" s="1" customFormat="1" ht="16.5" customHeight="1">
      <c r="B233" s="30"/>
      <c r="C233" s="205" t="s">
        <v>400</v>
      </c>
      <c r="D233" s="205" t="s">
        <v>201</v>
      </c>
      <c r="E233" s="206" t="s">
        <v>401</v>
      </c>
      <c r="F233" s="207" t="s">
        <v>402</v>
      </c>
      <c r="G233" s="208" t="s">
        <v>221</v>
      </c>
      <c r="H233" s="209">
        <v>0.2</v>
      </c>
      <c r="I233" s="210"/>
      <c r="J233" s="209">
        <f>ROUND(I233*H233,2)</f>
        <v>0</v>
      </c>
      <c r="K233" s="207" t="s">
        <v>1</v>
      </c>
      <c r="L233" s="34"/>
      <c r="M233" s="211" t="s">
        <v>1</v>
      </c>
      <c r="N233" s="212" t="s">
        <v>41</v>
      </c>
      <c r="O233" s="62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AR233" s="215" t="s">
        <v>205</v>
      </c>
      <c r="AT233" s="215" t="s">
        <v>201</v>
      </c>
      <c r="AU233" s="215" t="s">
        <v>85</v>
      </c>
      <c r="AY233" s="13" t="s">
        <v>198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3" t="s">
        <v>83</v>
      </c>
      <c r="BK233" s="216">
        <f>ROUND(I233*H233,2)</f>
        <v>0</v>
      </c>
      <c r="BL233" s="13" t="s">
        <v>205</v>
      </c>
      <c r="BM233" s="215" t="s">
        <v>403</v>
      </c>
    </row>
    <row r="234" spans="2:65" s="11" customFormat="1" ht="22.9" customHeight="1">
      <c r="B234" s="189"/>
      <c r="C234" s="190"/>
      <c r="D234" s="191" t="s">
        <v>75</v>
      </c>
      <c r="E234" s="203" t="s">
        <v>272</v>
      </c>
      <c r="F234" s="203" t="s">
        <v>404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SUM(P235:P244)</f>
        <v>0</v>
      </c>
      <c r="Q234" s="197"/>
      <c r="R234" s="198">
        <f>SUM(R235:R244)</f>
        <v>0</v>
      </c>
      <c r="S234" s="197"/>
      <c r="T234" s="199">
        <f>SUM(T235:T244)</f>
        <v>0</v>
      </c>
      <c r="AR234" s="200" t="s">
        <v>83</v>
      </c>
      <c r="AT234" s="201" t="s">
        <v>75</v>
      </c>
      <c r="AU234" s="201" t="s">
        <v>83</v>
      </c>
      <c r="AY234" s="200" t="s">
        <v>198</v>
      </c>
      <c r="BK234" s="202">
        <f>SUM(BK235:BK244)</f>
        <v>0</v>
      </c>
    </row>
    <row r="235" spans="2:65" s="1" customFormat="1" ht="16.5" customHeight="1">
      <c r="B235" s="30"/>
      <c r="C235" s="205" t="s">
        <v>310</v>
      </c>
      <c r="D235" s="205" t="s">
        <v>201</v>
      </c>
      <c r="E235" s="206" t="s">
        <v>405</v>
      </c>
      <c r="F235" s="207" t="s">
        <v>406</v>
      </c>
      <c r="G235" s="208" t="s">
        <v>275</v>
      </c>
      <c r="H235" s="209">
        <v>185.19</v>
      </c>
      <c r="I235" s="210"/>
      <c r="J235" s="209">
        <f t="shared" ref="J235:J244" si="25">ROUND(I235*H235,2)</f>
        <v>0</v>
      </c>
      <c r="K235" s="207" t="s">
        <v>1</v>
      </c>
      <c r="L235" s="34"/>
      <c r="M235" s="211" t="s">
        <v>1</v>
      </c>
      <c r="N235" s="212" t="s">
        <v>41</v>
      </c>
      <c r="O235" s="62"/>
      <c r="P235" s="213">
        <f t="shared" ref="P235:P244" si="26">O235*H235</f>
        <v>0</v>
      </c>
      <c r="Q235" s="213">
        <v>0</v>
      </c>
      <c r="R235" s="213">
        <f t="shared" ref="R235:R244" si="27">Q235*H235</f>
        <v>0</v>
      </c>
      <c r="S235" s="213">
        <v>0</v>
      </c>
      <c r="T235" s="214">
        <f t="shared" ref="T235:T244" si="28">S235*H235</f>
        <v>0</v>
      </c>
      <c r="AR235" s="215" t="s">
        <v>205</v>
      </c>
      <c r="AT235" s="215" t="s">
        <v>201</v>
      </c>
      <c r="AU235" s="215" t="s">
        <v>85</v>
      </c>
      <c r="AY235" s="13" t="s">
        <v>198</v>
      </c>
      <c r="BE235" s="216">
        <f t="shared" ref="BE235:BE244" si="29">IF(N235="základní",J235,0)</f>
        <v>0</v>
      </c>
      <c r="BF235" s="216">
        <f t="shared" ref="BF235:BF244" si="30">IF(N235="snížená",J235,0)</f>
        <v>0</v>
      </c>
      <c r="BG235" s="216">
        <f t="shared" ref="BG235:BG244" si="31">IF(N235="zákl. přenesená",J235,0)</f>
        <v>0</v>
      </c>
      <c r="BH235" s="216">
        <f t="shared" ref="BH235:BH244" si="32">IF(N235="sníž. přenesená",J235,0)</f>
        <v>0</v>
      </c>
      <c r="BI235" s="216">
        <f t="shared" ref="BI235:BI244" si="33">IF(N235="nulová",J235,0)</f>
        <v>0</v>
      </c>
      <c r="BJ235" s="13" t="s">
        <v>83</v>
      </c>
      <c r="BK235" s="216">
        <f t="shared" ref="BK235:BK244" si="34">ROUND(I235*H235,2)</f>
        <v>0</v>
      </c>
      <c r="BL235" s="13" t="s">
        <v>205</v>
      </c>
      <c r="BM235" s="215" t="s">
        <v>407</v>
      </c>
    </row>
    <row r="236" spans="2:65" s="1" customFormat="1" ht="16.5" customHeight="1">
      <c r="B236" s="30"/>
      <c r="C236" s="205" t="s">
        <v>408</v>
      </c>
      <c r="D236" s="205" t="s">
        <v>201</v>
      </c>
      <c r="E236" s="206" t="s">
        <v>409</v>
      </c>
      <c r="F236" s="207" t="s">
        <v>410</v>
      </c>
      <c r="G236" s="208" t="s">
        <v>275</v>
      </c>
      <c r="H236" s="209">
        <v>140.84</v>
      </c>
      <c r="I236" s="210"/>
      <c r="J236" s="209">
        <f t="shared" si="25"/>
        <v>0</v>
      </c>
      <c r="K236" s="207" t="s">
        <v>1</v>
      </c>
      <c r="L236" s="34"/>
      <c r="M236" s="211" t="s">
        <v>1</v>
      </c>
      <c r="N236" s="212" t="s">
        <v>41</v>
      </c>
      <c r="O236" s="62"/>
      <c r="P236" s="213">
        <f t="shared" si="26"/>
        <v>0</v>
      </c>
      <c r="Q236" s="213">
        <v>0</v>
      </c>
      <c r="R236" s="213">
        <f t="shared" si="27"/>
        <v>0</v>
      </c>
      <c r="S236" s="213">
        <v>0</v>
      </c>
      <c r="T236" s="214">
        <f t="shared" si="28"/>
        <v>0</v>
      </c>
      <c r="AR236" s="215" t="s">
        <v>205</v>
      </c>
      <c r="AT236" s="215" t="s">
        <v>201</v>
      </c>
      <c r="AU236" s="215" t="s">
        <v>85</v>
      </c>
      <c r="AY236" s="13" t="s">
        <v>198</v>
      </c>
      <c r="BE236" s="216">
        <f t="shared" si="29"/>
        <v>0</v>
      </c>
      <c r="BF236" s="216">
        <f t="shared" si="30"/>
        <v>0</v>
      </c>
      <c r="BG236" s="216">
        <f t="shared" si="31"/>
        <v>0</v>
      </c>
      <c r="BH236" s="216">
        <f t="shared" si="32"/>
        <v>0</v>
      </c>
      <c r="BI236" s="216">
        <f t="shared" si="33"/>
        <v>0</v>
      </c>
      <c r="BJ236" s="13" t="s">
        <v>83</v>
      </c>
      <c r="BK236" s="216">
        <f t="shared" si="34"/>
        <v>0</v>
      </c>
      <c r="BL236" s="13" t="s">
        <v>205</v>
      </c>
      <c r="BM236" s="215" t="s">
        <v>411</v>
      </c>
    </row>
    <row r="237" spans="2:65" s="1" customFormat="1" ht="16.5" customHeight="1">
      <c r="B237" s="30"/>
      <c r="C237" s="205" t="s">
        <v>314</v>
      </c>
      <c r="D237" s="205" t="s">
        <v>201</v>
      </c>
      <c r="E237" s="206" t="s">
        <v>412</v>
      </c>
      <c r="F237" s="207" t="s">
        <v>413</v>
      </c>
      <c r="G237" s="208" t="s">
        <v>275</v>
      </c>
      <c r="H237" s="209">
        <v>108.99</v>
      </c>
      <c r="I237" s="210"/>
      <c r="J237" s="209">
        <f t="shared" si="25"/>
        <v>0</v>
      </c>
      <c r="K237" s="207" t="s">
        <v>1</v>
      </c>
      <c r="L237" s="34"/>
      <c r="M237" s="211" t="s">
        <v>1</v>
      </c>
      <c r="N237" s="212" t="s">
        <v>41</v>
      </c>
      <c r="O237" s="62"/>
      <c r="P237" s="213">
        <f t="shared" si="26"/>
        <v>0</v>
      </c>
      <c r="Q237" s="213">
        <v>0</v>
      </c>
      <c r="R237" s="213">
        <f t="shared" si="27"/>
        <v>0</v>
      </c>
      <c r="S237" s="213">
        <v>0</v>
      </c>
      <c r="T237" s="214">
        <f t="shared" si="28"/>
        <v>0</v>
      </c>
      <c r="AR237" s="215" t="s">
        <v>205</v>
      </c>
      <c r="AT237" s="215" t="s">
        <v>201</v>
      </c>
      <c r="AU237" s="215" t="s">
        <v>85</v>
      </c>
      <c r="AY237" s="13" t="s">
        <v>198</v>
      </c>
      <c r="BE237" s="216">
        <f t="shared" si="29"/>
        <v>0</v>
      </c>
      <c r="BF237" s="216">
        <f t="shared" si="30"/>
        <v>0</v>
      </c>
      <c r="BG237" s="216">
        <f t="shared" si="31"/>
        <v>0</v>
      </c>
      <c r="BH237" s="216">
        <f t="shared" si="32"/>
        <v>0</v>
      </c>
      <c r="BI237" s="216">
        <f t="shared" si="33"/>
        <v>0</v>
      </c>
      <c r="BJ237" s="13" t="s">
        <v>83</v>
      </c>
      <c r="BK237" s="216">
        <f t="shared" si="34"/>
        <v>0</v>
      </c>
      <c r="BL237" s="13" t="s">
        <v>205</v>
      </c>
      <c r="BM237" s="215" t="s">
        <v>414</v>
      </c>
    </row>
    <row r="238" spans="2:65" s="1" customFormat="1" ht="16.5" customHeight="1">
      <c r="B238" s="30"/>
      <c r="C238" s="205" t="s">
        <v>415</v>
      </c>
      <c r="D238" s="205" t="s">
        <v>201</v>
      </c>
      <c r="E238" s="206" t="s">
        <v>416</v>
      </c>
      <c r="F238" s="207" t="s">
        <v>413</v>
      </c>
      <c r="G238" s="208" t="s">
        <v>275</v>
      </c>
      <c r="H238" s="209">
        <v>36.18</v>
      </c>
      <c r="I238" s="210"/>
      <c r="J238" s="209">
        <f t="shared" si="25"/>
        <v>0</v>
      </c>
      <c r="K238" s="207" t="s">
        <v>1</v>
      </c>
      <c r="L238" s="34"/>
      <c r="M238" s="211" t="s">
        <v>1</v>
      </c>
      <c r="N238" s="212" t="s">
        <v>41</v>
      </c>
      <c r="O238" s="62"/>
      <c r="P238" s="213">
        <f t="shared" si="26"/>
        <v>0</v>
      </c>
      <c r="Q238" s="213">
        <v>0</v>
      </c>
      <c r="R238" s="213">
        <f t="shared" si="27"/>
        <v>0</v>
      </c>
      <c r="S238" s="213">
        <v>0</v>
      </c>
      <c r="T238" s="214">
        <f t="shared" si="28"/>
        <v>0</v>
      </c>
      <c r="AR238" s="215" t="s">
        <v>205</v>
      </c>
      <c r="AT238" s="215" t="s">
        <v>201</v>
      </c>
      <c r="AU238" s="215" t="s">
        <v>85</v>
      </c>
      <c r="AY238" s="13" t="s">
        <v>198</v>
      </c>
      <c r="BE238" s="216">
        <f t="shared" si="29"/>
        <v>0</v>
      </c>
      <c r="BF238" s="216">
        <f t="shared" si="30"/>
        <v>0</v>
      </c>
      <c r="BG238" s="216">
        <f t="shared" si="31"/>
        <v>0</v>
      </c>
      <c r="BH238" s="216">
        <f t="shared" si="32"/>
        <v>0</v>
      </c>
      <c r="BI238" s="216">
        <f t="shared" si="33"/>
        <v>0</v>
      </c>
      <c r="BJ238" s="13" t="s">
        <v>83</v>
      </c>
      <c r="BK238" s="216">
        <f t="shared" si="34"/>
        <v>0</v>
      </c>
      <c r="BL238" s="13" t="s">
        <v>205</v>
      </c>
      <c r="BM238" s="215" t="s">
        <v>417</v>
      </c>
    </row>
    <row r="239" spans="2:65" s="1" customFormat="1" ht="16.5" customHeight="1">
      <c r="B239" s="30"/>
      <c r="C239" s="205" t="s">
        <v>317</v>
      </c>
      <c r="D239" s="205" t="s">
        <v>201</v>
      </c>
      <c r="E239" s="206" t="s">
        <v>418</v>
      </c>
      <c r="F239" s="207" t="s">
        <v>419</v>
      </c>
      <c r="G239" s="208" t="s">
        <v>275</v>
      </c>
      <c r="H239" s="209">
        <v>36.18</v>
      </c>
      <c r="I239" s="210"/>
      <c r="J239" s="209">
        <f t="shared" si="25"/>
        <v>0</v>
      </c>
      <c r="K239" s="207" t="s">
        <v>1</v>
      </c>
      <c r="L239" s="34"/>
      <c r="M239" s="211" t="s">
        <v>1</v>
      </c>
      <c r="N239" s="212" t="s">
        <v>41</v>
      </c>
      <c r="O239" s="62"/>
      <c r="P239" s="213">
        <f t="shared" si="26"/>
        <v>0</v>
      </c>
      <c r="Q239" s="213">
        <v>0</v>
      </c>
      <c r="R239" s="213">
        <f t="shared" si="27"/>
        <v>0</v>
      </c>
      <c r="S239" s="213">
        <v>0</v>
      </c>
      <c r="T239" s="214">
        <f t="shared" si="28"/>
        <v>0</v>
      </c>
      <c r="AR239" s="215" t="s">
        <v>205</v>
      </c>
      <c r="AT239" s="215" t="s">
        <v>201</v>
      </c>
      <c r="AU239" s="215" t="s">
        <v>85</v>
      </c>
      <c r="AY239" s="13" t="s">
        <v>198</v>
      </c>
      <c r="BE239" s="216">
        <f t="shared" si="29"/>
        <v>0</v>
      </c>
      <c r="BF239" s="216">
        <f t="shared" si="30"/>
        <v>0</v>
      </c>
      <c r="BG239" s="216">
        <f t="shared" si="31"/>
        <v>0</v>
      </c>
      <c r="BH239" s="216">
        <f t="shared" si="32"/>
        <v>0</v>
      </c>
      <c r="BI239" s="216">
        <f t="shared" si="33"/>
        <v>0</v>
      </c>
      <c r="BJ239" s="13" t="s">
        <v>83</v>
      </c>
      <c r="BK239" s="216">
        <f t="shared" si="34"/>
        <v>0</v>
      </c>
      <c r="BL239" s="13" t="s">
        <v>205</v>
      </c>
      <c r="BM239" s="215" t="s">
        <v>420</v>
      </c>
    </row>
    <row r="240" spans="2:65" s="1" customFormat="1" ht="16.5" customHeight="1">
      <c r="B240" s="30"/>
      <c r="C240" s="205" t="s">
        <v>421</v>
      </c>
      <c r="D240" s="205" t="s">
        <v>201</v>
      </c>
      <c r="E240" s="206" t="s">
        <v>422</v>
      </c>
      <c r="F240" s="207" t="s">
        <v>423</v>
      </c>
      <c r="G240" s="208" t="s">
        <v>275</v>
      </c>
      <c r="H240" s="209">
        <v>29.72</v>
      </c>
      <c r="I240" s="210"/>
      <c r="J240" s="209">
        <f t="shared" si="25"/>
        <v>0</v>
      </c>
      <c r="K240" s="207" t="s">
        <v>1</v>
      </c>
      <c r="L240" s="34"/>
      <c r="M240" s="211" t="s">
        <v>1</v>
      </c>
      <c r="N240" s="212" t="s">
        <v>41</v>
      </c>
      <c r="O240" s="62"/>
      <c r="P240" s="213">
        <f t="shared" si="26"/>
        <v>0</v>
      </c>
      <c r="Q240" s="213">
        <v>0</v>
      </c>
      <c r="R240" s="213">
        <f t="shared" si="27"/>
        <v>0</v>
      </c>
      <c r="S240" s="213">
        <v>0</v>
      </c>
      <c r="T240" s="214">
        <f t="shared" si="28"/>
        <v>0</v>
      </c>
      <c r="AR240" s="215" t="s">
        <v>205</v>
      </c>
      <c r="AT240" s="215" t="s">
        <v>201</v>
      </c>
      <c r="AU240" s="215" t="s">
        <v>85</v>
      </c>
      <c r="AY240" s="13" t="s">
        <v>198</v>
      </c>
      <c r="BE240" s="216">
        <f t="shared" si="29"/>
        <v>0</v>
      </c>
      <c r="BF240" s="216">
        <f t="shared" si="30"/>
        <v>0</v>
      </c>
      <c r="BG240" s="216">
        <f t="shared" si="31"/>
        <v>0</v>
      </c>
      <c r="BH240" s="216">
        <f t="shared" si="32"/>
        <v>0</v>
      </c>
      <c r="BI240" s="216">
        <f t="shared" si="33"/>
        <v>0</v>
      </c>
      <c r="BJ240" s="13" t="s">
        <v>83</v>
      </c>
      <c r="BK240" s="216">
        <f t="shared" si="34"/>
        <v>0</v>
      </c>
      <c r="BL240" s="13" t="s">
        <v>205</v>
      </c>
      <c r="BM240" s="215" t="s">
        <v>424</v>
      </c>
    </row>
    <row r="241" spans="2:65" s="1" customFormat="1" ht="16.5" customHeight="1">
      <c r="B241" s="30"/>
      <c r="C241" s="205" t="s">
        <v>320</v>
      </c>
      <c r="D241" s="205" t="s">
        <v>201</v>
      </c>
      <c r="E241" s="206" t="s">
        <v>425</v>
      </c>
      <c r="F241" s="207" t="s">
        <v>426</v>
      </c>
      <c r="G241" s="208" t="s">
        <v>275</v>
      </c>
      <c r="H241" s="209">
        <v>30.6</v>
      </c>
      <c r="I241" s="210"/>
      <c r="J241" s="209">
        <f t="shared" si="25"/>
        <v>0</v>
      </c>
      <c r="K241" s="207" t="s">
        <v>1</v>
      </c>
      <c r="L241" s="34"/>
      <c r="M241" s="211" t="s">
        <v>1</v>
      </c>
      <c r="N241" s="212" t="s">
        <v>41</v>
      </c>
      <c r="O241" s="62"/>
      <c r="P241" s="213">
        <f t="shared" si="26"/>
        <v>0</v>
      </c>
      <c r="Q241" s="213">
        <v>0</v>
      </c>
      <c r="R241" s="213">
        <f t="shared" si="27"/>
        <v>0</v>
      </c>
      <c r="S241" s="213">
        <v>0</v>
      </c>
      <c r="T241" s="214">
        <f t="shared" si="28"/>
        <v>0</v>
      </c>
      <c r="AR241" s="215" t="s">
        <v>205</v>
      </c>
      <c r="AT241" s="215" t="s">
        <v>201</v>
      </c>
      <c r="AU241" s="215" t="s">
        <v>85</v>
      </c>
      <c r="AY241" s="13" t="s">
        <v>198</v>
      </c>
      <c r="BE241" s="216">
        <f t="shared" si="29"/>
        <v>0</v>
      </c>
      <c r="BF241" s="216">
        <f t="shared" si="30"/>
        <v>0</v>
      </c>
      <c r="BG241" s="216">
        <f t="shared" si="31"/>
        <v>0</v>
      </c>
      <c r="BH241" s="216">
        <f t="shared" si="32"/>
        <v>0</v>
      </c>
      <c r="BI241" s="216">
        <f t="shared" si="33"/>
        <v>0</v>
      </c>
      <c r="BJ241" s="13" t="s">
        <v>83</v>
      </c>
      <c r="BK241" s="216">
        <f t="shared" si="34"/>
        <v>0</v>
      </c>
      <c r="BL241" s="13" t="s">
        <v>205</v>
      </c>
      <c r="BM241" s="215" t="s">
        <v>427</v>
      </c>
    </row>
    <row r="242" spans="2:65" s="1" customFormat="1" ht="16.5" customHeight="1">
      <c r="B242" s="30"/>
      <c r="C242" s="205" t="s">
        <v>428</v>
      </c>
      <c r="D242" s="205" t="s">
        <v>201</v>
      </c>
      <c r="E242" s="206" t="s">
        <v>429</v>
      </c>
      <c r="F242" s="207" t="s">
        <v>430</v>
      </c>
      <c r="G242" s="208" t="s">
        <v>275</v>
      </c>
      <c r="H242" s="209">
        <v>35.86</v>
      </c>
      <c r="I242" s="210"/>
      <c r="J242" s="209">
        <f t="shared" si="25"/>
        <v>0</v>
      </c>
      <c r="K242" s="207" t="s">
        <v>1</v>
      </c>
      <c r="L242" s="34"/>
      <c r="M242" s="211" t="s">
        <v>1</v>
      </c>
      <c r="N242" s="212" t="s">
        <v>41</v>
      </c>
      <c r="O242" s="62"/>
      <c r="P242" s="213">
        <f t="shared" si="26"/>
        <v>0</v>
      </c>
      <c r="Q242" s="213">
        <v>0</v>
      </c>
      <c r="R242" s="213">
        <f t="shared" si="27"/>
        <v>0</v>
      </c>
      <c r="S242" s="213">
        <v>0</v>
      </c>
      <c r="T242" s="214">
        <f t="shared" si="28"/>
        <v>0</v>
      </c>
      <c r="AR242" s="215" t="s">
        <v>205</v>
      </c>
      <c r="AT242" s="215" t="s">
        <v>201</v>
      </c>
      <c r="AU242" s="215" t="s">
        <v>85</v>
      </c>
      <c r="AY242" s="13" t="s">
        <v>198</v>
      </c>
      <c r="BE242" s="216">
        <f t="shared" si="29"/>
        <v>0</v>
      </c>
      <c r="BF242" s="216">
        <f t="shared" si="30"/>
        <v>0</v>
      </c>
      <c r="BG242" s="216">
        <f t="shared" si="31"/>
        <v>0</v>
      </c>
      <c r="BH242" s="216">
        <f t="shared" si="32"/>
        <v>0</v>
      </c>
      <c r="BI242" s="216">
        <f t="shared" si="33"/>
        <v>0</v>
      </c>
      <c r="BJ242" s="13" t="s">
        <v>83</v>
      </c>
      <c r="BK242" s="216">
        <f t="shared" si="34"/>
        <v>0</v>
      </c>
      <c r="BL242" s="13" t="s">
        <v>205</v>
      </c>
      <c r="BM242" s="215" t="s">
        <v>431</v>
      </c>
    </row>
    <row r="243" spans="2:65" s="1" customFormat="1" ht="16.5" customHeight="1">
      <c r="B243" s="30"/>
      <c r="C243" s="205" t="s">
        <v>323</v>
      </c>
      <c r="D243" s="205" t="s">
        <v>201</v>
      </c>
      <c r="E243" s="206" t="s">
        <v>432</v>
      </c>
      <c r="F243" s="207" t="s">
        <v>433</v>
      </c>
      <c r="G243" s="208" t="s">
        <v>275</v>
      </c>
      <c r="H243" s="209">
        <v>35.86</v>
      </c>
      <c r="I243" s="210"/>
      <c r="J243" s="209">
        <f t="shared" si="25"/>
        <v>0</v>
      </c>
      <c r="K243" s="207" t="s">
        <v>1</v>
      </c>
      <c r="L243" s="34"/>
      <c r="M243" s="211" t="s">
        <v>1</v>
      </c>
      <c r="N243" s="212" t="s">
        <v>41</v>
      </c>
      <c r="O243" s="62"/>
      <c r="P243" s="213">
        <f t="shared" si="26"/>
        <v>0</v>
      </c>
      <c r="Q243" s="213">
        <v>0</v>
      </c>
      <c r="R243" s="213">
        <f t="shared" si="27"/>
        <v>0</v>
      </c>
      <c r="S243" s="213">
        <v>0</v>
      </c>
      <c r="T243" s="214">
        <f t="shared" si="28"/>
        <v>0</v>
      </c>
      <c r="AR243" s="215" t="s">
        <v>205</v>
      </c>
      <c r="AT243" s="215" t="s">
        <v>201</v>
      </c>
      <c r="AU243" s="215" t="s">
        <v>85</v>
      </c>
      <c r="AY243" s="13" t="s">
        <v>198</v>
      </c>
      <c r="BE243" s="216">
        <f t="shared" si="29"/>
        <v>0</v>
      </c>
      <c r="BF243" s="216">
        <f t="shared" si="30"/>
        <v>0</v>
      </c>
      <c r="BG243" s="216">
        <f t="shared" si="31"/>
        <v>0</v>
      </c>
      <c r="BH243" s="216">
        <f t="shared" si="32"/>
        <v>0</v>
      </c>
      <c r="BI243" s="216">
        <f t="shared" si="33"/>
        <v>0</v>
      </c>
      <c r="BJ243" s="13" t="s">
        <v>83</v>
      </c>
      <c r="BK243" s="216">
        <f t="shared" si="34"/>
        <v>0</v>
      </c>
      <c r="BL243" s="13" t="s">
        <v>205</v>
      </c>
      <c r="BM243" s="215" t="s">
        <v>434</v>
      </c>
    </row>
    <row r="244" spans="2:65" s="1" customFormat="1" ht="16.5" customHeight="1">
      <c r="B244" s="30"/>
      <c r="C244" s="205" t="s">
        <v>435</v>
      </c>
      <c r="D244" s="205" t="s">
        <v>201</v>
      </c>
      <c r="E244" s="206" t="s">
        <v>436</v>
      </c>
      <c r="F244" s="207" t="s">
        <v>437</v>
      </c>
      <c r="G244" s="208" t="s">
        <v>204</v>
      </c>
      <c r="H244" s="209">
        <v>15</v>
      </c>
      <c r="I244" s="210"/>
      <c r="J244" s="209">
        <f t="shared" si="25"/>
        <v>0</v>
      </c>
      <c r="K244" s="207" t="s">
        <v>1</v>
      </c>
      <c r="L244" s="34"/>
      <c r="M244" s="211" t="s">
        <v>1</v>
      </c>
      <c r="N244" s="212" t="s">
        <v>41</v>
      </c>
      <c r="O244" s="62"/>
      <c r="P244" s="213">
        <f t="shared" si="26"/>
        <v>0</v>
      </c>
      <c r="Q244" s="213">
        <v>0</v>
      </c>
      <c r="R244" s="213">
        <f t="shared" si="27"/>
        <v>0</v>
      </c>
      <c r="S244" s="213">
        <v>0</v>
      </c>
      <c r="T244" s="214">
        <f t="shared" si="28"/>
        <v>0</v>
      </c>
      <c r="AR244" s="215" t="s">
        <v>205</v>
      </c>
      <c r="AT244" s="215" t="s">
        <v>201</v>
      </c>
      <c r="AU244" s="215" t="s">
        <v>85</v>
      </c>
      <c r="AY244" s="13" t="s">
        <v>198</v>
      </c>
      <c r="BE244" s="216">
        <f t="shared" si="29"/>
        <v>0</v>
      </c>
      <c r="BF244" s="216">
        <f t="shared" si="30"/>
        <v>0</v>
      </c>
      <c r="BG244" s="216">
        <f t="shared" si="31"/>
        <v>0</v>
      </c>
      <c r="BH244" s="216">
        <f t="shared" si="32"/>
        <v>0</v>
      </c>
      <c r="BI244" s="216">
        <f t="shared" si="33"/>
        <v>0</v>
      </c>
      <c r="BJ244" s="13" t="s">
        <v>83</v>
      </c>
      <c r="BK244" s="216">
        <f t="shared" si="34"/>
        <v>0</v>
      </c>
      <c r="BL244" s="13" t="s">
        <v>205</v>
      </c>
      <c r="BM244" s="215" t="s">
        <v>438</v>
      </c>
    </row>
    <row r="245" spans="2:65" s="11" customFormat="1" ht="22.9" customHeight="1">
      <c r="B245" s="189"/>
      <c r="C245" s="190"/>
      <c r="D245" s="191" t="s">
        <v>75</v>
      </c>
      <c r="E245" s="203" t="s">
        <v>352</v>
      </c>
      <c r="F245" s="203" t="s">
        <v>439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SUM(P246:P271)</f>
        <v>0</v>
      </c>
      <c r="Q245" s="197"/>
      <c r="R245" s="198">
        <f>SUM(R246:R271)</f>
        <v>0</v>
      </c>
      <c r="S245" s="197"/>
      <c r="T245" s="199">
        <f>SUM(T246:T271)</f>
        <v>0</v>
      </c>
      <c r="AR245" s="200" t="s">
        <v>83</v>
      </c>
      <c r="AT245" s="201" t="s">
        <v>75</v>
      </c>
      <c r="AU245" s="201" t="s">
        <v>83</v>
      </c>
      <c r="AY245" s="200" t="s">
        <v>198</v>
      </c>
      <c r="BK245" s="202">
        <f>SUM(BK246:BK271)</f>
        <v>0</v>
      </c>
    </row>
    <row r="246" spans="2:65" s="1" customFormat="1" ht="16.5" customHeight="1">
      <c r="B246" s="30"/>
      <c r="C246" s="205" t="s">
        <v>327</v>
      </c>
      <c r="D246" s="205" t="s">
        <v>201</v>
      </c>
      <c r="E246" s="206" t="s">
        <v>440</v>
      </c>
      <c r="F246" s="207" t="s">
        <v>441</v>
      </c>
      <c r="G246" s="208" t="s">
        <v>204</v>
      </c>
      <c r="H246" s="209">
        <v>30</v>
      </c>
      <c r="I246" s="210"/>
      <c r="J246" s="209">
        <f t="shared" ref="J246:J271" si="35">ROUND(I246*H246,2)</f>
        <v>0</v>
      </c>
      <c r="K246" s="207" t="s">
        <v>1</v>
      </c>
      <c r="L246" s="34"/>
      <c r="M246" s="211" t="s">
        <v>1</v>
      </c>
      <c r="N246" s="212" t="s">
        <v>41</v>
      </c>
      <c r="O246" s="62"/>
      <c r="P246" s="213">
        <f t="shared" ref="P246:P271" si="36">O246*H246</f>
        <v>0</v>
      </c>
      <c r="Q246" s="213">
        <v>0</v>
      </c>
      <c r="R246" s="213">
        <f t="shared" ref="R246:R271" si="37">Q246*H246</f>
        <v>0</v>
      </c>
      <c r="S246" s="213">
        <v>0</v>
      </c>
      <c r="T246" s="214">
        <f t="shared" ref="T246:T271" si="38">S246*H246</f>
        <v>0</v>
      </c>
      <c r="AR246" s="215" t="s">
        <v>205</v>
      </c>
      <c r="AT246" s="215" t="s">
        <v>201</v>
      </c>
      <c r="AU246" s="215" t="s">
        <v>85</v>
      </c>
      <c r="AY246" s="13" t="s">
        <v>198</v>
      </c>
      <c r="BE246" s="216">
        <f t="shared" ref="BE246:BE271" si="39">IF(N246="základní",J246,0)</f>
        <v>0</v>
      </c>
      <c r="BF246" s="216">
        <f t="shared" ref="BF246:BF271" si="40">IF(N246="snížená",J246,0)</f>
        <v>0</v>
      </c>
      <c r="BG246" s="216">
        <f t="shared" ref="BG246:BG271" si="41">IF(N246="zákl. přenesená",J246,0)</f>
        <v>0</v>
      </c>
      <c r="BH246" s="216">
        <f t="shared" ref="BH246:BH271" si="42">IF(N246="sníž. přenesená",J246,0)</f>
        <v>0</v>
      </c>
      <c r="BI246" s="216">
        <f t="shared" ref="BI246:BI271" si="43">IF(N246="nulová",J246,0)</f>
        <v>0</v>
      </c>
      <c r="BJ246" s="13" t="s">
        <v>83</v>
      </c>
      <c r="BK246" s="216">
        <f t="shared" ref="BK246:BK271" si="44">ROUND(I246*H246,2)</f>
        <v>0</v>
      </c>
      <c r="BL246" s="13" t="s">
        <v>205</v>
      </c>
      <c r="BM246" s="215" t="s">
        <v>442</v>
      </c>
    </row>
    <row r="247" spans="2:65" s="1" customFormat="1" ht="16.5" customHeight="1">
      <c r="B247" s="30"/>
      <c r="C247" s="205" t="s">
        <v>443</v>
      </c>
      <c r="D247" s="205" t="s">
        <v>201</v>
      </c>
      <c r="E247" s="206" t="s">
        <v>444</v>
      </c>
      <c r="F247" s="207" t="s">
        <v>445</v>
      </c>
      <c r="G247" s="208" t="s">
        <v>446</v>
      </c>
      <c r="H247" s="209">
        <v>1</v>
      </c>
      <c r="I247" s="210"/>
      <c r="J247" s="209">
        <f t="shared" si="35"/>
        <v>0</v>
      </c>
      <c r="K247" s="207" t="s">
        <v>1</v>
      </c>
      <c r="L247" s="34"/>
      <c r="M247" s="211" t="s">
        <v>1</v>
      </c>
      <c r="N247" s="212" t="s">
        <v>41</v>
      </c>
      <c r="O247" s="62"/>
      <c r="P247" s="213">
        <f t="shared" si="36"/>
        <v>0</v>
      </c>
      <c r="Q247" s="213">
        <v>0</v>
      </c>
      <c r="R247" s="213">
        <f t="shared" si="37"/>
        <v>0</v>
      </c>
      <c r="S247" s="213">
        <v>0</v>
      </c>
      <c r="T247" s="214">
        <f t="shared" si="38"/>
        <v>0</v>
      </c>
      <c r="AR247" s="215" t="s">
        <v>205</v>
      </c>
      <c r="AT247" s="215" t="s">
        <v>201</v>
      </c>
      <c r="AU247" s="215" t="s">
        <v>85</v>
      </c>
      <c r="AY247" s="13" t="s">
        <v>198</v>
      </c>
      <c r="BE247" s="216">
        <f t="shared" si="39"/>
        <v>0</v>
      </c>
      <c r="BF247" s="216">
        <f t="shared" si="40"/>
        <v>0</v>
      </c>
      <c r="BG247" s="216">
        <f t="shared" si="41"/>
        <v>0</v>
      </c>
      <c r="BH247" s="216">
        <f t="shared" si="42"/>
        <v>0</v>
      </c>
      <c r="BI247" s="216">
        <f t="shared" si="43"/>
        <v>0</v>
      </c>
      <c r="BJ247" s="13" t="s">
        <v>83</v>
      </c>
      <c r="BK247" s="216">
        <f t="shared" si="44"/>
        <v>0</v>
      </c>
      <c r="BL247" s="13" t="s">
        <v>205</v>
      </c>
      <c r="BM247" s="215" t="s">
        <v>447</v>
      </c>
    </row>
    <row r="248" spans="2:65" s="1" customFormat="1" ht="16.5" customHeight="1">
      <c r="B248" s="30"/>
      <c r="C248" s="205" t="s">
        <v>330</v>
      </c>
      <c r="D248" s="205" t="s">
        <v>201</v>
      </c>
      <c r="E248" s="206" t="s">
        <v>448</v>
      </c>
      <c r="F248" s="207" t="s">
        <v>449</v>
      </c>
      <c r="G248" s="208" t="s">
        <v>204</v>
      </c>
      <c r="H248" s="209">
        <v>28</v>
      </c>
      <c r="I248" s="210"/>
      <c r="J248" s="209">
        <f t="shared" si="35"/>
        <v>0</v>
      </c>
      <c r="K248" s="207" t="s">
        <v>1</v>
      </c>
      <c r="L248" s="34"/>
      <c r="M248" s="211" t="s">
        <v>1</v>
      </c>
      <c r="N248" s="212" t="s">
        <v>41</v>
      </c>
      <c r="O248" s="62"/>
      <c r="P248" s="213">
        <f t="shared" si="36"/>
        <v>0</v>
      </c>
      <c r="Q248" s="213">
        <v>0</v>
      </c>
      <c r="R248" s="213">
        <f t="shared" si="37"/>
        <v>0</v>
      </c>
      <c r="S248" s="213">
        <v>0</v>
      </c>
      <c r="T248" s="214">
        <f t="shared" si="38"/>
        <v>0</v>
      </c>
      <c r="AR248" s="215" t="s">
        <v>205</v>
      </c>
      <c r="AT248" s="215" t="s">
        <v>201</v>
      </c>
      <c r="AU248" s="215" t="s">
        <v>85</v>
      </c>
      <c r="AY248" s="13" t="s">
        <v>198</v>
      </c>
      <c r="BE248" s="216">
        <f t="shared" si="39"/>
        <v>0</v>
      </c>
      <c r="BF248" s="216">
        <f t="shared" si="40"/>
        <v>0</v>
      </c>
      <c r="BG248" s="216">
        <f t="shared" si="41"/>
        <v>0</v>
      </c>
      <c r="BH248" s="216">
        <f t="shared" si="42"/>
        <v>0</v>
      </c>
      <c r="BI248" s="216">
        <f t="shared" si="43"/>
        <v>0</v>
      </c>
      <c r="BJ248" s="13" t="s">
        <v>83</v>
      </c>
      <c r="BK248" s="216">
        <f t="shared" si="44"/>
        <v>0</v>
      </c>
      <c r="BL248" s="13" t="s">
        <v>205</v>
      </c>
      <c r="BM248" s="215" t="s">
        <v>450</v>
      </c>
    </row>
    <row r="249" spans="2:65" s="1" customFormat="1" ht="16.5" customHeight="1">
      <c r="B249" s="30"/>
      <c r="C249" s="205" t="s">
        <v>451</v>
      </c>
      <c r="D249" s="205" t="s">
        <v>201</v>
      </c>
      <c r="E249" s="206" t="s">
        <v>452</v>
      </c>
      <c r="F249" s="207" t="s">
        <v>453</v>
      </c>
      <c r="G249" s="208" t="s">
        <v>275</v>
      </c>
      <c r="H249" s="209">
        <v>29.23</v>
      </c>
      <c r="I249" s="210"/>
      <c r="J249" s="209">
        <f t="shared" si="35"/>
        <v>0</v>
      </c>
      <c r="K249" s="207" t="s">
        <v>1</v>
      </c>
      <c r="L249" s="34"/>
      <c r="M249" s="211" t="s">
        <v>1</v>
      </c>
      <c r="N249" s="212" t="s">
        <v>41</v>
      </c>
      <c r="O249" s="62"/>
      <c r="P249" s="213">
        <f t="shared" si="36"/>
        <v>0</v>
      </c>
      <c r="Q249" s="213">
        <v>0</v>
      </c>
      <c r="R249" s="213">
        <f t="shared" si="37"/>
        <v>0</v>
      </c>
      <c r="S249" s="213">
        <v>0</v>
      </c>
      <c r="T249" s="214">
        <f t="shared" si="38"/>
        <v>0</v>
      </c>
      <c r="AR249" s="215" t="s">
        <v>205</v>
      </c>
      <c r="AT249" s="215" t="s">
        <v>201</v>
      </c>
      <c r="AU249" s="215" t="s">
        <v>85</v>
      </c>
      <c r="AY249" s="13" t="s">
        <v>198</v>
      </c>
      <c r="BE249" s="216">
        <f t="shared" si="39"/>
        <v>0</v>
      </c>
      <c r="BF249" s="216">
        <f t="shared" si="40"/>
        <v>0</v>
      </c>
      <c r="BG249" s="216">
        <f t="shared" si="41"/>
        <v>0</v>
      </c>
      <c r="BH249" s="216">
        <f t="shared" si="42"/>
        <v>0</v>
      </c>
      <c r="BI249" s="216">
        <f t="shared" si="43"/>
        <v>0</v>
      </c>
      <c r="BJ249" s="13" t="s">
        <v>83</v>
      </c>
      <c r="BK249" s="216">
        <f t="shared" si="44"/>
        <v>0</v>
      </c>
      <c r="BL249" s="13" t="s">
        <v>205</v>
      </c>
      <c r="BM249" s="215" t="s">
        <v>454</v>
      </c>
    </row>
    <row r="250" spans="2:65" s="1" customFormat="1" ht="16.5" customHeight="1">
      <c r="B250" s="30"/>
      <c r="C250" s="205" t="s">
        <v>334</v>
      </c>
      <c r="D250" s="205" t="s">
        <v>201</v>
      </c>
      <c r="E250" s="206" t="s">
        <v>455</v>
      </c>
      <c r="F250" s="207" t="s">
        <v>456</v>
      </c>
      <c r="G250" s="208" t="s">
        <v>256</v>
      </c>
      <c r="H250" s="209">
        <v>294.75</v>
      </c>
      <c r="I250" s="210"/>
      <c r="J250" s="209">
        <f t="shared" si="35"/>
        <v>0</v>
      </c>
      <c r="K250" s="207" t="s">
        <v>1</v>
      </c>
      <c r="L250" s="34"/>
      <c r="M250" s="211" t="s">
        <v>1</v>
      </c>
      <c r="N250" s="212" t="s">
        <v>41</v>
      </c>
      <c r="O250" s="62"/>
      <c r="P250" s="213">
        <f t="shared" si="36"/>
        <v>0</v>
      </c>
      <c r="Q250" s="213">
        <v>0</v>
      </c>
      <c r="R250" s="213">
        <f t="shared" si="37"/>
        <v>0</v>
      </c>
      <c r="S250" s="213">
        <v>0</v>
      </c>
      <c r="T250" s="214">
        <f t="shared" si="38"/>
        <v>0</v>
      </c>
      <c r="AR250" s="215" t="s">
        <v>205</v>
      </c>
      <c r="AT250" s="215" t="s">
        <v>201</v>
      </c>
      <c r="AU250" s="215" t="s">
        <v>85</v>
      </c>
      <c r="AY250" s="13" t="s">
        <v>198</v>
      </c>
      <c r="BE250" s="216">
        <f t="shared" si="39"/>
        <v>0</v>
      </c>
      <c r="BF250" s="216">
        <f t="shared" si="40"/>
        <v>0</v>
      </c>
      <c r="BG250" s="216">
        <f t="shared" si="41"/>
        <v>0</v>
      </c>
      <c r="BH250" s="216">
        <f t="shared" si="42"/>
        <v>0</v>
      </c>
      <c r="BI250" s="216">
        <f t="shared" si="43"/>
        <v>0</v>
      </c>
      <c r="BJ250" s="13" t="s">
        <v>83</v>
      </c>
      <c r="BK250" s="216">
        <f t="shared" si="44"/>
        <v>0</v>
      </c>
      <c r="BL250" s="13" t="s">
        <v>205</v>
      </c>
      <c r="BM250" s="215" t="s">
        <v>457</v>
      </c>
    </row>
    <row r="251" spans="2:65" s="1" customFormat="1" ht="16.5" customHeight="1">
      <c r="B251" s="30"/>
      <c r="C251" s="205" t="s">
        <v>458</v>
      </c>
      <c r="D251" s="205" t="s">
        <v>201</v>
      </c>
      <c r="E251" s="206" t="s">
        <v>459</v>
      </c>
      <c r="F251" s="207" t="s">
        <v>460</v>
      </c>
      <c r="G251" s="208" t="s">
        <v>446</v>
      </c>
      <c r="H251" s="209">
        <v>4</v>
      </c>
      <c r="I251" s="210"/>
      <c r="J251" s="209">
        <f t="shared" si="35"/>
        <v>0</v>
      </c>
      <c r="K251" s="207" t="s">
        <v>1</v>
      </c>
      <c r="L251" s="34"/>
      <c r="M251" s="211" t="s">
        <v>1</v>
      </c>
      <c r="N251" s="212" t="s">
        <v>41</v>
      </c>
      <c r="O251" s="62"/>
      <c r="P251" s="213">
        <f t="shared" si="36"/>
        <v>0</v>
      </c>
      <c r="Q251" s="213">
        <v>0</v>
      </c>
      <c r="R251" s="213">
        <f t="shared" si="37"/>
        <v>0</v>
      </c>
      <c r="S251" s="213">
        <v>0</v>
      </c>
      <c r="T251" s="214">
        <f t="shared" si="38"/>
        <v>0</v>
      </c>
      <c r="AR251" s="215" t="s">
        <v>205</v>
      </c>
      <c r="AT251" s="215" t="s">
        <v>201</v>
      </c>
      <c r="AU251" s="215" t="s">
        <v>85</v>
      </c>
      <c r="AY251" s="13" t="s">
        <v>198</v>
      </c>
      <c r="BE251" s="216">
        <f t="shared" si="39"/>
        <v>0</v>
      </c>
      <c r="BF251" s="216">
        <f t="shared" si="40"/>
        <v>0</v>
      </c>
      <c r="BG251" s="216">
        <f t="shared" si="41"/>
        <v>0</v>
      </c>
      <c r="BH251" s="216">
        <f t="shared" si="42"/>
        <v>0</v>
      </c>
      <c r="BI251" s="216">
        <f t="shared" si="43"/>
        <v>0</v>
      </c>
      <c r="BJ251" s="13" t="s">
        <v>83</v>
      </c>
      <c r="BK251" s="216">
        <f t="shared" si="44"/>
        <v>0</v>
      </c>
      <c r="BL251" s="13" t="s">
        <v>205</v>
      </c>
      <c r="BM251" s="215" t="s">
        <v>461</v>
      </c>
    </row>
    <row r="252" spans="2:65" s="1" customFormat="1" ht="16.5" customHeight="1">
      <c r="B252" s="30"/>
      <c r="C252" s="205" t="s">
        <v>337</v>
      </c>
      <c r="D252" s="205" t="s">
        <v>201</v>
      </c>
      <c r="E252" s="206" t="s">
        <v>462</v>
      </c>
      <c r="F252" s="207" t="s">
        <v>463</v>
      </c>
      <c r="G252" s="208" t="s">
        <v>266</v>
      </c>
      <c r="H252" s="209">
        <v>0.65</v>
      </c>
      <c r="I252" s="210"/>
      <c r="J252" s="209">
        <f t="shared" si="35"/>
        <v>0</v>
      </c>
      <c r="K252" s="207" t="s">
        <v>1</v>
      </c>
      <c r="L252" s="34"/>
      <c r="M252" s="211" t="s">
        <v>1</v>
      </c>
      <c r="N252" s="212" t="s">
        <v>41</v>
      </c>
      <c r="O252" s="62"/>
      <c r="P252" s="213">
        <f t="shared" si="36"/>
        <v>0</v>
      </c>
      <c r="Q252" s="213">
        <v>0</v>
      </c>
      <c r="R252" s="213">
        <f t="shared" si="37"/>
        <v>0</v>
      </c>
      <c r="S252" s="213">
        <v>0</v>
      </c>
      <c r="T252" s="214">
        <f t="shared" si="38"/>
        <v>0</v>
      </c>
      <c r="AR252" s="215" t="s">
        <v>205</v>
      </c>
      <c r="AT252" s="215" t="s">
        <v>201</v>
      </c>
      <c r="AU252" s="215" t="s">
        <v>85</v>
      </c>
      <c r="AY252" s="13" t="s">
        <v>198</v>
      </c>
      <c r="BE252" s="216">
        <f t="shared" si="39"/>
        <v>0</v>
      </c>
      <c r="BF252" s="216">
        <f t="shared" si="40"/>
        <v>0</v>
      </c>
      <c r="BG252" s="216">
        <f t="shared" si="41"/>
        <v>0</v>
      </c>
      <c r="BH252" s="216">
        <f t="shared" si="42"/>
        <v>0</v>
      </c>
      <c r="BI252" s="216">
        <f t="shared" si="43"/>
        <v>0</v>
      </c>
      <c r="BJ252" s="13" t="s">
        <v>83</v>
      </c>
      <c r="BK252" s="216">
        <f t="shared" si="44"/>
        <v>0</v>
      </c>
      <c r="BL252" s="13" t="s">
        <v>205</v>
      </c>
      <c r="BM252" s="215" t="s">
        <v>464</v>
      </c>
    </row>
    <row r="253" spans="2:65" s="1" customFormat="1" ht="16.5" customHeight="1">
      <c r="B253" s="30"/>
      <c r="C253" s="205" t="s">
        <v>465</v>
      </c>
      <c r="D253" s="205" t="s">
        <v>201</v>
      </c>
      <c r="E253" s="206" t="s">
        <v>466</v>
      </c>
      <c r="F253" s="207" t="s">
        <v>467</v>
      </c>
      <c r="G253" s="208" t="s">
        <v>246</v>
      </c>
      <c r="H253" s="209">
        <v>0.68</v>
      </c>
      <c r="I253" s="210"/>
      <c r="J253" s="209">
        <f t="shared" si="35"/>
        <v>0</v>
      </c>
      <c r="K253" s="207" t="s">
        <v>1</v>
      </c>
      <c r="L253" s="34"/>
      <c r="M253" s="211" t="s">
        <v>1</v>
      </c>
      <c r="N253" s="212" t="s">
        <v>41</v>
      </c>
      <c r="O253" s="62"/>
      <c r="P253" s="213">
        <f t="shared" si="36"/>
        <v>0</v>
      </c>
      <c r="Q253" s="213">
        <v>0</v>
      </c>
      <c r="R253" s="213">
        <f t="shared" si="37"/>
        <v>0</v>
      </c>
      <c r="S253" s="213">
        <v>0</v>
      </c>
      <c r="T253" s="214">
        <f t="shared" si="38"/>
        <v>0</v>
      </c>
      <c r="AR253" s="215" t="s">
        <v>205</v>
      </c>
      <c r="AT253" s="215" t="s">
        <v>201</v>
      </c>
      <c r="AU253" s="215" t="s">
        <v>85</v>
      </c>
      <c r="AY253" s="13" t="s">
        <v>198</v>
      </c>
      <c r="BE253" s="216">
        <f t="shared" si="39"/>
        <v>0</v>
      </c>
      <c r="BF253" s="216">
        <f t="shared" si="40"/>
        <v>0</v>
      </c>
      <c r="BG253" s="216">
        <f t="shared" si="41"/>
        <v>0</v>
      </c>
      <c r="BH253" s="216">
        <f t="shared" si="42"/>
        <v>0</v>
      </c>
      <c r="BI253" s="216">
        <f t="shared" si="43"/>
        <v>0</v>
      </c>
      <c r="BJ253" s="13" t="s">
        <v>83</v>
      </c>
      <c r="BK253" s="216">
        <f t="shared" si="44"/>
        <v>0</v>
      </c>
      <c r="BL253" s="13" t="s">
        <v>205</v>
      </c>
      <c r="BM253" s="215" t="s">
        <v>468</v>
      </c>
    </row>
    <row r="254" spans="2:65" s="1" customFormat="1" ht="16.5" customHeight="1">
      <c r="B254" s="30"/>
      <c r="C254" s="205" t="s">
        <v>341</v>
      </c>
      <c r="D254" s="205" t="s">
        <v>201</v>
      </c>
      <c r="E254" s="206" t="s">
        <v>469</v>
      </c>
      <c r="F254" s="207" t="s">
        <v>470</v>
      </c>
      <c r="G254" s="208" t="s">
        <v>246</v>
      </c>
      <c r="H254" s="209">
        <v>0.14000000000000001</v>
      </c>
      <c r="I254" s="210"/>
      <c r="J254" s="209">
        <f t="shared" si="35"/>
        <v>0</v>
      </c>
      <c r="K254" s="207" t="s">
        <v>1</v>
      </c>
      <c r="L254" s="34"/>
      <c r="M254" s="211" t="s">
        <v>1</v>
      </c>
      <c r="N254" s="212" t="s">
        <v>41</v>
      </c>
      <c r="O254" s="62"/>
      <c r="P254" s="213">
        <f t="shared" si="36"/>
        <v>0</v>
      </c>
      <c r="Q254" s="213">
        <v>0</v>
      </c>
      <c r="R254" s="213">
        <f t="shared" si="37"/>
        <v>0</v>
      </c>
      <c r="S254" s="213">
        <v>0</v>
      </c>
      <c r="T254" s="214">
        <f t="shared" si="38"/>
        <v>0</v>
      </c>
      <c r="AR254" s="215" t="s">
        <v>205</v>
      </c>
      <c r="AT254" s="215" t="s">
        <v>201</v>
      </c>
      <c r="AU254" s="215" t="s">
        <v>85</v>
      </c>
      <c r="AY254" s="13" t="s">
        <v>198</v>
      </c>
      <c r="BE254" s="216">
        <f t="shared" si="39"/>
        <v>0</v>
      </c>
      <c r="BF254" s="216">
        <f t="shared" si="40"/>
        <v>0</v>
      </c>
      <c r="BG254" s="216">
        <f t="shared" si="41"/>
        <v>0</v>
      </c>
      <c r="BH254" s="216">
        <f t="shared" si="42"/>
        <v>0</v>
      </c>
      <c r="BI254" s="216">
        <f t="shared" si="43"/>
        <v>0</v>
      </c>
      <c r="BJ254" s="13" t="s">
        <v>83</v>
      </c>
      <c r="BK254" s="216">
        <f t="shared" si="44"/>
        <v>0</v>
      </c>
      <c r="BL254" s="13" t="s">
        <v>205</v>
      </c>
      <c r="BM254" s="215" t="s">
        <v>471</v>
      </c>
    </row>
    <row r="255" spans="2:65" s="1" customFormat="1" ht="16.5" customHeight="1">
      <c r="B255" s="30"/>
      <c r="C255" s="205" t="s">
        <v>472</v>
      </c>
      <c r="D255" s="205" t="s">
        <v>201</v>
      </c>
      <c r="E255" s="206" t="s">
        <v>473</v>
      </c>
      <c r="F255" s="207" t="s">
        <v>474</v>
      </c>
      <c r="G255" s="208" t="s">
        <v>275</v>
      </c>
      <c r="H255" s="209">
        <v>29.23</v>
      </c>
      <c r="I255" s="210"/>
      <c r="J255" s="209">
        <f t="shared" si="35"/>
        <v>0</v>
      </c>
      <c r="K255" s="207" t="s">
        <v>1</v>
      </c>
      <c r="L255" s="34"/>
      <c r="M255" s="211" t="s">
        <v>1</v>
      </c>
      <c r="N255" s="212" t="s">
        <v>41</v>
      </c>
      <c r="O255" s="62"/>
      <c r="P255" s="213">
        <f t="shared" si="36"/>
        <v>0</v>
      </c>
      <c r="Q255" s="213">
        <v>0</v>
      </c>
      <c r="R255" s="213">
        <f t="shared" si="37"/>
        <v>0</v>
      </c>
      <c r="S255" s="213">
        <v>0</v>
      </c>
      <c r="T255" s="214">
        <f t="shared" si="38"/>
        <v>0</v>
      </c>
      <c r="AR255" s="215" t="s">
        <v>205</v>
      </c>
      <c r="AT255" s="215" t="s">
        <v>201</v>
      </c>
      <c r="AU255" s="215" t="s">
        <v>85</v>
      </c>
      <c r="AY255" s="13" t="s">
        <v>198</v>
      </c>
      <c r="BE255" s="216">
        <f t="shared" si="39"/>
        <v>0</v>
      </c>
      <c r="BF255" s="216">
        <f t="shared" si="40"/>
        <v>0</v>
      </c>
      <c r="BG255" s="216">
        <f t="shared" si="41"/>
        <v>0</v>
      </c>
      <c r="BH255" s="216">
        <f t="shared" si="42"/>
        <v>0</v>
      </c>
      <c r="BI255" s="216">
        <f t="shared" si="43"/>
        <v>0</v>
      </c>
      <c r="BJ255" s="13" t="s">
        <v>83</v>
      </c>
      <c r="BK255" s="216">
        <f t="shared" si="44"/>
        <v>0</v>
      </c>
      <c r="BL255" s="13" t="s">
        <v>205</v>
      </c>
      <c r="BM255" s="215" t="s">
        <v>475</v>
      </c>
    </row>
    <row r="256" spans="2:65" s="1" customFormat="1" ht="16.5" customHeight="1">
      <c r="B256" s="30"/>
      <c r="C256" s="205" t="s">
        <v>344</v>
      </c>
      <c r="D256" s="205" t="s">
        <v>201</v>
      </c>
      <c r="E256" s="206" t="s">
        <v>476</v>
      </c>
      <c r="F256" s="207" t="s">
        <v>477</v>
      </c>
      <c r="G256" s="208" t="s">
        <v>275</v>
      </c>
      <c r="H256" s="209">
        <v>29.23</v>
      </c>
      <c r="I256" s="210"/>
      <c r="J256" s="209">
        <f t="shared" si="35"/>
        <v>0</v>
      </c>
      <c r="K256" s="207" t="s">
        <v>1</v>
      </c>
      <c r="L256" s="34"/>
      <c r="M256" s="211" t="s">
        <v>1</v>
      </c>
      <c r="N256" s="212" t="s">
        <v>41</v>
      </c>
      <c r="O256" s="62"/>
      <c r="P256" s="213">
        <f t="shared" si="36"/>
        <v>0</v>
      </c>
      <c r="Q256" s="213">
        <v>0</v>
      </c>
      <c r="R256" s="213">
        <f t="shared" si="37"/>
        <v>0</v>
      </c>
      <c r="S256" s="213">
        <v>0</v>
      </c>
      <c r="T256" s="214">
        <f t="shared" si="38"/>
        <v>0</v>
      </c>
      <c r="AR256" s="215" t="s">
        <v>205</v>
      </c>
      <c r="AT256" s="215" t="s">
        <v>201</v>
      </c>
      <c r="AU256" s="215" t="s">
        <v>85</v>
      </c>
      <c r="AY256" s="13" t="s">
        <v>198</v>
      </c>
      <c r="BE256" s="216">
        <f t="shared" si="39"/>
        <v>0</v>
      </c>
      <c r="BF256" s="216">
        <f t="shared" si="40"/>
        <v>0</v>
      </c>
      <c r="BG256" s="216">
        <f t="shared" si="41"/>
        <v>0</v>
      </c>
      <c r="BH256" s="216">
        <f t="shared" si="42"/>
        <v>0</v>
      </c>
      <c r="BI256" s="216">
        <f t="shared" si="43"/>
        <v>0</v>
      </c>
      <c r="BJ256" s="13" t="s">
        <v>83</v>
      </c>
      <c r="BK256" s="216">
        <f t="shared" si="44"/>
        <v>0</v>
      </c>
      <c r="BL256" s="13" t="s">
        <v>205</v>
      </c>
      <c r="BM256" s="215" t="s">
        <v>478</v>
      </c>
    </row>
    <row r="257" spans="2:65" s="1" customFormat="1" ht="16.5" customHeight="1">
      <c r="B257" s="30"/>
      <c r="C257" s="205" t="s">
        <v>479</v>
      </c>
      <c r="D257" s="205" t="s">
        <v>201</v>
      </c>
      <c r="E257" s="206" t="s">
        <v>480</v>
      </c>
      <c r="F257" s="207" t="s">
        <v>481</v>
      </c>
      <c r="G257" s="208" t="s">
        <v>221</v>
      </c>
      <c r="H257" s="209">
        <v>4.3</v>
      </c>
      <c r="I257" s="210"/>
      <c r="J257" s="209">
        <f t="shared" si="35"/>
        <v>0</v>
      </c>
      <c r="K257" s="207" t="s">
        <v>1</v>
      </c>
      <c r="L257" s="34"/>
      <c r="M257" s="211" t="s">
        <v>1</v>
      </c>
      <c r="N257" s="212" t="s">
        <v>41</v>
      </c>
      <c r="O257" s="62"/>
      <c r="P257" s="213">
        <f t="shared" si="36"/>
        <v>0</v>
      </c>
      <c r="Q257" s="213">
        <v>0</v>
      </c>
      <c r="R257" s="213">
        <f t="shared" si="37"/>
        <v>0</v>
      </c>
      <c r="S257" s="213">
        <v>0</v>
      </c>
      <c r="T257" s="214">
        <f t="shared" si="38"/>
        <v>0</v>
      </c>
      <c r="AR257" s="215" t="s">
        <v>205</v>
      </c>
      <c r="AT257" s="215" t="s">
        <v>201</v>
      </c>
      <c r="AU257" s="215" t="s">
        <v>85</v>
      </c>
      <c r="AY257" s="13" t="s">
        <v>198</v>
      </c>
      <c r="BE257" s="216">
        <f t="shared" si="39"/>
        <v>0</v>
      </c>
      <c r="BF257" s="216">
        <f t="shared" si="40"/>
        <v>0</v>
      </c>
      <c r="BG257" s="216">
        <f t="shared" si="41"/>
        <v>0</v>
      </c>
      <c r="BH257" s="216">
        <f t="shared" si="42"/>
        <v>0</v>
      </c>
      <c r="BI257" s="216">
        <f t="shared" si="43"/>
        <v>0</v>
      </c>
      <c r="BJ257" s="13" t="s">
        <v>83</v>
      </c>
      <c r="BK257" s="216">
        <f t="shared" si="44"/>
        <v>0</v>
      </c>
      <c r="BL257" s="13" t="s">
        <v>205</v>
      </c>
      <c r="BM257" s="215" t="s">
        <v>482</v>
      </c>
    </row>
    <row r="258" spans="2:65" s="1" customFormat="1" ht="16.5" customHeight="1">
      <c r="B258" s="30"/>
      <c r="C258" s="205" t="s">
        <v>348</v>
      </c>
      <c r="D258" s="205" t="s">
        <v>201</v>
      </c>
      <c r="E258" s="206" t="s">
        <v>483</v>
      </c>
      <c r="F258" s="207" t="s">
        <v>484</v>
      </c>
      <c r="G258" s="208" t="s">
        <v>204</v>
      </c>
      <c r="H258" s="209">
        <v>8</v>
      </c>
      <c r="I258" s="210"/>
      <c r="J258" s="209">
        <f t="shared" si="35"/>
        <v>0</v>
      </c>
      <c r="K258" s="207" t="s">
        <v>1</v>
      </c>
      <c r="L258" s="34"/>
      <c r="M258" s="211" t="s">
        <v>1</v>
      </c>
      <c r="N258" s="212" t="s">
        <v>41</v>
      </c>
      <c r="O258" s="62"/>
      <c r="P258" s="213">
        <f t="shared" si="36"/>
        <v>0</v>
      </c>
      <c r="Q258" s="213">
        <v>0</v>
      </c>
      <c r="R258" s="213">
        <f t="shared" si="37"/>
        <v>0</v>
      </c>
      <c r="S258" s="213">
        <v>0</v>
      </c>
      <c r="T258" s="214">
        <f t="shared" si="38"/>
        <v>0</v>
      </c>
      <c r="AR258" s="215" t="s">
        <v>205</v>
      </c>
      <c r="AT258" s="215" t="s">
        <v>201</v>
      </c>
      <c r="AU258" s="215" t="s">
        <v>85</v>
      </c>
      <c r="AY258" s="13" t="s">
        <v>198</v>
      </c>
      <c r="BE258" s="216">
        <f t="shared" si="39"/>
        <v>0</v>
      </c>
      <c r="BF258" s="216">
        <f t="shared" si="40"/>
        <v>0</v>
      </c>
      <c r="BG258" s="216">
        <f t="shared" si="41"/>
        <v>0</v>
      </c>
      <c r="BH258" s="216">
        <f t="shared" si="42"/>
        <v>0</v>
      </c>
      <c r="BI258" s="216">
        <f t="shared" si="43"/>
        <v>0</v>
      </c>
      <c r="BJ258" s="13" t="s">
        <v>83</v>
      </c>
      <c r="BK258" s="216">
        <f t="shared" si="44"/>
        <v>0</v>
      </c>
      <c r="BL258" s="13" t="s">
        <v>205</v>
      </c>
      <c r="BM258" s="215" t="s">
        <v>485</v>
      </c>
    </row>
    <row r="259" spans="2:65" s="1" customFormat="1" ht="24" customHeight="1">
      <c r="B259" s="30"/>
      <c r="C259" s="205" t="s">
        <v>486</v>
      </c>
      <c r="D259" s="205" t="s">
        <v>201</v>
      </c>
      <c r="E259" s="206" t="s">
        <v>487</v>
      </c>
      <c r="F259" s="207" t="s">
        <v>488</v>
      </c>
      <c r="G259" s="208" t="s">
        <v>446</v>
      </c>
      <c r="H259" s="209">
        <v>8</v>
      </c>
      <c r="I259" s="210"/>
      <c r="J259" s="209">
        <f t="shared" si="35"/>
        <v>0</v>
      </c>
      <c r="K259" s="207" t="s">
        <v>1</v>
      </c>
      <c r="L259" s="34"/>
      <c r="M259" s="211" t="s">
        <v>1</v>
      </c>
      <c r="N259" s="212" t="s">
        <v>41</v>
      </c>
      <c r="O259" s="62"/>
      <c r="P259" s="213">
        <f t="shared" si="36"/>
        <v>0</v>
      </c>
      <c r="Q259" s="213">
        <v>0</v>
      </c>
      <c r="R259" s="213">
        <f t="shared" si="37"/>
        <v>0</v>
      </c>
      <c r="S259" s="213">
        <v>0</v>
      </c>
      <c r="T259" s="214">
        <f t="shared" si="38"/>
        <v>0</v>
      </c>
      <c r="AR259" s="215" t="s">
        <v>205</v>
      </c>
      <c r="AT259" s="215" t="s">
        <v>201</v>
      </c>
      <c r="AU259" s="215" t="s">
        <v>85</v>
      </c>
      <c r="AY259" s="13" t="s">
        <v>198</v>
      </c>
      <c r="BE259" s="216">
        <f t="shared" si="39"/>
        <v>0</v>
      </c>
      <c r="BF259" s="216">
        <f t="shared" si="40"/>
        <v>0</v>
      </c>
      <c r="BG259" s="216">
        <f t="shared" si="41"/>
        <v>0</v>
      </c>
      <c r="BH259" s="216">
        <f t="shared" si="42"/>
        <v>0</v>
      </c>
      <c r="BI259" s="216">
        <f t="shared" si="43"/>
        <v>0</v>
      </c>
      <c r="BJ259" s="13" t="s">
        <v>83</v>
      </c>
      <c r="BK259" s="216">
        <f t="shared" si="44"/>
        <v>0</v>
      </c>
      <c r="BL259" s="13" t="s">
        <v>205</v>
      </c>
      <c r="BM259" s="215" t="s">
        <v>489</v>
      </c>
    </row>
    <row r="260" spans="2:65" s="1" customFormat="1" ht="16.5" customHeight="1">
      <c r="B260" s="30"/>
      <c r="C260" s="205" t="s">
        <v>351</v>
      </c>
      <c r="D260" s="205" t="s">
        <v>201</v>
      </c>
      <c r="E260" s="206" t="s">
        <v>490</v>
      </c>
      <c r="F260" s="207" t="s">
        <v>491</v>
      </c>
      <c r="G260" s="208" t="s">
        <v>221</v>
      </c>
      <c r="H260" s="209">
        <v>21.6</v>
      </c>
      <c r="I260" s="210"/>
      <c r="J260" s="209">
        <f t="shared" si="35"/>
        <v>0</v>
      </c>
      <c r="K260" s="207" t="s">
        <v>1</v>
      </c>
      <c r="L260" s="34"/>
      <c r="M260" s="211" t="s">
        <v>1</v>
      </c>
      <c r="N260" s="212" t="s">
        <v>41</v>
      </c>
      <c r="O260" s="62"/>
      <c r="P260" s="213">
        <f t="shared" si="36"/>
        <v>0</v>
      </c>
      <c r="Q260" s="213">
        <v>0</v>
      </c>
      <c r="R260" s="213">
        <f t="shared" si="37"/>
        <v>0</v>
      </c>
      <c r="S260" s="213">
        <v>0</v>
      </c>
      <c r="T260" s="214">
        <f t="shared" si="38"/>
        <v>0</v>
      </c>
      <c r="AR260" s="215" t="s">
        <v>205</v>
      </c>
      <c r="AT260" s="215" t="s">
        <v>201</v>
      </c>
      <c r="AU260" s="215" t="s">
        <v>85</v>
      </c>
      <c r="AY260" s="13" t="s">
        <v>198</v>
      </c>
      <c r="BE260" s="216">
        <f t="shared" si="39"/>
        <v>0</v>
      </c>
      <c r="BF260" s="216">
        <f t="shared" si="40"/>
        <v>0</v>
      </c>
      <c r="BG260" s="216">
        <f t="shared" si="41"/>
        <v>0</v>
      </c>
      <c r="BH260" s="216">
        <f t="shared" si="42"/>
        <v>0</v>
      </c>
      <c r="BI260" s="216">
        <f t="shared" si="43"/>
        <v>0</v>
      </c>
      <c r="BJ260" s="13" t="s">
        <v>83</v>
      </c>
      <c r="BK260" s="216">
        <f t="shared" si="44"/>
        <v>0</v>
      </c>
      <c r="BL260" s="13" t="s">
        <v>205</v>
      </c>
      <c r="BM260" s="215" t="s">
        <v>492</v>
      </c>
    </row>
    <row r="261" spans="2:65" s="1" customFormat="1" ht="16.5" customHeight="1">
      <c r="B261" s="30"/>
      <c r="C261" s="205" t="s">
        <v>493</v>
      </c>
      <c r="D261" s="205" t="s">
        <v>201</v>
      </c>
      <c r="E261" s="206" t="s">
        <v>494</v>
      </c>
      <c r="F261" s="207" t="s">
        <v>495</v>
      </c>
      <c r="G261" s="208" t="s">
        <v>266</v>
      </c>
      <c r="H261" s="209">
        <v>2.23</v>
      </c>
      <c r="I261" s="210"/>
      <c r="J261" s="209">
        <f t="shared" si="35"/>
        <v>0</v>
      </c>
      <c r="K261" s="207" t="s">
        <v>1</v>
      </c>
      <c r="L261" s="34"/>
      <c r="M261" s="211" t="s">
        <v>1</v>
      </c>
      <c r="N261" s="212" t="s">
        <v>41</v>
      </c>
      <c r="O261" s="62"/>
      <c r="P261" s="213">
        <f t="shared" si="36"/>
        <v>0</v>
      </c>
      <c r="Q261" s="213">
        <v>0</v>
      </c>
      <c r="R261" s="213">
        <f t="shared" si="37"/>
        <v>0</v>
      </c>
      <c r="S261" s="213">
        <v>0</v>
      </c>
      <c r="T261" s="214">
        <f t="shared" si="38"/>
        <v>0</v>
      </c>
      <c r="AR261" s="215" t="s">
        <v>205</v>
      </c>
      <c r="AT261" s="215" t="s">
        <v>201</v>
      </c>
      <c r="AU261" s="215" t="s">
        <v>85</v>
      </c>
      <c r="AY261" s="13" t="s">
        <v>198</v>
      </c>
      <c r="BE261" s="216">
        <f t="shared" si="39"/>
        <v>0</v>
      </c>
      <c r="BF261" s="216">
        <f t="shared" si="40"/>
        <v>0</v>
      </c>
      <c r="BG261" s="216">
        <f t="shared" si="41"/>
        <v>0</v>
      </c>
      <c r="BH261" s="216">
        <f t="shared" si="42"/>
        <v>0</v>
      </c>
      <c r="BI261" s="216">
        <f t="shared" si="43"/>
        <v>0</v>
      </c>
      <c r="BJ261" s="13" t="s">
        <v>83</v>
      </c>
      <c r="BK261" s="216">
        <f t="shared" si="44"/>
        <v>0</v>
      </c>
      <c r="BL261" s="13" t="s">
        <v>205</v>
      </c>
      <c r="BM261" s="215" t="s">
        <v>496</v>
      </c>
    </row>
    <row r="262" spans="2:65" s="1" customFormat="1" ht="16.5" customHeight="1">
      <c r="B262" s="30"/>
      <c r="C262" s="205" t="s">
        <v>355</v>
      </c>
      <c r="D262" s="205" t="s">
        <v>201</v>
      </c>
      <c r="E262" s="206" t="s">
        <v>497</v>
      </c>
      <c r="F262" s="207" t="s">
        <v>498</v>
      </c>
      <c r="G262" s="208" t="s">
        <v>221</v>
      </c>
      <c r="H262" s="209">
        <v>2.81</v>
      </c>
      <c r="I262" s="210"/>
      <c r="J262" s="209">
        <f t="shared" si="35"/>
        <v>0</v>
      </c>
      <c r="K262" s="207" t="s">
        <v>1</v>
      </c>
      <c r="L262" s="34"/>
      <c r="M262" s="211" t="s">
        <v>1</v>
      </c>
      <c r="N262" s="212" t="s">
        <v>41</v>
      </c>
      <c r="O262" s="62"/>
      <c r="P262" s="213">
        <f t="shared" si="36"/>
        <v>0</v>
      </c>
      <c r="Q262" s="213">
        <v>0</v>
      </c>
      <c r="R262" s="213">
        <f t="shared" si="37"/>
        <v>0</v>
      </c>
      <c r="S262" s="213">
        <v>0</v>
      </c>
      <c r="T262" s="214">
        <f t="shared" si="38"/>
        <v>0</v>
      </c>
      <c r="AR262" s="215" t="s">
        <v>205</v>
      </c>
      <c r="AT262" s="215" t="s">
        <v>201</v>
      </c>
      <c r="AU262" s="215" t="s">
        <v>85</v>
      </c>
      <c r="AY262" s="13" t="s">
        <v>198</v>
      </c>
      <c r="BE262" s="216">
        <f t="shared" si="39"/>
        <v>0</v>
      </c>
      <c r="BF262" s="216">
        <f t="shared" si="40"/>
        <v>0</v>
      </c>
      <c r="BG262" s="216">
        <f t="shared" si="41"/>
        <v>0</v>
      </c>
      <c r="BH262" s="216">
        <f t="shared" si="42"/>
        <v>0</v>
      </c>
      <c r="BI262" s="216">
        <f t="shared" si="43"/>
        <v>0</v>
      </c>
      <c r="BJ262" s="13" t="s">
        <v>83</v>
      </c>
      <c r="BK262" s="216">
        <f t="shared" si="44"/>
        <v>0</v>
      </c>
      <c r="BL262" s="13" t="s">
        <v>205</v>
      </c>
      <c r="BM262" s="215" t="s">
        <v>499</v>
      </c>
    </row>
    <row r="263" spans="2:65" s="1" customFormat="1" ht="16.5" customHeight="1">
      <c r="B263" s="30"/>
      <c r="C263" s="205" t="s">
        <v>500</v>
      </c>
      <c r="D263" s="205" t="s">
        <v>201</v>
      </c>
      <c r="E263" s="206" t="s">
        <v>501</v>
      </c>
      <c r="F263" s="207" t="s">
        <v>502</v>
      </c>
      <c r="G263" s="208" t="s">
        <v>256</v>
      </c>
      <c r="H263" s="209">
        <v>82.6</v>
      </c>
      <c r="I263" s="210"/>
      <c r="J263" s="209">
        <f t="shared" si="35"/>
        <v>0</v>
      </c>
      <c r="K263" s="207" t="s">
        <v>1</v>
      </c>
      <c r="L263" s="34"/>
      <c r="M263" s="211" t="s">
        <v>1</v>
      </c>
      <c r="N263" s="212" t="s">
        <v>41</v>
      </c>
      <c r="O263" s="62"/>
      <c r="P263" s="213">
        <f t="shared" si="36"/>
        <v>0</v>
      </c>
      <c r="Q263" s="213">
        <v>0</v>
      </c>
      <c r="R263" s="213">
        <f t="shared" si="37"/>
        <v>0</v>
      </c>
      <c r="S263" s="213">
        <v>0</v>
      </c>
      <c r="T263" s="214">
        <f t="shared" si="38"/>
        <v>0</v>
      </c>
      <c r="AR263" s="215" t="s">
        <v>205</v>
      </c>
      <c r="AT263" s="215" t="s">
        <v>201</v>
      </c>
      <c r="AU263" s="215" t="s">
        <v>85</v>
      </c>
      <c r="AY263" s="13" t="s">
        <v>198</v>
      </c>
      <c r="BE263" s="216">
        <f t="shared" si="39"/>
        <v>0</v>
      </c>
      <c r="BF263" s="216">
        <f t="shared" si="40"/>
        <v>0</v>
      </c>
      <c r="BG263" s="216">
        <f t="shared" si="41"/>
        <v>0</v>
      </c>
      <c r="BH263" s="216">
        <f t="shared" si="42"/>
        <v>0</v>
      </c>
      <c r="BI263" s="216">
        <f t="shared" si="43"/>
        <v>0</v>
      </c>
      <c r="BJ263" s="13" t="s">
        <v>83</v>
      </c>
      <c r="BK263" s="216">
        <f t="shared" si="44"/>
        <v>0</v>
      </c>
      <c r="BL263" s="13" t="s">
        <v>205</v>
      </c>
      <c r="BM263" s="215" t="s">
        <v>503</v>
      </c>
    </row>
    <row r="264" spans="2:65" s="1" customFormat="1" ht="16.5" customHeight="1">
      <c r="B264" s="30"/>
      <c r="C264" s="205" t="s">
        <v>356</v>
      </c>
      <c r="D264" s="205" t="s">
        <v>201</v>
      </c>
      <c r="E264" s="206" t="s">
        <v>504</v>
      </c>
      <c r="F264" s="207" t="s">
        <v>505</v>
      </c>
      <c r="G264" s="208" t="s">
        <v>256</v>
      </c>
      <c r="H264" s="209">
        <v>82.6</v>
      </c>
      <c r="I264" s="210"/>
      <c r="J264" s="209">
        <f t="shared" si="35"/>
        <v>0</v>
      </c>
      <c r="K264" s="207" t="s">
        <v>1</v>
      </c>
      <c r="L264" s="34"/>
      <c r="M264" s="211" t="s">
        <v>1</v>
      </c>
      <c r="N264" s="212" t="s">
        <v>41</v>
      </c>
      <c r="O264" s="62"/>
      <c r="P264" s="213">
        <f t="shared" si="36"/>
        <v>0</v>
      </c>
      <c r="Q264" s="213">
        <v>0</v>
      </c>
      <c r="R264" s="213">
        <f t="shared" si="37"/>
        <v>0</v>
      </c>
      <c r="S264" s="213">
        <v>0</v>
      </c>
      <c r="T264" s="214">
        <f t="shared" si="38"/>
        <v>0</v>
      </c>
      <c r="AR264" s="215" t="s">
        <v>205</v>
      </c>
      <c r="AT264" s="215" t="s">
        <v>201</v>
      </c>
      <c r="AU264" s="215" t="s">
        <v>85</v>
      </c>
      <c r="AY264" s="13" t="s">
        <v>198</v>
      </c>
      <c r="BE264" s="216">
        <f t="shared" si="39"/>
        <v>0</v>
      </c>
      <c r="BF264" s="216">
        <f t="shared" si="40"/>
        <v>0</v>
      </c>
      <c r="BG264" s="216">
        <f t="shared" si="41"/>
        <v>0</v>
      </c>
      <c r="BH264" s="216">
        <f t="shared" si="42"/>
        <v>0</v>
      </c>
      <c r="BI264" s="216">
        <f t="shared" si="43"/>
        <v>0</v>
      </c>
      <c r="BJ264" s="13" t="s">
        <v>83</v>
      </c>
      <c r="BK264" s="216">
        <f t="shared" si="44"/>
        <v>0</v>
      </c>
      <c r="BL264" s="13" t="s">
        <v>205</v>
      </c>
      <c r="BM264" s="215" t="s">
        <v>506</v>
      </c>
    </row>
    <row r="265" spans="2:65" s="1" customFormat="1" ht="16.5" customHeight="1">
      <c r="B265" s="30"/>
      <c r="C265" s="205" t="s">
        <v>507</v>
      </c>
      <c r="D265" s="205" t="s">
        <v>201</v>
      </c>
      <c r="E265" s="206" t="s">
        <v>508</v>
      </c>
      <c r="F265" s="207" t="s">
        <v>509</v>
      </c>
      <c r="G265" s="208" t="s">
        <v>275</v>
      </c>
      <c r="H265" s="209">
        <v>30.51</v>
      </c>
      <c r="I265" s="210"/>
      <c r="J265" s="209">
        <f t="shared" si="35"/>
        <v>0</v>
      </c>
      <c r="K265" s="207" t="s">
        <v>1</v>
      </c>
      <c r="L265" s="34"/>
      <c r="M265" s="211" t="s">
        <v>1</v>
      </c>
      <c r="N265" s="212" t="s">
        <v>41</v>
      </c>
      <c r="O265" s="62"/>
      <c r="P265" s="213">
        <f t="shared" si="36"/>
        <v>0</v>
      </c>
      <c r="Q265" s="213">
        <v>0</v>
      </c>
      <c r="R265" s="213">
        <f t="shared" si="37"/>
        <v>0</v>
      </c>
      <c r="S265" s="213">
        <v>0</v>
      </c>
      <c r="T265" s="214">
        <f t="shared" si="38"/>
        <v>0</v>
      </c>
      <c r="AR265" s="215" t="s">
        <v>205</v>
      </c>
      <c r="AT265" s="215" t="s">
        <v>201</v>
      </c>
      <c r="AU265" s="215" t="s">
        <v>85</v>
      </c>
      <c r="AY265" s="13" t="s">
        <v>198</v>
      </c>
      <c r="BE265" s="216">
        <f t="shared" si="39"/>
        <v>0</v>
      </c>
      <c r="BF265" s="216">
        <f t="shared" si="40"/>
        <v>0</v>
      </c>
      <c r="BG265" s="216">
        <f t="shared" si="41"/>
        <v>0</v>
      </c>
      <c r="BH265" s="216">
        <f t="shared" si="42"/>
        <v>0</v>
      </c>
      <c r="BI265" s="216">
        <f t="shared" si="43"/>
        <v>0</v>
      </c>
      <c r="BJ265" s="13" t="s">
        <v>83</v>
      </c>
      <c r="BK265" s="216">
        <f t="shared" si="44"/>
        <v>0</v>
      </c>
      <c r="BL265" s="13" t="s">
        <v>205</v>
      </c>
      <c r="BM265" s="215" t="s">
        <v>510</v>
      </c>
    </row>
    <row r="266" spans="2:65" s="1" customFormat="1" ht="16.5" customHeight="1">
      <c r="B266" s="30"/>
      <c r="C266" s="205" t="s">
        <v>360</v>
      </c>
      <c r="D266" s="205" t="s">
        <v>201</v>
      </c>
      <c r="E266" s="206" t="s">
        <v>511</v>
      </c>
      <c r="F266" s="207" t="s">
        <v>512</v>
      </c>
      <c r="G266" s="208" t="s">
        <v>275</v>
      </c>
      <c r="H266" s="209">
        <v>30.51</v>
      </c>
      <c r="I266" s="210"/>
      <c r="J266" s="209">
        <f t="shared" si="35"/>
        <v>0</v>
      </c>
      <c r="K266" s="207" t="s">
        <v>1</v>
      </c>
      <c r="L266" s="34"/>
      <c r="M266" s="211" t="s">
        <v>1</v>
      </c>
      <c r="N266" s="212" t="s">
        <v>41</v>
      </c>
      <c r="O266" s="62"/>
      <c r="P266" s="213">
        <f t="shared" si="36"/>
        <v>0</v>
      </c>
      <c r="Q266" s="213">
        <v>0</v>
      </c>
      <c r="R266" s="213">
        <f t="shared" si="37"/>
        <v>0</v>
      </c>
      <c r="S266" s="213">
        <v>0</v>
      </c>
      <c r="T266" s="214">
        <f t="shared" si="38"/>
        <v>0</v>
      </c>
      <c r="AR266" s="215" t="s">
        <v>205</v>
      </c>
      <c r="AT266" s="215" t="s">
        <v>201</v>
      </c>
      <c r="AU266" s="215" t="s">
        <v>85</v>
      </c>
      <c r="AY266" s="13" t="s">
        <v>198</v>
      </c>
      <c r="BE266" s="216">
        <f t="shared" si="39"/>
        <v>0</v>
      </c>
      <c r="BF266" s="216">
        <f t="shared" si="40"/>
        <v>0</v>
      </c>
      <c r="BG266" s="216">
        <f t="shared" si="41"/>
        <v>0</v>
      </c>
      <c r="BH266" s="216">
        <f t="shared" si="42"/>
        <v>0</v>
      </c>
      <c r="BI266" s="216">
        <f t="shared" si="43"/>
        <v>0</v>
      </c>
      <c r="BJ266" s="13" t="s">
        <v>83</v>
      </c>
      <c r="BK266" s="216">
        <f t="shared" si="44"/>
        <v>0</v>
      </c>
      <c r="BL266" s="13" t="s">
        <v>205</v>
      </c>
      <c r="BM266" s="215" t="s">
        <v>513</v>
      </c>
    </row>
    <row r="267" spans="2:65" s="1" customFormat="1" ht="16.5" customHeight="1">
      <c r="B267" s="30"/>
      <c r="C267" s="205" t="s">
        <v>514</v>
      </c>
      <c r="D267" s="205" t="s">
        <v>201</v>
      </c>
      <c r="E267" s="206" t="s">
        <v>515</v>
      </c>
      <c r="F267" s="207" t="s">
        <v>516</v>
      </c>
      <c r="G267" s="208" t="s">
        <v>256</v>
      </c>
      <c r="H267" s="209">
        <v>242.25</v>
      </c>
      <c r="I267" s="210"/>
      <c r="J267" s="209">
        <f t="shared" si="35"/>
        <v>0</v>
      </c>
      <c r="K267" s="207" t="s">
        <v>1</v>
      </c>
      <c r="L267" s="34"/>
      <c r="M267" s="211" t="s">
        <v>1</v>
      </c>
      <c r="N267" s="212" t="s">
        <v>41</v>
      </c>
      <c r="O267" s="62"/>
      <c r="P267" s="213">
        <f t="shared" si="36"/>
        <v>0</v>
      </c>
      <c r="Q267" s="213">
        <v>0</v>
      </c>
      <c r="R267" s="213">
        <f t="shared" si="37"/>
        <v>0</v>
      </c>
      <c r="S267" s="213">
        <v>0</v>
      </c>
      <c r="T267" s="214">
        <f t="shared" si="38"/>
        <v>0</v>
      </c>
      <c r="AR267" s="215" t="s">
        <v>205</v>
      </c>
      <c r="AT267" s="215" t="s">
        <v>201</v>
      </c>
      <c r="AU267" s="215" t="s">
        <v>85</v>
      </c>
      <c r="AY267" s="13" t="s">
        <v>198</v>
      </c>
      <c r="BE267" s="216">
        <f t="shared" si="39"/>
        <v>0</v>
      </c>
      <c r="BF267" s="216">
        <f t="shared" si="40"/>
        <v>0</v>
      </c>
      <c r="BG267" s="216">
        <f t="shared" si="41"/>
        <v>0</v>
      </c>
      <c r="BH267" s="216">
        <f t="shared" si="42"/>
        <v>0</v>
      </c>
      <c r="BI267" s="216">
        <f t="shared" si="43"/>
        <v>0</v>
      </c>
      <c r="BJ267" s="13" t="s">
        <v>83</v>
      </c>
      <c r="BK267" s="216">
        <f t="shared" si="44"/>
        <v>0</v>
      </c>
      <c r="BL267" s="13" t="s">
        <v>205</v>
      </c>
      <c r="BM267" s="215" t="s">
        <v>517</v>
      </c>
    </row>
    <row r="268" spans="2:65" s="1" customFormat="1" ht="16.5" customHeight="1">
      <c r="B268" s="30"/>
      <c r="C268" s="205" t="s">
        <v>363</v>
      </c>
      <c r="D268" s="205" t="s">
        <v>201</v>
      </c>
      <c r="E268" s="206" t="s">
        <v>518</v>
      </c>
      <c r="F268" s="207" t="s">
        <v>519</v>
      </c>
      <c r="G268" s="208" t="s">
        <v>221</v>
      </c>
      <c r="H268" s="209">
        <v>1.32</v>
      </c>
      <c r="I268" s="210"/>
      <c r="J268" s="209">
        <f t="shared" si="35"/>
        <v>0</v>
      </c>
      <c r="K268" s="207" t="s">
        <v>1</v>
      </c>
      <c r="L268" s="34"/>
      <c r="M268" s="211" t="s">
        <v>1</v>
      </c>
      <c r="N268" s="212" t="s">
        <v>41</v>
      </c>
      <c r="O268" s="62"/>
      <c r="P268" s="213">
        <f t="shared" si="36"/>
        <v>0</v>
      </c>
      <c r="Q268" s="213">
        <v>0</v>
      </c>
      <c r="R268" s="213">
        <f t="shared" si="37"/>
        <v>0</v>
      </c>
      <c r="S268" s="213">
        <v>0</v>
      </c>
      <c r="T268" s="214">
        <f t="shared" si="38"/>
        <v>0</v>
      </c>
      <c r="AR268" s="215" t="s">
        <v>205</v>
      </c>
      <c r="AT268" s="215" t="s">
        <v>201</v>
      </c>
      <c r="AU268" s="215" t="s">
        <v>85</v>
      </c>
      <c r="AY268" s="13" t="s">
        <v>198</v>
      </c>
      <c r="BE268" s="216">
        <f t="shared" si="39"/>
        <v>0</v>
      </c>
      <c r="BF268" s="216">
        <f t="shared" si="40"/>
        <v>0</v>
      </c>
      <c r="BG268" s="216">
        <f t="shared" si="41"/>
        <v>0</v>
      </c>
      <c r="BH268" s="216">
        <f t="shared" si="42"/>
        <v>0</v>
      </c>
      <c r="BI268" s="216">
        <f t="shared" si="43"/>
        <v>0</v>
      </c>
      <c r="BJ268" s="13" t="s">
        <v>83</v>
      </c>
      <c r="BK268" s="216">
        <f t="shared" si="44"/>
        <v>0</v>
      </c>
      <c r="BL268" s="13" t="s">
        <v>205</v>
      </c>
      <c r="BM268" s="215" t="s">
        <v>520</v>
      </c>
    </row>
    <row r="269" spans="2:65" s="1" customFormat="1" ht="16.5" customHeight="1">
      <c r="B269" s="30"/>
      <c r="C269" s="205" t="s">
        <v>521</v>
      </c>
      <c r="D269" s="205" t="s">
        <v>201</v>
      </c>
      <c r="E269" s="206" t="s">
        <v>522</v>
      </c>
      <c r="F269" s="207" t="s">
        <v>523</v>
      </c>
      <c r="G269" s="208" t="s">
        <v>256</v>
      </c>
      <c r="H269" s="209">
        <v>11</v>
      </c>
      <c r="I269" s="210"/>
      <c r="J269" s="209">
        <f t="shared" si="35"/>
        <v>0</v>
      </c>
      <c r="K269" s="207" t="s">
        <v>1</v>
      </c>
      <c r="L269" s="34"/>
      <c r="M269" s="211" t="s">
        <v>1</v>
      </c>
      <c r="N269" s="212" t="s">
        <v>41</v>
      </c>
      <c r="O269" s="62"/>
      <c r="P269" s="213">
        <f t="shared" si="36"/>
        <v>0</v>
      </c>
      <c r="Q269" s="213">
        <v>0</v>
      </c>
      <c r="R269" s="213">
        <f t="shared" si="37"/>
        <v>0</v>
      </c>
      <c r="S269" s="213">
        <v>0</v>
      </c>
      <c r="T269" s="214">
        <f t="shared" si="38"/>
        <v>0</v>
      </c>
      <c r="AR269" s="215" t="s">
        <v>205</v>
      </c>
      <c r="AT269" s="215" t="s">
        <v>201</v>
      </c>
      <c r="AU269" s="215" t="s">
        <v>85</v>
      </c>
      <c r="AY269" s="13" t="s">
        <v>198</v>
      </c>
      <c r="BE269" s="216">
        <f t="shared" si="39"/>
        <v>0</v>
      </c>
      <c r="BF269" s="216">
        <f t="shared" si="40"/>
        <v>0</v>
      </c>
      <c r="BG269" s="216">
        <f t="shared" si="41"/>
        <v>0</v>
      </c>
      <c r="BH269" s="216">
        <f t="shared" si="42"/>
        <v>0</v>
      </c>
      <c r="BI269" s="216">
        <f t="shared" si="43"/>
        <v>0</v>
      </c>
      <c r="BJ269" s="13" t="s">
        <v>83</v>
      </c>
      <c r="BK269" s="216">
        <f t="shared" si="44"/>
        <v>0</v>
      </c>
      <c r="BL269" s="13" t="s">
        <v>205</v>
      </c>
      <c r="BM269" s="215" t="s">
        <v>524</v>
      </c>
    </row>
    <row r="270" spans="2:65" s="1" customFormat="1" ht="16.5" customHeight="1">
      <c r="B270" s="30"/>
      <c r="C270" s="205" t="s">
        <v>367</v>
      </c>
      <c r="D270" s="205" t="s">
        <v>201</v>
      </c>
      <c r="E270" s="206" t="s">
        <v>525</v>
      </c>
      <c r="F270" s="207" t="s">
        <v>526</v>
      </c>
      <c r="G270" s="208" t="s">
        <v>256</v>
      </c>
      <c r="H270" s="209">
        <v>11</v>
      </c>
      <c r="I270" s="210"/>
      <c r="J270" s="209">
        <f t="shared" si="35"/>
        <v>0</v>
      </c>
      <c r="K270" s="207" t="s">
        <v>1</v>
      </c>
      <c r="L270" s="34"/>
      <c r="M270" s="211" t="s">
        <v>1</v>
      </c>
      <c r="N270" s="212" t="s">
        <v>41</v>
      </c>
      <c r="O270" s="62"/>
      <c r="P270" s="213">
        <f t="shared" si="36"/>
        <v>0</v>
      </c>
      <c r="Q270" s="213">
        <v>0</v>
      </c>
      <c r="R270" s="213">
        <f t="shared" si="37"/>
        <v>0</v>
      </c>
      <c r="S270" s="213">
        <v>0</v>
      </c>
      <c r="T270" s="214">
        <f t="shared" si="38"/>
        <v>0</v>
      </c>
      <c r="AR270" s="215" t="s">
        <v>205</v>
      </c>
      <c r="AT270" s="215" t="s">
        <v>201</v>
      </c>
      <c r="AU270" s="215" t="s">
        <v>85</v>
      </c>
      <c r="AY270" s="13" t="s">
        <v>198</v>
      </c>
      <c r="BE270" s="216">
        <f t="shared" si="39"/>
        <v>0</v>
      </c>
      <c r="BF270" s="216">
        <f t="shared" si="40"/>
        <v>0</v>
      </c>
      <c r="BG270" s="216">
        <f t="shared" si="41"/>
        <v>0</v>
      </c>
      <c r="BH270" s="216">
        <f t="shared" si="42"/>
        <v>0</v>
      </c>
      <c r="BI270" s="216">
        <f t="shared" si="43"/>
        <v>0</v>
      </c>
      <c r="BJ270" s="13" t="s">
        <v>83</v>
      </c>
      <c r="BK270" s="216">
        <f t="shared" si="44"/>
        <v>0</v>
      </c>
      <c r="BL270" s="13" t="s">
        <v>205</v>
      </c>
      <c r="BM270" s="215" t="s">
        <v>527</v>
      </c>
    </row>
    <row r="271" spans="2:65" s="1" customFormat="1" ht="16.5" customHeight="1">
      <c r="B271" s="30"/>
      <c r="C271" s="205" t="s">
        <v>528</v>
      </c>
      <c r="D271" s="205" t="s">
        <v>201</v>
      </c>
      <c r="E271" s="206" t="s">
        <v>529</v>
      </c>
      <c r="F271" s="207" t="s">
        <v>530</v>
      </c>
      <c r="G271" s="208" t="s">
        <v>266</v>
      </c>
      <c r="H271" s="209">
        <v>0.35</v>
      </c>
      <c r="I271" s="210"/>
      <c r="J271" s="209">
        <f t="shared" si="35"/>
        <v>0</v>
      </c>
      <c r="K271" s="207" t="s">
        <v>1</v>
      </c>
      <c r="L271" s="34"/>
      <c r="M271" s="211" t="s">
        <v>1</v>
      </c>
      <c r="N271" s="212" t="s">
        <v>41</v>
      </c>
      <c r="O271" s="62"/>
      <c r="P271" s="213">
        <f t="shared" si="36"/>
        <v>0</v>
      </c>
      <c r="Q271" s="213">
        <v>0</v>
      </c>
      <c r="R271" s="213">
        <f t="shared" si="37"/>
        <v>0</v>
      </c>
      <c r="S271" s="213">
        <v>0</v>
      </c>
      <c r="T271" s="214">
        <f t="shared" si="38"/>
        <v>0</v>
      </c>
      <c r="AR271" s="215" t="s">
        <v>205</v>
      </c>
      <c r="AT271" s="215" t="s">
        <v>201</v>
      </c>
      <c r="AU271" s="215" t="s">
        <v>85</v>
      </c>
      <c r="AY271" s="13" t="s">
        <v>198</v>
      </c>
      <c r="BE271" s="216">
        <f t="shared" si="39"/>
        <v>0</v>
      </c>
      <c r="BF271" s="216">
        <f t="shared" si="40"/>
        <v>0</v>
      </c>
      <c r="BG271" s="216">
        <f t="shared" si="41"/>
        <v>0</v>
      </c>
      <c r="BH271" s="216">
        <f t="shared" si="42"/>
        <v>0</v>
      </c>
      <c r="BI271" s="216">
        <f t="shared" si="43"/>
        <v>0</v>
      </c>
      <c r="BJ271" s="13" t="s">
        <v>83</v>
      </c>
      <c r="BK271" s="216">
        <f t="shared" si="44"/>
        <v>0</v>
      </c>
      <c r="BL271" s="13" t="s">
        <v>205</v>
      </c>
      <c r="BM271" s="215" t="s">
        <v>531</v>
      </c>
    </row>
    <row r="272" spans="2:65" s="11" customFormat="1" ht="22.9" customHeight="1">
      <c r="B272" s="189"/>
      <c r="C272" s="190"/>
      <c r="D272" s="191" t="s">
        <v>75</v>
      </c>
      <c r="E272" s="203" t="s">
        <v>357</v>
      </c>
      <c r="F272" s="203" t="s">
        <v>532</v>
      </c>
      <c r="G272" s="190"/>
      <c r="H272" s="190"/>
      <c r="I272" s="193"/>
      <c r="J272" s="204">
        <f>BK272</f>
        <v>0</v>
      </c>
      <c r="K272" s="190"/>
      <c r="L272" s="195"/>
      <c r="M272" s="196"/>
      <c r="N272" s="197"/>
      <c r="O272" s="197"/>
      <c r="P272" s="198">
        <f>SUM(P273:P276)</f>
        <v>0</v>
      </c>
      <c r="Q272" s="197"/>
      <c r="R272" s="198">
        <f>SUM(R273:R276)</f>
        <v>0</v>
      </c>
      <c r="S272" s="197"/>
      <c r="T272" s="199">
        <f>SUM(T273:T276)</f>
        <v>0</v>
      </c>
      <c r="AR272" s="200" t="s">
        <v>83</v>
      </c>
      <c r="AT272" s="201" t="s">
        <v>75</v>
      </c>
      <c r="AU272" s="201" t="s">
        <v>83</v>
      </c>
      <c r="AY272" s="200" t="s">
        <v>198</v>
      </c>
      <c r="BK272" s="202">
        <f>SUM(BK273:BK276)</f>
        <v>0</v>
      </c>
    </row>
    <row r="273" spans="2:65" s="1" customFormat="1" ht="16.5" customHeight="1">
      <c r="B273" s="30"/>
      <c r="C273" s="205" t="s">
        <v>370</v>
      </c>
      <c r="D273" s="205" t="s">
        <v>201</v>
      </c>
      <c r="E273" s="206" t="s">
        <v>533</v>
      </c>
      <c r="F273" s="207" t="s">
        <v>534</v>
      </c>
      <c r="G273" s="208" t="s">
        <v>204</v>
      </c>
      <c r="H273" s="209">
        <v>6</v>
      </c>
      <c r="I273" s="210"/>
      <c r="J273" s="209">
        <f>ROUND(I273*H273,2)</f>
        <v>0</v>
      </c>
      <c r="K273" s="207" t="s">
        <v>1</v>
      </c>
      <c r="L273" s="34"/>
      <c r="M273" s="211" t="s">
        <v>1</v>
      </c>
      <c r="N273" s="212" t="s">
        <v>41</v>
      </c>
      <c r="O273" s="6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AR273" s="215" t="s">
        <v>205</v>
      </c>
      <c r="AT273" s="215" t="s">
        <v>201</v>
      </c>
      <c r="AU273" s="215" t="s">
        <v>85</v>
      </c>
      <c r="AY273" s="13" t="s">
        <v>198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3" t="s">
        <v>83</v>
      </c>
      <c r="BK273" s="216">
        <f>ROUND(I273*H273,2)</f>
        <v>0</v>
      </c>
      <c r="BL273" s="13" t="s">
        <v>205</v>
      </c>
      <c r="BM273" s="215" t="s">
        <v>535</v>
      </c>
    </row>
    <row r="274" spans="2:65" s="1" customFormat="1" ht="16.5" customHeight="1">
      <c r="B274" s="30"/>
      <c r="C274" s="205" t="s">
        <v>536</v>
      </c>
      <c r="D274" s="205" t="s">
        <v>201</v>
      </c>
      <c r="E274" s="206" t="s">
        <v>537</v>
      </c>
      <c r="F274" s="207" t="s">
        <v>538</v>
      </c>
      <c r="G274" s="208" t="s">
        <v>446</v>
      </c>
      <c r="H274" s="209">
        <v>6</v>
      </c>
      <c r="I274" s="210"/>
      <c r="J274" s="209">
        <f>ROUND(I274*H274,2)</f>
        <v>0</v>
      </c>
      <c r="K274" s="207" t="s">
        <v>1</v>
      </c>
      <c r="L274" s="34"/>
      <c r="M274" s="211" t="s">
        <v>1</v>
      </c>
      <c r="N274" s="212" t="s">
        <v>41</v>
      </c>
      <c r="O274" s="6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15" t="s">
        <v>205</v>
      </c>
      <c r="AT274" s="215" t="s">
        <v>201</v>
      </c>
      <c r="AU274" s="215" t="s">
        <v>85</v>
      </c>
      <c r="AY274" s="13" t="s">
        <v>198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3" t="s">
        <v>83</v>
      </c>
      <c r="BK274" s="216">
        <f>ROUND(I274*H274,2)</f>
        <v>0</v>
      </c>
      <c r="BL274" s="13" t="s">
        <v>205</v>
      </c>
      <c r="BM274" s="215" t="s">
        <v>539</v>
      </c>
    </row>
    <row r="275" spans="2:65" s="1" customFormat="1" ht="16.5" customHeight="1">
      <c r="B275" s="30"/>
      <c r="C275" s="205" t="s">
        <v>374</v>
      </c>
      <c r="D275" s="205" t="s">
        <v>201</v>
      </c>
      <c r="E275" s="206" t="s">
        <v>540</v>
      </c>
      <c r="F275" s="207" t="s">
        <v>541</v>
      </c>
      <c r="G275" s="208" t="s">
        <v>446</v>
      </c>
      <c r="H275" s="209">
        <v>3</v>
      </c>
      <c r="I275" s="210"/>
      <c r="J275" s="209">
        <f>ROUND(I275*H275,2)</f>
        <v>0</v>
      </c>
      <c r="K275" s="207" t="s">
        <v>1</v>
      </c>
      <c r="L275" s="34"/>
      <c r="M275" s="211" t="s">
        <v>1</v>
      </c>
      <c r="N275" s="212" t="s">
        <v>41</v>
      </c>
      <c r="O275" s="62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15" t="s">
        <v>205</v>
      </c>
      <c r="AT275" s="215" t="s">
        <v>201</v>
      </c>
      <c r="AU275" s="215" t="s">
        <v>85</v>
      </c>
      <c r="AY275" s="13" t="s">
        <v>198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3" t="s">
        <v>83</v>
      </c>
      <c r="BK275" s="216">
        <f>ROUND(I275*H275,2)</f>
        <v>0</v>
      </c>
      <c r="BL275" s="13" t="s">
        <v>205</v>
      </c>
      <c r="BM275" s="215" t="s">
        <v>542</v>
      </c>
    </row>
    <row r="276" spans="2:65" s="1" customFormat="1" ht="16.5" customHeight="1">
      <c r="B276" s="30"/>
      <c r="C276" s="205" t="s">
        <v>543</v>
      </c>
      <c r="D276" s="205" t="s">
        <v>201</v>
      </c>
      <c r="E276" s="206" t="s">
        <v>544</v>
      </c>
      <c r="F276" s="207" t="s">
        <v>545</v>
      </c>
      <c r="G276" s="208" t="s">
        <v>204</v>
      </c>
      <c r="H276" s="209">
        <v>3</v>
      </c>
      <c r="I276" s="210"/>
      <c r="J276" s="209">
        <f>ROUND(I276*H276,2)</f>
        <v>0</v>
      </c>
      <c r="K276" s="207" t="s">
        <v>1</v>
      </c>
      <c r="L276" s="34"/>
      <c r="M276" s="211" t="s">
        <v>1</v>
      </c>
      <c r="N276" s="212" t="s">
        <v>41</v>
      </c>
      <c r="O276" s="6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AR276" s="215" t="s">
        <v>205</v>
      </c>
      <c r="AT276" s="215" t="s">
        <v>201</v>
      </c>
      <c r="AU276" s="215" t="s">
        <v>85</v>
      </c>
      <c r="AY276" s="13" t="s">
        <v>198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3" t="s">
        <v>83</v>
      </c>
      <c r="BK276" s="216">
        <f>ROUND(I276*H276,2)</f>
        <v>0</v>
      </c>
      <c r="BL276" s="13" t="s">
        <v>205</v>
      </c>
      <c r="BM276" s="215" t="s">
        <v>546</v>
      </c>
    </row>
    <row r="277" spans="2:65" s="11" customFormat="1" ht="22.9" customHeight="1">
      <c r="B277" s="189"/>
      <c r="C277" s="190"/>
      <c r="D277" s="191" t="s">
        <v>75</v>
      </c>
      <c r="E277" s="203" t="s">
        <v>310</v>
      </c>
      <c r="F277" s="203" t="s">
        <v>547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P278</f>
        <v>0</v>
      </c>
      <c r="Q277" s="197"/>
      <c r="R277" s="198">
        <f>R278</f>
        <v>0</v>
      </c>
      <c r="S277" s="197"/>
      <c r="T277" s="199">
        <f>T278</f>
        <v>0</v>
      </c>
      <c r="AR277" s="200" t="s">
        <v>83</v>
      </c>
      <c r="AT277" s="201" t="s">
        <v>75</v>
      </c>
      <c r="AU277" s="201" t="s">
        <v>83</v>
      </c>
      <c r="AY277" s="200" t="s">
        <v>198</v>
      </c>
      <c r="BK277" s="202">
        <f>BK278</f>
        <v>0</v>
      </c>
    </row>
    <row r="278" spans="2:65" s="1" customFormat="1" ht="16.5" customHeight="1">
      <c r="B278" s="30"/>
      <c r="C278" s="205" t="s">
        <v>377</v>
      </c>
      <c r="D278" s="205" t="s">
        <v>201</v>
      </c>
      <c r="E278" s="206" t="s">
        <v>548</v>
      </c>
      <c r="F278" s="207" t="s">
        <v>549</v>
      </c>
      <c r="G278" s="208" t="s">
        <v>275</v>
      </c>
      <c r="H278" s="209">
        <v>5.08</v>
      </c>
      <c r="I278" s="210"/>
      <c r="J278" s="209">
        <f>ROUND(I278*H278,2)</f>
        <v>0</v>
      </c>
      <c r="K278" s="207" t="s">
        <v>1</v>
      </c>
      <c r="L278" s="34"/>
      <c r="M278" s="211" t="s">
        <v>1</v>
      </c>
      <c r="N278" s="212" t="s">
        <v>41</v>
      </c>
      <c r="O278" s="62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AR278" s="215" t="s">
        <v>205</v>
      </c>
      <c r="AT278" s="215" t="s">
        <v>201</v>
      </c>
      <c r="AU278" s="215" t="s">
        <v>85</v>
      </c>
      <c r="AY278" s="13" t="s">
        <v>198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3" t="s">
        <v>83</v>
      </c>
      <c r="BK278" s="216">
        <f>ROUND(I278*H278,2)</f>
        <v>0</v>
      </c>
      <c r="BL278" s="13" t="s">
        <v>205</v>
      </c>
      <c r="BM278" s="215" t="s">
        <v>550</v>
      </c>
    </row>
    <row r="279" spans="2:65" s="11" customFormat="1" ht="22.9" customHeight="1">
      <c r="B279" s="189"/>
      <c r="C279" s="190"/>
      <c r="D279" s="191" t="s">
        <v>75</v>
      </c>
      <c r="E279" s="203" t="s">
        <v>415</v>
      </c>
      <c r="F279" s="203" t="s">
        <v>551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SUM(P280:P281)</f>
        <v>0</v>
      </c>
      <c r="Q279" s="197"/>
      <c r="R279" s="198">
        <f>SUM(R280:R281)</f>
        <v>0</v>
      </c>
      <c r="S279" s="197"/>
      <c r="T279" s="199">
        <f>SUM(T280:T281)</f>
        <v>0</v>
      </c>
      <c r="AR279" s="200" t="s">
        <v>83</v>
      </c>
      <c r="AT279" s="201" t="s">
        <v>75</v>
      </c>
      <c r="AU279" s="201" t="s">
        <v>83</v>
      </c>
      <c r="AY279" s="200" t="s">
        <v>198</v>
      </c>
      <c r="BK279" s="202">
        <f>SUM(BK280:BK281)</f>
        <v>0</v>
      </c>
    </row>
    <row r="280" spans="2:65" s="1" customFormat="1" ht="16.5" customHeight="1">
      <c r="B280" s="30"/>
      <c r="C280" s="205" t="s">
        <v>552</v>
      </c>
      <c r="D280" s="205" t="s">
        <v>201</v>
      </c>
      <c r="E280" s="206" t="s">
        <v>553</v>
      </c>
      <c r="F280" s="207" t="s">
        <v>554</v>
      </c>
      <c r="G280" s="208" t="s">
        <v>275</v>
      </c>
      <c r="H280" s="209">
        <v>5.08</v>
      </c>
      <c r="I280" s="210"/>
      <c r="J280" s="209">
        <f>ROUND(I280*H280,2)</f>
        <v>0</v>
      </c>
      <c r="K280" s="207" t="s">
        <v>1</v>
      </c>
      <c r="L280" s="34"/>
      <c r="M280" s="211" t="s">
        <v>1</v>
      </c>
      <c r="N280" s="212" t="s">
        <v>41</v>
      </c>
      <c r="O280" s="6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AR280" s="215" t="s">
        <v>205</v>
      </c>
      <c r="AT280" s="215" t="s">
        <v>201</v>
      </c>
      <c r="AU280" s="215" t="s">
        <v>85</v>
      </c>
      <c r="AY280" s="13" t="s">
        <v>198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3" t="s">
        <v>83</v>
      </c>
      <c r="BK280" s="216">
        <f>ROUND(I280*H280,2)</f>
        <v>0</v>
      </c>
      <c r="BL280" s="13" t="s">
        <v>205</v>
      </c>
      <c r="BM280" s="215" t="s">
        <v>555</v>
      </c>
    </row>
    <row r="281" spans="2:65" s="1" customFormat="1" ht="16.5" customHeight="1">
      <c r="B281" s="30"/>
      <c r="C281" s="205" t="s">
        <v>381</v>
      </c>
      <c r="D281" s="205" t="s">
        <v>201</v>
      </c>
      <c r="E281" s="206" t="s">
        <v>556</v>
      </c>
      <c r="F281" s="207" t="s">
        <v>557</v>
      </c>
      <c r="G281" s="208" t="s">
        <v>275</v>
      </c>
      <c r="H281" s="209">
        <v>5.33</v>
      </c>
      <c r="I281" s="210"/>
      <c r="J281" s="209">
        <f>ROUND(I281*H281,2)</f>
        <v>0</v>
      </c>
      <c r="K281" s="207" t="s">
        <v>1</v>
      </c>
      <c r="L281" s="34"/>
      <c r="M281" s="211" t="s">
        <v>1</v>
      </c>
      <c r="N281" s="212" t="s">
        <v>41</v>
      </c>
      <c r="O281" s="6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15" t="s">
        <v>205</v>
      </c>
      <c r="AT281" s="215" t="s">
        <v>201</v>
      </c>
      <c r="AU281" s="215" t="s">
        <v>85</v>
      </c>
      <c r="AY281" s="13" t="s">
        <v>198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3" t="s">
        <v>83</v>
      </c>
      <c r="BK281" s="216">
        <f>ROUND(I281*H281,2)</f>
        <v>0</v>
      </c>
      <c r="BL281" s="13" t="s">
        <v>205</v>
      </c>
      <c r="BM281" s="215" t="s">
        <v>558</v>
      </c>
    </row>
    <row r="282" spans="2:65" s="11" customFormat="1" ht="22.9" customHeight="1">
      <c r="B282" s="189"/>
      <c r="C282" s="190"/>
      <c r="D282" s="191" t="s">
        <v>75</v>
      </c>
      <c r="E282" s="203" t="s">
        <v>421</v>
      </c>
      <c r="F282" s="203" t="s">
        <v>559</v>
      </c>
      <c r="G282" s="190"/>
      <c r="H282" s="190"/>
      <c r="I282" s="193"/>
      <c r="J282" s="204">
        <f>BK282</f>
        <v>0</v>
      </c>
      <c r="K282" s="190"/>
      <c r="L282" s="195"/>
      <c r="M282" s="196"/>
      <c r="N282" s="197"/>
      <c r="O282" s="197"/>
      <c r="P282" s="198">
        <f>SUM(P283:P298)</f>
        <v>0</v>
      </c>
      <c r="Q282" s="197"/>
      <c r="R282" s="198">
        <f>SUM(R283:R298)</f>
        <v>0</v>
      </c>
      <c r="S282" s="197"/>
      <c r="T282" s="199">
        <f>SUM(T283:T298)</f>
        <v>0</v>
      </c>
      <c r="AR282" s="200" t="s">
        <v>83</v>
      </c>
      <c r="AT282" s="201" t="s">
        <v>75</v>
      </c>
      <c r="AU282" s="201" t="s">
        <v>83</v>
      </c>
      <c r="AY282" s="200" t="s">
        <v>198</v>
      </c>
      <c r="BK282" s="202">
        <f>SUM(BK283:BK298)</f>
        <v>0</v>
      </c>
    </row>
    <row r="283" spans="2:65" s="1" customFormat="1" ht="16.5" customHeight="1">
      <c r="B283" s="30"/>
      <c r="C283" s="205" t="s">
        <v>560</v>
      </c>
      <c r="D283" s="205" t="s">
        <v>201</v>
      </c>
      <c r="E283" s="206" t="s">
        <v>561</v>
      </c>
      <c r="F283" s="207" t="s">
        <v>562</v>
      </c>
      <c r="G283" s="208" t="s">
        <v>275</v>
      </c>
      <c r="H283" s="209">
        <v>317.24</v>
      </c>
      <c r="I283" s="210"/>
      <c r="J283" s="209">
        <f t="shared" ref="J283:J298" si="45">ROUND(I283*H283,2)</f>
        <v>0</v>
      </c>
      <c r="K283" s="207" t="s">
        <v>1</v>
      </c>
      <c r="L283" s="34"/>
      <c r="M283" s="211" t="s">
        <v>1</v>
      </c>
      <c r="N283" s="212" t="s">
        <v>41</v>
      </c>
      <c r="O283" s="62"/>
      <c r="P283" s="213">
        <f t="shared" ref="P283:P298" si="46">O283*H283</f>
        <v>0</v>
      </c>
      <c r="Q283" s="213">
        <v>0</v>
      </c>
      <c r="R283" s="213">
        <f t="shared" ref="R283:R298" si="47">Q283*H283</f>
        <v>0</v>
      </c>
      <c r="S283" s="213">
        <v>0</v>
      </c>
      <c r="T283" s="214">
        <f t="shared" ref="T283:T298" si="48">S283*H283</f>
        <v>0</v>
      </c>
      <c r="AR283" s="215" t="s">
        <v>205</v>
      </c>
      <c r="AT283" s="215" t="s">
        <v>201</v>
      </c>
      <c r="AU283" s="215" t="s">
        <v>85</v>
      </c>
      <c r="AY283" s="13" t="s">
        <v>198</v>
      </c>
      <c r="BE283" s="216">
        <f t="shared" ref="BE283:BE298" si="49">IF(N283="základní",J283,0)</f>
        <v>0</v>
      </c>
      <c r="BF283" s="216">
        <f t="shared" ref="BF283:BF298" si="50">IF(N283="snížená",J283,0)</f>
        <v>0</v>
      </c>
      <c r="BG283" s="216">
        <f t="shared" ref="BG283:BG298" si="51">IF(N283="zákl. přenesená",J283,0)</f>
        <v>0</v>
      </c>
      <c r="BH283" s="216">
        <f t="shared" ref="BH283:BH298" si="52">IF(N283="sníž. přenesená",J283,0)</f>
        <v>0</v>
      </c>
      <c r="BI283" s="216">
        <f t="shared" ref="BI283:BI298" si="53">IF(N283="nulová",J283,0)</f>
        <v>0</v>
      </c>
      <c r="BJ283" s="13" t="s">
        <v>83</v>
      </c>
      <c r="BK283" s="216">
        <f t="shared" ref="BK283:BK298" si="54">ROUND(I283*H283,2)</f>
        <v>0</v>
      </c>
      <c r="BL283" s="13" t="s">
        <v>205</v>
      </c>
      <c r="BM283" s="215" t="s">
        <v>563</v>
      </c>
    </row>
    <row r="284" spans="2:65" s="1" customFormat="1" ht="16.5" customHeight="1">
      <c r="B284" s="30"/>
      <c r="C284" s="205" t="s">
        <v>384</v>
      </c>
      <c r="D284" s="205" t="s">
        <v>201</v>
      </c>
      <c r="E284" s="206" t="s">
        <v>564</v>
      </c>
      <c r="F284" s="207" t="s">
        <v>565</v>
      </c>
      <c r="G284" s="208" t="s">
        <v>275</v>
      </c>
      <c r="H284" s="209">
        <v>317.24</v>
      </c>
      <c r="I284" s="210"/>
      <c r="J284" s="209">
        <f t="shared" si="45"/>
        <v>0</v>
      </c>
      <c r="K284" s="207" t="s">
        <v>1</v>
      </c>
      <c r="L284" s="34"/>
      <c r="M284" s="211" t="s">
        <v>1</v>
      </c>
      <c r="N284" s="212" t="s">
        <v>41</v>
      </c>
      <c r="O284" s="62"/>
      <c r="P284" s="213">
        <f t="shared" si="46"/>
        <v>0</v>
      </c>
      <c r="Q284" s="213">
        <v>0</v>
      </c>
      <c r="R284" s="213">
        <f t="shared" si="47"/>
        <v>0</v>
      </c>
      <c r="S284" s="213">
        <v>0</v>
      </c>
      <c r="T284" s="214">
        <f t="shared" si="48"/>
        <v>0</v>
      </c>
      <c r="AR284" s="215" t="s">
        <v>205</v>
      </c>
      <c r="AT284" s="215" t="s">
        <v>201</v>
      </c>
      <c r="AU284" s="215" t="s">
        <v>85</v>
      </c>
      <c r="AY284" s="13" t="s">
        <v>198</v>
      </c>
      <c r="BE284" s="216">
        <f t="shared" si="49"/>
        <v>0</v>
      </c>
      <c r="BF284" s="216">
        <f t="shared" si="50"/>
        <v>0</v>
      </c>
      <c r="BG284" s="216">
        <f t="shared" si="51"/>
        <v>0</v>
      </c>
      <c r="BH284" s="216">
        <f t="shared" si="52"/>
        <v>0</v>
      </c>
      <c r="BI284" s="216">
        <f t="shared" si="53"/>
        <v>0</v>
      </c>
      <c r="BJ284" s="13" t="s">
        <v>83</v>
      </c>
      <c r="BK284" s="216">
        <f t="shared" si="54"/>
        <v>0</v>
      </c>
      <c r="BL284" s="13" t="s">
        <v>205</v>
      </c>
      <c r="BM284" s="215" t="s">
        <v>566</v>
      </c>
    </row>
    <row r="285" spans="2:65" s="1" customFormat="1" ht="16.5" customHeight="1">
      <c r="B285" s="30"/>
      <c r="C285" s="205" t="s">
        <v>567</v>
      </c>
      <c r="D285" s="205" t="s">
        <v>201</v>
      </c>
      <c r="E285" s="206" t="s">
        <v>568</v>
      </c>
      <c r="F285" s="207" t="s">
        <v>569</v>
      </c>
      <c r="G285" s="208" t="s">
        <v>275</v>
      </c>
      <c r="H285" s="209">
        <v>83.77</v>
      </c>
      <c r="I285" s="210"/>
      <c r="J285" s="209">
        <f t="shared" si="45"/>
        <v>0</v>
      </c>
      <c r="K285" s="207" t="s">
        <v>1</v>
      </c>
      <c r="L285" s="34"/>
      <c r="M285" s="211" t="s">
        <v>1</v>
      </c>
      <c r="N285" s="212" t="s">
        <v>41</v>
      </c>
      <c r="O285" s="62"/>
      <c r="P285" s="213">
        <f t="shared" si="46"/>
        <v>0</v>
      </c>
      <c r="Q285" s="213">
        <v>0</v>
      </c>
      <c r="R285" s="213">
        <f t="shared" si="47"/>
        <v>0</v>
      </c>
      <c r="S285" s="213">
        <v>0</v>
      </c>
      <c r="T285" s="214">
        <f t="shared" si="48"/>
        <v>0</v>
      </c>
      <c r="AR285" s="215" t="s">
        <v>205</v>
      </c>
      <c r="AT285" s="215" t="s">
        <v>201</v>
      </c>
      <c r="AU285" s="215" t="s">
        <v>85</v>
      </c>
      <c r="AY285" s="13" t="s">
        <v>198</v>
      </c>
      <c r="BE285" s="216">
        <f t="shared" si="49"/>
        <v>0</v>
      </c>
      <c r="BF285" s="216">
        <f t="shared" si="50"/>
        <v>0</v>
      </c>
      <c r="BG285" s="216">
        <f t="shared" si="51"/>
        <v>0</v>
      </c>
      <c r="BH285" s="216">
        <f t="shared" si="52"/>
        <v>0</v>
      </c>
      <c r="BI285" s="216">
        <f t="shared" si="53"/>
        <v>0</v>
      </c>
      <c r="BJ285" s="13" t="s">
        <v>83</v>
      </c>
      <c r="BK285" s="216">
        <f t="shared" si="54"/>
        <v>0</v>
      </c>
      <c r="BL285" s="13" t="s">
        <v>205</v>
      </c>
      <c r="BM285" s="215" t="s">
        <v>570</v>
      </c>
    </row>
    <row r="286" spans="2:65" s="1" customFormat="1" ht="16.5" customHeight="1">
      <c r="B286" s="30"/>
      <c r="C286" s="205" t="s">
        <v>388</v>
      </c>
      <c r="D286" s="205" t="s">
        <v>201</v>
      </c>
      <c r="E286" s="206" t="s">
        <v>571</v>
      </c>
      <c r="F286" s="207" t="s">
        <v>572</v>
      </c>
      <c r="G286" s="208" t="s">
        <v>275</v>
      </c>
      <c r="H286" s="209">
        <v>151.47999999999999</v>
      </c>
      <c r="I286" s="210"/>
      <c r="J286" s="209">
        <f t="shared" si="45"/>
        <v>0</v>
      </c>
      <c r="K286" s="207" t="s">
        <v>1</v>
      </c>
      <c r="L286" s="34"/>
      <c r="M286" s="211" t="s">
        <v>1</v>
      </c>
      <c r="N286" s="212" t="s">
        <v>41</v>
      </c>
      <c r="O286" s="62"/>
      <c r="P286" s="213">
        <f t="shared" si="46"/>
        <v>0</v>
      </c>
      <c r="Q286" s="213">
        <v>0</v>
      </c>
      <c r="R286" s="213">
        <f t="shared" si="47"/>
        <v>0</v>
      </c>
      <c r="S286" s="213">
        <v>0</v>
      </c>
      <c r="T286" s="214">
        <f t="shared" si="48"/>
        <v>0</v>
      </c>
      <c r="AR286" s="215" t="s">
        <v>205</v>
      </c>
      <c r="AT286" s="215" t="s">
        <v>201</v>
      </c>
      <c r="AU286" s="215" t="s">
        <v>85</v>
      </c>
      <c r="AY286" s="13" t="s">
        <v>198</v>
      </c>
      <c r="BE286" s="216">
        <f t="shared" si="49"/>
        <v>0</v>
      </c>
      <c r="BF286" s="216">
        <f t="shared" si="50"/>
        <v>0</v>
      </c>
      <c r="BG286" s="216">
        <f t="shared" si="51"/>
        <v>0</v>
      </c>
      <c r="BH286" s="216">
        <f t="shared" si="52"/>
        <v>0</v>
      </c>
      <c r="BI286" s="216">
        <f t="shared" si="53"/>
        <v>0</v>
      </c>
      <c r="BJ286" s="13" t="s">
        <v>83</v>
      </c>
      <c r="BK286" s="216">
        <f t="shared" si="54"/>
        <v>0</v>
      </c>
      <c r="BL286" s="13" t="s">
        <v>205</v>
      </c>
      <c r="BM286" s="215" t="s">
        <v>573</v>
      </c>
    </row>
    <row r="287" spans="2:65" s="1" customFormat="1" ht="16.5" customHeight="1">
      <c r="B287" s="30"/>
      <c r="C287" s="205" t="s">
        <v>574</v>
      </c>
      <c r="D287" s="205" t="s">
        <v>201</v>
      </c>
      <c r="E287" s="206" t="s">
        <v>575</v>
      </c>
      <c r="F287" s="207" t="s">
        <v>576</v>
      </c>
      <c r="G287" s="208" t="s">
        <v>275</v>
      </c>
      <c r="H287" s="209">
        <v>27.92</v>
      </c>
      <c r="I287" s="210"/>
      <c r="J287" s="209">
        <f t="shared" si="45"/>
        <v>0</v>
      </c>
      <c r="K287" s="207" t="s">
        <v>1</v>
      </c>
      <c r="L287" s="34"/>
      <c r="M287" s="211" t="s">
        <v>1</v>
      </c>
      <c r="N287" s="212" t="s">
        <v>41</v>
      </c>
      <c r="O287" s="62"/>
      <c r="P287" s="213">
        <f t="shared" si="46"/>
        <v>0</v>
      </c>
      <c r="Q287" s="213">
        <v>0</v>
      </c>
      <c r="R287" s="213">
        <f t="shared" si="47"/>
        <v>0</v>
      </c>
      <c r="S287" s="213">
        <v>0</v>
      </c>
      <c r="T287" s="214">
        <f t="shared" si="48"/>
        <v>0</v>
      </c>
      <c r="AR287" s="215" t="s">
        <v>205</v>
      </c>
      <c r="AT287" s="215" t="s">
        <v>201</v>
      </c>
      <c r="AU287" s="215" t="s">
        <v>85</v>
      </c>
      <c r="AY287" s="13" t="s">
        <v>198</v>
      </c>
      <c r="BE287" s="216">
        <f t="shared" si="49"/>
        <v>0</v>
      </c>
      <c r="BF287" s="216">
        <f t="shared" si="50"/>
        <v>0</v>
      </c>
      <c r="BG287" s="216">
        <f t="shared" si="51"/>
        <v>0</v>
      </c>
      <c r="BH287" s="216">
        <f t="shared" si="52"/>
        <v>0</v>
      </c>
      <c r="BI287" s="216">
        <f t="shared" si="53"/>
        <v>0</v>
      </c>
      <c r="BJ287" s="13" t="s">
        <v>83</v>
      </c>
      <c r="BK287" s="216">
        <f t="shared" si="54"/>
        <v>0</v>
      </c>
      <c r="BL287" s="13" t="s">
        <v>205</v>
      </c>
      <c r="BM287" s="215" t="s">
        <v>577</v>
      </c>
    </row>
    <row r="288" spans="2:65" s="1" customFormat="1" ht="16.5" customHeight="1">
      <c r="B288" s="30"/>
      <c r="C288" s="205" t="s">
        <v>392</v>
      </c>
      <c r="D288" s="205" t="s">
        <v>201</v>
      </c>
      <c r="E288" s="206" t="s">
        <v>578</v>
      </c>
      <c r="F288" s="207" t="s">
        <v>579</v>
      </c>
      <c r="G288" s="208" t="s">
        <v>275</v>
      </c>
      <c r="H288" s="209">
        <v>20.63</v>
      </c>
      <c r="I288" s="210"/>
      <c r="J288" s="209">
        <f t="shared" si="45"/>
        <v>0</v>
      </c>
      <c r="K288" s="207" t="s">
        <v>1</v>
      </c>
      <c r="L288" s="34"/>
      <c r="M288" s="211" t="s">
        <v>1</v>
      </c>
      <c r="N288" s="212" t="s">
        <v>41</v>
      </c>
      <c r="O288" s="62"/>
      <c r="P288" s="213">
        <f t="shared" si="46"/>
        <v>0</v>
      </c>
      <c r="Q288" s="213">
        <v>0</v>
      </c>
      <c r="R288" s="213">
        <f t="shared" si="47"/>
        <v>0</v>
      </c>
      <c r="S288" s="213">
        <v>0</v>
      </c>
      <c r="T288" s="214">
        <f t="shared" si="48"/>
        <v>0</v>
      </c>
      <c r="AR288" s="215" t="s">
        <v>205</v>
      </c>
      <c r="AT288" s="215" t="s">
        <v>201</v>
      </c>
      <c r="AU288" s="215" t="s">
        <v>85</v>
      </c>
      <c r="AY288" s="13" t="s">
        <v>198</v>
      </c>
      <c r="BE288" s="216">
        <f t="shared" si="49"/>
        <v>0</v>
      </c>
      <c r="BF288" s="216">
        <f t="shared" si="50"/>
        <v>0</v>
      </c>
      <c r="BG288" s="216">
        <f t="shared" si="51"/>
        <v>0</v>
      </c>
      <c r="BH288" s="216">
        <f t="shared" si="52"/>
        <v>0</v>
      </c>
      <c r="BI288" s="216">
        <f t="shared" si="53"/>
        <v>0</v>
      </c>
      <c r="BJ288" s="13" t="s">
        <v>83</v>
      </c>
      <c r="BK288" s="216">
        <f t="shared" si="54"/>
        <v>0</v>
      </c>
      <c r="BL288" s="13" t="s">
        <v>205</v>
      </c>
      <c r="BM288" s="215" t="s">
        <v>580</v>
      </c>
    </row>
    <row r="289" spans="2:65" s="1" customFormat="1" ht="16.5" customHeight="1">
      <c r="B289" s="30"/>
      <c r="C289" s="205" t="s">
        <v>581</v>
      </c>
      <c r="D289" s="205" t="s">
        <v>201</v>
      </c>
      <c r="E289" s="206" t="s">
        <v>582</v>
      </c>
      <c r="F289" s="207" t="s">
        <v>583</v>
      </c>
      <c r="G289" s="208" t="s">
        <v>275</v>
      </c>
      <c r="H289" s="209">
        <v>48.53</v>
      </c>
      <c r="I289" s="210"/>
      <c r="J289" s="209">
        <f t="shared" si="45"/>
        <v>0</v>
      </c>
      <c r="K289" s="207" t="s">
        <v>1</v>
      </c>
      <c r="L289" s="34"/>
      <c r="M289" s="211" t="s">
        <v>1</v>
      </c>
      <c r="N289" s="212" t="s">
        <v>41</v>
      </c>
      <c r="O289" s="62"/>
      <c r="P289" s="213">
        <f t="shared" si="46"/>
        <v>0</v>
      </c>
      <c r="Q289" s="213">
        <v>0</v>
      </c>
      <c r="R289" s="213">
        <f t="shared" si="47"/>
        <v>0</v>
      </c>
      <c r="S289" s="213">
        <v>0</v>
      </c>
      <c r="T289" s="214">
        <f t="shared" si="48"/>
        <v>0</v>
      </c>
      <c r="AR289" s="215" t="s">
        <v>205</v>
      </c>
      <c r="AT289" s="215" t="s">
        <v>201</v>
      </c>
      <c r="AU289" s="215" t="s">
        <v>85</v>
      </c>
      <c r="AY289" s="13" t="s">
        <v>198</v>
      </c>
      <c r="BE289" s="216">
        <f t="shared" si="49"/>
        <v>0</v>
      </c>
      <c r="BF289" s="216">
        <f t="shared" si="50"/>
        <v>0</v>
      </c>
      <c r="BG289" s="216">
        <f t="shared" si="51"/>
        <v>0</v>
      </c>
      <c r="BH289" s="216">
        <f t="shared" si="52"/>
        <v>0</v>
      </c>
      <c r="BI289" s="216">
        <f t="shared" si="53"/>
        <v>0</v>
      </c>
      <c r="BJ289" s="13" t="s">
        <v>83</v>
      </c>
      <c r="BK289" s="216">
        <f t="shared" si="54"/>
        <v>0</v>
      </c>
      <c r="BL289" s="13" t="s">
        <v>205</v>
      </c>
      <c r="BM289" s="215" t="s">
        <v>584</v>
      </c>
    </row>
    <row r="290" spans="2:65" s="1" customFormat="1" ht="16.5" customHeight="1">
      <c r="B290" s="30"/>
      <c r="C290" s="205" t="s">
        <v>396</v>
      </c>
      <c r="D290" s="205" t="s">
        <v>201</v>
      </c>
      <c r="E290" s="206" t="s">
        <v>585</v>
      </c>
      <c r="F290" s="207" t="s">
        <v>586</v>
      </c>
      <c r="G290" s="208" t="s">
        <v>275</v>
      </c>
      <c r="H290" s="209">
        <v>15</v>
      </c>
      <c r="I290" s="210"/>
      <c r="J290" s="209">
        <f t="shared" si="45"/>
        <v>0</v>
      </c>
      <c r="K290" s="207" t="s">
        <v>1</v>
      </c>
      <c r="L290" s="34"/>
      <c r="M290" s="211" t="s">
        <v>1</v>
      </c>
      <c r="N290" s="212" t="s">
        <v>41</v>
      </c>
      <c r="O290" s="62"/>
      <c r="P290" s="213">
        <f t="shared" si="46"/>
        <v>0</v>
      </c>
      <c r="Q290" s="213">
        <v>0</v>
      </c>
      <c r="R290" s="213">
        <f t="shared" si="47"/>
        <v>0</v>
      </c>
      <c r="S290" s="213">
        <v>0</v>
      </c>
      <c r="T290" s="214">
        <f t="shared" si="48"/>
        <v>0</v>
      </c>
      <c r="AR290" s="215" t="s">
        <v>205</v>
      </c>
      <c r="AT290" s="215" t="s">
        <v>201</v>
      </c>
      <c r="AU290" s="215" t="s">
        <v>85</v>
      </c>
      <c r="AY290" s="13" t="s">
        <v>198</v>
      </c>
      <c r="BE290" s="216">
        <f t="shared" si="49"/>
        <v>0</v>
      </c>
      <c r="BF290" s="216">
        <f t="shared" si="50"/>
        <v>0</v>
      </c>
      <c r="BG290" s="216">
        <f t="shared" si="51"/>
        <v>0</v>
      </c>
      <c r="BH290" s="216">
        <f t="shared" si="52"/>
        <v>0</v>
      </c>
      <c r="BI290" s="216">
        <f t="shared" si="53"/>
        <v>0</v>
      </c>
      <c r="BJ290" s="13" t="s">
        <v>83</v>
      </c>
      <c r="BK290" s="216">
        <f t="shared" si="54"/>
        <v>0</v>
      </c>
      <c r="BL290" s="13" t="s">
        <v>205</v>
      </c>
      <c r="BM290" s="215" t="s">
        <v>587</v>
      </c>
    </row>
    <row r="291" spans="2:65" s="1" customFormat="1" ht="16.5" customHeight="1">
      <c r="B291" s="30"/>
      <c r="C291" s="205" t="s">
        <v>588</v>
      </c>
      <c r="D291" s="205" t="s">
        <v>201</v>
      </c>
      <c r="E291" s="206" t="s">
        <v>589</v>
      </c>
      <c r="F291" s="207" t="s">
        <v>590</v>
      </c>
      <c r="G291" s="208" t="s">
        <v>275</v>
      </c>
      <c r="H291" s="209">
        <v>5</v>
      </c>
      <c r="I291" s="210"/>
      <c r="J291" s="209">
        <f t="shared" si="45"/>
        <v>0</v>
      </c>
      <c r="K291" s="207" t="s">
        <v>1</v>
      </c>
      <c r="L291" s="34"/>
      <c r="M291" s="211" t="s">
        <v>1</v>
      </c>
      <c r="N291" s="212" t="s">
        <v>41</v>
      </c>
      <c r="O291" s="62"/>
      <c r="P291" s="213">
        <f t="shared" si="46"/>
        <v>0</v>
      </c>
      <c r="Q291" s="213">
        <v>0</v>
      </c>
      <c r="R291" s="213">
        <f t="shared" si="47"/>
        <v>0</v>
      </c>
      <c r="S291" s="213">
        <v>0</v>
      </c>
      <c r="T291" s="214">
        <f t="shared" si="48"/>
        <v>0</v>
      </c>
      <c r="AR291" s="215" t="s">
        <v>205</v>
      </c>
      <c r="AT291" s="215" t="s">
        <v>201</v>
      </c>
      <c r="AU291" s="215" t="s">
        <v>85</v>
      </c>
      <c r="AY291" s="13" t="s">
        <v>198</v>
      </c>
      <c r="BE291" s="216">
        <f t="shared" si="49"/>
        <v>0</v>
      </c>
      <c r="BF291" s="216">
        <f t="shared" si="50"/>
        <v>0</v>
      </c>
      <c r="BG291" s="216">
        <f t="shared" si="51"/>
        <v>0</v>
      </c>
      <c r="BH291" s="216">
        <f t="shared" si="52"/>
        <v>0</v>
      </c>
      <c r="BI291" s="216">
        <f t="shared" si="53"/>
        <v>0</v>
      </c>
      <c r="BJ291" s="13" t="s">
        <v>83</v>
      </c>
      <c r="BK291" s="216">
        <f t="shared" si="54"/>
        <v>0</v>
      </c>
      <c r="BL291" s="13" t="s">
        <v>205</v>
      </c>
      <c r="BM291" s="215" t="s">
        <v>591</v>
      </c>
    </row>
    <row r="292" spans="2:65" s="1" customFormat="1" ht="16.5" customHeight="1">
      <c r="B292" s="30"/>
      <c r="C292" s="205" t="s">
        <v>399</v>
      </c>
      <c r="D292" s="205" t="s">
        <v>201</v>
      </c>
      <c r="E292" s="206" t="s">
        <v>592</v>
      </c>
      <c r="F292" s="207" t="s">
        <v>593</v>
      </c>
      <c r="G292" s="208" t="s">
        <v>275</v>
      </c>
      <c r="H292" s="209">
        <v>1360.05</v>
      </c>
      <c r="I292" s="210"/>
      <c r="J292" s="209">
        <f t="shared" si="45"/>
        <v>0</v>
      </c>
      <c r="K292" s="207" t="s">
        <v>1</v>
      </c>
      <c r="L292" s="34"/>
      <c r="M292" s="211" t="s">
        <v>1</v>
      </c>
      <c r="N292" s="212" t="s">
        <v>41</v>
      </c>
      <c r="O292" s="62"/>
      <c r="P292" s="213">
        <f t="shared" si="46"/>
        <v>0</v>
      </c>
      <c r="Q292" s="213">
        <v>0</v>
      </c>
      <c r="R292" s="213">
        <f t="shared" si="47"/>
        <v>0</v>
      </c>
      <c r="S292" s="213">
        <v>0</v>
      </c>
      <c r="T292" s="214">
        <f t="shared" si="48"/>
        <v>0</v>
      </c>
      <c r="AR292" s="215" t="s">
        <v>205</v>
      </c>
      <c r="AT292" s="215" t="s">
        <v>201</v>
      </c>
      <c r="AU292" s="215" t="s">
        <v>85</v>
      </c>
      <c r="AY292" s="13" t="s">
        <v>198</v>
      </c>
      <c r="BE292" s="216">
        <f t="shared" si="49"/>
        <v>0</v>
      </c>
      <c r="BF292" s="216">
        <f t="shared" si="50"/>
        <v>0</v>
      </c>
      <c r="BG292" s="216">
        <f t="shared" si="51"/>
        <v>0</v>
      </c>
      <c r="BH292" s="216">
        <f t="shared" si="52"/>
        <v>0</v>
      </c>
      <c r="BI292" s="216">
        <f t="shared" si="53"/>
        <v>0</v>
      </c>
      <c r="BJ292" s="13" t="s">
        <v>83</v>
      </c>
      <c r="BK292" s="216">
        <f t="shared" si="54"/>
        <v>0</v>
      </c>
      <c r="BL292" s="13" t="s">
        <v>205</v>
      </c>
      <c r="BM292" s="215" t="s">
        <v>594</v>
      </c>
    </row>
    <row r="293" spans="2:65" s="1" customFormat="1" ht="16.5" customHeight="1">
      <c r="B293" s="30"/>
      <c r="C293" s="205" t="s">
        <v>595</v>
      </c>
      <c r="D293" s="205" t="s">
        <v>201</v>
      </c>
      <c r="E293" s="206" t="s">
        <v>596</v>
      </c>
      <c r="F293" s="207" t="s">
        <v>597</v>
      </c>
      <c r="G293" s="208" t="s">
        <v>275</v>
      </c>
      <c r="H293" s="209">
        <v>51.13</v>
      </c>
      <c r="I293" s="210"/>
      <c r="J293" s="209">
        <f t="shared" si="45"/>
        <v>0</v>
      </c>
      <c r="K293" s="207" t="s">
        <v>1</v>
      </c>
      <c r="L293" s="34"/>
      <c r="M293" s="211" t="s">
        <v>1</v>
      </c>
      <c r="N293" s="212" t="s">
        <v>41</v>
      </c>
      <c r="O293" s="62"/>
      <c r="P293" s="213">
        <f t="shared" si="46"/>
        <v>0</v>
      </c>
      <c r="Q293" s="213">
        <v>0</v>
      </c>
      <c r="R293" s="213">
        <f t="shared" si="47"/>
        <v>0</v>
      </c>
      <c r="S293" s="213">
        <v>0</v>
      </c>
      <c r="T293" s="214">
        <f t="shared" si="48"/>
        <v>0</v>
      </c>
      <c r="AR293" s="215" t="s">
        <v>205</v>
      </c>
      <c r="AT293" s="215" t="s">
        <v>201</v>
      </c>
      <c r="AU293" s="215" t="s">
        <v>85</v>
      </c>
      <c r="AY293" s="13" t="s">
        <v>198</v>
      </c>
      <c r="BE293" s="216">
        <f t="shared" si="49"/>
        <v>0</v>
      </c>
      <c r="BF293" s="216">
        <f t="shared" si="50"/>
        <v>0</v>
      </c>
      <c r="BG293" s="216">
        <f t="shared" si="51"/>
        <v>0</v>
      </c>
      <c r="BH293" s="216">
        <f t="shared" si="52"/>
        <v>0</v>
      </c>
      <c r="BI293" s="216">
        <f t="shared" si="53"/>
        <v>0</v>
      </c>
      <c r="BJ293" s="13" t="s">
        <v>83</v>
      </c>
      <c r="BK293" s="216">
        <f t="shared" si="54"/>
        <v>0</v>
      </c>
      <c r="BL293" s="13" t="s">
        <v>205</v>
      </c>
      <c r="BM293" s="215" t="s">
        <v>598</v>
      </c>
    </row>
    <row r="294" spans="2:65" s="1" customFormat="1" ht="16.5" customHeight="1">
      <c r="B294" s="30"/>
      <c r="C294" s="205" t="s">
        <v>403</v>
      </c>
      <c r="D294" s="205" t="s">
        <v>201</v>
      </c>
      <c r="E294" s="206" t="s">
        <v>599</v>
      </c>
      <c r="F294" s="207" t="s">
        <v>600</v>
      </c>
      <c r="G294" s="208" t="s">
        <v>275</v>
      </c>
      <c r="H294" s="209">
        <v>35</v>
      </c>
      <c r="I294" s="210"/>
      <c r="J294" s="209">
        <f t="shared" si="45"/>
        <v>0</v>
      </c>
      <c r="K294" s="207" t="s">
        <v>1</v>
      </c>
      <c r="L294" s="34"/>
      <c r="M294" s="211" t="s">
        <v>1</v>
      </c>
      <c r="N294" s="212" t="s">
        <v>41</v>
      </c>
      <c r="O294" s="62"/>
      <c r="P294" s="213">
        <f t="shared" si="46"/>
        <v>0</v>
      </c>
      <c r="Q294" s="213">
        <v>0</v>
      </c>
      <c r="R294" s="213">
        <f t="shared" si="47"/>
        <v>0</v>
      </c>
      <c r="S294" s="213">
        <v>0</v>
      </c>
      <c r="T294" s="214">
        <f t="shared" si="48"/>
        <v>0</v>
      </c>
      <c r="AR294" s="215" t="s">
        <v>205</v>
      </c>
      <c r="AT294" s="215" t="s">
        <v>201</v>
      </c>
      <c r="AU294" s="215" t="s">
        <v>85</v>
      </c>
      <c r="AY294" s="13" t="s">
        <v>198</v>
      </c>
      <c r="BE294" s="216">
        <f t="shared" si="49"/>
        <v>0</v>
      </c>
      <c r="BF294" s="216">
        <f t="shared" si="50"/>
        <v>0</v>
      </c>
      <c r="BG294" s="216">
        <f t="shared" si="51"/>
        <v>0</v>
      </c>
      <c r="BH294" s="216">
        <f t="shared" si="52"/>
        <v>0</v>
      </c>
      <c r="BI294" s="216">
        <f t="shared" si="53"/>
        <v>0</v>
      </c>
      <c r="BJ294" s="13" t="s">
        <v>83</v>
      </c>
      <c r="BK294" s="216">
        <f t="shared" si="54"/>
        <v>0</v>
      </c>
      <c r="BL294" s="13" t="s">
        <v>205</v>
      </c>
      <c r="BM294" s="215" t="s">
        <v>601</v>
      </c>
    </row>
    <row r="295" spans="2:65" s="1" customFormat="1" ht="16.5" customHeight="1">
      <c r="B295" s="30"/>
      <c r="C295" s="205" t="s">
        <v>602</v>
      </c>
      <c r="D295" s="205" t="s">
        <v>201</v>
      </c>
      <c r="E295" s="206" t="s">
        <v>603</v>
      </c>
      <c r="F295" s="207" t="s">
        <v>604</v>
      </c>
      <c r="G295" s="208" t="s">
        <v>275</v>
      </c>
      <c r="H295" s="209">
        <v>95.9</v>
      </c>
      <c r="I295" s="210"/>
      <c r="J295" s="209">
        <f t="shared" si="45"/>
        <v>0</v>
      </c>
      <c r="K295" s="207" t="s">
        <v>1</v>
      </c>
      <c r="L295" s="34"/>
      <c r="M295" s="211" t="s">
        <v>1</v>
      </c>
      <c r="N295" s="212" t="s">
        <v>41</v>
      </c>
      <c r="O295" s="62"/>
      <c r="P295" s="213">
        <f t="shared" si="46"/>
        <v>0</v>
      </c>
      <c r="Q295" s="213">
        <v>0</v>
      </c>
      <c r="R295" s="213">
        <f t="shared" si="47"/>
        <v>0</v>
      </c>
      <c r="S295" s="213">
        <v>0</v>
      </c>
      <c r="T295" s="214">
        <f t="shared" si="48"/>
        <v>0</v>
      </c>
      <c r="AR295" s="215" t="s">
        <v>205</v>
      </c>
      <c r="AT295" s="215" t="s">
        <v>201</v>
      </c>
      <c r="AU295" s="215" t="s">
        <v>85</v>
      </c>
      <c r="AY295" s="13" t="s">
        <v>198</v>
      </c>
      <c r="BE295" s="216">
        <f t="shared" si="49"/>
        <v>0</v>
      </c>
      <c r="BF295" s="216">
        <f t="shared" si="50"/>
        <v>0</v>
      </c>
      <c r="BG295" s="216">
        <f t="shared" si="51"/>
        <v>0</v>
      </c>
      <c r="BH295" s="216">
        <f t="shared" si="52"/>
        <v>0</v>
      </c>
      <c r="BI295" s="216">
        <f t="shared" si="53"/>
        <v>0</v>
      </c>
      <c r="BJ295" s="13" t="s">
        <v>83</v>
      </c>
      <c r="BK295" s="216">
        <f t="shared" si="54"/>
        <v>0</v>
      </c>
      <c r="BL295" s="13" t="s">
        <v>205</v>
      </c>
      <c r="BM295" s="215" t="s">
        <v>605</v>
      </c>
    </row>
    <row r="296" spans="2:65" s="1" customFormat="1" ht="16.5" customHeight="1">
      <c r="B296" s="30"/>
      <c r="C296" s="205" t="s">
        <v>407</v>
      </c>
      <c r="D296" s="205" t="s">
        <v>201</v>
      </c>
      <c r="E296" s="206" t="s">
        <v>606</v>
      </c>
      <c r="F296" s="207" t="s">
        <v>607</v>
      </c>
      <c r="G296" s="208" t="s">
        <v>256</v>
      </c>
      <c r="H296" s="209">
        <v>282.38</v>
      </c>
      <c r="I296" s="210"/>
      <c r="J296" s="209">
        <f t="shared" si="45"/>
        <v>0</v>
      </c>
      <c r="K296" s="207" t="s">
        <v>1</v>
      </c>
      <c r="L296" s="34"/>
      <c r="M296" s="211" t="s">
        <v>1</v>
      </c>
      <c r="N296" s="212" t="s">
        <v>41</v>
      </c>
      <c r="O296" s="62"/>
      <c r="P296" s="213">
        <f t="shared" si="46"/>
        <v>0</v>
      </c>
      <c r="Q296" s="213">
        <v>0</v>
      </c>
      <c r="R296" s="213">
        <f t="shared" si="47"/>
        <v>0</v>
      </c>
      <c r="S296" s="213">
        <v>0</v>
      </c>
      <c r="T296" s="214">
        <f t="shared" si="48"/>
        <v>0</v>
      </c>
      <c r="AR296" s="215" t="s">
        <v>205</v>
      </c>
      <c r="AT296" s="215" t="s">
        <v>201</v>
      </c>
      <c r="AU296" s="215" t="s">
        <v>85</v>
      </c>
      <c r="AY296" s="13" t="s">
        <v>198</v>
      </c>
      <c r="BE296" s="216">
        <f t="shared" si="49"/>
        <v>0</v>
      </c>
      <c r="BF296" s="216">
        <f t="shared" si="50"/>
        <v>0</v>
      </c>
      <c r="BG296" s="216">
        <f t="shared" si="51"/>
        <v>0</v>
      </c>
      <c r="BH296" s="216">
        <f t="shared" si="52"/>
        <v>0</v>
      </c>
      <c r="BI296" s="216">
        <f t="shared" si="53"/>
        <v>0</v>
      </c>
      <c r="BJ296" s="13" t="s">
        <v>83</v>
      </c>
      <c r="BK296" s="216">
        <f t="shared" si="54"/>
        <v>0</v>
      </c>
      <c r="BL296" s="13" t="s">
        <v>205</v>
      </c>
      <c r="BM296" s="215" t="s">
        <v>608</v>
      </c>
    </row>
    <row r="297" spans="2:65" s="1" customFormat="1" ht="16.5" customHeight="1">
      <c r="B297" s="30"/>
      <c r="C297" s="205" t="s">
        <v>609</v>
      </c>
      <c r="D297" s="205" t="s">
        <v>201</v>
      </c>
      <c r="E297" s="206" t="s">
        <v>610</v>
      </c>
      <c r="F297" s="207" t="s">
        <v>611</v>
      </c>
      <c r="G297" s="208" t="s">
        <v>256</v>
      </c>
      <c r="H297" s="209">
        <v>152.08000000000001</v>
      </c>
      <c r="I297" s="210"/>
      <c r="J297" s="209">
        <f t="shared" si="45"/>
        <v>0</v>
      </c>
      <c r="K297" s="207" t="s">
        <v>1</v>
      </c>
      <c r="L297" s="34"/>
      <c r="M297" s="211" t="s">
        <v>1</v>
      </c>
      <c r="N297" s="212" t="s">
        <v>41</v>
      </c>
      <c r="O297" s="62"/>
      <c r="P297" s="213">
        <f t="shared" si="46"/>
        <v>0</v>
      </c>
      <c r="Q297" s="213">
        <v>0</v>
      </c>
      <c r="R297" s="213">
        <f t="shared" si="47"/>
        <v>0</v>
      </c>
      <c r="S297" s="213">
        <v>0</v>
      </c>
      <c r="T297" s="214">
        <f t="shared" si="48"/>
        <v>0</v>
      </c>
      <c r="AR297" s="215" t="s">
        <v>205</v>
      </c>
      <c r="AT297" s="215" t="s">
        <v>201</v>
      </c>
      <c r="AU297" s="215" t="s">
        <v>85</v>
      </c>
      <c r="AY297" s="13" t="s">
        <v>198</v>
      </c>
      <c r="BE297" s="216">
        <f t="shared" si="49"/>
        <v>0</v>
      </c>
      <c r="BF297" s="216">
        <f t="shared" si="50"/>
        <v>0</v>
      </c>
      <c r="BG297" s="216">
        <f t="shared" si="51"/>
        <v>0</v>
      </c>
      <c r="BH297" s="216">
        <f t="shared" si="52"/>
        <v>0</v>
      </c>
      <c r="BI297" s="216">
        <f t="shared" si="53"/>
        <v>0</v>
      </c>
      <c r="BJ297" s="13" t="s">
        <v>83</v>
      </c>
      <c r="BK297" s="216">
        <f t="shared" si="54"/>
        <v>0</v>
      </c>
      <c r="BL297" s="13" t="s">
        <v>205</v>
      </c>
      <c r="BM297" s="215" t="s">
        <v>612</v>
      </c>
    </row>
    <row r="298" spans="2:65" s="1" customFormat="1" ht="16.5" customHeight="1">
      <c r="B298" s="30"/>
      <c r="C298" s="205" t="s">
        <v>411</v>
      </c>
      <c r="D298" s="205" t="s">
        <v>201</v>
      </c>
      <c r="E298" s="206" t="s">
        <v>613</v>
      </c>
      <c r="F298" s="207" t="s">
        <v>614</v>
      </c>
      <c r="G298" s="208" t="s">
        <v>204</v>
      </c>
      <c r="H298" s="209">
        <v>110</v>
      </c>
      <c r="I298" s="210"/>
      <c r="J298" s="209">
        <f t="shared" si="45"/>
        <v>0</v>
      </c>
      <c r="K298" s="207" t="s">
        <v>1</v>
      </c>
      <c r="L298" s="34"/>
      <c r="M298" s="211" t="s">
        <v>1</v>
      </c>
      <c r="N298" s="212" t="s">
        <v>41</v>
      </c>
      <c r="O298" s="62"/>
      <c r="P298" s="213">
        <f t="shared" si="46"/>
        <v>0</v>
      </c>
      <c r="Q298" s="213">
        <v>0</v>
      </c>
      <c r="R298" s="213">
        <f t="shared" si="47"/>
        <v>0</v>
      </c>
      <c r="S298" s="213">
        <v>0</v>
      </c>
      <c r="T298" s="214">
        <f t="shared" si="48"/>
        <v>0</v>
      </c>
      <c r="AR298" s="215" t="s">
        <v>205</v>
      </c>
      <c r="AT298" s="215" t="s">
        <v>201</v>
      </c>
      <c r="AU298" s="215" t="s">
        <v>85</v>
      </c>
      <c r="AY298" s="13" t="s">
        <v>198</v>
      </c>
      <c r="BE298" s="216">
        <f t="shared" si="49"/>
        <v>0</v>
      </c>
      <c r="BF298" s="216">
        <f t="shared" si="50"/>
        <v>0</v>
      </c>
      <c r="BG298" s="216">
        <f t="shared" si="51"/>
        <v>0</v>
      </c>
      <c r="BH298" s="216">
        <f t="shared" si="52"/>
        <v>0</v>
      </c>
      <c r="BI298" s="216">
        <f t="shared" si="53"/>
        <v>0</v>
      </c>
      <c r="BJ298" s="13" t="s">
        <v>83</v>
      </c>
      <c r="BK298" s="216">
        <f t="shared" si="54"/>
        <v>0</v>
      </c>
      <c r="BL298" s="13" t="s">
        <v>205</v>
      </c>
      <c r="BM298" s="215" t="s">
        <v>615</v>
      </c>
    </row>
    <row r="299" spans="2:65" s="11" customFormat="1" ht="22.9" customHeight="1">
      <c r="B299" s="189"/>
      <c r="C299" s="190"/>
      <c r="D299" s="191" t="s">
        <v>75</v>
      </c>
      <c r="E299" s="203" t="s">
        <v>320</v>
      </c>
      <c r="F299" s="203" t="s">
        <v>616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SUM(P300:P307)</f>
        <v>0</v>
      </c>
      <c r="Q299" s="197"/>
      <c r="R299" s="198">
        <f>SUM(R300:R307)</f>
        <v>0</v>
      </c>
      <c r="S299" s="197"/>
      <c r="T299" s="199">
        <f>SUM(T300:T307)</f>
        <v>0</v>
      </c>
      <c r="AR299" s="200" t="s">
        <v>83</v>
      </c>
      <c r="AT299" s="201" t="s">
        <v>75</v>
      </c>
      <c r="AU299" s="201" t="s">
        <v>83</v>
      </c>
      <c r="AY299" s="200" t="s">
        <v>198</v>
      </c>
      <c r="BK299" s="202">
        <f>SUM(BK300:BK307)</f>
        <v>0</v>
      </c>
    </row>
    <row r="300" spans="2:65" s="1" customFormat="1" ht="16.5" customHeight="1">
      <c r="B300" s="30"/>
      <c r="C300" s="205" t="s">
        <v>617</v>
      </c>
      <c r="D300" s="205" t="s">
        <v>201</v>
      </c>
      <c r="E300" s="206" t="s">
        <v>618</v>
      </c>
      <c r="F300" s="207" t="s">
        <v>619</v>
      </c>
      <c r="G300" s="208" t="s">
        <v>275</v>
      </c>
      <c r="H300" s="209">
        <v>1.88</v>
      </c>
      <c r="I300" s="210"/>
      <c r="J300" s="209">
        <f t="shared" ref="J300:J307" si="55">ROUND(I300*H300,2)</f>
        <v>0</v>
      </c>
      <c r="K300" s="207" t="s">
        <v>1</v>
      </c>
      <c r="L300" s="34"/>
      <c r="M300" s="211" t="s">
        <v>1</v>
      </c>
      <c r="N300" s="212" t="s">
        <v>41</v>
      </c>
      <c r="O300" s="62"/>
      <c r="P300" s="213">
        <f t="shared" ref="P300:P307" si="56">O300*H300</f>
        <v>0</v>
      </c>
      <c r="Q300" s="213">
        <v>0</v>
      </c>
      <c r="R300" s="213">
        <f t="shared" ref="R300:R307" si="57">Q300*H300</f>
        <v>0</v>
      </c>
      <c r="S300" s="213">
        <v>0</v>
      </c>
      <c r="T300" s="214">
        <f t="shared" ref="T300:T307" si="58">S300*H300</f>
        <v>0</v>
      </c>
      <c r="AR300" s="215" t="s">
        <v>205</v>
      </c>
      <c r="AT300" s="215" t="s">
        <v>201</v>
      </c>
      <c r="AU300" s="215" t="s">
        <v>85</v>
      </c>
      <c r="AY300" s="13" t="s">
        <v>198</v>
      </c>
      <c r="BE300" s="216">
        <f t="shared" ref="BE300:BE307" si="59">IF(N300="základní",J300,0)</f>
        <v>0</v>
      </c>
      <c r="BF300" s="216">
        <f t="shared" ref="BF300:BF307" si="60">IF(N300="snížená",J300,0)</f>
        <v>0</v>
      </c>
      <c r="BG300" s="216">
        <f t="shared" ref="BG300:BG307" si="61">IF(N300="zákl. přenesená",J300,0)</f>
        <v>0</v>
      </c>
      <c r="BH300" s="216">
        <f t="shared" ref="BH300:BH307" si="62">IF(N300="sníž. přenesená",J300,0)</f>
        <v>0</v>
      </c>
      <c r="BI300" s="216">
        <f t="shared" ref="BI300:BI307" si="63">IF(N300="nulová",J300,0)</f>
        <v>0</v>
      </c>
      <c r="BJ300" s="13" t="s">
        <v>83</v>
      </c>
      <c r="BK300" s="216">
        <f t="shared" ref="BK300:BK307" si="64">ROUND(I300*H300,2)</f>
        <v>0</v>
      </c>
      <c r="BL300" s="13" t="s">
        <v>205</v>
      </c>
      <c r="BM300" s="215" t="s">
        <v>620</v>
      </c>
    </row>
    <row r="301" spans="2:65" s="1" customFormat="1" ht="16.5" customHeight="1">
      <c r="B301" s="30"/>
      <c r="C301" s="205" t="s">
        <v>414</v>
      </c>
      <c r="D301" s="205" t="s">
        <v>201</v>
      </c>
      <c r="E301" s="206" t="s">
        <v>621</v>
      </c>
      <c r="F301" s="207" t="s">
        <v>622</v>
      </c>
      <c r="G301" s="208" t="s">
        <v>275</v>
      </c>
      <c r="H301" s="209">
        <v>461.39</v>
      </c>
      <c r="I301" s="210"/>
      <c r="J301" s="209">
        <f t="shared" si="55"/>
        <v>0</v>
      </c>
      <c r="K301" s="207" t="s">
        <v>1</v>
      </c>
      <c r="L301" s="34"/>
      <c r="M301" s="211" t="s">
        <v>1</v>
      </c>
      <c r="N301" s="212" t="s">
        <v>41</v>
      </c>
      <c r="O301" s="62"/>
      <c r="P301" s="213">
        <f t="shared" si="56"/>
        <v>0</v>
      </c>
      <c r="Q301" s="213">
        <v>0</v>
      </c>
      <c r="R301" s="213">
        <f t="shared" si="57"/>
        <v>0</v>
      </c>
      <c r="S301" s="213">
        <v>0</v>
      </c>
      <c r="T301" s="214">
        <f t="shared" si="58"/>
        <v>0</v>
      </c>
      <c r="AR301" s="215" t="s">
        <v>205</v>
      </c>
      <c r="AT301" s="215" t="s">
        <v>201</v>
      </c>
      <c r="AU301" s="215" t="s">
        <v>85</v>
      </c>
      <c r="AY301" s="13" t="s">
        <v>198</v>
      </c>
      <c r="BE301" s="216">
        <f t="shared" si="59"/>
        <v>0</v>
      </c>
      <c r="BF301" s="216">
        <f t="shared" si="60"/>
        <v>0</v>
      </c>
      <c r="BG301" s="216">
        <f t="shared" si="61"/>
        <v>0</v>
      </c>
      <c r="BH301" s="216">
        <f t="shared" si="62"/>
        <v>0</v>
      </c>
      <c r="BI301" s="216">
        <f t="shared" si="63"/>
        <v>0</v>
      </c>
      <c r="BJ301" s="13" t="s">
        <v>83</v>
      </c>
      <c r="BK301" s="216">
        <f t="shared" si="64"/>
        <v>0</v>
      </c>
      <c r="BL301" s="13" t="s">
        <v>205</v>
      </c>
      <c r="BM301" s="215" t="s">
        <v>623</v>
      </c>
    </row>
    <row r="302" spans="2:65" s="1" customFormat="1" ht="16.5" customHeight="1">
      <c r="B302" s="30"/>
      <c r="C302" s="205" t="s">
        <v>624</v>
      </c>
      <c r="D302" s="205" t="s">
        <v>201</v>
      </c>
      <c r="E302" s="206" t="s">
        <v>625</v>
      </c>
      <c r="F302" s="207" t="s">
        <v>626</v>
      </c>
      <c r="G302" s="208" t="s">
        <v>275</v>
      </c>
      <c r="H302" s="209">
        <v>23.67</v>
      </c>
      <c r="I302" s="210"/>
      <c r="J302" s="209">
        <f t="shared" si="55"/>
        <v>0</v>
      </c>
      <c r="K302" s="207" t="s">
        <v>1</v>
      </c>
      <c r="L302" s="34"/>
      <c r="M302" s="211" t="s">
        <v>1</v>
      </c>
      <c r="N302" s="212" t="s">
        <v>41</v>
      </c>
      <c r="O302" s="62"/>
      <c r="P302" s="213">
        <f t="shared" si="56"/>
        <v>0</v>
      </c>
      <c r="Q302" s="213">
        <v>0</v>
      </c>
      <c r="R302" s="213">
        <f t="shared" si="57"/>
        <v>0</v>
      </c>
      <c r="S302" s="213">
        <v>0</v>
      </c>
      <c r="T302" s="214">
        <f t="shared" si="58"/>
        <v>0</v>
      </c>
      <c r="AR302" s="215" t="s">
        <v>205</v>
      </c>
      <c r="AT302" s="215" t="s">
        <v>201</v>
      </c>
      <c r="AU302" s="215" t="s">
        <v>85</v>
      </c>
      <c r="AY302" s="13" t="s">
        <v>198</v>
      </c>
      <c r="BE302" s="216">
        <f t="shared" si="59"/>
        <v>0</v>
      </c>
      <c r="BF302" s="216">
        <f t="shared" si="60"/>
        <v>0</v>
      </c>
      <c r="BG302" s="216">
        <f t="shared" si="61"/>
        <v>0</v>
      </c>
      <c r="BH302" s="216">
        <f t="shared" si="62"/>
        <v>0</v>
      </c>
      <c r="BI302" s="216">
        <f t="shared" si="63"/>
        <v>0</v>
      </c>
      <c r="BJ302" s="13" t="s">
        <v>83</v>
      </c>
      <c r="BK302" s="216">
        <f t="shared" si="64"/>
        <v>0</v>
      </c>
      <c r="BL302" s="13" t="s">
        <v>205</v>
      </c>
      <c r="BM302" s="215" t="s">
        <v>627</v>
      </c>
    </row>
    <row r="303" spans="2:65" s="1" customFormat="1" ht="16.5" customHeight="1">
      <c r="B303" s="30"/>
      <c r="C303" s="205" t="s">
        <v>417</v>
      </c>
      <c r="D303" s="205" t="s">
        <v>201</v>
      </c>
      <c r="E303" s="206" t="s">
        <v>628</v>
      </c>
      <c r="F303" s="207" t="s">
        <v>629</v>
      </c>
      <c r="G303" s="208" t="s">
        <v>275</v>
      </c>
      <c r="H303" s="209">
        <v>389.44</v>
      </c>
      <c r="I303" s="210"/>
      <c r="J303" s="209">
        <f t="shared" si="55"/>
        <v>0</v>
      </c>
      <c r="K303" s="207" t="s">
        <v>1</v>
      </c>
      <c r="L303" s="34"/>
      <c r="M303" s="211" t="s">
        <v>1</v>
      </c>
      <c r="N303" s="212" t="s">
        <v>41</v>
      </c>
      <c r="O303" s="62"/>
      <c r="P303" s="213">
        <f t="shared" si="56"/>
        <v>0</v>
      </c>
      <c r="Q303" s="213">
        <v>0</v>
      </c>
      <c r="R303" s="213">
        <f t="shared" si="57"/>
        <v>0</v>
      </c>
      <c r="S303" s="213">
        <v>0</v>
      </c>
      <c r="T303" s="214">
        <f t="shared" si="58"/>
        <v>0</v>
      </c>
      <c r="AR303" s="215" t="s">
        <v>205</v>
      </c>
      <c r="AT303" s="215" t="s">
        <v>201</v>
      </c>
      <c r="AU303" s="215" t="s">
        <v>85</v>
      </c>
      <c r="AY303" s="13" t="s">
        <v>198</v>
      </c>
      <c r="BE303" s="216">
        <f t="shared" si="59"/>
        <v>0</v>
      </c>
      <c r="BF303" s="216">
        <f t="shared" si="60"/>
        <v>0</v>
      </c>
      <c r="BG303" s="216">
        <f t="shared" si="61"/>
        <v>0</v>
      </c>
      <c r="BH303" s="216">
        <f t="shared" si="62"/>
        <v>0</v>
      </c>
      <c r="BI303" s="216">
        <f t="shared" si="63"/>
        <v>0</v>
      </c>
      <c r="BJ303" s="13" t="s">
        <v>83</v>
      </c>
      <c r="BK303" s="216">
        <f t="shared" si="64"/>
        <v>0</v>
      </c>
      <c r="BL303" s="13" t="s">
        <v>205</v>
      </c>
      <c r="BM303" s="215" t="s">
        <v>630</v>
      </c>
    </row>
    <row r="304" spans="2:65" s="1" customFormat="1" ht="16.5" customHeight="1">
      <c r="B304" s="30"/>
      <c r="C304" s="205" t="s">
        <v>631</v>
      </c>
      <c r="D304" s="205" t="s">
        <v>201</v>
      </c>
      <c r="E304" s="206" t="s">
        <v>632</v>
      </c>
      <c r="F304" s="207" t="s">
        <v>633</v>
      </c>
      <c r="G304" s="208" t="s">
        <v>275</v>
      </c>
      <c r="H304" s="209">
        <v>438.93</v>
      </c>
      <c r="I304" s="210"/>
      <c r="J304" s="209">
        <f t="shared" si="55"/>
        <v>0</v>
      </c>
      <c r="K304" s="207" t="s">
        <v>1</v>
      </c>
      <c r="L304" s="34"/>
      <c r="M304" s="211" t="s">
        <v>1</v>
      </c>
      <c r="N304" s="212" t="s">
        <v>41</v>
      </c>
      <c r="O304" s="62"/>
      <c r="P304" s="213">
        <f t="shared" si="56"/>
        <v>0</v>
      </c>
      <c r="Q304" s="213">
        <v>0</v>
      </c>
      <c r="R304" s="213">
        <f t="shared" si="57"/>
        <v>0</v>
      </c>
      <c r="S304" s="213">
        <v>0</v>
      </c>
      <c r="T304" s="214">
        <f t="shared" si="58"/>
        <v>0</v>
      </c>
      <c r="AR304" s="215" t="s">
        <v>205</v>
      </c>
      <c r="AT304" s="215" t="s">
        <v>201</v>
      </c>
      <c r="AU304" s="215" t="s">
        <v>85</v>
      </c>
      <c r="AY304" s="13" t="s">
        <v>198</v>
      </c>
      <c r="BE304" s="216">
        <f t="shared" si="59"/>
        <v>0</v>
      </c>
      <c r="BF304" s="216">
        <f t="shared" si="60"/>
        <v>0</v>
      </c>
      <c r="BG304" s="216">
        <f t="shared" si="61"/>
        <v>0</v>
      </c>
      <c r="BH304" s="216">
        <f t="shared" si="62"/>
        <v>0</v>
      </c>
      <c r="BI304" s="216">
        <f t="shared" si="63"/>
        <v>0</v>
      </c>
      <c r="BJ304" s="13" t="s">
        <v>83</v>
      </c>
      <c r="BK304" s="216">
        <f t="shared" si="64"/>
        <v>0</v>
      </c>
      <c r="BL304" s="13" t="s">
        <v>205</v>
      </c>
      <c r="BM304" s="215" t="s">
        <v>634</v>
      </c>
    </row>
    <row r="305" spans="2:65" s="1" customFormat="1" ht="16.5" customHeight="1">
      <c r="B305" s="30"/>
      <c r="C305" s="205" t="s">
        <v>420</v>
      </c>
      <c r="D305" s="205" t="s">
        <v>201</v>
      </c>
      <c r="E305" s="206" t="s">
        <v>635</v>
      </c>
      <c r="F305" s="207" t="s">
        <v>636</v>
      </c>
      <c r="G305" s="208" t="s">
        <v>275</v>
      </c>
      <c r="H305" s="209">
        <v>76.94</v>
      </c>
      <c r="I305" s="210"/>
      <c r="J305" s="209">
        <f t="shared" si="55"/>
        <v>0</v>
      </c>
      <c r="K305" s="207" t="s">
        <v>1</v>
      </c>
      <c r="L305" s="34"/>
      <c r="M305" s="211" t="s">
        <v>1</v>
      </c>
      <c r="N305" s="212" t="s">
        <v>41</v>
      </c>
      <c r="O305" s="62"/>
      <c r="P305" s="213">
        <f t="shared" si="56"/>
        <v>0</v>
      </c>
      <c r="Q305" s="213">
        <v>0</v>
      </c>
      <c r="R305" s="213">
        <f t="shared" si="57"/>
        <v>0</v>
      </c>
      <c r="S305" s="213">
        <v>0</v>
      </c>
      <c r="T305" s="214">
        <f t="shared" si="58"/>
        <v>0</v>
      </c>
      <c r="AR305" s="215" t="s">
        <v>205</v>
      </c>
      <c r="AT305" s="215" t="s">
        <v>201</v>
      </c>
      <c r="AU305" s="215" t="s">
        <v>85</v>
      </c>
      <c r="AY305" s="13" t="s">
        <v>198</v>
      </c>
      <c r="BE305" s="216">
        <f t="shared" si="59"/>
        <v>0</v>
      </c>
      <c r="BF305" s="216">
        <f t="shared" si="60"/>
        <v>0</v>
      </c>
      <c r="BG305" s="216">
        <f t="shared" si="61"/>
        <v>0</v>
      </c>
      <c r="BH305" s="216">
        <f t="shared" si="62"/>
        <v>0</v>
      </c>
      <c r="BI305" s="216">
        <f t="shared" si="63"/>
        <v>0</v>
      </c>
      <c r="BJ305" s="13" t="s">
        <v>83</v>
      </c>
      <c r="BK305" s="216">
        <f t="shared" si="64"/>
        <v>0</v>
      </c>
      <c r="BL305" s="13" t="s">
        <v>205</v>
      </c>
      <c r="BM305" s="215" t="s">
        <v>637</v>
      </c>
    </row>
    <row r="306" spans="2:65" s="1" customFormat="1" ht="16.5" customHeight="1">
      <c r="B306" s="30"/>
      <c r="C306" s="205" t="s">
        <v>638</v>
      </c>
      <c r="D306" s="205" t="s">
        <v>201</v>
      </c>
      <c r="E306" s="206" t="s">
        <v>639</v>
      </c>
      <c r="F306" s="207" t="s">
        <v>640</v>
      </c>
      <c r="G306" s="208" t="s">
        <v>275</v>
      </c>
      <c r="H306" s="209">
        <v>10.039999999999999</v>
      </c>
      <c r="I306" s="210"/>
      <c r="J306" s="209">
        <f t="shared" si="55"/>
        <v>0</v>
      </c>
      <c r="K306" s="207" t="s">
        <v>1</v>
      </c>
      <c r="L306" s="34"/>
      <c r="M306" s="211" t="s">
        <v>1</v>
      </c>
      <c r="N306" s="212" t="s">
        <v>41</v>
      </c>
      <c r="O306" s="62"/>
      <c r="P306" s="213">
        <f t="shared" si="56"/>
        <v>0</v>
      </c>
      <c r="Q306" s="213">
        <v>0</v>
      </c>
      <c r="R306" s="213">
        <f t="shared" si="57"/>
        <v>0</v>
      </c>
      <c r="S306" s="213">
        <v>0</v>
      </c>
      <c r="T306" s="214">
        <f t="shared" si="58"/>
        <v>0</v>
      </c>
      <c r="AR306" s="215" t="s">
        <v>205</v>
      </c>
      <c r="AT306" s="215" t="s">
        <v>201</v>
      </c>
      <c r="AU306" s="215" t="s">
        <v>85</v>
      </c>
      <c r="AY306" s="13" t="s">
        <v>198</v>
      </c>
      <c r="BE306" s="216">
        <f t="shared" si="59"/>
        <v>0</v>
      </c>
      <c r="BF306" s="216">
        <f t="shared" si="60"/>
        <v>0</v>
      </c>
      <c r="BG306" s="216">
        <f t="shared" si="61"/>
        <v>0</v>
      </c>
      <c r="BH306" s="216">
        <f t="shared" si="62"/>
        <v>0</v>
      </c>
      <c r="BI306" s="216">
        <f t="shared" si="63"/>
        <v>0</v>
      </c>
      <c r="BJ306" s="13" t="s">
        <v>83</v>
      </c>
      <c r="BK306" s="216">
        <f t="shared" si="64"/>
        <v>0</v>
      </c>
      <c r="BL306" s="13" t="s">
        <v>205</v>
      </c>
      <c r="BM306" s="215" t="s">
        <v>641</v>
      </c>
    </row>
    <row r="307" spans="2:65" s="1" customFormat="1" ht="16.5" customHeight="1">
      <c r="B307" s="30"/>
      <c r="C307" s="205" t="s">
        <v>424</v>
      </c>
      <c r="D307" s="205" t="s">
        <v>201</v>
      </c>
      <c r="E307" s="206" t="s">
        <v>642</v>
      </c>
      <c r="F307" s="207" t="s">
        <v>643</v>
      </c>
      <c r="G307" s="208" t="s">
        <v>275</v>
      </c>
      <c r="H307" s="209">
        <v>95.9</v>
      </c>
      <c r="I307" s="210"/>
      <c r="J307" s="209">
        <f t="shared" si="55"/>
        <v>0</v>
      </c>
      <c r="K307" s="207" t="s">
        <v>1</v>
      </c>
      <c r="L307" s="34"/>
      <c r="M307" s="211" t="s">
        <v>1</v>
      </c>
      <c r="N307" s="212" t="s">
        <v>41</v>
      </c>
      <c r="O307" s="62"/>
      <c r="P307" s="213">
        <f t="shared" si="56"/>
        <v>0</v>
      </c>
      <c r="Q307" s="213">
        <v>0</v>
      </c>
      <c r="R307" s="213">
        <f t="shared" si="57"/>
        <v>0</v>
      </c>
      <c r="S307" s="213">
        <v>0</v>
      </c>
      <c r="T307" s="214">
        <f t="shared" si="58"/>
        <v>0</v>
      </c>
      <c r="AR307" s="215" t="s">
        <v>205</v>
      </c>
      <c r="AT307" s="215" t="s">
        <v>201</v>
      </c>
      <c r="AU307" s="215" t="s">
        <v>85</v>
      </c>
      <c r="AY307" s="13" t="s">
        <v>198</v>
      </c>
      <c r="BE307" s="216">
        <f t="shared" si="59"/>
        <v>0</v>
      </c>
      <c r="BF307" s="216">
        <f t="shared" si="60"/>
        <v>0</v>
      </c>
      <c r="BG307" s="216">
        <f t="shared" si="61"/>
        <v>0</v>
      </c>
      <c r="BH307" s="216">
        <f t="shared" si="62"/>
        <v>0</v>
      </c>
      <c r="BI307" s="216">
        <f t="shared" si="63"/>
        <v>0</v>
      </c>
      <c r="BJ307" s="13" t="s">
        <v>83</v>
      </c>
      <c r="BK307" s="216">
        <f t="shared" si="64"/>
        <v>0</v>
      </c>
      <c r="BL307" s="13" t="s">
        <v>205</v>
      </c>
      <c r="BM307" s="215" t="s">
        <v>644</v>
      </c>
    </row>
    <row r="308" spans="2:65" s="11" customFormat="1" ht="22.9" customHeight="1">
      <c r="B308" s="189"/>
      <c r="C308" s="190"/>
      <c r="D308" s="191" t="s">
        <v>75</v>
      </c>
      <c r="E308" s="203" t="s">
        <v>428</v>
      </c>
      <c r="F308" s="203" t="s">
        <v>645</v>
      </c>
      <c r="G308" s="190"/>
      <c r="H308" s="190"/>
      <c r="I308" s="193"/>
      <c r="J308" s="204">
        <f>BK308</f>
        <v>0</v>
      </c>
      <c r="K308" s="190"/>
      <c r="L308" s="195"/>
      <c r="M308" s="196"/>
      <c r="N308" s="197"/>
      <c r="O308" s="197"/>
      <c r="P308" s="198">
        <f>SUM(P309:P316)</f>
        <v>0</v>
      </c>
      <c r="Q308" s="197"/>
      <c r="R308" s="198">
        <f>SUM(R309:R316)</f>
        <v>0</v>
      </c>
      <c r="S308" s="197"/>
      <c r="T308" s="199">
        <f>SUM(T309:T316)</f>
        <v>0</v>
      </c>
      <c r="AR308" s="200" t="s">
        <v>83</v>
      </c>
      <c r="AT308" s="201" t="s">
        <v>75</v>
      </c>
      <c r="AU308" s="201" t="s">
        <v>83</v>
      </c>
      <c r="AY308" s="200" t="s">
        <v>198</v>
      </c>
      <c r="BK308" s="202">
        <f>SUM(BK309:BK316)</f>
        <v>0</v>
      </c>
    </row>
    <row r="309" spans="2:65" s="1" customFormat="1" ht="16.5" customHeight="1">
      <c r="B309" s="30"/>
      <c r="C309" s="205" t="s">
        <v>646</v>
      </c>
      <c r="D309" s="205" t="s">
        <v>201</v>
      </c>
      <c r="E309" s="206" t="s">
        <v>647</v>
      </c>
      <c r="F309" s="207" t="s">
        <v>648</v>
      </c>
      <c r="G309" s="208" t="s">
        <v>275</v>
      </c>
      <c r="H309" s="209">
        <v>15.53</v>
      </c>
      <c r="I309" s="210"/>
      <c r="J309" s="209">
        <f t="shared" ref="J309:J316" si="65">ROUND(I309*H309,2)</f>
        <v>0</v>
      </c>
      <c r="K309" s="207" t="s">
        <v>1</v>
      </c>
      <c r="L309" s="34"/>
      <c r="M309" s="211" t="s">
        <v>1</v>
      </c>
      <c r="N309" s="212" t="s">
        <v>41</v>
      </c>
      <c r="O309" s="62"/>
      <c r="P309" s="213">
        <f t="shared" ref="P309:P316" si="66">O309*H309</f>
        <v>0</v>
      </c>
      <c r="Q309" s="213">
        <v>0</v>
      </c>
      <c r="R309" s="213">
        <f t="shared" ref="R309:R316" si="67">Q309*H309</f>
        <v>0</v>
      </c>
      <c r="S309" s="213">
        <v>0</v>
      </c>
      <c r="T309" s="214">
        <f t="shared" ref="T309:T316" si="68">S309*H309</f>
        <v>0</v>
      </c>
      <c r="AR309" s="215" t="s">
        <v>205</v>
      </c>
      <c r="AT309" s="215" t="s">
        <v>201</v>
      </c>
      <c r="AU309" s="215" t="s">
        <v>85</v>
      </c>
      <c r="AY309" s="13" t="s">
        <v>198</v>
      </c>
      <c r="BE309" s="216">
        <f t="shared" ref="BE309:BE316" si="69">IF(N309="základní",J309,0)</f>
        <v>0</v>
      </c>
      <c r="BF309" s="216">
        <f t="shared" ref="BF309:BF316" si="70">IF(N309="snížená",J309,0)</f>
        <v>0</v>
      </c>
      <c r="BG309" s="216">
        <f t="shared" ref="BG309:BG316" si="71">IF(N309="zákl. přenesená",J309,0)</f>
        <v>0</v>
      </c>
      <c r="BH309" s="216">
        <f t="shared" ref="BH309:BH316" si="72">IF(N309="sníž. přenesená",J309,0)</f>
        <v>0</v>
      </c>
      <c r="BI309" s="216">
        <f t="shared" ref="BI309:BI316" si="73">IF(N309="nulová",J309,0)</f>
        <v>0</v>
      </c>
      <c r="BJ309" s="13" t="s">
        <v>83</v>
      </c>
      <c r="BK309" s="216">
        <f t="shared" ref="BK309:BK316" si="74">ROUND(I309*H309,2)</f>
        <v>0</v>
      </c>
      <c r="BL309" s="13" t="s">
        <v>205</v>
      </c>
      <c r="BM309" s="215" t="s">
        <v>649</v>
      </c>
    </row>
    <row r="310" spans="2:65" s="1" customFormat="1" ht="16.5" customHeight="1">
      <c r="B310" s="30"/>
      <c r="C310" s="205" t="s">
        <v>427</v>
      </c>
      <c r="D310" s="205" t="s">
        <v>201</v>
      </c>
      <c r="E310" s="206" t="s">
        <v>650</v>
      </c>
      <c r="F310" s="207" t="s">
        <v>651</v>
      </c>
      <c r="G310" s="208" t="s">
        <v>275</v>
      </c>
      <c r="H310" s="209">
        <v>452.12</v>
      </c>
      <c r="I310" s="210"/>
      <c r="J310" s="209">
        <f t="shared" si="65"/>
        <v>0</v>
      </c>
      <c r="K310" s="207" t="s">
        <v>1</v>
      </c>
      <c r="L310" s="34"/>
      <c r="M310" s="211" t="s">
        <v>1</v>
      </c>
      <c r="N310" s="212" t="s">
        <v>41</v>
      </c>
      <c r="O310" s="62"/>
      <c r="P310" s="213">
        <f t="shared" si="66"/>
        <v>0</v>
      </c>
      <c r="Q310" s="213">
        <v>0</v>
      </c>
      <c r="R310" s="213">
        <f t="shared" si="67"/>
        <v>0</v>
      </c>
      <c r="S310" s="213">
        <v>0</v>
      </c>
      <c r="T310" s="214">
        <f t="shared" si="68"/>
        <v>0</v>
      </c>
      <c r="AR310" s="215" t="s">
        <v>205</v>
      </c>
      <c r="AT310" s="215" t="s">
        <v>201</v>
      </c>
      <c r="AU310" s="215" t="s">
        <v>85</v>
      </c>
      <c r="AY310" s="13" t="s">
        <v>198</v>
      </c>
      <c r="BE310" s="216">
        <f t="shared" si="69"/>
        <v>0</v>
      </c>
      <c r="BF310" s="216">
        <f t="shared" si="70"/>
        <v>0</v>
      </c>
      <c r="BG310" s="216">
        <f t="shared" si="71"/>
        <v>0</v>
      </c>
      <c r="BH310" s="216">
        <f t="shared" si="72"/>
        <v>0</v>
      </c>
      <c r="BI310" s="216">
        <f t="shared" si="73"/>
        <v>0</v>
      </c>
      <c r="BJ310" s="13" t="s">
        <v>83</v>
      </c>
      <c r="BK310" s="216">
        <f t="shared" si="74"/>
        <v>0</v>
      </c>
      <c r="BL310" s="13" t="s">
        <v>205</v>
      </c>
      <c r="BM310" s="215" t="s">
        <v>652</v>
      </c>
    </row>
    <row r="311" spans="2:65" s="1" customFormat="1" ht="24" customHeight="1">
      <c r="B311" s="30"/>
      <c r="C311" s="205" t="s">
        <v>653</v>
      </c>
      <c r="D311" s="205" t="s">
        <v>201</v>
      </c>
      <c r="E311" s="206" t="s">
        <v>654</v>
      </c>
      <c r="F311" s="207" t="s">
        <v>655</v>
      </c>
      <c r="G311" s="208" t="s">
        <v>275</v>
      </c>
      <c r="H311" s="209">
        <v>2052.58</v>
      </c>
      <c r="I311" s="210"/>
      <c r="J311" s="209">
        <f t="shared" si="65"/>
        <v>0</v>
      </c>
      <c r="K311" s="207" t="s">
        <v>1</v>
      </c>
      <c r="L311" s="34"/>
      <c r="M311" s="211" t="s">
        <v>1</v>
      </c>
      <c r="N311" s="212" t="s">
        <v>41</v>
      </c>
      <c r="O311" s="62"/>
      <c r="P311" s="213">
        <f t="shared" si="66"/>
        <v>0</v>
      </c>
      <c r="Q311" s="213">
        <v>0</v>
      </c>
      <c r="R311" s="213">
        <f t="shared" si="67"/>
        <v>0</v>
      </c>
      <c r="S311" s="213">
        <v>0</v>
      </c>
      <c r="T311" s="214">
        <f t="shared" si="68"/>
        <v>0</v>
      </c>
      <c r="AR311" s="215" t="s">
        <v>205</v>
      </c>
      <c r="AT311" s="215" t="s">
        <v>201</v>
      </c>
      <c r="AU311" s="215" t="s">
        <v>85</v>
      </c>
      <c r="AY311" s="13" t="s">
        <v>198</v>
      </c>
      <c r="BE311" s="216">
        <f t="shared" si="69"/>
        <v>0</v>
      </c>
      <c r="BF311" s="216">
        <f t="shared" si="70"/>
        <v>0</v>
      </c>
      <c r="BG311" s="216">
        <f t="shared" si="71"/>
        <v>0</v>
      </c>
      <c r="BH311" s="216">
        <f t="shared" si="72"/>
        <v>0</v>
      </c>
      <c r="BI311" s="216">
        <f t="shared" si="73"/>
        <v>0</v>
      </c>
      <c r="BJ311" s="13" t="s">
        <v>83</v>
      </c>
      <c r="BK311" s="216">
        <f t="shared" si="74"/>
        <v>0</v>
      </c>
      <c r="BL311" s="13" t="s">
        <v>205</v>
      </c>
      <c r="BM311" s="215" t="s">
        <v>656</v>
      </c>
    </row>
    <row r="312" spans="2:65" s="1" customFormat="1" ht="16.5" customHeight="1">
      <c r="B312" s="30"/>
      <c r="C312" s="205" t="s">
        <v>431</v>
      </c>
      <c r="D312" s="205" t="s">
        <v>201</v>
      </c>
      <c r="E312" s="206" t="s">
        <v>657</v>
      </c>
      <c r="F312" s="207" t="s">
        <v>658</v>
      </c>
      <c r="G312" s="208" t="s">
        <v>275</v>
      </c>
      <c r="H312" s="209">
        <v>452.12</v>
      </c>
      <c r="I312" s="210"/>
      <c r="J312" s="209">
        <f t="shared" si="65"/>
        <v>0</v>
      </c>
      <c r="K312" s="207" t="s">
        <v>1</v>
      </c>
      <c r="L312" s="34"/>
      <c r="M312" s="211" t="s">
        <v>1</v>
      </c>
      <c r="N312" s="212" t="s">
        <v>41</v>
      </c>
      <c r="O312" s="62"/>
      <c r="P312" s="213">
        <f t="shared" si="66"/>
        <v>0</v>
      </c>
      <c r="Q312" s="213">
        <v>0</v>
      </c>
      <c r="R312" s="213">
        <f t="shared" si="67"/>
        <v>0</v>
      </c>
      <c r="S312" s="213">
        <v>0</v>
      </c>
      <c r="T312" s="214">
        <f t="shared" si="68"/>
        <v>0</v>
      </c>
      <c r="AR312" s="215" t="s">
        <v>205</v>
      </c>
      <c r="AT312" s="215" t="s">
        <v>201</v>
      </c>
      <c r="AU312" s="215" t="s">
        <v>85</v>
      </c>
      <c r="AY312" s="13" t="s">
        <v>198</v>
      </c>
      <c r="BE312" s="216">
        <f t="shared" si="69"/>
        <v>0</v>
      </c>
      <c r="BF312" s="216">
        <f t="shared" si="70"/>
        <v>0</v>
      </c>
      <c r="BG312" s="216">
        <f t="shared" si="71"/>
        <v>0</v>
      </c>
      <c r="BH312" s="216">
        <f t="shared" si="72"/>
        <v>0</v>
      </c>
      <c r="BI312" s="216">
        <f t="shared" si="73"/>
        <v>0</v>
      </c>
      <c r="BJ312" s="13" t="s">
        <v>83</v>
      </c>
      <c r="BK312" s="216">
        <f t="shared" si="74"/>
        <v>0</v>
      </c>
      <c r="BL312" s="13" t="s">
        <v>205</v>
      </c>
      <c r="BM312" s="215" t="s">
        <v>659</v>
      </c>
    </row>
    <row r="313" spans="2:65" s="1" customFormat="1" ht="16.5" customHeight="1">
      <c r="B313" s="30"/>
      <c r="C313" s="205" t="s">
        <v>660</v>
      </c>
      <c r="D313" s="205" t="s">
        <v>201</v>
      </c>
      <c r="E313" s="206" t="s">
        <v>661</v>
      </c>
      <c r="F313" s="207" t="s">
        <v>662</v>
      </c>
      <c r="G313" s="208" t="s">
        <v>275</v>
      </c>
      <c r="H313" s="209">
        <v>519.94000000000005</v>
      </c>
      <c r="I313" s="210"/>
      <c r="J313" s="209">
        <f t="shared" si="65"/>
        <v>0</v>
      </c>
      <c r="K313" s="207" t="s">
        <v>1</v>
      </c>
      <c r="L313" s="34"/>
      <c r="M313" s="211" t="s">
        <v>1</v>
      </c>
      <c r="N313" s="212" t="s">
        <v>41</v>
      </c>
      <c r="O313" s="62"/>
      <c r="P313" s="213">
        <f t="shared" si="66"/>
        <v>0</v>
      </c>
      <c r="Q313" s="213">
        <v>0</v>
      </c>
      <c r="R313" s="213">
        <f t="shared" si="67"/>
        <v>0</v>
      </c>
      <c r="S313" s="213">
        <v>0</v>
      </c>
      <c r="T313" s="214">
        <f t="shared" si="68"/>
        <v>0</v>
      </c>
      <c r="AR313" s="215" t="s">
        <v>205</v>
      </c>
      <c r="AT313" s="215" t="s">
        <v>201</v>
      </c>
      <c r="AU313" s="215" t="s">
        <v>85</v>
      </c>
      <c r="AY313" s="13" t="s">
        <v>198</v>
      </c>
      <c r="BE313" s="216">
        <f t="shared" si="69"/>
        <v>0</v>
      </c>
      <c r="BF313" s="216">
        <f t="shared" si="70"/>
        <v>0</v>
      </c>
      <c r="BG313" s="216">
        <f t="shared" si="71"/>
        <v>0</v>
      </c>
      <c r="BH313" s="216">
        <f t="shared" si="72"/>
        <v>0</v>
      </c>
      <c r="BI313" s="216">
        <f t="shared" si="73"/>
        <v>0</v>
      </c>
      <c r="BJ313" s="13" t="s">
        <v>83</v>
      </c>
      <c r="BK313" s="216">
        <f t="shared" si="74"/>
        <v>0</v>
      </c>
      <c r="BL313" s="13" t="s">
        <v>205</v>
      </c>
      <c r="BM313" s="215" t="s">
        <v>663</v>
      </c>
    </row>
    <row r="314" spans="2:65" s="1" customFormat="1" ht="16.5" customHeight="1">
      <c r="B314" s="30"/>
      <c r="C314" s="205" t="s">
        <v>434</v>
      </c>
      <c r="D314" s="205" t="s">
        <v>201</v>
      </c>
      <c r="E314" s="206" t="s">
        <v>664</v>
      </c>
      <c r="F314" s="207" t="s">
        <v>665</v>
      </c>
      <c r="G314" s="208" t="s">
        <v>221</v>
      </c>
      <c r="H314" s="209">
        <v>0.8</v>
      </c>
      <c r="I314" s="210"/>
      <c r="J314" s="209">
        <f t="shared" si="65"/>
        <v>0</v>
      </c>
      <c r="K314" s="207" t="s">
        <v>1</v>
      </c>
      <c r="L314" s="34"/>
      <c r="M314" s="211" t="s">
        <v>1</v>
      </c>
      <c r="N314" s="212" t="s">
        <v>41</v>
      </c>
      <c r="O314" s="62"/>
      <c r="P314" s="213">
        <f t="shared" si="66"/>
        <v>0</v>
      </c>
      <c r="Q314" s="213">
        <v>0</v>
      </c>
      <c r="R314" s="213">
        <f t="shared" si="67"/>
        <v>0</v>
      </c>
      <c r="S314" s="213">
        <v>0</v>
      </c>
      <c r="T314" s="214">
        <f t="shared" si="68"/>
        <v>0</v>
      </c>
      <c r="AR314" s="215" t="s">
        <v>205</v>
      </c>
      <c r="AT314" s="215" t="s">
        <v>201</v>
      </c>
      <c r="AU314" s="215" t="s">
        <v>85</v>
      </c>
      <c r="AY314" s="13" t="s">
        <v>198</v>
      </c>
      <c r="BE314" s="216">
        <f t="shared" si="69"/>
        <v>0</v>
      </c>
      <c r="BF314" s="216">
        <f t="shared" si="70"/>
        <v>0</v>
      </c>
      <c r="BG314" s="216">
        <f t="shared" si="71"/>
        <v>0</v>
      </c>
      <c r="BH314" s="216">
        <f t="shared" si="72"/>
        <v>0</v>
      </c>
      <c r="BI314" s="216">
        <f t="shared" si="73"/>
        <v>0</v>
      </c>
      <c r="BJ314" s="13" t="s">
        <v>83</v>
      </c>
      <c r="BK314" s="216">
        <f t="shared" si="74"/>
        <v>0</v>
      </c>
      <c r="BL314" s="13" t="s">
        <v>205</v>
      </c>
      <c r="BM314" s="215" t="s">
        <v>666</v>
      </c>
    </row>
    <row r="315" spans="2:65" s="1" customFormat="1" ht="16.5" customHeight="1">
      <c r="B315" s="30"/>
      <c r="C315" s="205" t="s">
        <v>667</v>
      </c>
      <c r="D315" s="205" t="s">
        <v>201</v>
      </c>
      <c r="E315" s="206" t="s">
        <v>668</v>
      </c>
      <c r="F315" s="207" t="s">
        <v>669</v>
      </c>
      <c r="G315" s="208" t="s">
        <v>221</v>
      </c>
      <c r="H315" s="209">
        <v>0.8</v>
      </c>
      <c r="I315" s="210"/>
      <c r="J315" s="209">
        <f t="shared" si="65"/>
        <v>0</v>
      </c>
      <c r="K315" s="207" t="s">
        <v>1</v>
      </c>
      <c r="L315" s="34"/>
      <c r="M315" s="211" t="s">
        <v>1</v>
      </c>
      <c r="N315" s="212" t="s">
        <v>41</v>
      </c>
      <c r="O315" s="62"/>
      <c r="P315" s="213">
        <f t="shared" si="66"/>
        <v>0</v>
      </c>
      <c r="Q315" s="213">
        <v>0</v>
      </c>
      <c r="R315" s="213">
        <f t="shared" si="67"/>
        <v>0</v>
      </c>
      <c r="S315" s="213">
        <v>0</v>
      </c>
      <c r="T315" s="214">
        <f t="shared" si="68"/>
        <v>0</v>
      </c>
      <c r="AR315" s="215" t="s">
        <v>205</v>
      </c>
      <c r="AT315" s="215" t="s">
        <v>201</v>
      </c>
      <c r="AU315" s="215" t="s">
        <v>85</v>
      </c>
      <c r="AY315" s="13" t="s">
        <v>198</v>
      </c>
      <c r="BE315" s="216">
        <f t="shared" si="69"/>
        <v>0</v>
      </c>
      <c r="BF315" s="216">
        <f t="shared" si="70"/>
        <v>0</v>
      </c>
      <c r="BG315" s="216">
        <f t="shared" si="71"/>
        <v>0</v>
      </c>
      <c r="BH315" s="216">
        <f t="shared" si="72"/>
        <v>0</v>
      </c>
      <c r="BI315" s="216">
        <f t="shared" si="73"/>
        <v>0</v>
      </c>
      <c r="BJ315" s="13" t="s">
        <v>83</v>
      </c>
      <c r="BK315" s="216">
        <f t="shared" si="74"/>
        <v>0</v>
      </c>
      <c r="BL315" s="13" t="s">
        <v>205</v>
      </c>
      <c r="BM315" s="215" t="s">
        <v>670</v>
      </c>
    </row>
    <row r="316" spans="2:65" s="1" customFormat="1" ht="16.5" customHeight="1">
      <c r="B316" s="30"/>
      <c r="C316" s="205" t="s">
        <v>438</v>
      </c>
      <c r="D316" s="205" t="s">
        <v>201</v>
      </c>
      <c r="E316" s="206" t="s">
        <v>671</v>
      </c>
      <c r="F316" s="207" t="s">
        <v>672</v>
      </c>
      <c r="G316" s="208" t="s">
        <v>266</v>
      </c>
      <c r="H316" s="209">
        <v>0.05</v>
      </c>
      <c r="I316" s="210"/>
      <c r="J316" s="209">
        <f t="shared" si="65"/>
        <v>0</v>
      </c>
      <c r="K316" s="207" t="s">
        <v>1</v>
      </c>
      <c r="L316" s="34"/>
      <c r="M316" s="211" t="s">
        <v>1</v>
      </c>
      <c r="N316" s="212" t="s">
        <v>41</v>
      </c>
      <c r="O316" s="62"/>
      <c r="P316" s="213">
        <f t="shared" si="66"/>
        <v>0</v>
      </c>
      <c r="Q316" s="213">
        <v>0</v>
      </c>
      <c r="R316" s="213">
        <f t="shared" si="67"/>
        <v>0</v>
      </c>
      <c r="S316" s="213">
        <v>0</v>
      </c>
      <c r="T316" s="214">
        <f t="shared" si="68"/>
        <v>0</v>
      </c>
      <c r="AR316" s="215" t="s">
        <v>205</v>
      </c>
      <c r="AT316" s="215" t="s">
        <v>201</v>
      </c>
      <c r="AU316" s="215" t="s">
        <v>85</v>
      </c>
      <c r="AY316" s="13" t="s">
        <v>198</v>
      </c>
      <c r="BE316" s="216">
        <f t="shared" si="69"/>
        <v>0</v>
      </c>
      <c r="BF316" s="216">
        <f t="shared" si="70"/>
        <v>0</v>
      </c>
      <c r="BG316" s="216">
        <f t="shared" si="71"/>
        <v>0</v>
      </c>
      <c r="BH316" s="216">
        <f t="shared" si="72"/>
        <v>0</v>
      </c>
      <c r="BI316" s="216">
        <f t="shared" si="73"/>
        <v>0</v>
      </c>
      <c r="BJ316" s="13" t="s">
        <v>83</v>
      </c>
      <c r="BK316" s="216">
        <f t="shared" si="74"/>
        <v>0</v>
      </c>
      <c r="BL316" s="13" t="s">
        <v>205</v>
      </c>
      <c r="BM316" s="215" t="s">
        <v>673</v>
      </c>
    </row>
    <row r="317" spans="2:65" s="11" customFormat="1" ht="22.9" customHeight="1">
      <c r="B317" s="189"/>
      <c r="C317" s="190"/>
      <c r="D317" s="191" t="s">
        <v>75</v>
      </c>
      <c r="E317" s="203" t="s">
        <v>323</v>
      </c>
      <c r="F317" s="203" t="s">
        <v>674</v>
      </c>
      <c r="G317" s="190"/>
      <c r="H317" s="190"/>
      <c r="I317" s="193"/>
      <c r="J317" s="204">
        <f>BK317</f>
        <v>0</v>
      </c>
      <c r="K317" s="190"/>
      <c r="L317" s="195"/>
      <c r="M317" s="196"/>
      <c r="N317" s="197"/>
      <c r="O317" s="197"/>
      <c r="P317" s="198">
        <f>SUM(P318:P319)</f>
        <v>0</v>
      </c>
      <c r="Q317" s="197"/>
      <c r="R317" s="198">
        <f>SUM(R318:R319)</f>
        <v>0</v>
      </c>
      <c r="S317" s="197"/>
      <c r="T317" s="199">
        <f>SUM(T318:T319)</f>
        <v>0</v>
      </c>
      <c r="AR317" s="200" t="s">
        <v>85</v>
      </c>
      <c r="AT317" s="201" t="s">
        <v>75</v>
      </c>
      <c r="AU317" s="201" t="s">
        <v>83</v>
      </c>
      <c r="AY317" s="200" t="s">
        <v>198</v>
      </c>
      <c r="BK317" s="202">
        <f>SUM(BK318:BK319)</f>
        <v>0</v>
      </c>
    </row>
    <row r="318" spans="2:65" s="1" customFormat="1" ht="16.5" customHeight="1">
      <c r="B318" s="30"/>
      <c r="C318" s="205" t="s">
        <v>675</v>
      </c>
      <c r="D318" s="205" t="s">
        <v>201</v>
      </c>
      <c r="E318" s="206" t="s">
        <v>676</v>
      </c>
      <c r="F318" s="207" t="s">
        <v>677</v>
      </c>
      <c r="G318" s="208" t="s">
        <v>256</v>
      </c>
      <c r="H318" s="209">
        <v>58</v>
      </c>
      <c r="I318" s="210"/>
      <c r="J318" s="209">
        <f>ROUND(I318*H318,2)</f>
        <v>0</v>
      </c>
      <c r="K318" s="207" t="s">
        <v>1</v>
      </c>
      <c r="L318" s="34"/>
      <c r="M318" s="211" t="s">
        <v>1</v>
      </c>
      <c r="N318" s="212" t="s">
        <v>41</v>
      </c>
      <c r="O318" s="62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AR318" s="215" t="s">
        <v>231</v>
      </c>
      <c r="AT318" s="215" t="s">
        <v>201</v>
      </c>
      <c r="AU318" s="215" t="s">
        <v>85</v>
      </c>
      <c r="AY318" s="13" t="s">
        <v>198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3" t="s">
        <v>83</v>
      </c>
      <c r="BK318" s="216">
        <f>ROUND(I318*H318,2)</f>
        <v>0</v>
      </c>
      <c r="BL318" s="13" t="s">
        <v>231</v>
      </c>
      <c r="BM318" s="215" t="s">
        <v>678</v>
      </c>
    </row>
    <row r="319" spans="2:65" s="1" customFormat="1" ht="16.5" customHeight="1">
      <c r="B319" s="30"/>
      <c r="C319" s="205" t="s">
        <v>442</v>
      </c>
      <c r="D319" s="205" t="s">
        <v>201</v>
      </c>
      <c r="E319" s="206" t="s">
        <v>679</v>
      </c>
      <c r="F319" s="207" t="s">
        <v>680</v>
      </c>
      <c r="G319" s="208" t="s">
        <v>204</v>
      </c>
      <c r="H319" s="209">
        <v>6</v>
      </c>
      <c r="I319" s="210"/>
      <c r="J319" s="209">
        <f>ROUND(I319*H319,2)</f>
        <v>0</v>
      </c>
      <c r="K319" s="207" t="s">
        <v>1</v>
      </c>
      <c r="L319" s="34"/>
      <c r="M319" s="211" t="s">
        <v>1</v>
      </c>
      <c r="N319" s="212" t="s">
        <v>41</v>
      </c>
      <c r="O319" s="62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AR319" s="215" t="s">
        <v>231</v>
      </c>
      <c r="AT319" s="215" t="s">
        <v>201</v>
      </c>
      <c r="AU319" s="215" t="s">
        <v>85</v>
      </c>
      <c r="AY319" s="13" t="s">
        <v>198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3" t="s">
        <v>83</v>
      </c>
      <c r="BK319" s="216">
        <f>ROUND(I319*H319,2)</f>
        <v>0</v>
      </c>
      <c r="BL319" s="13" t="s">
        <v>231</v>
      </c>
      <c r="BM319" s="215" t="s">
        <v>681</v>
      </c>
    </row>
    <row r="320" spans="2:65" s="11" customFormat="1" ht="22.9" customHeight="1">
      <c r="B320" s="189"/>
      <c r="C320" s="190"/>
      <c r="D320" s="191" t="s">
        <v>75</v>
      </c>
      <c r="E320" s="203" t="s">
        <v>682</v>
      </c>
      <c r="F320" s="203" t="s">
        <v>683</v>
      </c>
      <c r="G320" s="190"/>
      <c r="H320" s="190"/>
      <c r="I320" s="193"/>
      <c r="J320" s="204">
        <f>BK320</f>
        <v>0</v>
      </c>
      <c r="K320" s="190"/>
      <c r="L320" s="195"/>
      <c r="M320" s="196"/>
      <c r="N320" s="197"/>
      <c r="O320" s="197"/>
      <c r="P320" s="198">
        <f>SUM(P321:P328)</f>
        <v>0</v>
      </c>
      <c r="Q320" s="197"/>
      <c r="R320" s="198">
        <f>SUM(R321:R328)</f>
        <v>0</v>
      </c>
      <c r="S320" s="197"/>
      <c r="T320" s="199">
        <f>SUM(T321:T328)</f>
        <v>0</v>
      </c>
      <c r="AR320" s="200" t="s">
        <v>85</v>
      </c>
      <c r="AT320" s="201" t="s">
        <v>75</v>
      </c>
      <c r="AU320" s="201" t="s">
        <v>83</v>
      </c>
      <c r="AY320" s="200" t="s">
        <v>198</v>
      </c>
      <c r="BK320" s="202">
        <f>SUM(BK321:BK328)</f>
        <v>0</v>
      </c>
    </row>
    <row r="321" spans="2:65" s="1" customFormat="1" ht="16.5" customHeight="1">
      <c r="B321" s="30"/>
      <c r="C321" s="205" t="s">
        <v>684</v>
      </c>
      <c r="D321" s="205" t="s">
        <v>201</v>
      </c>
      <c r="E321" s="206" t="s">
        <v>685</v>
      </c>
      <c r="F321" s="207" t="s">
        <v>686</v>
      </c>
      <c r="G321" s="208" t="s">
        <v>275</v>
      </c>
      <c r="H321" s="209">
        <v>173.27</v>
      </c>
      <c r="I321" s="210"/>
      <c r="J321" s="209">
        <f t="shared" ref="J321:J328" si="75">ROUND(I321*H321,2)</f>
        <v>0</v>
      </c>
      <c r="K321" s="207" t="s">
        <v>1</v>
      </c>
      <c r="L321" s="34"/>
      <c r="M321" s="211" t="s">
        <v>1</v>
      </c>
      <c r="N321" s="212" t="s">
        <v>41</v>
      </c>
      <c r="O321" s="62"/>
      <c r="P321" s="213">
        <f t="shared" ref="P321:P328" si="76">O321*H321</f>
        <v>0</v>
      </c>
      <c r="Q321" s="213">
        <v>0</v>
      </c>
      <c r="R321" s="213">
        <f t="shared" ref="R321:R328" si="77">Q321*H321</f>
        <v>0</v>
      </c>
      <c r="S321" s="213">
        <v>0</v>
      </c>
      <c r="T321" s="214">
        <f t="shared" ref="T321:T328" si="78">S321*H321</f>
        <v>0</v>
      </c>
      <c r="AR321" s="215" t="s">
        <v>231</v>
      </c>
      <c r="AT321" s="215" t="s">
        <v>201</v>
      </c>
      <c r="AU321" s="215" t="s">
        <v>85</v>
      </c>
      <c r="AY321" s="13" t="s">
        <v>198</v>
      </c>
      <c r="BE321" s="216">
        <f t="shared" ref="BE321:BE328" si="79">IF(N321="základní",J321,0)</f>
        <v>0</v>
      </c>
      <c r="BF321" s="216">
        <f t="shared" ref="BF321:BF328" si="80">IF(N321="snížená",J321,0)</f>
        <v>0</v>
      </c>
      <c r="BG321" s="216">
        <f t="shared" ref="BG321:BG328" si="81">IF(N321="zákl. přenesená",J321,0)</f>
        <v>0</v>
      </c>
      <c r="BH321" s="216">
        <f t="shared" ref="BH321:BH328" si="82">IF(N321="sníž. přenesená",J321,0)</f>
        <v>0</v>
      </c>
      <c r="BI321" s="216">
        <f t="shared" ref="BI321:BI328" si="83">IF(N321="nulová",J321,0)</f>
        <v>0</v>
      </c>
      <c r="BJ321" s="13" t="s">
        <v>83</v>
      </c>
      <c r="BK321" s="216">
        <f t="shared" ref="BK321:BK328" si="84">ROUND(I321*H321,2)</f>
        <v>0</v>
      </c>
      <c r="BL321" s="13" t="s">
        <v>231</v>
      </c>
      <c r="BM321" s="215" t="s">
        <v>687</v>
      </c>
    </row>
    <row r="322" spans="2:65" s="1" customFormat="1" ht="16.5" customHeight="1">
      <c r="B322" s="30"/>
      <c r="C322" s="205" t="s">
        <v>447</v>
      </c>
      <c r="D322" s="205" t="s">
        <v>201</v>
      </c>
      <c r="E322" s="206" t="s">
        <v>688</v>
      </c>
      <c r="F322" s="207" t="s">
        <v>689</v>
      </c>
      <c r="G322" s="208" t="s">
        <v>275</v>
      </c>
      <c r="H322" s="209">
        <v>38.89</v>
      </c>
      <c r="I322" s="210"/>
      <c r="J322" s="209">
        <f t="shared" si="75"/>
        <v>0</v>
      </c>
      <c r="K322" s="207" t="s">
        <v>1</v>
      </c>
      <c r="L322" s="34"/>
      <c r="M322" s="211" t="s">
        <v>1</v>
      </c>
      <c r="N322" s="212" t="s">
        <v>41</v>
      </c>
      <c r="O322" s="62"/>
      <c r="P322" s="213">
        <f t="shared" si="76"/>
        <v>0</v>
      </c>
      <c r="Q322" s="213">
        <v>0</v>
      </c>
      <c r="R322" s="213">
        <f t="shared" si="77"/>
        <v>0</v>
      </c>
      <c r="S322" s="213">
        <v>0</v>
      </c>
      <c r="T322" s="214">
        <f t="shared" si="78"/>
        <v>0</v>
      </c>
      <c r="AR322" s="215" t="s">
        <v>231</v>
      </c>
      <c r="AT322" s="215" t="s">
        <v>201</v>
      </c>
      <c r="AU322" s="215" t="s">
        <v>85</v>
      </c>
      <c r="AY322" s="13" t="s">
        <v>198</v>
      </c>
      <c r="BE322" s="216">
        <f t="shared" si="79"/>
        <v>0</v>
      </c>
      <c r="BF322" s="216">
        <f t="shared" si="80"/>
        <v>0</v>
      </c>
      <c r="BG322" s="216">
        <f t="shared" si="81"/>
        <v>0</v>
      </c>
      <c r="BH322" s="216">
        <f t="shared" si="82"/>
        <v>0</v>
      </c>
      <c r="BI322" s="216">
        <f t="shared" si="83"/>
        <v>0</v>
      </c>
      <c r="BJ322" s="13" t="s">
        <v>83</v>
      </c>
      <c r="BK322" s="216">
        <f t="shared" si="84"/>
        <v>0</v>
      </c>
      <c r="BL322" s="13" t="s">
        <v>231</v>
      </c>
      <c r="BM322" s="215" t="s">
        <v>690</v>
      </c>
    </row>
    <row r="323" spans="2:65" s="1" customFormat="1" ht="16.5" customHeight="1">
      <c r="B323" s="30"/>
      <c r="C323" s="205" t="s">
        <v>691</v>
      </c>
      <c r="D323" s="205" t="s">
        <v>201</v>
      </c>
      <c r="E323" s="206" t="s">
        <v>692</v>
      </c>
      <c r="F323" s="207" t="s">
        <v>693</v>
      </c>
      <c r="G323" s="208" t="s">
        <v>275</v>
      </c>
      <c r="H323" s="209">
        <v>159.96</v>
      </c>
      <c r="I323" s="210"/>
      <c r="J323" s="209">
        <f t="shared" si="75"/>
        <v>0</v>
      </c>
      <c r="K323" s="207" t="s">
        <v>1</v>
      </c>
      <c r="L323" s="34"/>
      <c r="M323" s="211" t="s">
        <v>1</v>
      </c>
      <c r="N323" s="212" t="s">
        <v>41</v>
      </c>
      <c r="O323" s="62"/>
      <c r="P323" s="213">
        <f t="shared" si="76"/>
        <v>0</v>
      </c>
      <c r="Q323" s="213">
        <v>0</v>
      </c>
      <c r="R323" s="213">
        <f t="shared" si="77"/>
        <v>0</v>
      </c>
      <c r="S323" s="213">
        <v>0</v>
      </c>
      <c r="T323" s="214">
        <f t="shared" si="78"/>
        <v>0</v>
      </c>
      <c r="AR323" s="215" t="s">
        <v>231</v>
      </c>
      <c r="AT323" s="215" t="s">
        <v>201</v>
      </c>
      <c r="AU323" s="215" t="s">
        <v>85</v>
      </c>
      <c r="AY323" s="13" t="s">
        <v>198</v>
      </c>
      <c r="BE323" s="216">
        <f t="shared" si="79"/>
        <v>0</v>
      </c>
      <c r="BF323" s="216">
        <f t="shared" si="80"/>
        <v>0</v>
      </c>
      <c r="BG323" s="216">
        <f t="shared" si="81"/>
        <v>0</v>
      </c>
      <c r="BH323" s="216">
        <f t="shared" si="82"/>
        <v>0</v>
      </c>
      <c r="BI323" s="216">
        <f t="shared" si="83"/>
        <v>0</v>
      </c>
      <c r="BJ323" s="13" t="s">
        <v>83</v>
      </c>
      <c r="BK323" s="216">
        <f t="shared" si="84"/>
        <v>0</v>
      </c>
      <c r="BL323" s="13" t="s">
        <v>231</v>
      </c>
      <c r="BM323" s="215" t="s">
        <v>694</v>
      </c>
    </row>
    <row r="324" spans="2:65" s="1" customFormat="1" ht="16.5" customHeight="1">
      <c r="B324" s="30"/>
      <c r="C324" s="205" t="s">
        <v>450</v>
      </c>
      <c r="D324" s="205" t="s">
        <v>201</v>
      </c>
      <c r="E324" s="206" t="s">
        <v>695</v>
      </c>
      <c r="F324" s="207" t="s">
        <v>696</v>
      </c>
      <c r="G324" s="208" t="s">
        <v>275</v>
      </c>
      <c r="H324" s="209">
        <v>240.44</v>
      </c>
      <c r="I324" s="210"/>
      <c r="J324" s="209">
        <f t="shared" si="75"/>
        <v>0</v>
      </c>
      <c r="K324" s="207" t="s">
        <v>1</v>
      </c>
      <c r="L324" s="34"/>
      <c r="M324" s="211" t="s">
        <v>1</v>
      </c>
      <c r="N324" s="212" t="s">
        <v>41</v>
      </c>
      <c r="O324" s="62"/>
      <c r="P324" s="213">
        <f t="shared" si="76"/>
        <v>0</v>
      </c>
      <c r="Q324" s="213">
        <v>0</v>
      </c>
      <c r="R324" s="213">
        <f t="shared" si="77"/>
        <v>0</v>
      </c>
      <c r="S324" s="213">
        <v>0</v>
      </c>
      <c r="T324" s="214">
        <f t="shared" si="78"/>
        <v>0</v>
      </c>
      <c r="AR324" s="215" t="s">
        <v>231</v>
      </c>
      <c r="AT324" s="215" t="s">
        <v>201</v>
      </c>
      <c r="AU324" s="215" t="s">
        <v>85</v>
      </c>
      <c r="AY324" s="13" t="s">
        <v>198</v>
      </c>
      <c r="BE324" s="216">
        <f t="shared" si="79"/>
        <v>0</v>
      </c>
      <c r="BF324" s="216">
        <f t="shared" si="80"/>
        <v>0</v>
      </c>
      <c r="BG324" s="216">
        <f t="shared" si="81"/>
        <v>0</v>
      </c>
      <c r="BH324" s="216">
        <f t="shared" si="82"/>
        <v>0</v>
      </c>
      <c r="BI324" s="216">
        <f t="shared" si="83"/>
        <v>0</v>
      </c>
      <c r="BJ324" s="13" t="s">
        <v>83</v>
      </c>
      <c r="BK324" s="216">
        <f t="shared" si="84"/>
        <v>0</v>
      </c>
      <c r="BL324" s="13" t="s">
        <v>231</v>
      </c>
      <c r="BM324" s="215" t="s">
        <v>697</v>
      </c>
    </row>
    <row r="325" spans="2:65" s="1" customFormat="1" ht="16.5" customHeight="1">
      <c r="B325" s="30"/>
      <c r="C325" s="205" t="s">
        <v>698</v>
      </c>
      <c r="D325" s="205" t="s">
        <v>201</v>
      </c>
      <c r="E325" s="206" t="s">
        <v>699</v>
      </c>
      <c r="F325" s="207" t="s">
        <v>700</v>
      </c>
      <c r="G325" s="208" t="s">
        <v>275</v>
      </c>
      <c r="H325" s="209">
        <v>35.86</v>
      </c>
      <c r="I325" s="210"/>
      <c r="J325" s="209">
        <f t="shared" si="75"/>
        <v>0</v>
      </c>
      <c r="K325" s="207" t="s">
        <v>1</v>
      </c>
      <c r="L325" s="34"/>
      <c r="M325" s="211" t="s">
        <v>1</v>
      </c>
      <c r="N325" s="212" t="s">
        <v>41</v>
      </c>
      <c r="O325" s="62"/>
      <c r="P325" s="213">
        <f t="shared" si="76"/>
        <v>0</v>
      </c>
      <c r="Q325" s="213">
        <v>0</v>
      </c>
      <c r="R325" s="213">
        <f t="shared" si="77"/>
        <v>0</v>
      </c>
      <c r="S325" s="213">
        <v>0</v>
      </c>
      <c r="T325" s="214">
        <f t="shared" si="78"/>
        <v>0</v>
      </c>
      <c r="AR325" s="215" t="s">
        <v>231</v>
      </c>
      <c r="AT325" s="215" t="s">
        <v>201</v>
      </c>
      <c r="AU325" s="215" t="s">
        <v>85</v>
      </c>
      <c r="AY325" s="13" t="s">
        <v>198</v>
      </c>
      <c r="BE325" s="216">
        <f t="shared" si="79"/>
        <v>0</v>
      </c>
      <c r="BF325" s="216">
        <f t="shared" si="80"/>
        <v>0</v>
      </c>
      <c r="BG325" s="216">
        <f t="shared" si="81"/>
        <v>0</v>
      </c>
      <c r="BH325" s="216">
        <f t="shared" si="82"/>
        <v>0</v>
      </c>
      <c r="BI325" s="216">
        <f t="shared" si="83"/>
        <v>0</v>
      </c>
      <c r="BJ325" s="13" t="s">
        <v>83</v>
      </c>
      <c r="BK325" s="216">
        <f t="shared" si="84"/>
        <v>0</v>
      </c>
      <c r="BL325" s="13" t="s">
        <v>231</v>
      </c>
      <c r="BM325" s="215" t="s">
        <v>701</v>
      </c>
    </row>
    <row r="326" spans="2:65" s="1" customFormat="1" ht="16.5" customHeight="1">
      <c r="B326" s="30"/>
      <c r="C326" s="205" t="s">
        <v>454</v>
      </c>
      <c r="D326" s="205" t="s">
        <v>201</v>
      </c>
      <c r="E326" s="206" t="s">
        <v>702</v>
      </c>
      <c r="F326" s="207" t="s">
        <v>703</v>
      </c>
      <c r="G326" s="208" t="s">
        <v>275</v>
      </c>
      <c r="H326" s="209">
        <v>92.5</v>
      </c>
      <c r="I326" s="210"/>
      <c r="J326" s="209">
        <f t="shared" si="75"/>
        <v>0</v>
      </c>
      <c r="K326" s="207" t="s">
        <v>1</v>
      </c>
      <c r="L326" s="34"/>
      <c r="M326" s="211" t="s">
        <v>1</v>
      </c>
      <c r="N326" s="212" t="s">
        <v>41</v>
      </c>
      <c r="O326" s="62"/>
      <c r="P326" s="213">
        <f t="shared" si="76"/>
        <v>0</v>
      </c>
      <c r="Q326" s="213">
        <v>0</v>
      </c>
      <c r="R326" s="213">
        <f t="shared" si="77"/>
        <v>0</v>
      </c>
      <c r="S326" s="213">
        <v>0</v>
      </c>
      <c r="T326" s="214">
        <f t="shared" si="78"/>
        <v>0</v>
      </c>
      <c r="AR326" s="215" t="s">
        <v>231</v>
      </c>
      <c r="AT326" s="215" t="s">
        <v>201</v>
      </c>
      <c r="AU326" s="215" t="s">
        <v>85</v>
      </c>
      <c r="AY326" s="13" t="s">
        <v>198</v>
      </c>
      <c r="BE326" s="216">
        <f t="shared" si="79"/>
        <v>0</v>
      </c>
      <c r="BF326" s="216">
        <f t="shared" si="80"/>
        <v>0</v>
      </c>
      <c r="BG326" s="216">
        <f t="shared" si="81"/>
        <v>0</v>
      </c>
      <c r="BH326" s="216">
        <f t="shared" si="82"/>
        <v>0</v>
      </c>
      <c r="BI326" s="216">
        <f t="shared" si="83"/>
        <v>0</v>
      </c>
      <c r="BJ326" s="13" t="s">
        <v>83</v>
      </c>
      <c r="BK326" s="216">
        <f t="shared" si="84"/>
        <v>0</v>
      </c>
      <c r="BL326" s="13" t="s">
        <v>231</v>
      </c>
      <c r="BM326" s="215" t="s">
        <v>704</v>
      </c>
    </row>
    <row r="327" spans="2:65" s="1" customFormat="1" ht="16.5" customHeight="1">
      <c r="B327" s="30"/>
      <c r="C327" s="205" t="s">
        <v>705</v>
      </c>
      <c r="D327" s="205" t="s">
        <v>201</v>
      </c>
      <c r="E327" s="206" t="s">
        <v>706</v>
      </c>
      <c r="F327" s="207" t="s">
        <v>707</v>
      </c>
      <c r="G327" s="208" t="s">
        <v>256</v>
      </c>
      <c r="H327" s="209">
        <v>84.1</v>
      </c>
      <c r="I327" s="210"/>
      <c r="J327" s="209">
        <f t="shared" si="75"/>
        <v>0</v>
      </c>
      <c r="K327" s="207" t="s">
        <v>1</v>
      </c>
      <c r="L327" s="34"/>
      <c r="M327" s="211" t="s">
        <v>1</v>
      </c>
      <c r="N327" s="212" t="s">
        <v>41</v>
      </c>
      <c r="O327" s="62"/>
      <c r="P327" s="213">
        <f t="shared" si="76"/>
        <v>0</v>
      </c>
      <c r="Q327" s="213">
        <v>0</v>
      </c>
      <c r="R327" s="213">
        <f t="shared" si="77"/>
        <v>0</v>
      </c>
      <c r="S327" s="213">
        <v>0</v>
      </c>
      <c r="T327" s="214">
        <f t="shared" si="78"/>
        <v>0</v>
      </c>
      <c r="AR327" s="215" t="s">
        <v>231</v>
      </c>
      <c r="AT327" s="215" t="s">
        <v>201</v>
      </c>
      <c r="AU327" s="215" t="s">
        <v>85</v>
      </c>
      <c r="AY327" s="13" t="s">
        <v>198</v>
      </c>
      <c r="BE327" s="216">
        <f t="shared" si="79"/>
        <v>0</v>
      </c>
      <c r="BF327" s="216">
        <f t="shared" si="80"/>
        <v>0</v>
      </c>
      <c r="BG327" s="216">
        <f t="shared" si="81"/>
        <v>0</v>
      </c>
      <c r="BH327" s="216">
        <f t="shared" si="82"/>
        <v>0</v>
      </c>
      <c r="BI327" s="216">
        <f t="shared" si="83"/>
        <v>0</v>
      </c>
      <c r="BJ327" s="13" t="s">
        <v>83</v>
      </c>
      <c r="BK327" s="216">
        <f t="shared" si="84"/>
        <v>0</v>
      </c>
      <c r="BL327" s="13" t="s">
        <v>231</v>
      </c>
      <c r="BM327" s="215" t="s">
        <v>708</v>
      </c>
    </row>
    <row r="328" spans="2:65" s="1" customFormat="1" ht="16.5" customHeight="1">
      <c r="B328" s="30"/>
      <c r="C328" s="205" t="s">
        <v>457</v>
      </c>
      <c r="D328" s="205" t="s">
        <v>201</v>
      </c>
      <c r="E328" s="206" t="s">
        <v>709</v>
      </c>
      <c r="F328" s="207" t="s">
        <v>710</v>
      </c>
      <c r="G328" s="208" t="s">
        <v>266</v>
      </c>
      <c r="H328" s="209">
        <v>1.26</v>
      </c>
      <c r="I328" s="210"/>
      <c r="J328" s="209">
        <f t="shared" si="75"/>
        <v>0</v>
      </c>
      <c r="K328" s="207" t="s">
        <v>1</v>
      </c>
      <c r="L328" s="34"/>
      <c r="M328" s="211" t="s">
        <v>1</v>
      </c>
      <c r="N328" s="212" t="s">
        <v>41</v>
      </c>
      <c r="O328" s="62"/>
      <c r="P328" s="213">
        <f t="shared" si="76"/>
        <v>0</v>
      </c>
      <c r="Q328" s="213">
        <v>0</v>
      </c>
      <c r="R328" s="213">
        <f t="shared" si="77"/>
        <v>0</v>
      </c>
      <c r="S328" s="213">
        <v>0</v>
      </c>
      <c r="T328" s="214">
        <f t="shared" si="78"/>
        <v>0</v>
      </c>
      <c r="AR328" s="215" t="s">
        <v>231</v>
      </c>
      <c r="AT328" s="215" t="s">
        <v>201</v>
      </c>
      <c r="AU328" s="215" t="s">
        <v>85</v>
      </c>
      <c r="AY328" s="13" t="s">
        <v>198</v>
      </c>
      <c r="BE328" s="216">
        <f t="shared" si="79"/>
        <v>0</v>
      </c>
      <c r="BF328" s="216">
        <f t="shared" si="80"/>
        <v>0</v>
      </c>
      <c r="BG328" s="216">
        <f t="shared" si="81"/>
        <v>0</v>
      </c>
      <c r="BH328" s="216">
        <f t="shared" si="82"/>
        <v>0</v>
      </c>
      <c r="BI328" s="216">
        <f t="shared" si="83"/>
        <v>0</v>
      </c>
      <c r="BJ328" s="13" t="s">
        <v>83</v>
      </c>
      <c r="BK328" s="216">
        <f t="shared" si="84"/>
        <v>0</v>
      </c>
      <c r="BL328" s="13" t="s">
        <v>231</v>
      </c>
      <c r="BM328" s="215" t="s">
        <v>711</v>
      </c>
    </row>
    <row r="329" spans="2:65" s="11" customFormat="1" ht="22.9" customHeight="1">
      <c r="B329" s="189"/>
      <c r="C329" s="190"/>
      <c r="D329" s="191" t="s">
        <v>75</v>
      </c>
      <c r="E329" s="203" t="s">
        <v>712</v>
      </c>
      <c r="F329" s="203" t="s">
        <v>713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SUM(P330:P339)</f>
        <v>0</v>
      </c>
      <c r="Q329" s="197"/>
      <c r="R329" s="198">
        <f>SUM(R330:R339)</f>
        <v>0</v>
      </c>
      <c r="S329" s="197"/>
      <c r="T329" s="199">
        <f>SUM(T330:T339)</f>
        <v>0</v>
      </c>
      <c r="AR329" s="200" t="s">
        <v>85</v>
      </c>
      <c r="AT329" s="201" t="s">
        <v>75</v>
      </c>
      <c r="AU329" s="201" t="s">
        <v>83</v>
      </c>
      <c r="AY329" s="200" t="s">
        <v>198</v>
      </c>
      <c r="BK329" s="202">
        <f>SUM(BK330:BK339)</f>
        <v>0</v>
      </c>
    </row>
    <row r="330" spans="2:65" s="1" customFormat="1" ht="16.5" customHeight="1">
      <c r="B330" s="30"/>
      <c r="C330" s="205" t="s">
        <v>714</v>
      </c>
      <c r="D330" s="205" t="s">
        <v>201</v>
      </c>
      <c r="E330" s="206" t="s">
        <v>715</v>
      </c>
      <c r="F330" s="207" t="s">
        <v>716</v>
      </c>
      <c r="G330" s="208" t="s">
        <v>275</v>
      </c>
      <c r="H330" s="209">
        <v>346.88</v>
      </c>
      <c r="I330" s="210"/>
      <c r="J330" s="209">
        <f t="shared" ref="J330:J339" si="85">ROUND(I330*H330,2)</f>
        <v>0</v>
      </c>
      <c r="K330" s="207" t="s">
        <v>1</v>
      </c>
      <c r="L330" s="34"/>
      <c r="M330" s="211" t="s">
        <v>1</v>
      </c>
      <c r="N330" s="212" t="s">
        <v>41</v>
      </c>
      <c r="O330" s="62"/>
      <c r="P330" s="213">
        <f t="shared" ref="P330:P339" si="86">O330*H330</f>
        <v>0</v>
      </c>
      <c r="Q330" s="213">
        <v>0</v>
      </c>
      <c r="R330" s="213">
        <f t="shared" ref="R330:R339" si="87">Q330*H330</f>
        <v>0</v>
      </c>
      <c r="S330" s="213">
        <v>0</v>
      </c>
      <c r="T330" s="214">
        <f t="shared" ref="T330:T339" si="88">S330*H330</f>
        <v>0</v>
      </c>
      <c r="AR330" s="215" t="s">
        <v>231</v>
      </c>
      <c r="AT330" s="215" t="s">
        <v>201</v>
      </c>
      <c r="AU330" s="215" t="s">
        <v>85</v>
      </c>
      <c r="AY330" s="13" t="s">
        <v>198</v>
      </c>
      <c r="BE330" s="216">
        <f t="shared" ref="BE330:BE339" si="89">IF(N330="základní",J330,0)</f>
        <v>0</v>
      </c>
      <c r="BF330" s="216">
        <f t="shared" ref="BF330:BF339" si="90">IF(N330="snížená",J330,0)</f>
        <v>0</v>
      </c>
      <c r="BG330" s="216">
        <f t="shared" ref="BG330:BG339" si="91">IF(N330="zákl. přenesená",J330,0)</f>
        <v>0</v>
      </c>
      <c r="BH330" s="216">
        <f t="shared" ref="BH330:BH339" si="92">IF(N330="sníž. přenesená",J330,0)</f>
        <v>0</v>
      </c>
      <c r="BI330" s="216">
        <f t="shared" ref="BI330:BI339" si="93">IF(N330="nulová",J330,0)</f>
        <v>0</v>
      </c>
      <c r="BJ330" s="13" t="s">
        <v>83</v>
      </c>
      <c r="BK330" s="216">
        <f t="shared" ref="BK330:BK339" si="94">ROUND(I330*H330,2)</f>
        <v>0</v>
      </c>
      <c r="BL330" s="13" t="s">
        <v>231</v>
      </c>
      <c r="BM330" s="215" t="s">
        <v>717</v>
      </c>
    </row>
    <row r="331" spans="2:65" s="1" customFormat="1" ht="24" customHeight="1">
      <c r="B331" s="30"/>
      <c r="C331" s="205" t="s">
        <v>461</v>
      </c>
      <c r="D331" s="205" t="s">
        <v>201</v>
      </c>
      <c r="E331" s="206" t="s">
        <v>718</v>
      </c>
      <c r="F331" s="207" t="s">
        <v>719</v>
      </c>
      <c r="G331" s="208" t="s">
        <v>275</v>
      </c>
      <c r="H331" s="209">
        <v>13.98</v>
      </c>
      <c r="I331" s="210"/>
      <c r="J331" s="209">
        <f t="shared" si="85"/>
        <v>0</v>
      </c>
      <c r="K331" s="207" t="s">
        <v>1</v>
      </c>
      <c r="L331" s="34"/>
      <c r="M331" s="211" t="s">
        <v>1</v>
      </c>
      <c r="N331" s="212" t="s">
        <v>41</v>
      </c>
      <c r="O331" s="62"/>
      <c r="P331" s="213">
        <f t="shared" si="86"/>
        <v>0</v>
      </c>
      <c r="Q331" s="213">
        <v>0</v>
      </c>
      <c r="R331" s="213">
        <f t="shared" si="87"/>
        <v>0</v>
      </c>
      <c r="S331" s="213">
        <v>0</v>
      </c>
      <c r="T331" s="214">
        <f t="shared" si="88"/>
        <v>0</v>
      </c>
      <c r="AR331" s="215" t="s">
        <v>231</v>
      </c>
      <c r="AT331" s="215" t="s">
        <v>201</v>
      </c>
      <c r="AU331" s="215" t="s">
        <v>85</v>
      </c>
      <c r="AY331" s="13" t="s">
        <v>198</v>
      </c>
      <c r="BE331" s="216">
        <f t="shared" si="89"/>
        <v>0</v>
      </c>
      <c r="BF331" s="216">
        <f t="shared" si="90"/>
        <v>0</v>
      </c>
      <c r="BG331" s="216">
        <f t="shared" si="91"/>
        <v>0</v>
      </c>
      <c r="BH331" s="216">
        <f t="shared" si="92"/>
        <v>0</v>
      </c>
      <c r="BI331" s="216">
        <f t="shared" si="93"/>
        <v>0</v>
      </c>
      <c r="BJ331" s="13" t="s">
        <v>83</v>
      </c>
      <c r="BK331" s="216">
        <f t="shared" si="94"/>
        <v>0</v>
      </c>
      <c r="BL331" s="13" t="s">
        <v>231</v>
      </c>
      <c r="BM331" s="215" t="s">
        <v>720</v>
      </c>
    </row>
    <row r="332" spans="2:65" s="1" customFormat="1" ht="16.5" customHeight="1">
      <c r="B332" s="30"/>
      <c r="C332" s="205" t="s">
        <v>721</v>
      </c>
      <c r="D332" s="205" t="s">
        <v>201</v>
      </c>
      <c r="E332" s="206" t="s">
        <v>722</v>
      </c>
      <c r="F332" s="207" t="s">
        <v>723</v>
      </c>
      <c r="G332" s="208" t="s">
        <v>275</v>
      </c>
      <c r="H332" s="209">
        <v>122.05</v>
      </c>
      <c r="I332" s="210"/>
      <c r="J332" s="209">
        <f t="shared" si="85"/>
        <v>0</v>
      </c>
      <c r="K332" s="207" t="s">
        <v>1</v>
      </c>
      <c r="L332" s="34"/>
      <c r="M332" s="211" t="s">
        <v>1</v>
      </c>
      <c r="N332" s="212" t="s">
        <v>41</v>
      </c>
      <c r="O332" s="62"/>
      <c r="P332" s="213">
        <f t="shared" si="86"/>
        <v>0</v>
      </c>
      <c r="Q332" s="213">
        <v>0</v>
      </c>
      <c r="R332" s="213">
        <f t="shared" si="87"/>
        <v>0</v>
      </c>
      <c r="S332" s="213">
        <v>0</v>
      </c>
      <c r="T332" s="214">
        <f t="shared" si="88"/>
        <v>0</v>
      </c>
      <c r="AR332" s="215" t="s">
        <v>231</v>
      </c>
      <c r="AT332" s="215" t="s">
        <v>201</v>
      </c>
      <c r="AU332" s="215" t="s">
        <v>85</v>
      </c>
      <c r="AY332" s="13" t="s">
        <v>198</v>
      </c>
      <c r="BE332" s="216">
        <f t="shared" si="89"/>
        <v>0</v>
      </c>
      <c r="BF332" s="216">
        <f t="shared" si="90"/>
        <v>0</v>
      </c>
      <c r="BG332" s="216">
        <f t="shared" si="91"/>
        <v>0</v>
      </c>
      <c r="BH332" s="216">
        <f t="shared" si="92"/>
        <v>0</v>
      </c>
      <c r="BI332" s="216">
        <f t="shared" si="93"/>
        <v>0</v>
      </c>
      <c r="BJ332" s="13" t="s">
        <v>83</v>
      </c>
      <c r="BK332" s="216">
        <f t="shared" si="94"/>
        <v>0</v>
      </c>
      <c r="BL332" s="13" t="s">
        <v>231</v>
      </c>
      <c r="BM332" s="215" t="s">
        <v>724</v>
      </c>
    </row>
    <row r="333" spans="2:65" s="1" customFormat="1" ht="16.5" customHeight="1">
      <c r="B333" s="30"/>
      <c r="C333" s="205" t="s">
        <v>464</v>
      </c>
      <c r="D333" s="205" t="s">
        <v>201</v>
      </c>
      <c r="E333" s="206" t="s">
        <v>725</v>
      </c>
      <c r="F333" s="207" t="s">
        <v>726</v>
      </c>
      <c r="G333" s="208" t="s">
        <v>221</v>
      </c>
      <c r="H333" s="209">
        <v>29.4</v>
      </c>
      <c r="I333" s="210"/>
      <c r="J333" s="209">
        <f t="shared" si="85"/>
        <v>0</v>
      </c>
      <c r="K333" s="207" t="s">
        <v>1</v>
      </c>
      <c r="L333" s="34"/>
      <c r="M333" s="211" t="s">
        <v>1</v>
      </c>
      <c r="N333" s="212" t="s">
        <v>41</v>
      </c>
      <c r="O333" s="62"/>
      <c r="P333" s="213">
        <f t="shared" si="86"/>
        <v>0</v>
      </c>
      <c r="Q333" s="213">
        <v>0</v>
      </c>
      <c r="R333" s="213">
        <f t="shared" si="87"/>
        <v>0</v>
      </c>
      <c r="S333" s="213">
        <v>0</v>
      </c>
      <c r="T333" s="214">
        <f t="shared" si="88"/>
        <v>0</v>
      </c>
      <c r="AR333" s="215" t="s">
        <v>231</v>
      </c>
      <c r="AT333" s="215" t="s">
        <v>201</v>
      </c>
      <c r="AU333" s="215" t="s">
        <v>85</v>
      </c>
      <c r="AY333" s="13" t="s">
        <v>198</v>
      </c>
      <c r="BE333" s="216">
        <f t="shared" si="89"/>
        <v>0</v>
      </c>
      <c r="BF333" s="216">
        <f t="shared" si="90"/>
        <v>0</v>
      </c>
      <c r="BG333" s="216">
        <f t="shared" si="91"/>
        <v>0</v>
      </c>
      <c r="BH333" s="216">
        <f t="shared" si="92"/>
        <v>0</v>
      </c>
      <c r="BI333" s="216">
        <f t="shared" si="93"/>
        <v>0</v>
      </c>
      <c r="BJ333" s="13" t="s">
        <v>83</v>
      </c>
      <c r="BK333" s="216">
        <f t="shared" si="94"/>
        <v>0</v>
      </c>
      <c r="BL333" s="13" t="s">
        <v>231</v>
      </c>
      <c r="BM333" s="215" t="s">
        <v>727</v>
      </c>
    </row>
    <row r="334" spans="2:65" s="1" customFormat="1" ht="16.5" customHeight="1">
      <c r="B334" s="30"/>
      <c r="C334" s="205" t="s">
        <v>728</v>
      </c>
      <c r="D334" s="205" t="s">
        <v>201</v>
      </c>
      <c r="E334" s="206" t="s">
        <v>729</v>
      </c>
      <c r="F334" s="207" t="s">
        <v>730</v>
      </c>
      <c r="G334" s="208" t="s">
        <v>275</v>
      </c>
      <c r="H334" s="209">
        <v>54.8</v>
      </c>
      <c r="I334" s="210"/>
      <c r="J334" s="209">
        <f t="shared" si="85"/>
        <v>0</v>
      </c>
      <c r="K334" s="207" t="s">
        <v>1</v>
      </c>
      <c r="L334" s="34"/>
      <c r="M334" s="211" t="s">
        <v>1</v>
      </c>
      <c r="N334" s="212" t="s">
        <v>41</v>
      </c>
      <c r="O334" s="62"/>
      <c r="P334" s="213">
        <f t="shared" si="86"/>
        <v>0</v>
      </c>
      <c r="Q334" s="213">
        <v>0</v>
      </c>
      <c r="R334" s="213">
        <f t="shared" si="87"/>
        <v>0</v>
      </c>
      <c r="S334" s="213">
        <v>0</v>
      </c>
      <c r="T334" s="214">
        <f t="shared" si="88"/>
        <v>0</v>
      </c>
      <c r="AR334" s="215" t="s">
        <v>231</v>
      </c>
      <c r="AT334" s="215" t="s">
        <v>201</v>
      </c>
      <c r="AU334" s="215" t="s">
        <v>85</v>
      </c>
      <c r="AY334" s="13" t="s">
        <v>198</v>
      </c>
      <c r="BE334" s="216">
        <f t="shared" si="89"/>
        <v>0</v>
      </c>
      <c r="BF334" s="216">
        <f t="shared" si="90"/>
        <v>0</v>
      </c>
      <c r="BG334" s="216">
        <f t="shared" si="91"/>
        <v>0</v>
      </c>
      <c r="BH334" s="216">
        <f t="shared" si="92"/>
        <v>0</v>
      </c>
      <c r="BI334" s="216">
        <f t="shared" si="93"/>
        <v>0</v>
      </c>
      <c r="BJ334" s="13" t="s">
        <v>83</v>
      </c>
      <c r="BK334" s="216">
        <f t="shared" si="94"/>
        <v>0</v>
      </c>
      <c r="BL334" s="13" t="s">
        <v>231</v>
      </c>
      <c r="BM334" s="215" t="s">
        <v>731</v>
      </c>
    </row>
    <row r="335" spans="2:65" s="1" customFormat="1" ht="24" customHeight="1">
      <c r="B335" s="30"/>
      <c r="C335" s="205" t="s">
        <v>468</v>
      </c>
      <c r="D335" s="205" t="s">
        <v>201</v>
      </c>
      <c r="E335" s="206" t="s">
        <v>732</v>
      </c>
      <c r="F335" s="207" t="s">
        <v>733</v>
      </c>
      <c r="G335" s="208" t="s">
        <v>204</v>
      </c>
      <c r="H335" s="209">
        <v>110</v>
      </c>
      <c r="I335" s="210"/>
      <c r="J335" s="209">
        <f t="shared" si="85"/>
        <v>0</v>
      </c>
      <c r="K335" s="207" t="s">
        <v>1</v>
      </c>
      <c r="L335" s="34"/>
      <c r="M335" s="211" t="s">
        <v>1</v>
      </c>
      <c r="N335" s="212" t="s">
        <v>41</v>
      </c>
      <c r="O335" s="62"/>
      <c r="P335" s="213">
        <f t="shared" si="86"/>
        <v>0</v>
      </c>
      <c r="Q335" s="213">
        <v>0</v>
      </c>
      <c r="R335" s="213">
        <f t="shared" si="87"/>
        <v>0</v>
      </c>
      <c r="S335" s="213">
        <v>0</v>
      </c>
      <c r="T335" s="214">
        <f t="shared" si="88"/>
        <v>0</v>
      </c>
      <c r="AR335" s="215" t="s">
        <v>231</v>
      </c>
      <c r="AT335" s="215" t="s">
        <v>201</v>
      </c>
      <c r="AU335" s="215" t="s">
        <v>85</v>
      </c>
      <c r="AY335" s="13" t="s">
        <v>198</v>
      </c>
      <c r="BE335" s="216">
        <f t="shared" si="89"/>
        <v>0</v>
      </c>
      <c r="BF335" s="216">
        <f t="shared" si="90"/>
        <v>0</v>
      </c>
      <c r="BG335" s="216">
        <f t="shared" si="91"/>
        <v>0</v>
      </c>
      <c r="BH335" s="216">
        <f t="shared" si="92"/>
        <v>0</v>
      </c>
      <c r="BI335" s="216">
        <f t="shared" si="93"/>
        <v>0</v>
      </c>
      <c r="BJ335" s="13" t="s">
        <v>83</v>
      </c>
      <c r="BK335" s="216">
        <f t="shared" si="94"/>
        <v>0</v>
      </c>
      <c r="BL335" s="13" t="s">
        <v>231</v>
      </c>
      <c r="BM335" s="215" t="s">
        <v>734</v>
      </c>
    </row>
    <row r="336" spans="2:65" s="1" customFormat="1" ht="16.5" customHeight="1">
      <c r="B336" s="30"/>
      <c r="C336" s="205" t="s">
        <v>735</v>
      </c>
      <c r="D336" s="205" t="s">
        <v>201</v>
      </c>
      <c r="E336" s="206" t="s">
        <v>736</v>
      </c>
      <c r="F336" s="207" t="s">
        <v>737</v>
      </c>
      <c r="G336" s="208" t="s">
        <v>256</v>
      </c>
      <c r="H336" s="209">
        <v>453.23</v>
      </c>
      <c r="I336" s="210"/>
      <c r="J336" s="209">
        <f t="shared" si="85"/>
        <v>0</v>
      </c>
      <c r="K336" s="207" t="s">
        <v>1</v>
      </c>
      <c r="L336" s="34"/>
      <c r="M336" s="211" t="s">
        <v>1</v>
      </c>
      <c r="N336" s="212" t="s">
        <v>41</v>
      </c>
      <c r="O336" s="62"/>
      <c r="P336" s="213">
        <f t="shared" si="86"/>
        <v>0</v>
      </c>
      <c r="Q336" s="213">
        <v>0</v>
      </c>
      <c r="R336" s="213">
        <f t="shared" si="87"/>
        <v>0</v>
      </c>
      <c r="S336" s="213">
        <v>0</v>
      </c>
      <c r="T336" s="214">
        <f t="shared" si="88"/>
        <v>0</v>
      </c>
      <c r="AR336" s="215" t="s">
        <v>231</v>
      </c>
      <c r="AT336" s="215" t="s">
        <v>201</v>
      </c>
      <c r="AU336" s="215" t="s">
        <v>85</v>
      </c>
      <c r="AY336" s="13" t="s">
        <v>198</v>
      </c>
      <c r="BE336" s="216">
        <f t="shared" si="89"/>
        <v>0</v>
      </c>
      <c r="BF336" s="216">
        <f t="shared" si="90"/>
        <v>0</v>
      </c>
      <c r="BG336" s="216">
        <f t="shared" si="91"/>
        <v>0</v>
      </c>
      <c r="BH336" s="216">
        <f t="shared" si="92"/>
        <v>0</v>
      </c>
      <c r="BI336" s="216">
        <f t="shared" si="93"/>
        <v>0</v>
      </c>
      <c r="BJ336" s="13" t="s">
        <v>83</v>
      </c>
      <c r="BK336" s="216">
        <f t="shared" si="94"/>
        <v>0</v>
      </c>
      <c r="BL336" s="13" t="s">
        <v>231</v>
      </c>
      <c r="BM336" s="215" t="s">
        <v>738</v>
      </c>
    </row>
    <row r="337" spans="2:65" s="1" customFormat="1" ht="16.5" customHeight="1">
      <c r="B337" s="30"/>
      <c r="C337" s="205" t="s">
        <v>471</v>
      </c>
      <c r="D337" s="205" t="s">
        <v>201</v>
      </c>
      <c r="E337" s="206" t="s">
        <v>739</v>
      </c>
      <c r="F337" s="207" t="s">
        <v>740</v>
      </c>
      <c r="G337" s="208" t="s">
        <v>275</v>
      </c>
      <c r="H337" s="209">
        <v>139.38999999999999</v>
      </c>
      <c r="I337" s="210"/>
      <c r="J337" s="209">
        <f t="shared" si="85"/>
        <v>0</v>
      </c>
      <c r="K337" s="207" t="s">
        <v>1</v>
      </c>
      <c r="L337" s="34"/>
      <c r="M337" s="211" t="s">
        <v>1</v>
      </c>
      <c r="N337" s="212" t="s">
        <v>41</v>
      </c>
      <c r="O337" s="62"/>
      <c r="P337" s="213">
        <f t="shared" si="86"/>
        <v>0</v>
      </c>
      <c r="Q337" s="213">
        <v>0</v>
      </c>
      <c r="R337" s="213">
        <f t="shared" si="87"/>
        <v>0</v>
      </c>
      <c r="S337" s="213">
        <v>0</v>
      </c>
      <c r="T337" s="214">
        <f t="shared" si="88"/>
        <v>0</v>
      </c>
      <c r="AR337" s="215" t="s">
        <v>231</v>
      </c>
      <c r="AT337" s="215" t="s">
        <v>201</v>
      </c>
      <c r="AU337" s="215" t="s">
        <v>85</v>
      </c>
      <c r="AY337" s="13" t="s">
        <v>198</v>
      </c>
      <c r="BE337" s="216">
        <f t="shared" si="89"/>
        <v>0</v>
      </c>
      <c r="BF337" s="216">
        <f t="shared" si="90"/>
        <v>0</v>
      </c>
      <c r="BG337" s="216">
        <f t="shared" si="91"/>
        <v>0</v>
      </c>
      <c r="BH337" s="216">
        <f t="shared" si="92"/>
        <v>0</v>
      </c>
      <c r="BI337" s="216">
        <f t="shared" si="93"/>
        <v>0</v>
      </c>
      <c r="BJ337" s="13" t="s">
        <v>83</v>
      </c>
      <c r="BK337" s="216">
        <f t="shared" si="94"/>
        <v>0</v>
      </c>
      <c r="BL337" s="13" t="s">
        <v>231</v>
      </c>
      <c r="BM337" s="215" t="s">
        <v>741</v>
      </c>
    </row>
    <row r="338" spans="2:65" s="1" customFormat="1" ht="16.5" customHeight="1">
      <c r="B338" s="30"/>
      <c r="C338" s="205" t="s">
        <v>742</v>
      </c>
      <c r="D338" s="205" t="s">
        <v>201</v>
      </c>
      <c r="E338" s="206" t="s">
        <v>743</v>
      </c>
      <c r="F338" s="207" t="s">
        <v>744</v>
      </c>
      <c r="G338" s="208" t="s">
        <v>275</v>
      </c>
      <c r="H338" s="209">
        <v>292.72000000000003</v>
      </c>
      <c r="I338" s="210"/>
      <c r="J338" s="209">
        <f t="shared" si="85"/>
        <v>0</v>
      </c>
      <c r="K338" s="207" t="s">
        <v>1</v>
      </c>
      <c r="L338" s="34"/>
      <c r="M338" s="211" t="s">
        <v>1</v>
      </c>
      <c r="N338" s="212" t="s">
        <v>41</v>
      </c>
      <c r="O338" s="62"/>
      <c r="P338" s="213">
        <f t="shared" si="86"/>
        <v>0</v>
      </c>
      <c r="Q338" s="213">
        <v>0</v>
      </c>
      <c r="R338" s="213">
        <f t="shared" si="87"/>
        <v>0</v>
      </c>
      <c r="S338" s="213">
        <v>0</v>
      </c>
      <c r="T338" s="214">
        <f t="shared" si="88"/>
        <v>0</v>
      </c>
      <c r="AR338" s="215" t="s">
        <v>231</v>
      </c>
      <c r="AT338" s="215" t="s">
        <v>201</v>
      </c>
      <c r="AU338" s="215" t="s">
        <v>85</v>
      </c>
      <c r="AY338" s="13" t="s">
        <v>198</v>
      </c>
      <c r="BE338" s="216">
        <f t="shared" si="89"/>
        <v>0</v>
      </c>
      <c r="BF338" s="216">
        <f t="shared" si="90"/>
        <v>0</v>
      </c>
      <c r="BG338" s="216">
        <f t="shared" si="91"/>
        <v>0</v>
      </c>
      <c r="BH338" s="216">
        <f t="shared" si="92"/>
        <v>0</v>
      </c>
      <c r="BI338" s="216">
        <f t="shared" si="93"/>
        <v>0</v>
      </c>
      <c r="BJ338" s="13" t="s">
        <v>83</v>
      </c>
      <c r="BK338" s="216">
        <f t="shared" si="94"/>
        <v>0</v>
      </c>
      <c r="BL338" s="13" t="s">
        <v>231</v>
      </c>
      <c r="BM338" s="215" t="s">
        <v>745</v>
      </c>
    </row>
    <row r="339" spans="2:65" s="1" customFormat="1" ht="16.5" customHeight="1">
      <c r="B339" s="30"/>
      <c r="C339" s="205" t="s">
        <v>475</v>
      </c>
      <c r="D339" s="205" t="s">
        <v>201</v>
      </c>
      <c r="E339" s="206" t="s">
        <v>746</v>
      </c>
      <c r="F339" s="207" t="s">
        <v>747</v>
      </c>
      <c r="G339" s="208" t="s">
        <v>266</v>
      </c>
      <c r="H339" s="209">
        <v>1.99</v>
      </c>
      <c r="I339" s="210"/>
      <c r="J339" s="209">
        <f t="shared" si="85"/>
        <v>0</v>
      </c>
      <c r="K339" s="207" t="s">
        <v>1</v>
      </c>
      <c r="L339" s="34"/>
      <c r="M339" s="211" t="s">
        <v>1</v>
      </c>
      <c r="N339" s="212" t="s">
        <v>41</v>
      </c>
      <c r="O339" s="62"/>
      <c r="P339" s="213">
        <f t="shared" si="86"/>
        <v>0</v>
      </c>
      <c r="Q339" s="213">
        <v>0</v>
      </c>
      <c r="R339" s="213">
        <f t="shared" si="87"/>
        <v>0</v>
      </c>
      <c r="S339" s="213">
        <v>0</v>
      </c>
      <c r="T339" s="214">
        <f t="shared" si="88"/>
        <v>0</v>
      </c>
      <c r="AR339" s="215" t="s">
        <v>231</v>
      </c>
      <c r="AT339" s="215" t="s">
        <v>201</v>
      </c>
      <c r="AU339" s="215" t="s">
        <v>85</v>
      </c>
      <c r="AY339" s="13" t="s">
        <v>198</v>
      </c>
      <c r="BE339" s="216">
        <f t="shared" si="89"/>
        <v>0</v>
      </c>
      <c r="BF339" s="216">
        <f t="shared" si="90"/>
        <v>0</v>
      </c>
      <c r="BG339" s="216">
        <f t="shared" si="91"/>
        <v>0</v>
      </c>
      <c r="BH339" s="216">
        <f t="shared" si="92"/>
        <v>0</v>
      </c>
      <c r="BI339" s="216">
        <f t="shared" si="93"/>
        <v>0</v>
      </c>
      <c r="BJ339" s="13" t="s">
        <v>83</v>
      </c>
      <c r="BK339" s="216">
        <f t="shared" si="94"/>
        <v>0</v>
      </c>
      <c r="BL339" s="13" t="s">
        <v>231</v>
      </c>
      <c r="BM339" s="215" t="s">
        <v>748</v>
      </c>
    </row>
    <row r="340" spans="2:65" s="11" customFormat="1" ht="22.9" customHeight="1">
      <c r="B340" s="189"/>
      <c r="C340" s="190"/>
      <c r="D340" s="191" t="s">
        <v>75</v>
      </c>
      <c r="E340" s="203" t="s">
        <v>749</v>
      </c>
      <c r="F340" s="203" t="s">
        <v>750</v>
      </c>
      <c r="G340" s="190"/>
      <c r="H340" s="190"/>
      <c r="I340" s="193"/>
      <c r="J340" s="204">
        <f>BK340</f>
        <v>0</v>
      </c>
      <c r="K340" s="190"/>
      <c r="L340" s="195"/>
      <c r="M340" s="196"/>
      <c r="N340" s="197"/>
      <c r="O340" s="197"/>
      <c r="P340" s="198">
        <f>SUM(P341:P352)</f>
        <v>0</v>
      </c>
      <c r="Q340" s="197"/>
      <c r="R340" s="198">
        <f>SUM(R341:R352)</f>
        <v>0</v>
      </c>
      <c r="S340" s="197"/>
      <c r="T340" s="199">
        <f>SUM(T341:T352)</f>
        <v>0</v>
      </c>
      <c r="AR340" s="200" t="s">
        <v>85</v>
      </c>
      <c r="AT340" s="201" t="s">
        <v>75</v>
      </c>
      <c r="AU340" s="201" t="s">
        <v>83</v>
      </c>
      <c r="AY340" s="200" t="s">
        <v>198</v>
      </c>
      <c r="BK340" s="202">
        <f>SUM(BK341:BK352)</f>
        <v>0</v>
      </c>
    </row>
    <row r="341" spans="2:65" s="1" customFormat="1" ht="16.5" customHeight="1">
      <c r="B341" s="30"/>
      <c r="C341" s="205" t="s">
        <v>751</v>
      </c>
      <c r="D341" s="205" t="s">
        <v>201</v>
      </c>
      <c r="E341" s="206" t="s">
        <v>752</v>
      </c>
      <c r="F341" s="207" t="s">
        <v>753</v>
      </c>
      <c r="G341" s="208" t="s">
        <v>275</v>
      </c>
      <c r="H341" s="209">
        <v>166.77</v>
      </c>
      <c r="I341" s="210"/>
      <c r="J341" s="209">
        <f t="shared" ref="J341:J352" si="95">ROUND(I341*H341,2)</f>
        <v>0</v>
      </c>
      <c r="K341" s="207" t="s">
        <v>1</v>
      </c>
      <c r="L341" s="34"/>
      <c r="M341" s="211" t="s">
        <v>1</v>
      </c>
      <c r="N341" s="212" t="s">
        <v>41</v>
      </c>
      <c r="O341" s="62"/>
      <c r="P341" s="213">
        <f t="shared" ref="P341:P352" si="96">O341*H341</f>
        <v>0</v>
      </c>
      <c r="Q341" s="213">
        <v>0</v>
      </c>
      <c r="R341" s="213">
        <f t="shared" ref="R341:R352" si="97">Q341*H341</f>
        <v>0</v>
      </c>
      <c r="S341" s="213">
        <v>0</v>
      </c>
      <c r="T341" s="214">
        <f t="shared" ref="T341:T352" si="98">S341*H341</f>
        <v>0</v>
      </c>
      <c r="AR341" s="215" t="s">
        <v>231</v>
      </c>
      <c r="AT341" s="215" t="s">
        <v>201</v>
      </c>
      <c r="AU341" s="215" t="s">
        <v>85</v>
      </c>
      <c r="AY341" s="13" t="s">
        <v>198</v>
      </c>
      <c r="BE341" s="216">
        <f t="shared" ref="BE341:BE352" si="99">IF(N341="základní",J341,0)</f>
        <v>0</v>
      </c>
      <c r="BF341" s="216">
        <f t="shared" ref="BF341:BF352" si="100">IF(N341="snížená",J341,0)</f>
        <v>0</v>
      </c>
      <c r="BG341" s="216">
        <f t="shared" ref="BG341:BG352" si="101">IF(N341="zákl. přenesená",J341,0)</f>
        <v>0</v>
      </c>
      <c r="BH341" s="216">
        <f t="shared" ref="BH341:BH352" si="102">IF(N341="sníž. přenesená",J341,0)</f>
        <v>0</v>
      </c>
      <c r="BI341" s="216">
        <f t="shared" ref="BI341:BI352" si="103">IF(N341="nulová",J341,0)</f>
        <v>0</v>
      </c>
      <c r="BJ341" s="13" t="s">
        <v>83</v>
      </c>
      <c r="BK341" s="216">
        <f t="shared" ref="BK341:BK352" si="104">ROUND(I341*H341,2)</f>
        <v>0</v>
      </c>
      <c r="BL341" s="13" t="s">
        <v>231</v>
      </c>
      <c r="BM341" s="215" t="s">
        <v>754</v>
      </c>
    </row>
    <row r="342" spans="2:65" s="1" customFormat="1" ht="16.5" customHeight="1">
      <c r="B342" s="30"/>
      <c r="C342" s="205" t="s">
        <v>478</v>
      </c>
      <c r="D342" s="205" t="s">
        <v>201</v>
      </c>
      <c r="E342" s="206" t="s">
        <v>755</v>
      </c>
      <c r="F342" s="207" t="s">
        <v>756</v>
      </c>
      <c r="G342" s="208" t="s">
        <v>256</v>
      </c>
      <c r="H342" s="209">
        <v>385.5</v>
      </c>
      <c r="I342" s="210"/>
      <c r="J342" s="209">
        <f t="shared" si="95"/>
        <v>0</v>
      </c>
      <c r="K342" s="207" t="s">
        <v>1</v>
      </c>
      <c r="L342" s="34"/>
      <c r="M342" s="211" t="s">
        <v>1</v>
      </c>
      <c r="N342" s="212" t="s">
        <v>41</v>
      </c>
      <c r="O342" s="62"/>
      <c r="P342" s="213">
        <f t="shared" si="96"/>
        <v>0</v>
      </c>
      <c r="Q342" s="213">
        <v>0</v>
      </c>
      <c r="R342" s="213">
        <f t="shared" si="97"/>
        <v>0</v>
      </c>
      <c r="S342" s="213">
        <v>0</v>
      </c>
      <c r="T342" s="214">
        <f t="shared" si="98"/>
        <v>0</v>
      </c>
      <c r="AR342" s="215" t="s">
        <v>231</v>
      </c>
      <c r="AT342" s="215" t="s">
        <v>201</v>
      </c>
      <c r="AU342" s="215" t="s">
        <v>85</v>
      </c>
      <c r="AY342" s="13" t="s">
        <v>198</v>
      </c>
      <c r="BE342" s="216">
        <f t="shared" si="99"/>
        <v>0</v>
      </c>
      <c r="BF342" s="216">
        <f t="shared" si="100"/>
        <v>0</v>
      </c>
      <c r="BG342" s="216">
        <f t="shared" si="101"/>
        <v>0</v>
      </c>
      <c r="BH342" s="216">
        <f t="shared" si="102"/>
        <v>0</v>
      </c>
      <c r="BI342" s="216">
        <f t="shared" si="103"/>
        <v>0</v>
      </c>
      <c r="BJ342" s="13" t="s">
        <v>83</v>
      </c>
      <c r="BK342" s="216">
        <f t="shared" si="104"/>
        <v>0</v>
      </c>
      <c r="BL342" s="13" t="s">
        <v>231</v>
      </c>
      <c r="BM342" s="215" t="s">
        <v>757</v>
      </c>
    </row>
    <row r="343" spans="2:65" s="1" customFormat="1" ht="16.5" customHeight="1">
      <c r="B343" s="30"/>
      <c r="C343" s="205" t="s">
        <v>758</v>
      </c>
      <c r="D343" s="205" t="s">
        <v>201</v>
      </c>
      <c r="E343" s="206" t="s">
        <v>759</v>
      </c>
      <c r="F343" s="207" t="s">
        <v>760</v>
      </c>
      <c r="G343" s="208" t="s">
        <v>221</v>
      </c>
      <c r="H343" s="209">
        <v>6.27</v>
      </c>
      <c r="I343" s="210"/>
      <c r="J343" s="209">
        <f t="shared" si="95"/>
        <v>0</v>
      </c>
      <c r="K343" s="207" t="s">
        <v>1</v>
      </c>
      <c r="L343" s="34"/>
      <c r="M343" s="211" t="s">
        <v>1</v>
      </c>
      <c r="N343" s="212" t="s">
        <v>41</v>
      </c>
      <c r="O343" s="62"/>
      <c r="P343" s="213">
        <f t="shared" si="96"/>
        <v>0</v>
      </c>
      <c r="Q343" s="213">
        <v>0</v>
      </c>
      <c r="R343" s="213">
        <f t="shared" si="97"/>
        <v>0</v>
      </c>
      <c r="S343" s="213">
        <v>0</v>
      </c>
      <c r="T343" s="214">
        <f t="shared" si="98"/>
        <v>0</v>
      </c>
      <c r="AR343" s="215" t="s">
        <v>231</v>
      </c>
      <c r="AT343" s="215" t="s">
        <v>201</v>
      </c>
      <c r="AU343" s="215" t="s">
        <v>85</v>
      </c>
      <c r="AY343" s="13" t="s">
        <v>198</v>
      </c>
      <c r="BE343" s="216">
        <f t="shared" si="99"/>
        <v>0</v>
      </c>
      <c r="BF343" s="216">
        <f t="shared" si="100"/>
        <v>0</v>
      </c>
      <c r="BG343" s="216">
        <f t="shared" si="101"/>
        <v>0</v>
      </c>
      <c r="BH343" s="216">
        <f t="shared" si="102"/>
        <v>0</v>
      </c>
      <c r="BI343" s="216">
        <f t="shared" si="103"/>
        <v>0</v>
      </c>
      <c r="BJ343" s="13" t="s">
        <v>83</v>
      </c>
      <c r="BK343" s="216">
        <f t="shared" si="104"/>
        <v>0</v>
      </c>
      <c r="BL343" s="13" t="s">
        <v>231</v>
      </c>
      <c r="BM343" s="215" t="s">
        <v>761</v>
      </c>
    </row>
    <row r="344" spans="2:65" s="1" customFormat="1" ht="16.5" customHeight="1">
      <c r="B344" s="30"/>
      <c r="C344" s="205" t="s">
        <v>482</v>
      </c>
      <c r="D344" s="205" t="s">
        <v>201</v>
      </c>
      <c r="E344" s="206" t="s">
        <v>762</v>
      </c>
      <c r="F344" s="207" t="s">
        <v>763</v>
      </c>
      <c r="G344" s="208" t="s">
        <v>204</v>
      </c>
      <c r="H344" s="209">
        <v>49</v>
      </c>
      <c r="I344" s="210"/>
      <c r="J344" s="209">
        <f t="shared" si="95"/>
        <v>0</v>
      </c>
      <c r="K344" s="207" t="s">
        <v>1</v>
      </c>
      <c r="L344" s="34"/>
      <c r="M344" s="211" t="s">
        <v>1</v>
      </c>
      <c r="N344" s="212" t="s">
        <v>41</v>
      </c>
      <c r="O344" s="62"/>
      <c r="P344" s="213">
        <f t="shared" si="96"/>
        <v>0</v>
      </c>
      <c r="Q344" s="213">
        <v>0</v>
      </c>
      <c r="R344" s="213">
        <f t="shared" si="97"/>
        <v>0</v>
      </c>
      <c r="S344" s="213">
        <v>0</v>
      </c>
      <c r="T344" s="214">
        <f t="shared" si="98"/>
        <v>0</v>
      </c>
      <c r="AR344" s="215" t="s">
        <v>231</v>
      </c>
      <c r="AT344" s="215" t="s">
        <v>201</v>
      </c>
      <c r="AU344" s="215" t="s">
        <v>85</v>
      </c>
      <c r="AY344" s="13" t="s">
        <v>198</v>
      </c>
      <c r="BE344" s="216">
        <f t="shared" si="99"/>
        <v>0</v>
      </c>
      <c r="BF344" s="216">
        <f t="shared" si="100"/>
        <v>0</v>
      </c>
      <c r="BG344" s="216">
        <f t="shared" si="101"/>
        <v>0</v>
      </c>
      <c r="BH344" s="216">
        <f t="shared" si="102"/>
        <v>0</v>
      </c>
      <c r="BI344" s="216">
        <f t="shared" si="103"/>
        <v>0</v>
      </c>
      <c r="BJ344" s="13" t="s">
        <v>83</v>
      </c>
      <c r="BK344" s="216">
        <f t="shared" si="104"/>
        <v>0</v>
      </c>
      <c r="BL344" s="13" t="s">
        <v>231</v>
      </c>
      <c r="BM344" s="215" t="s">
        <v>764</v>
      </c>
    </row>
    <row r="345" spans="2:65" s="1" customFormat="1" ht="16.5" customHeight="1">
      <c r="B345" s="30"/>
      <c r="C345" s="205" t="s">
        <v>765</v>
      </c>
      <c r="D345" s="205" t="s">
        <v>201</v>
      </c>
      <c r="E345" s="206" t="s">
        <v>766</v>
      </c>
      <c r="F345" s="207" t="s">
        <v>767</v>
      </c>
      <c r="G345" s="208" t="s">
        <v>275</v>
      </c>
      <c r="H345" s="209">
        <v>166.77</v>
      </c>
      <c r="I345" s="210"/>
      <c r="J345" s="209">
        <f t="shared" si="95"/>
        <v>0</v>
      </c>
      <c r="K345" s="207" t="s">
        <v>1</v>
      </c>
      <c r="L345" s="34"/>
      <c r="M345" s="211" t="s">
        <v>1</v>
      </c>
      <c r="N345" s="212" t="s">
        <v>41</v>
      </c>
      <c r="O345" s="62"/>
      <c r="P345" s="213">
        <f t="shared" si="96"/>
        <v>0</v>
      </c>
      <c r="Q345" s="213">
        <v>0</v>
      </c>
      <c r="R345" s="213">
        <f t="shared" si="97"/>
        <v>0</v>
      </c>
      <c r="S345" s="213">
        <v>0</v>
      </c>
      <c r="T345" s="214">
        <f t="shared" si="98"/>
        <v>0</v>
      </c>
      <c r="AR345" s="215" t="s">
        <v>231</v>
      </c>
      <c r="AT345" s="215" t="s">
        <v>201</v>
      </c>
      <c r="AU345" s="215" t="s">
        <v>85</v>
      </c>
      <c r="AY345" s="13" t="s">
        <v>198</v>
      </c>
      <c r="BE345" s="216">
        <f t="shared" si="99"/>
        <v>0</v>
      </c>
      <c r="BF345" s="216">
        <f t="shared" si="100"/>
        <v>0</v>
      </c>
      <c r="BG345" s="216">
        <f t="shared" si="101"/>
        <v>0</v>
      </c>
      <c r="BH345" s="216">
        <f t="shared" si="102"/>
        <v>0</v>
      </c>
      <c r="BI345" s="216">
        <f t="shared" si="103"/>
        <v>0</v>
      </c>
      <c r="BJ345" s="13" t="s">
        <v>83</v>
      </c>
      <c r="BK345" s="216">
        <f t="shared" si="104"/>
        <v>0</v>
      </c>
      <c r="BL345" s="13" t="s">
        <v>231</v>
      </c>
      <c r="BM345" s="215" t="s">
        <v>768</v>
      </c>
    </row>
    <row r="346" spans="2:65" s="1" customFormat="1" ht="16.5" customHeight="1">
      <c r="B346" s="30"/>
      <c r="C346" s="205" t="s">
        <v>485</v>
      </c>
      <c r="D346" s="205" t="s">
        <v>201</v>
      </c>
      <c r="E346" s="206" t="s">
        <v>769</v>
      </c>
      <c r="F346" s="207" t="s">
        <v>770</v>
      </c>
      <c r="G346" s="208" t="s">
        <v>275</v>
      </c>
      <c r="H346" s="209">
        <v>160.37</v>
      </c>
      <c r="I346" s="210"/>
      <c r="J346" s="209">
        <f t="shared" si="95"/>
        <v>0</v>
      </c>
      <c r="K346" s="207" t="s">
        <v>1</v>
      </c>
      <c r="L346" s="34"/>
      <c r="M346" s="211" t="s">
        <v>1</v>
      </c>
      <c r="N346" s="212" t="s">
        <v>41</v>
      </c>
      <c r="O346" s="62"/>
      <c r="P346" s="213">
        <f t="shared" si="96"/>
        <v>0</v>
      </c>
      <c r="Q346" s="213">
        <v>0</v>
      </c>
      <c r="R346" s="213">
        <f t="shared" si="97"/>
        <v>0</v>
      </c>
      <c r="S346" s="213">
        <v>0</v>
      </c>
      <c r="T346" s="214">
        <f t="shared" si="98"/>
        <v>0</v>
      </c>
      <c r="AR346" s="215" t="s">
        <v>231</v>
      </c>
      <c r="AT346" s="215" t="s">
        <v>201</v>
      </c>
      <c r="AU346" s="215" t="s">
        <v>85</v>
      </c>
      <c r="AY346" s="13" t="s">
        <v>198</v>
      </c>
      <c r="BE346" s="216">
        <f t="shared" si="99"/>
        <v>0</v>
      </c>
      <c r="BF346" s="216">
        <f t="shared" si="100"/>
        <v>0</v>
      </c>
      <c r="BG346" s="216">
        <f t="shared" si="101"/>
        <v>0</v>
      </c>
      <c r="BH346" s="216">
        <f t="shared" si="102"/>
        <v>0</v>
      </c>
      <c r="BI346" s="216">
        <f t="shared" si="103"/>
        <v>0</v>
      </c>
      <c r="BJ346" s="13" t="s">
        <v>83</v>
      </c>
      <c r="BK346" s="216">
        <f t="shared" si="104"/>
        <v>0</v>
      </c>
      <c r="BL346" s="13" t="s">
        <v>231</v>
      </c>
      <c r="BM346" s="215" t="s">
        <v>771</v>
      </c>
    </row>
    <row r="347" spans="2:65" s="1" customFormat="1" ht="16.5" customHeight="1">
      <c r="B347" s="30"/>
      <c r="C347" s="205" t="s">
        <v>772</v>
      </c>
      <c r="D347" s="205" t="s">
        <v>201</v>
      </c>
      <c r="E347" s="206" t="s">
        <v>773</v>
      </c>
      <c r="F347" s="207" t="s">
        <v>774</v>
      </c>
      <c r="G347" s="208" t="s">
        <v>204</v>
      </c>
      <c r="H347" s="209">
        <v>36</v>
      </c>
      <c r="I347" s="210"/>
      <c r="J347" s="209">
        <f t="shared" si="95"/>
        <v>0</v>
      </c>
      <c r="K347" s="207" t="s">
        <v>1</v>
      </c>
      <c r="L347" s="34"/>
      <c r="M347" s="211" t="s">
        <v>1</v>
      </c>
      <c r="N347" s="212" t="s">
        <v>41</v>
      </c>
      <c r="O347" s="62"/>
      <c r="P347" s="213">
        <f t="shared" si="96"/>
        <v>0</v>
      </c>
      <c r="Q347" s="213">
        <v>0</v>
      </c>
      <c r="R347" s="213">
        <f t="shared" si="97"/>
        <v>0</v>
      </c>
      <c r="S347" s="213">
        <v>0</v>
      </c>
      <c r="T347" s="214">
        <f t="shared" si="98"/>
        <v>0</v>
      </c>
      <c r="AR347" s="215" t="s">
        <v>231</v>
      </c>
      <c r="AT347" s="215" t="s">
        <v>201</v>
      </c>
      <c r="AU347" s="215" t="s">
        <v>85</v>
      </c>
      <c r="AY347" s="13" t="s">
        <v>198</v>
      </c>
      <c r="BE347" s="216">
        <f t="shared" si="99"/>
        <v>0</v>
      </c>
      <c r="BF347" s="216">
        <f t="shared" si="100"/>
        <v>0</v>
      </c>
      <c r="BG347" s="216">
        <f t="shared" si="101"/>
        <v>0</v>
      </c>
      <c r="BH347" s="216">
        <f t="shared" si="102"/>
        <v>0</v>
      </c>
      <c r="BI347" s="216">
        <f t="shared" si="103"/>
        <v>0</v>
      </c>
      <c r="BJ347" s="13" t="s">
        <v>83</v>
      </c>
      <c r="BK347" s="216">
        <f t="shared" si="104"/>
        <v>0</v>
      </c>
      <c r="BL347" s="13" t="s">
        <v>231</v>
      </c>
      <c r="BM347" s="215" t="s">
        <v>775</v>
      </c>
    </row>
    <row r="348" spans="2:65" s="1" customFormat="1" ht="16.5" customHeight="1">
      <c r="B348" s="30"/>
      <c r="C348" s="205" t="s">
        <v>489</v>
      </c>
      <c r="D348" s="205" t="s">
        <v>201</v>
      </c>
      <c r="E348" s="206" t="s">
        <v>776</v>
      </c>
      <c r="F348" s="207" t="s">
        <v>777</v>
      </c>
      <c r="G348" s="208" t="s">
        <v>221</v>
      </c>
      <c r="H348" s="209">
        <v>10.63</v>
      </c>
      <c r="I348" s="210"/>
      <c r="J348" s="209">
        <f t="shared" si="95"/>
        <v>0</v>
      </c>
      <c r="K348" s="207" t="s">
        <v>1</v>
      </c>
      <c r="L348" s="34"/>
      <c r="M348" s="211" t="s">
        <v>1</v>
      </c>
      <c r="N348" s="212" t="s">
        <v>41</v>
      </c>
      <c r="O348" s="62"/>
      <c r="P348" s="213">
        <f t="shared" si="96"/>
        <v>0</v>
      </c>
      <c r="Q348" s="213">
        <v>0</v>
      </c>
      <c r="R348" s="213">
        <f t="shared" si="97"/>
        <v>0</v>
      </c>
      <c r="S348" s="213">
        <v>0</v>
      </c>
      <c r="T348" s="214">
        <f t="shared" si="98"/>
        <v>0</v>
      </c>
      <c r="AR348" s="215" t="s">
        <v>231</v>
      </c>
      <c r="AT348" s="215" t="s">
        <v>201</v>
      </c>
      <c r="AU348" s="215" t="s">
        <v>85</v>
      </c>
      <c r="AY348" s="13" t="s">
        <v>198</v>
      </c>
      <c r="BE348" s="216">
        <f t="shared" si="99"/>
        <v>0</v>
      </c>
      <c r="BF348" s="216">
        <f t="shared" si="100"/>
        <v>0</v>
      </c>
      <c r="BG348" s="216">
        <f t="shared" si="101"/>
        <v>0</v>
      </c>
      <c r="BH348" s="216">
        <f t="shared" si="102"/>
        <v>0</v>
      </c>
      <c r="BI348" s="216">
        <f t="shared" si="103"/>
        <v>0</v>
      </c>
      <c r="BJ348" s="13" t="s">
        <v>83</v>
      </c>
      <c r="BK348" s="216">
        <f t="shared" si="104"/>
        <v>0</v>
      </c>
      <c r="BL348" s="13" t="s">
        <v>231</v>
      </c>
      <c r="BM348" s="215" t="s">
        <v>778</v>
      </c>
    </row>
    <row r="349" spans="2:65" s="1" customFormat="1" ht="16.5" customHeight="1">
      <c r="B349" s="30"/>
      <c r="C349" s="205" t="s">
        <v>779</v>
      </c>
      <c r="D349" s="205" t="s">
        <v>201</v>
      </c>
      <c r="E349" s="206" t="s">
        <v>780</v>
      </c>
      <c r="F349" s="207" t="s">
        <v>781</v>
      </c>
      <c r="G349" s="208" t="s">
        <v>275</v>
      </c>
      <c r="H349" s="209">
        <v>6.32</v>
      </c>
      <c r="I349" s="210"/>
      <c r="J349" s="209">
        <f t="shared" si="95"/>
        <v>0</v>
      </c>
      <c r="K349" s="207" t="s">
        <v>1</v>
      </c>
      <c r="L349" s="34"/>
      <c r="M349" s="211" t="s">
        <v>1</v>
      </c>
      <c r="N349" s="212" t="s">
        <v>41</v>
      </c>
      <c r="O349" s="62"/>
      <c r="P349" s="213">
        <f t="shared" si="96"/>
        <v>0</v>
      </c>
      <c r="Q349" s="213">
        <v>0</v>
      </c>
      <c r="R349" s="213">
        <f t="shared" si="97"/>
        <v>0</v>
      </c>
      <c r="S349" s="213">
        <v>0</v>
      </c>
      <c r="T349" s="214">
        <f t="shared" si="98"/>
        <v>0</v>
      </c>
      <c r="AR349" s="215" t="s">
        <v>231</v>
      </c>
      <c r="AT349" s="215" t="s">
        <v>201</v>
      </c>
      <c r="AU349" s="215" t="s">
        <v>85</v>
      </c>
      <c r="AY349" s="13" t="s">
        <v>198</v>
      </c>
      <c r="BE349" s="216">
        <f t="shared" si="99"/>
        <v>0</v>
      </c>
      <c r="BF349" s="216">
        <f t="shared" si="100"/>
        <v>0</v>
      </c>
      <c r="BG349" s="216">
        <f t="shared" si="101"/>
        <v>0</v>
      </c>
      <c r="BH349" s="216">
        <f t="shared" si="102"/>
        <v>0</v>
      </c>
      <c r="BI349" s="216">
        <f t="shared" si="103"/>
        <v>0</v>
      </c>
      <c r="BJ349" s="13" t="s">
        <v>83</v>
      </c>
      <c r="BK349" s="216">
        <f t="shared" si="104"/>
        <v>0</v>
      </c>
      <c r="BL349" s="13" t="s">
        <v>231</v>
      </c>
      <c r="BM349" s="215" t="s">
        <v>782</v>
      </c>
    </row>
    <row r="350" spans="2:65" s="1" customFormat="1" ht="16.5" customHeight="1">
      <c r="B350" s="30"/>
      <c r="C350" s="205" t="s">
        <v>492</v>
      </c>
      <c r="D350" s="205" t="s">
        <v>201</v>
      </c>
      <c r="E350" s="206" t="s">
        <v>783</v>
      </c>
      <c r="F350" s="207" t="s">
        <v>784</v>
      </c>
      <c r="G350" s="208" t="s">
        <v>204</v>
      </c>
      <c r="H350" s="209">
        <v>15</v>
      </c>
      <c r="I350" s="210"/>
      <c r="J350" s="209">
        <f t="shared" si="95"/>
        <v>0</v>
      </c>
      <c r="K350" s="207" t="s">
        <v>1</v>
      </c>
      <c r="L350" s="34"/>
      <c r="M350" s="211" t="s">
        <v>1</v>
      </c>
      <c r="N350" s="212" t="s">
        <v>41</v>
      </c>
      <c r="O350" s="62"/>
      <c r="P350" s="213">
        <f t="shared" si="96"/>
        <v>0</v>
      </c>
      <c r="Q350" s="213">
        <v>0</v>
      </c>
      <c r="R350" s="213">
        <f t="shared" si="97"/>
        <v>0</v>
      </c>
      <c r="S350" s="213">
        <v>0</v>
      </c>
      <c r="T350" s="214">
        <f t="shared" si="98"/>
        <v>0</v>
      </c>
      <c r="AR350" s="215" t="s">
        <v>231</v>
      </c>
      <c r="AT350" s="215" t="s">
        <v>201</v>
      </c>
      <c r="AU350" s="215" t="s">
        <v>85</v>
      </c>
      <c r="AY350" s="13" t="s">
        <v>198</v>
      </c>
      <c r="BE350" s="216">
        <f t="shared" si="99"/>
        <v>0</v>
      </c>
      <c r="BF350" s="216">
        <f t="shared" si="100"/>
        <v>0</v>
      </c>
      <c r="BG350" s="216">
        <f t="shared" si="101"/>
        <v>0</v>
      </c>
      <c r="BH350" s="216">
        <f t="shared" si="102"/>
        <v>0</v>
      </c>
      <c r="BI350" s="216">
        <f t="shared" si="103"/>
        <v>0</v>
      </c>
      <c r="BJ350" s="13" t="s">
        <v>83</v>
      </c>
      <c r="BK350" s="216">
        <f t="shared" si="104"/>
        <v>0</v>
      </c>
      <c r="BL350" s="13" t="s">
        <v>231</v>
      </c>
      <c r="BM350" s="215" t="s">
        <v>785</v>
      </c>
    </row>
    <row r="351" spans="2:65" s="1" customFormat="1" ht="16.5" customHeight="1">
      <c r="B351" s="30"/>
      <c r="C351" s="205" t="s">
        <v>786</v>
      </c>
      <c r="D351" s="205" t="s">
        <v>201</v>
      </c>
      <c r="E351" s="206" t="s">
        <v>787</v>
      </c>
      <c r="F351" s="207" t="s">
        <v>788</v>
      </c>
      <c r="G351" s="208" t="s">
        <v>221</v>
      </c>
      <c r="H351" s="209">
        <v>10.79</v>
      </c>
      <c r="I351" s="210"/>
      <c r="J351" s="209">
        <f t="shared" si="95"/>
        <v>0</v>
      </c>
      <c r="K351" s="207" t="s">
        <v>1</v>
      </c>
      <c r="L351" s="34"/>
      <c r="M351" s="211" t="s">
        <v>1</v>
      </c>
      <c r="N351" s="212" t="s">
        <v>41</v>
      </c>
      <c r="O351" s="62"/>
      <c r="P351" s="213">
        <f t="shared" si="96"/>
        <v>0</v>
      </c>
      <c r="Q351" s="213">
        <v>0</v>
      </c>
      <c r="R351" s="213">
        <f t="shared" si="97"/>
        <v>0</v>
      </c>
      <c r="S351" s="213">
        <v>0</v>
      </c>
      <c r="T351" s="214">
        <f t="shared" si="98"/>
        <v>0</v>
      </c>
      <c r="AR351" s="215" t="s">
        <v>231</v>
      </c>
      <c r="AT351" s="215" t="s">
        <v>201</v>
      </c>
      <c r="AU351" s="215" t="s">
        <v>85</v>
      </c>
      <c r="AY351" s="13" t="s">
        <v>198</v>
      </c>
      <c r="BE351" s="216">
        <f t="shared" si="99"/>
        <v>0</v>
      </c>
      <c r="BF351" s="216">
        <f t="shared" si="100"/>
        <v>0</v>
      </c>
      <c r="BG351" s="216">
        <f t="shared" si="101"/>
        <v>0</v>
      </c>
      <c r="BH351" s="216">
        <f t="shared" si="102"/>
        <v>0</v>
      </c>
      <c r="BI351" s="216">
        <f t="shared" si="103"/>
        <v>0</v>
      </c>
      <c r="BJ351" s="13" t="s">
        <v>83</v>
      </c>
      <c r="BK351" s="216">
        <f t="shared" si="104"/>
        <v>0</v>
      </c>
      <c r="BL351" s="13" t="s">
        <v>231</v>
      </c>
      <c r="BM351" s="215" t="s">
        <v>789</v>
      </c>
    </row>
    <row r="352" spans="2:65" s="1" customFormat="1" ht="16.5" customHeight="1">
      <c r="B352" s="30"/>
      <c r="C352" s="205" t="s">
        <v>496</v>
      </c>
      <c r="D352" s="205" t="s">
        <v>201</v>
      </c>
      <c r="E352" s="206" t="s">
        <v>790</v>
      </c>
      <c r="F352" s="207" t="s">
        <v>791</v>
      </c>
      <c r="G352" s="208" t="s">
        <v>266</v>
      </c>
      <c r="H352" s="209">
        <v>6.88</v>
      </c>
      <c r="I352" s="210"/>
      <c r="J352" s="209">
        <f t="shared" si="95"/>
        <v>0</v>
      </c>
      <c r="K352" s="207" t="s">
        <v>1</v>
      </c>
      <c r="L352" s="34"/>
      <c r="M352" s="211" t="s">
        <v>1</v>
      </c>
      <c r="N352" s="212" t="s">
        <v>41</v>
      </c>
      <c r="O352" s="62"/>
      <c r="P352" s="213">
        <f t="shared" si="96"/>
        <v>0</v>
      </c>
      <c r="Q352" s="213">
        <v>0</v>
      </c>
      <c r="R352" s="213">
        <f t="shared" si="97"/>
        <v>0</v>
      </c>
      <c r="S352" s="213">
        <v>0</v>
      </c>
      <c r="T352" s="214">
        <f t="shared" si="98"/>
        <v>0</v>
      </c>
      <c r="AR352" s="215" t="s">
        <v>231</v>
      </c>
      <c r="AT352" s="215" t="s">
        <v>201</v>
      </c>
      <c r="AU352" s="215" t="s">
        <v>85</v>
      </c>
      <c r="AY352" s="13" t="s">
        <v>198</v>
      </c>
      <c r="BE352" s="216">
        <f t="shared" si="99"/>
        <v>0</v>
      </c>
      <c r="BF352" s="216">
        <f t="shared" si="100"/>
        <v>0</v>
      </c>
      <c r="BG352" s="216">
        <f t="shared" si="101"/>
        <v>0</v>
      </c>
      <c r="BH352" s="216">
        <f t="shared" si="102"/>
        <v>0</v>
      </c>
      <c r="BI352" s="216">
        <f t="shared" si="103"/>
        <v>0</v>
      </c>
      <c r="BJ352" s="13" t="s">
        <v>83</v>
      </c>
      <c r="BK352" s="216">
        <f t="shared" si="104"/>
        <v>0</v>
      </c>
      <c r="BL352" s="13" t="s">
        <v>231</v>
      </c>
      <c r="BM352" s="215" t="s">
        <v>792</v>
      </c>
    </row>
    <row r="353" spans="2:65" s="11" customFormat="1" ht="22.9" customHeight="1">
      <c r="B353" s="189"/>
      <c r="C353" s="190"/>
      <c r="D353" s="191" t="s">
        <v>75</v>
      </c>
      <c r="E353" s="203" t="s">
        <v>793</v>
      </c>
      <c r="F353" s="203" t="s">
        <v>794</v>
      </c>
      <c r="G353" s="190"/>
      <c r="H353" s="190"/>
      <c r="I353" s="193"/>
      <c r="J353" s="204">
        <f>BK353</f>
        <v>0</v>
      </c>
      <c r="K353" s="190"/>
      <c r="L353" s="195"/>
      <c r="M353" s="196"/>
      <c r="N353" s="197"/>
      <c r="O353" s="197"/>
      <c r="P353" s="198">
        <f>SUM(P354:P375)</f>
        <v>0</v>
      </c>
      <c r="Q353" s="197"/>
      <c r="R353" s="198">
        <f>SUM(R354:R375)</f>
        <v>0</v>
      </c>
      <c r="S353" s="197"/>
      <c r="T353" s="199">
        <f>SUM(T354:T375)</f>
        <v>0</v>
      </c>
      <c r="AR353" s="200" t="s">
        <v>85</v>
      </c>
      <c r="AT353" s="201" t="s">
        <v>75</v>
      </c>
      <c r="AU353" s="201" t="s">
        <v>83</v>
      </c>
      <c r="AY353" s="200" t="s">
        <v>198</v>
      </c>
      <c r="BK353" s="202">
        <f>SUM(BK354:BK375)</f>
        <v>0</v>
      </c>
    </row>
    <row r="354" spans="2:65" s="1" customFormat="1" ht="16.5" customHeight="1">
      <c r="B354" s="30"/>
      <c r="C354" s="205" t="s">
        <v>795</v>
      </c>
      <c r="D354" s="205" t="s">
        <v>201</v>
      </c>
      <c r="E354" s="206" t="s">
        <v>796</v>
      </c>
      <c r="F354" s="207" t="s">
        <v>797</v>
      </c>
      <c r="G354" s="208" t="s">
        <v>256</v>
      </c>
      <c r="H354" s="209">
        <v>19</v>
      </c>
      <c r="I354" s="210"/>
      <c r="J354" s="209">
        <f t="shared" ref="J354:J375" si="105">ROUND(I354*H354,2)</f>
        <v>0</v>
      </c>
      <c r="K354" s="207" t="s">
        <v>1</v>
      </c>
      <c r="L354" s="34"/>
      <c r="M354" s="211" t="s">
        <v>1</v>
      </c>
      <c r="N354" s="212" t="s">
        <v>41</v>
      </c>
      <c r="O354" s="62"/>
      <c r="P354" s="213">
        <f t="shared" ref="P354:P375" si="106">O354*H354</f>
        <v>0</v>
      </c>
      <c r="Q354" s="213">
        <v>0</v>
      </c>
      <c r="R354" s="213">
        <f t="shared" ref="R354:R375" si="107">Q354*H354</f>
        <v>0</v>
      </c>
      <c r="S354" s="213">
        <v>0</v>
      </c>
      <c r="T354" s="214">
        <f t="shared" ref="T354:T375" si="108">S354*H354</f>
        <v>0</v>
      </c>
      <c r="AR354" s="215" t="s">
        <v>231</v>
      </c>
      <c r="AT354" s="215" t="s">
        <v>201</v>
      </c>
      <c r="AU354" s="215" t="s">
        <v>85</v>
      </c>
      <c r="AY354" s="13" t="s">
        <v>198</v>
      </c>
      <c r="BE354" s="216">
        <f t="shared" ref="BE354:BE375" si="109">IF(N354="základní",J354,0)</f>
        <v>0</v>
      </c>
      <c r="BF354" s="216">
        <f t="shared" ref="BF354:BF375" si="110">IF(N354="snížená",J354,0)</f>
        <v>0</v>
      </c>
      <c r="BG354" s="216">
        <f t="shared" ref="BG354:BG375" si="111">IF(N354="zákl. přenesená",J354,0)</f>
        <v>0</v>
      </c>
      <c r="BH354" s="216">
        <f t="shared" ref="BH354:BH375" si="112">IF(N354="sníž. přenesená",J354,0)</f>
        <v>0</v>
      </c>
      <c r="BI354" s="216">
        <f t="shared" ref="BI354:BI375" si="113">IF(N354="nulová",J354,0)</f>
        <v>0</v>
      </c>
      <c r="BJ354" s="13" t="s">
        <v>83</v>
      </c>
      <c r="BK354" s="216">
        <f t="shared" ref="BK354:BK375" si="114">ROUND(I354*H354,2)</f>
        <v>0</v>
      </c>
      <c r="BL354" s="13" t="s">
        <v>231</v>
      </c>
      <c r="BM354" s="215" t="s">
        <v>798</v>
      </c>
    </row>
    <row r="355" spans="2:65" s="1" customFormat="1" ht="16.5" customHeight="1">
      <c r="B355" s="30"/>
      <c r="C355" s="205" t="s">
        <v>499</v>
      </c>
      <c r="D355" s="205" t="s">
        <v>201</v>
      </c>
      <c r="E355" s="206" t="s">
        <v>799</v>
      </c>
      <c r="F355" s="207" t="s">
        <v>800</v>
      </c>
      <c r="G355" s="208" t="s">
        <v>204</v>
      </c>
      <c r="H355" s="209">
        <v>5</v>
      </c>
      <c r="I355" s="210"/>
      <c r="J355" s="209">
        <f t="shared" si="105"/>
        <v>0</v>
      </c>
      <c r="K355" s="207" t="s">
        <v>1</v>
      </c>
      <c r="L355" s="34"/>
      <c r="M355" s="211" t="s">
        <v>1</v>
      </c>
      <c r="N355" s="212" t="s">
        <v>41</v>
      </c>
      <c r="O355" s="62"/>
      <c r="P355" s="213">
        <f t="shared" si="106"/>
        <v>0</v>
      </c>
      <c r="Q355" s="213">
        <v>0</v>
      </c>
      <c r="R355" s="213">
        <f t="shared" si="107"/>
        <v>0</v>
      </c>
      <c r="S355" s="213">
        <v>0</v>
      </c>
      <c r="T355" s="214">
        <f t="shared" si="108"/>
        <v>0</v>
      </c>
      <c r="AR355" s="215" t="s">
        <v>231</v>
      </c>
      <c r="AT355" s="215" t="s">
        <v>201</v>
      </c>
      <c r="AU355" s="215" t="s">
        <v>85</v>
      </c>
      <c r="AY355" s="13" t="s">
        <v>198</v>
      </c>
      <c r="BE355" s="216">
        <f t="shared" si="109"/>
        <v>0</v>
      </c>
      <c r="BF355" s="216">
        <f t="shared" si="110"/>
        <v>0</v>
      </c>
      <c r="BG355" s="216">
        <f t="shared" si="111"/>
        <v>0</v>
      </c>
      <c r="BH355" s="216">
        <f t="shared" si="112"/>
        <v>0</v>
      </c>
      <c r="BI355" s="216">
        <f t="shared" si="113"/>
        <v>0</v>
      </c>
      <c r="BJ355" s="13" t="s">
        <v>83</v>
      </c>
      <c r="BK355" s="216">
        <f t="shared" si="114"/>
        <v>0</v>
      </c>
      <c r="BL355" s="13" t="s">
        <v>231</v>
      </c>
      <c r="BM355" s="215" t="s">
        <v>801</v>
      </c>
    </row>
    <row r="356" spans="2:65" s="1" customFormat="1" ht="16.5" customHeight="1">
      <c r="B356" s="30"/>
      <c r="C356" s="205" t="s">
        <v>802</v>
      </c>
      <c r="D356" s="205" t="s">
        <v>201</v>
      </c>
      <c r="E356" s="206" t="s">
        <v>803</v>
      </c>
      <c r="F356" s="207" t="s">
        <v>804</v>
      </c>
      <c r="G356" s="208" t="s">
        <v>256</v>
      </c>
      <c r="H356" s="209">
        <v>34.200000000000003</v>
      </c>
      <c r="I356" s="210"/>
      <c r="J356" s="209">
        <f t="shared" si="105"/>
        <v>0</v>
      </c>
      <c r="K356" s="207" t="s">
        <v>1</v>
      </c>
      <c r="L356" s="34"/>
      <c r="M356" s="211" t="s">
        <v>1</v>
      </c>
      <c r="N356" s="212" t="s">
        <v>41</v>
      </c>
      <c r="O356" s="62"/>
      <c r="P356" s="213">
        <f t="shared" si="106"/>
        <v>0</v>
      </c>
      <c r="Q356" s="213">
        <v>0</v>
      </c>
      <c r="R356" s="213">
        <f t="shared" si="107"/>
        <v>0</v>
      </c>
      <c r="S356" s="213">
        <v>0</v>
      </c>
      <c r="T356" s="214">
        <f t="shared" si="108"/>
        <v>0</v>
      </c>
      <c r="AR356" s="215" t="s">
        <v>231</v>
      </c>
      <c r="AT356" s="215" t="s">
        <v>201</v>
      </c>
      <c r="AU356" s="215" t="s">
        <v>85</v>
      </c>
      <c r="AY356" s="13" t="s">
        <v>198</v>
      </c>
      <c r="BE356" s="216">
        <f t="shared" si="109"/>
        <v>0</v>
      </c>
      <c r="BF356" s="216">
        <f t="shared" si="110"/>
        <v>0</v>
      </c>
      <c r="BG356" s="216">
        <f t="shared" si="111"/>
        <v>0</v>
      </c>
      <c r="BH356" s="216">
        <f t="shared" si="112"/>
        <v>0</v>
      </c>
      <c r="BI356" s="216">
        <f t="shared" si="113"/>
        <v>0</v>
      </c>
      <c r="BJ356" s="13" t="s">
        <v>83</v>
      </c>
      <c r="BK356" s="216">
        <f t="shared" si="114"/>
        <v>0</v>
      </c>
      <c r="BL356" s="13" t="s">
        <v>231</v>
      </c>
      <c r="BM356" s="215" t="s">
        <v>805</v>
      </c>
    </row>
    <row r="357" spans="2:65" s="1" customFormat="1" ht="16.5" customHeight="1">
      <c r="B357" s="30"/>
      <c r="C357" s="205" t="s">
        <v>503</v>
      </c>
      <c r="D357" s="205" t="s">
        <v>201</v>
      </c>
      <c r="E357" s="206" t="s">
        <v>806</v>
      </c>
      <c r="F357" s="207" t="s">
        <v>807</v>
      </c>
      <c r="G357" s="208" t="s">
        <v>256</v>
      </c>
      <c r="H357" s="209">
        <v>54.2</v>
      </c>
      <c r="I357" s="210"/>
      <c r="J357" s="209">
        <f t="shared" si="105"/>
        <v>0</v>
      </c>
      <c r="K357" s="207" t="s">
        <v>1</v>
      </c>
      <c r="L357" s="34"/>
      <c r="M357" s="211" t="s">
        <v>1</v>
      </c>
      <c r="N357" s="212" t="s">
        <v>41</v>
      </c>
      <c r="O357" s="62"/>
      <c r="P357" s="213">
        <f t="shared" si="106"/>
        <v>0</v>
      </c>
      <c r="Q357" s="213">
        <v>0</v>
      </c>
      <c r="R357" s="213">
        <f t="shared" si="107"/>
        <v>0</v>
      </c>
      <c r="S357" s="213">
        <v>0</v>
      </c>
      <c r="T357" s="214">
        <f t="shared" si="108"/>
        <v>0</v>
      </c>
      <c r="AR357" s="215" t="s">
        <v>231</v>
      </c>
      <c r="AT357" s="215" t="s">
        <v>201</v>
      </c>
      <c r="AU357" s="215" t="s">
        <v>85</v>
      </c>
      <c r="AY357" s="13" t="s">
        <v>198</v>
      </c>
      <c r="BE357" s="216">
        <f t="shared" si="109"/>
        <v>0</v>
      </c>
      <c r="BF357" s="216">
        <f t="shared" si="110"/>
        <v>0</v>
      </c>
      <c r="BG357" s="216">
        <f t="shared" si="111"/>
        <v>0</v>
      </c>
      <c r="BH357" s="216">
        <f t="shared" si="112"/>
        <v>0</v>
      </c>
      <c r="BI357" s="216">
        <f t="shared" si="113"/>
        <v>0</v>
      </c>
      <c r="BJ357" s="13" t="s">
        <v>83</v>
      </c>
      <c r="BK357" s="216">
        <f t="shared" si="114"/>
        <v>0</v>
      </c>
      <c r="BL357" s="13" t="s">
        <v>231</v>
      </c>
      <c r="BM357" s="215" t="s">
        <v>808</v>
      </c>
    </row>
    <row r="358" spans="2:65" s="1" customFormat="1" ht="16.5" customHeight="1">
      <c r="B358" s="30"/>
      <c r="C358" s="205" t="s">
        <v>809</v>
      </c>
      <c r="D358" s="205" t="s">
        <v>201</v>
      </c>
      <c r="E358" s="206" t="s">
        <v>810</v>
      </c>
      <c r="F358" s="207" t="s">
        <v>811</v>
      </c>
      <c r="G358" s="208" t="s">
        <v>256</v>
      </c>
      <c r="H358" s="209">
        <v>7.5</v>
      </c>
      <c r="I358" s="210"/>
      <c r="J358" s="209">
        <f t="shared" si="105"/>
        <v>0</v>
      </c>
      <c r="K358" s="207" t="s">
        <v>1</v>
      </c>
      <c r="L358" s="34"/>
      <c r="M358" s="211" t="s">
        <v>1</v>
      </c>
      <c r="N358" s="212" t="s">
        <v>41</v>
      </c>
      <c r="O358" s="62"/>
      <c r="P358" s="213">
        <f t="shared" si="106"/>
        <v>0</v>
      </c>
      <c r="Q358" s="213">
        <v>0</v>
      </c>
      <c r="R358" s="213">
        <f t="shared" si="107"/>
        <v>0</v>
      </c>
      <c r="S358" s="213">
        <v>0</v>
      </c>
      <c r="T358" s="214">
        <f t="shared" si="108"/>
        <v>0</v>
      </c>
      <c r="AR358" s="215" t="s">
        <v>231</v>
      </c>
      <c r="AT358" s="215" t="s">
        <v>201</v>
      </c>
      <c r="AU358" s="215" t="s">
        <v>85</v>
      </c>
      <c r="AY358" s="13" t="s">
        <v>198</v>
      </c>
      <c r="BE358" s="216">
        <f t="shared" si="109"/>
        <v>0</v>
      </c>
      <c r="BF358" s="216">
        <f t="shared" si="110"/>
        <v>0</v>
      </c>
      <c r="BG358" s="216">
        <f t="shared" si="111"/>
        <v>0</v>
      </c>
      <c r="BH358" s="216">
        <f t="shared" si="112"/>
        <v>0</v>
      </c>
      <c r="BI358" s="216">
        <f t="shared" si="113"/>
        <v>0</v>
      </c>
      <c r="BJ358" s="13" t="s">
        <v>83</v>
      </c>
      <c r="BK358" s="216">
        <f t="shared" si="114"/>
        <v>0</v>
      </c>
      <c r="BL358" s="13" t="s">
        <v>231</v>
      </c>
      <c r="BM358" s="215" t="s">
        <v>812</v>
      </c>
    </row>
    <row r="359" spans="2:65" s="1" customFormat="1" ht="16.5" customHeight="1">
      <c r="B359" s="30"/>
      <c r="C359" s="205" t="s">
        <v>506</v>
      </c>
      <c r="D359" s="205" t="s">
        <v>201</v>
      </c>
      <c r="E359" s="206" t="s">
        <v>813</v>
      </c>
      <c r="F359" s="207" t="s">
        <v>814</v>
      </c>
      <c r="G359" s="208" t="s">
        <v>256</v>
      </c>
      <c r="H359" s="209">
        <v>10.4</v>
      </c>
      <c r="I359" s="210"/>
      <c r="J359" s="209">
        <f t="shared" si="105"/>
        <v>0</v>
      </c>
      <c r="K359" s="207" t="s">
        <v>1</v>
      </c>
      <c r="L359" s="34"/>
      <c r="M359" s="211" t="s">
        <v>1</v>
      </c>
      <c r="N359" s="212" t="s">
        <v>41</v>
      </c>
      <c r="O359" s="62"/>
      <c r="P359" s="213">
        <f t="shared" si="106"/>
        <v>0</v>
      </c>
      <c r="Q359" s="213">
        <v>0</v>
      </c>
      <c r="R359" s="213">
        <f t="shared" si="107"/>
        <v>0</v>
      </c>
      <c r="S359" s="213">
        <v>0</v>
      </c>
      <c r="T359" s="214">
        <f t="shared" si="108"/>
        <v>0</v>
      </c>
      <c r="AR359" s="215" t="s">
        <v>231</v>
      </c>
      <c r="AT359" s="215" t="s">
        <v>201</v>
      </c>
      <c r="AU359" s="215" t="s">
        <v>85</v>
      </c>
      <c r="AY359" s="13" t="s">
        <v>198</v>
      </c>
      <c r="BE359" s="216">
        <f t="shared" si="109"/>
        <v>0</v>
      </c>
      <c r="BF359" s="216">
        <f t="shared" si="110"/>
        <v>0</v>
      </c>
      <c r="BG359" s="216">
        <f t="shared" si="111"/>
        <v>0</v>
      </c>
      <c r="BH359" s="216">
        <f t="shared" si="112"/>
        <v>0</v>
      </c>
      <c r="BI359" s="216">
        <f t="shared" si="113"/>
        <v>0</v>
      </c>
      <c r="BJ359" s="13" t="s">
        <v>83</v>
      </c>
      <c r="BK359" s="216">
        <f t="shared" si="114"/>
        <v>0</v>
      </c>
      <c r="BL359" s="13" t="s">
        <v>231</v>
      </c>
      <c r="BM359" s="215" t="s">
        <v>815</v>
      </c>
    </row>
    <row r="360" spans="2:65" s="1" customFormat="1" ht="16.5" customHeight="1">
      <c r="B360" s="30"/>
      <c r="C360" s="205" t="s">
        <v>816</v>
      </c>
      <c r="D360" s="205" t="s">
        <v>201</v>
      </c>
      <c r="E360" s="206" t="s">
        <v>817</v>
      </c>
      <c r="F360" s="207" t="s">
        <v>818</v>
      </c>
      <c r="G360" s="208" t="s">
        <v>256</v>
      </c>
      <c r="H360" s="209">
        <v>50</v>
      </c>
      <c r="I360" s="210"/>
      <c r="J360" s="209">
        <f t="shared" si="105"/>
        <v>0</v>
      </c>
      <c r="K360" s="207" t="s">
        <v>1</v>
      </c>
      <c r="L360" s="34"/>
      <c r="M360" s="211" t="s">
        <v>1</v>
      </c>
      <c r="N360" s="212" t="s">
        <v>41</v>
      </c>
      <c r="O360" s="62"/>
      <c r="P360" s="213">
        <f t="shared" si="106"/>
        <v>0</v>
      </c>
      <c r="Q360" s="213">
        <v>0</v>
      </c>
      <c r="R360" s="213">
        <f t="shared" si="107"/>
        <v>0</v>
      </c>
      <c r="S360" s="213">
        <v>0</v>
      </c>
      <c r="T360" s="214">
        <f t="shared" si="108"/>
        <v>0</v>
      </c>
      <c r="AR360" s="215" t="s">
        <v>231</v>
      </c>
      <c r="AT360" s="215" t="s">
        <v>201</v>
      </c>
      <c r="AU360" s="215" t="s">
        <v>85</v>
      </c>
      <c r="AY360" s="13" t="s">
        <v>198</v>
      </c>
      <c r="BE360" s="216">
        <f t="shared" si="109"/>
        <v>0</v>
      </c>
      <c r="BF360" s="216">
        <f t="shared" si="110"/>
        <v>0</v>
      </c>
      <c r="BG360" s="216">
        <f t="shared" si="111"/>
        <v>0</v>
      </c>
      <c r="BH360" s="216">
        <f t="shared" si="112"/>
        <v>0</v>
      </c>
      <c r="BI360" s="216">
        <f t="shared" si="113"/>
        <v>0</v>
      </c>
      <c r="BJ360" s="13" t="s">
        <v>83</v>
      </c>
      <c r="BK360" s="216">
        <f t="shared" si="114"/>
        <v>0</v>
      </c>
      <c r="BL360" s="13" t="s">
        <v>231</v>
      </c>
      <c r="BM360" s="215" t="s">
        <v>819</v>
      </c>
    </row>
    <row r="361" spans="2:65" s="1" customFormat="1" ht="16.5" customHeight="1">
      <c r="B361" s="30"/>
      <c r="C361" s="205" t="s">
        <v>510</v>
      </c>
      <c r="D361" s="205" t="s">
        <v>201</v>
      </c>
      <c r="E361" s="206" t="s">
        <v>820</v>
      </c>
      <c r="F361" s="207" t="s">
        <v>821</v>
      </c>
      <c r="G361" s="208" t="s">
        <v>256</v>
      </c>
      <c r="H361" s="209">
        <v>12</v>
      </c>
      <c r="I361" s="210"/>
      <c r="J361" s="209">
        <f t="shared" si="105"/>
        <v>0</v>
      </c>
      <c r="K361" s="207" t="s">
        <v>1</v>
      </c>
      <c r="L361" s="34"/>
      <c r="M361" s="211" t="s">
        <v>1</v>
      </c>
      <c r="N361" s="212" t="s">
        <v>41</v>
      </c>
      <c r="O361" s="62"/>
      <c r="P361" s="213">
        <f t="shared" si="106"/>
        <v>0</v>
      </c>
      <c r="Q361" s="213">
        <v>0</v>
      </c>
      <c r="R361" s="213">
        <f t="shared" si="107"/>
        <v>0</v>
      </c>
      <c r="S361" s="213">
        <v>0</v>
      </c>
      <c r="T361" s="214">
        <f t="shared" si="108"/>
        <v>0</v>
      </c>
      <c r="AR361" s="215" t="s">
        <v>231</v>
      </c>
      <c r="AT361" s="215" t="s">
        <v>201</v>
      </c>
      <c r="AU361" s="215" t="s">
        <v>85</v>
      </c>
      <c r="AY361" s="13" t="s">
        <v>198</v>
      </c>
      <c r="BE361" s="216">
        <f t="shared" si="109"/>
        <v>0</v>
      </c>
      <c r="BF361" s="216">
        <f t="shared" si="110"/>
        <v>0</v>
      </c>
      <c r="BG361" s="216">
        <f t="shared" si="111"/>
        <v>0</v>
      </c>
      <c r="BH361" s="216">
        <f t="shared" si="112"/>
        <v>0</v>
      </c>
      <c r="BI361" s="216">
        <f t="shared" si="113"/>
        <v>0</v>
      </c>
      <c r="BJ361" s="13" t="s">
        <v>83</v>
      </c>
      <c r="BK361" s="216">
        <f t="shared" si="114"/>
        <v>0</v>
      </c>
      <c r="BL361" s="13" t="s">
        <v>231</v>
      </c>
      <c r="BM361" s="215" t="s">
        <v>822</v>
      </c>
    </row>
    <row r="362" spans="2:65" s="1" customFormat="1" ht="16.5" customHeight="1">
      <c r="B362" s="30"/>
      <c r="C362" s="205" t="s">
        <v>823</v>
      </c>
      <c r="D362" s="205" t="s">
        <v>201</v>
      </c>
      <c r="E362" s="206" t="s">
        <v>824</v>
      </c>
      <c r="F362" s="207" t="s">
        <v>825</v>
      </c>
      <c r="G362" s="208" t="s">
        <v>275</v>
      </c>
      <c r="H362" s="209">
        <v>162.91999999999999</v>
      </c>
      <c r="I362" s="210"/>
      <c r="J362" s="209">
        <f t="shared" si="105"/>
        <v>0</v>
      </c>
      <c r="K362" s="207" t="s">
        <v>1</v>
      </c>
      <c r="L362" s="34"/>
      <c r="M362" s="211" t="s">
        <v>1</v>
      </c>
      <c r="N362" s="212" t="s">
        <v>41</v>
      </c>
      <c r="O362" s="62"/>
      <c r="P362" s="213">
        <f t="shared" si="106"/>
        <v>0</v>
      </c>
      <c r="Q362" s="213">
        <v>0</v>
      </c>
      <c r="R362" s="213">
        <f t="shared" si="107"/>
        <v>0</v>
      </c>
      <c r="S362" s="213">
        <v>0</v>
      </c>
      <c r="T362" s="214">
        <f t="shared" si="108"/>
        <v>0</v>
      </c>
      <c r="AR362" s="215" t="s">
        <v>231</v>
      </c>
      <c r="AT362" s="215" t="s">
        <v>201</v>
      </c>
      <c r="AU362" s="215" t="s">
        <v>85</v>
      </c>
      <c r="AY362" s="13" t="s">
        <v>198</v>
      </c>
      <c r="BE362" s="216">
        <f t="shared" si="109"/>
        <v>0</v>
      </c>
      <c r="BF362" s="216">
        <f t="shared" si="110"/>
        <v>0</v>
      </c>
      <c r="BG362" s="216">
        <f t="shared" si="111"/>
        <v>0</v>
      </c>
      <c r="BH362" s="216">
        <f t="shared" si="112"/>
        <v>0</v>
      </c>
      <c r="BI362" s="216">
        <f t="shared" si="113"/>
        <v>0</v>
      </c>
      <c r="BJ362" s="13" t="s">
        <v>83</v>
      </c>
      <c r="BK362" s="216">
        <f t="shared" si="114"/>
        <v>0</v>
      </c>
      <c r="BL362" s="13" t="s">
        <v>231</v>
      </c>
      <c r="BM362" s="215" t="s">
        <v>826</v>
      </c>
    </row>
    <row r="363" spans="2:65" s="1" customFormat="1" ht="16.5" customHeight="1">
      <c r="B363" s="30"/>
      <c r="C363" s="205" t="s">
        <v>513</v>
      </c>
      <c r="D363" s="205" t="s">
        <v>201</v>
      </c>
      <c r="E363" s="206" t="s">
        <v>827</v>
      </c>
      <c r="F363" s="207" t="s">
        <v>828</v>
      </c>
      <c r="G363" s="208" t="s">
        <v>256</v>
      </c>
      <c r="H363" s="209">
        <v>6.8</v>
      </c>
      <c r="I363" s="210"/>
      <c r="J363" s="209">
        <f t="shared" si="105"/>
        <v>0</v>
      </c>
      <c r="K363" s="207" t="s">
        <v>1</v>
      </c>
      <c r="L363" s="34"/>
      <c r="M363" s="211" t="s">
        <v>1</v>
      </c>
      <c r="N363" s="212" t="s">
        <v>41</v>
      </c>
      <c r="O363" s="62"/>
      <c r="P363" s="213">
        <f t="shared" si="106"/>
        <v>0</v>
      </c>
      <c r="Q363" s="213">
        <v>0</v>
      </c>
      <c r="R363" s="213">
        <f t="shared" si="107"/>
        <v>0</v>
      </c>
      <c r="S363" s="213">
        <v>0</v>
      </c>
      <c r="T363" s="214">
        <f t="shared" si="108"/>
        <v>0</v>
      </c>
      <c r="AR363" s="215" t="s">
        <v>231</v>
      </c>
      <c r="AT363" s="215" t="s">
        <v>201</v>
      </c>
      <c r="AU363" s="215" t="s">
        <v>85</v>
      </c>
      <c r="AY363" s="13" t="s">
        <v>198</v>
      </c>
      <c r="BE363" s="216">
        <f t="shared" si="109"/>
        <v>0</v>
      </c>
      <c r="BF363" s="216">
        <f t="shared" si="110"/>
        <v>0</v>
      </c>
      <c r="BG363" s="216">
        <f t="shared" si="111"/>
        <v>0</v>
      </c>
      <c r="BH363" s="216">
        <f t="shared" si="112"/>
        <v>0</v>
      </c>
      <c r="BI363" s="216">
        <f t="shared" si="113"/>
        <v>0</v>
      </c>
      <c r="BJ363" s="13" t="s">
        <v>83</v>
      </c>
      <c r="BK363" s="216">
        <f t="shared" si="114"/>
        <v>0</v>
      </c>
      <c r="BL363" s="13" t="s">
        <v>231</v>
      </c>
      <c r="BM363" s="215" t="s">
        <v>829</v>
      </c>
    </row>
    <row r="364" spans="2:65" s="1" customFormat="1" ht="16.5" customHeight="1">
      <c r="B364" s="30"/>
      <c r="C364" s="205" t="s">
        <v>830</v>
      </c>
      <c r="D364" s="205" t="s">
        <v>201</v>
      </c>
      <c r="E364" s="206" t="s">
        <v>831</v>
      </c>
      <c r="F364" s="207" t="s">
        <v>832</v>
      </c>
      <c r="G364" s="208" t="s">
        <v>256</v>
      </c>
      <c r="H364" s="209">
        <v>30.6</v>
      </c>
      <c r="I364" s="210"/>
      <c r="J364" s="209">
        <f t="shared" si="105"/>
        <v>0</v>
      </c>
      <c r="K364" s="207" t="s">
        <v>1</v>
      </c>
      <c r="L364" s="34"/>
      <c r="M364" s="211" t="s">
        <v>1</v>
      </c>
      <c r="N364" s="212" t="s">
        <v>41</v>
      </c>
      <c r="O364" s="62"/>
      <c r="P364" s="213">
        <f t="shared" si="106"/>
        <v>0</v>
      </c>
      <c r="Q364" s="213">
        <v>0</v>
      </c>
      <c r="R364" s="213">
        <f t="shared" si="107"/>
        <v>0</v>
      </c>
      <c r="S364" s="213">
        <v>0</v>
      </c>
      <c r="T364" s="214">
        <f t="shared" si="108"/>
        <v>0</v>
      </c>
      <c r="AR364" s="215" t="s">
        <v>231</v>
      </c>
      <c r="AT364" s="215" t="s">
        <v>201</v>
      </c>
      <c r="AU364" s="215" t="s">
        <v>85</v>
      </c>
      <c r="AY364" s="13" t="s">
        <v>198</v>
      </c>
      <c r="BE364" s="216">
        <f t="shared" si="109"/>
        <v>0</v>
      </c>
      <c r="BF364" s="216">
        <f t="shared" si="110"/>
        <v>0</v>
      </c>
      <c r="BG364" s="216">
        <f t="shared" si="111"/>
        <v>0</v>
      </c>
      <c r="BH364" s="216">
        <f t="shared" si="112"/>
        <v>0</v>
      </c>
      <c r="BI364" s="216">
        <f t="shared" si="113"/>
        <v>0</v>
      </c>
      <c r="BJ364" s="13" t="s">
        <v>83</v>
      </c>
      <c r="BK364" s="216">
        <f t="shared" si="114"/>
        <v>0</v>
      </c>
      <c r="BL364" s="13" t="s">
        <v>231</v>
      </c>
      <c r="BM364" s="215" t="s">
        <v>833</v>
      </c>
    </row>
    <row r="365" spans="2:65" s="1" customFormat="1" ht="16.5" customHeight="1">
      <c r="B365" s="30"/>
      <c r="C365" s="205" t="s">
        <v>517</v>
      </c>
      <c r="D365" s="205" t="s">
        <v>201</v>
      </c>
      <c r="E365" s="206" t="s">
        <v>834</v>
      </c>
      <c r="F365" s="207" t="s">
        <v>835</v>
      </c>
      <c r="G365" s="208" t="s">
        <v>275</v>
      </c>
      <c r="H365" s="209">
        <v>6.36</v>
      </c>
      <c r="I365" s="210"/>
      <c r="J365" s="209">
        <f t="shared" si="105"/>
        <v>0</v>
      </c>
      <c r="K365" s="207" t="s">
        <v>1</v>
      </c>
      <c r="L365" s="34"/>
      <c r="M365" s="211" t="s">
        <v>1</v>
      </c>
      <c r="N365" s="212" t="s">
        <v>41</v>
      </c>
      <c r="O365" s="62"/>
      <c r="P365" s="213">
        <f t="shared" si="106"/>
        <v>0</v>
      </c>
      <c r="Q365" s="213">
        <v>0</v>
      </c>
      <c r="R365" s="213">
        <f t="shared" si="107"/>
        <v>0</v>
      </c>
      <c r="S365" s="213">
        <v>0</v>
      </c>
      <c r="T365" s="214">
        <f t="shared" si="108"/>
        <v>0</v>
      </c>
      <c r="AR365" s="215" t="s">
        <v>231</v>
      </c>
      <c r="AT365" s="215" t="s">
        <v>201</v>
      </c>
      <c r="AU365" s="215" t="s">
        <v>85</v>
      </c>
      <c r="AY365" s="13" t="s">
        <v>198</v>
      </c>
      <c r="BE365" s="216">
        <f t="shared" si="109"/>
        <v>0</v>
      </c>
      <c r="BF365" s="216">
        <f t="shared" si="110"/>
        <v>0</v>
      </c>
      <c r="BG365" s="216">
        <f t="shared" si="111"/>
        <v>0</v>
      </c>
      <c r="BH365" s="216">
        <f t="shared" si="112"/>
        <v>0</v>
      </c>
      <c r="BI365" s="216">
        <f t="shared" si="113"/>
        <v>0</v>
      </c>
      <c r="BJ365" s="13" t="s">
        <v>83</v>
      </c>
      <c r="BK365" s="216">
        <f t="shared" si="114"/>
        <v>0</v>
      </c>
      <c r="BL365" s="13" t="s">
        <v>231</v>
      </c>
      <c r="BM365" s="215" t="s">
        <v>836</v>
      </c>
    </row>
    <row r="366" spans="2:65" s="1" customFormat="1" ht="16.5" customHeight="1">
      <c r="B366" s="30"/>
      <c r="C366" s="205" t="s">
        <v>837</v>
      </c>
      <c r="D366" s="205" t="s">
        <v>201</v>
      </c>
      <c r="E366" s="206" t="s">
        <v>838</v>
      </c>
      <c r="F366" s="207" t="s">
        <v>839</v>
      </c>
      <c r="G366" s="208" t="s">
        <v>204</v>
      </c>
      <c r="H366" s="209">
        <v>1</v>
      </c>
      <c r="I366" s="210"/>
      <c r="J366" s="209">
        <f t="shared" si="105"/>
        <v>0</v>
      </c>
      <c r="K366" s="207" t="s">
        <v>1</v>
      </c>
      <c r="L366" s="34"/>
      <c r="M366" s="211" t="s">
        <v>1</v>
      </c>
      <c r="N366" s="212" t="s">
        <v>41</v>
      </c>
      <c r="O366" s="62"/>
      <c r="P366" s="213">
        <f t="shared" si="106"/>
        <v>0</v>
      </c>
      <c r="Q366" s="213">
        <v>0</v>
      </c>
      <c r="R366" s="213">
        <f t="shared" si="107"/>
        <v>0</v>
      </c>
      <c r="S366" s="213">
        <v>0</v>
      </c>
      <c r="T366" s="214">
        <f t="shared" si="108"/>
        <v>0</v>
      </c>
      <c r="AR366" s="215" t="s">
        <v>231</v>
      </c>
      <c r="AT366" s="215" t="s">
        <v>201</v>
      </c>
      <c r="AU366" s="215" t="s">
        <v>85</v>
      </c>
      <c r="AY366" s="13" t="s">
        <v>198</v>
      </c>
      <c r="BE366" s="216">
        <f t="shared" si="109"/>
        <v>0</v>
      </c>
      <c r="BF366" s="216">
        <f t="shared" si="110"/>
        <v>0</v>
      </c>
      <c r="BG366" s="216">
        <f t="shared" si="111"/>
        <v>0</v>
      </c>
      <c r="BH366" s="216">
        <f t="shared" si="112"/>
        <v>0</v>
      </c>
      <c r="BI366" s="216">
        <f t="shared" si="113"/>
        <v>0</v>
      </c>
      <c r="BJ366" s="13" t="s">
        <v>83</v>
      </c>
      <c r="BK366" s="216">
        <f t="shared" si="114"/>
        <v>0</v>
      </c>
      <c r="BL366" s="13" t="s">
        <v>231</v>
      </c>
      <c r="BM366" s="215" t="s">
        <v>840</v>
      </c>
    </row>
    <row r="367" spans="2:65" s="1" customFormat="1" ht="16.5" customHeight="1">
      <c r="B367" s="30"/>
      <c r="C367" s="205" t="s">
        <v>520</v>
      </c>
      <c r="D367" s="205" t="s">
        <v>201</v>
      </c>
      <c r="E367" s="206" t="s">
        <v>841</v>
      </c>
      <c r="F367" s="207" t="s">
        <v>842</v>
      </c>
      <c r="G367" s="208" t="s">
        <v>204</v>
      </c>
      <c r="H367" s="209">
        <v>2</v>
      </c>
      <c r="I367" s="210"/>
      <c r="J367" s="209">
        <f t="shared" si="105"/>
        <v>0</v>
      </c>
      <c r="K367" s="207" t="s">
        <v>1</v>
      </c>
      <c r="L367" s="34"/>
      <c r="M367" s="211" t="s">
        <v>1</v>
      </c>
      <c r="N367" s="212" t="s">
        <v>41</v>
      </c>
      <c r="O367" s="62"/>
      <c r="P367" s="213">
        <f t="shared" si="106"/>
        <v>0</v>
      </c>
      <c r="Q367" s="213">
        <v>0</v>
      </c>
      <c r="R367" s="213">
        <f t="shared" si="107"/>
        <v>0</v>
      </c>
      <c r="S367" s="213">
        <v>0</v>
      </c>
      <c r="T367" s="214">
        <f t="shared" si="108"/>
        <v>0</v>
      </c>
      <c r="AR367" s="215" t="s">
        <v>231</v>
      </c>
      <c r="AT367" s="215" t="s">
        <v>201</v>
      </c>
      <c r="AU367" s="215" t="s">
        <v>85</v>
      </c>
      <c r="AY367" s="13" t="s">
        <v>198</v>
      </c>
      <c r="BE367" s="216">
        <f t="shared" si="109"/>
        <v>0</v>
      </c>
      <c r="BF367" s="216">
        <f t="shared" si="110"/>
        <v>0</v>
      </c>
      <c r="BG367" s="216">
        <f t="shared" si="111"/>
        <v>0</v>
      </c>
      <c r="BH367" s="216">
        <f t="shared" si="112"/>
        <v>0</v>
      </c>
      <c r="BI367" s="216">
        <f t="shared" si="113"/>
        <v>0</v>
      </c>
      <c r="BJ367" s="13" t="s">
        <v>83</v>
      </c>
      <c r="BK367" s="216">
        <f t="shared" si="114"/>
        <v>0</v>
      </c>
      <c r="BL367" s="13" t="s">
        <v>231</v>
      </c>
      <c r="BM367" s="215" t="s">
        <v>843</v>
      </c>
    </row>
    <row r="368" spans="2:65" s="1" customFormat="1" ht="16.5" customHeight="1">
      <c r="B368" s="30"/>
      <c r="C368" s="205" t="s">
        <v>844</v>
      </c>
      <c r="D368" s="205" t="s">
        <v>201</v>
      </c>
      <c r="E368" s="206" t="s">
        <v>845</v>
      </c>
      <c r="F368" s="207" t="s">
        <v>846</v>
      </c>
      <c r="G368" s="208" t="s">
        <v>256</v>
      </c>
      <c r="H368" s="209">
        <v>38</v>
      </c>
      <c r="I368" s="210"/>
      <c r="J368" s="209">
        <f t="shared" si="105"/>
        <v>0</v>
      </c>
      <c r="K368" s="207" t="s">
        <v>1</v>
      </c>
      <c r="L368" s="34"/>
      <c r="M368" s="211" t="s">
        <v>1</v>
      </c>
      <c r="N368" s="212" t="s">
        <v>41</v>
      </c>
      <c r="O368" s="62"/>
      <c r="P368" s="213">
        <f t="shared" si="106"/>
        <v>0</v>
      </c>
      <c r="Q368" s="213">
        <v>0</v>
      </c>
      <c r="R368" s="213">
        <f t="shared" si="107"/>
        <v>0</v>
      </c>
      <c r="S368" s="213">
        <v>0</v>
      </c>
      <c r="T368" s="214">
        <f t="shared" si="108"/>
        <v>0</v>
      </c>
      <c r="AR368" s="215" t="s">
        <v>231</v>
      </c>
      <c r="AT368" s="215" t="s">
        <v>201</v>
      </c>
      <c r="AU368" s="215" t="s">
        <v>85</v>
      </c>
      <c r="AY368" s="13" t="s">
        <v>198</v>
      </c>
      <c r="BE368" s="216">
        <f t="shared" si="109"/>
        <v>0</v>
      </c>
      <c r="BF368" s="216">
        <f t="shared" si="110"/>
        <v>0</v>
      </c>
      <c r="BG368" s="216">
        <f t="shared" si="111"/>
        <v>0</v>
      </c>
      <c r="BH368" s="216">
        <f t="shared" si="112"/>
        <v>0</v>
      </c>
      <c r="BI368" s="216">
        <f t="shared" si="113"/>
        <v>0</v>
      </c>
      <c r="BJ368" s="13" t="s">
        <v>83</v>
      </c>
      <c r="BK368" s="216">
        <f t="shared" si="114"/>
        <v>0</v>
      </c>
      <c r="BL368" s="13" t="s">
        <v>231</v>
      </c>
      <c r="BM368" s="215" t="s">
        <v>847</v>
      </c>
    </row>
    <row r="369" spans="2:65" s="1" customFormat="1" ht="16.5" customHeight="1">
      <c r="B369" s="30"/>
      <c r="C369" s="205" t="s">
        <v>524</v>
      </c>
      <c r="D369" s="205" t="s">
        <v>201</v>
      </c>
      <c r="E369" s="206" t="s">
        <v>848</v>
      </c>
      <c r="F369" s="207" t="s">
        <v>849</v>
      </c>
      <c r="G369" s="208" t="s">
        <v>256</v>
      </c>
      <c r="H369" s="209">
        <v>10.199999999999999</v>
      </c>
      <c r="I369" s="210"/>
      <c r="J369" s="209">
        <f t="shared" si="105"/>
        <v>0</v>
      </c>
      <c r="K369" s="207" t="s">
        <v>1</v>
      </c>
      <c r="L369" s="34"/>
      <c r="M369" s="211" t="s">
        <v>1</v>
      </c>
      <c r="N369" s="212" t="s">
        <v>41</v>
      </c>
      <c r="O369" s="62"/>
      <c r="P369" s="213">
        <f t="shared" si="106"/>
        <v>0</v>
      </c>
      <c r="Q369" s="213">
        <v>0</v>
      </c>
      <c r="R369" s="213">
        <f t="shared" si="107"/>
        <v>0</v>
      </c>
      <c r="S369" s="213">
        <v>0</v>
      </c>
      <c r="T369" s="214">
        <f t="shared" si="108"/>
        <v>0</v>
      </c>
      <c r="AR369" s="215" t="s">
        <v>231</v>
      </c>
      <c r="AT369" s="215" t="s">
        <v>201</v>
      </c>
      <c r="AU369" s="215" t="s">
        <v>85</v>
      </c>
      <c r="AY369" s="13" t="s">
        <v>198</v>
      </c>
      <c r="BE369" s="216">
        <f t="shared" si="109"/>
        <v>0</v>
      </c>
      <c r="BF369" s="216">
        <f t="shared" si="110"/>
        <v>0</v>
      </c>
      <c r="BG369" s="216">
        <f t="shared" si="111"/>
        <v>0</v>
      </c>
      <c r="BH369" s="216">
        <f t="shared" si="112"/>
        <v>0</v>
      </c>
      <c r="BI369" s="216">
        <f t="shared" si="113"/>
        <v>0</v>
      </c>
      <c r="BJ369" s="13" t="s">
        <v>83</v>
      </c>
      <c r="BK369" s="216">
        <f t="shared" si="114"/>
        <v>0</v>
      </c>
      <c r="BL369" s="13" t="s">
        <v>231</v>
      </c>
      <c r="BM369" s="215" t="s">
        <v>850</v>
      </c>
    </row>
    <row r="370" spans="2:65" s="1" customFormat="1" ht="16.5" customHeight="1">
      <c r="B370" s="30"/>
      <c r="C370" s="205" t="s">
        <v>851</v>
      </c>
      <c r="D370" s="205" t="s">
        <v>201</v>
      </c>
      <c r="E370" s="206" t="s">
        <v>852</v>
      </c>
      <c r="F370" s="207" t="s">
        <v>853</v>
      </c>
      <c r="G370" s="208" t="s">
        <v>256</v>
      </c>
      <c r="H370" s="209">
        <v>7.8</v>
      </c>
      <c r="I370" s="210"/>
      <c r="J370" s="209">
        <f t="shared" si="105"/>
        <v>0</v>
      </c>
      <c r="K370" s="207" t="s">
        <v>1</v>
      </c>
      <c r="L370" s="34"/>
      <c r="M370" s="211" t="s">
        <v>1</v>
      </c>
      <c r="N370" s="212" t="s">
        <v>41</v>
      </c>
      <c r="O370" s="62"/>
      <c r="P370" s="213">
        <f t="shared" si="106"/>
        <v>0</v>
      </c>
      <c r="Q370" s="213">
        <v>0</v>
      </c>
      <c r="R370" s="213">
        <f t="shared" si="107"/>
        <v>0</v>
      </c>
      <c r="S370" s="213">
        <v>0</v>
      </c>
      <c r="T370" s="214">
        <f t="shared" si="108"/>
        <v>0</v>
      </c>
      <c r="AR370" s="215" t="s">
        <v>231</v>
      </c>
      <c r="AT370" s="215" t="s">
        <v>201</v>
      </c>
      <c r="AU370" s="215" t="s">
        <v>85</v>
      </c>
      <c r="AY370" s="13" t="s">
        <v>198</v>
      </c>
      <c r="BE370" s="216">
        <f t="shared" si="109"/>
        <v>0</v>
      </c>
      <c r="BF370" s="216">
        <f t="shared" si="110"/>
        <v>0</v>
      </c>
      <c r="BG370" s="216">
        <f t="shared" si="111"/>
        <v>0</v>
      </c>
      <c r="BH370" s="216">
        <f t="shared" si="112"/>
        <v>0</v>
      </c>
      <c r="BI370" s="216">
        <f t="shared" si="113"/>
        <v>0</v>
      </c>
      <c r="BJ370" s="13" t="s">
        <v>83</v>
      </c>
      <c r="BK370" s="216">
        <f t="shared" si="114"/>
        <v>0</v>
      </c>
      <c r="BL370" s="13" t="s">
        <v>231</v>
      </c>
      <c r="BM370" s="215" t="s">
        <v>854</v>
      </c>
    </row>
    <row r="371" spans="2:65" s="1" customFormat="1" ht="16.5" customHeight="1">
      <c r="B371" s="30"/>
      <c r="C371" s="205" t="s">
        <v>527</v>
      </c>
      <c r="D371" s="205" t="s">
        <v>201</v>
      </c>
      <c r="E371" s="206" t="s">
        <v>855</v>
      </c>
      <c r="F371" s="207" t="s">
        <v>856</v>
      </c>
      <c r="G371" s="208" t="s">
        <v>275</v>
      </c>
      <c r="H371" s="209">
        <v>12.78</v>
      </c>
      <c r="I371" s="210"/>
      <c r="J371" s="209">
        <f t="shared" si="105"/>
        <v>0</v>
      </c>
      <c r="K371" s="207" t="s">
        <v>1</v>
      </c>
      <c r="L371" s="34"/>
      <c r="M371" s="211" t="s">
        <v>1</v>
      </c>
      <c r="N371" s="212" t="s">
        <v>41</v>
      </c>
      <c r="O371" s="62"/>
      <c r="P371" s="213">
        <f t="shared" si="106"/>
        <v>0</v>
      </c>
      <c r="Q371" s="213">
        <v>0</v>
      </c>
      <c r="R371" s="213">
        <f t="shared" si="107"/>
        <v>0</v>
      </c>
      <c r="S371" s="213">
        <v>0</v>
      </c>
      <c r="T371" s="214">
        <f t="shared" si="108"/>
        <v>0</v>
      </c>
      <c r="AR371" s="215" t="s">
        <v>231</v>
      </c>
      <c r="AT371" s="215" t="s">
        <v>201</v>
      </c>
      <c r="AU371" s="215" t="s">
        <v>85</v>
      </c>
      <c r="AY371" s="13" t="s">
        <v>198</v>
      </c>
      <c r="BE371" s="216">
        <f t="shared" si="109"/>
        <v>0</v>
      </c>
      <c r="BF371" s="216">
        <f t="shared" si="110"/>
        <v>0</v>
      </c>
      <c r="BG371" s="216">
        <f t="shared" si="111"/>
        <v>0</v>
      </c>
      <c r="BH371" s="216">
        <f t="shared" si="112"/>
        <v>0</v>
      </c>
      <c r="BI371" s="216">
        <f t="shared" si="113"/>
        <v>0</v>
      </c>
      <c r="BJ371" s="13" t="s">
        <v>83</v>
      </c>
      <c r="BK371" s="216">
        <f t="shared" si="114"/>
        <v>0</v>
      </c>
      <c r="BL371" s="13" t="s">
        <v>231</v>
      </c>
      <c r="BM371" s="215" t="s">
        <v>857</v>
      </c>
    </row>
    <row r="372" spans="2:65" s="1" customFormat="1" ht="16.5" customHeight="1">
      <c r="B372" s="30"/>
      <c r="C372" s="205" t="s">
        <v>858</v>
      </c>
      <c r="D372" s="205" t="s">
        <v>201</v>
      </c>
      <c r="E372" s="206" t="s">
        <v>859</v>
      </c>
      <c r="F372" s="207" t="s">
        <v>860</v>
      </c>
      <c r="G372" s="208" t="s">
        <v>204</v>
      </c>
      <c r="H372" s="209">
        <v>42</v>
      </c>
      <c r="I372" s="210"/>
      <c r="J372" s="209">
        <f t="shared" si="105"/>
        <v>0</v>
      </c>
      <c r="K372" s="207" t="s">
        <v>1</v>
      </c>
      <c r="L372" s="34"/>
      <c r="M372" s="211" t="s">
        <v>1</v>
      </c>
      <c r="N372" s="212" t="s">
        <v>41</v>
      </c>
      <c r="O372" s="62"/>
      <c r="P372" s="213">
        <f t="shared" si="106"/>
        <v>0</v>
      </c>
      <c r="Q372" s="213">
        <v>0</v>
      </c>
      <c r="R372" s="213">
        <f t="shared" si="107"/>
        <v>0</v>
      </c>
      <c r="S372" s="213">
        <v>0</v>
      </c>
      <c r="T372" s="214">
        <f t="shared" si="108"/>
        <v>0</v>
      </c>
      <c r="AR372" s="215" t="s">
        <v>231</v>
      </c>
      <c r="AT372" s="215" t="s">
        <v>201</v>
      </c>
      <c r="AU372" s="215" t="s">
        <v>85</v>
      </c>
      <c r="AY372" s="13" t="s">
        <v>198</v>
      </c>
      <c r="BE372" s="216">
        <f t="shared" si="109"/>
        <v>0</v>
      </c>
      <c r="BF372" s="216">
        <f t="shared" si="110"/>
        <v>0</v>
      </c>
      <c r="BG372" s="216">
        <f t="shared" si="111"/>
        <v>0</v>
      </c>
      <c r="BH372" s="216">
        <f t="shared" si="112"/>
        <v>0</v>
      </c>
      <c r="BI372" s="216">
        <f t="shared" si="113"/>
        <v>0</v>
      </c>
      <c r="BJ372" s="13" t="s">
        <v>83</v>
      </c>
      <c r="BK372" s="216">
        <f t="shared" si="114"/>
        <v>0</v>
      </c>
      <c r="BL372" s="13" t="s">
        <v>231</v>
      </c>
      <c r="BM372" s="215" t="s">
        <v>861</v>
      </c>
    </row>
    <row r="373" spans="2:65" s="1" customFormat="1" ht="16.5" customHeight="1">
      <c r="B373" s="30"/>
      <c r="C373" s="205" t="s">
        <v>531</v>
      </c>
      <c r="D373" s="205" t="s">
        <v>201</v>
      </c>
      <c r="E373" s="206" t="s">
        <v>862</v>
      </c>
      <c r="F373" s="207" t="s">
        <v>863</v>
      </c>
      <c r="G373" s="208" t="s">
        <v>256</v>
      </c>
      <c r="H373" s="209">
        <v>42</v>
      </c>
      <c r="I373" s="210"/>
      <c r="J373" s="209">
        <f t="shared" si="105"/>
        <v>0</v>
      </c>
      <c r="K373" s="207" t="s">
        <v>1</v>
      </c>
      <c r="L373" s="34"/>
      <c r="M373" s="211" t="s">
        <v>1</v>
      </c>
      <c r="N373" s="212" t="s">
        <v>41</v>
      </c>
      <c r="O373" s="62"/>
      <c r="P373" s="213">
        <f t="shared" si="106"/>
        <v>0</v>
      </c>
      <c r="Q373" s="213">
        <v>0</v>
      </c>
      <c r="R373" s="213">
        <f t="shared" si="107"/>
        <v>0</v>
      </c>
      <c r="S373" s="213">
        <v>0</v>
      </c>
      <c r="T373" s="214">
        <f t="shared" si="108"/>
        <v>0</v>
      </c>
      <c r="AR373" s="215" t="s">
        <v>231</v>
      </c>
      <c r="AT373" s="215" t="s">
        <v>201</v>
      </c>
      <c r="AU373" s="215" t="s">
        <v>85</v>
      </c>
      <c r="AY373" s="13" t="s">
        <v>198</v>
      </c>
      <c r="BE373" s="216">
        <f t="shared" si="109"/>
        <v>0</v>
      </c>
      <c r="BF373" s="216">
        <f t="shared" si="110"/>
        <v>0</v>
      </c>
      <c r="BG373" s="216">
        <f t="shared" si="111"/>
        <v>0</v>
      </c>
      <c r="BH373" s="216">
        <f t="shared" si="112"/>
        <v>0</v>
      </c>
      <c r="BI373" s="216">
        <f t="shared" si="113"/>
        <v>0</v>
      </c>
      <c r="BJ373" s="13" t="s">
        <v>83</v>
      </c>
      <c r="BK373" s="216">
        <f t="shared" si="114"/>
        <v>0</v>
      </c>
      <c r="BL373" s="13" t="s">
        <v>231</v>
      </c>
      <c r="BM373" s="215" t="s">
        <v>864</v>
      </c>
    </row>
    <row r="374" spans="2:65" s="1" customFormat="1" ht="16.5" customHeight="1">
      <c r="B374" s="30"/>
      <c r="C374" s="205" t="s">
        <v>865</v>
      </c>
      <c r="D374" s="205" t="s">
        <v>201</v>
      </c>
      <c r="E374" s="206" t="s">
        <v>866</v>
      </c>
      <c r="F374" s="207" t="s">
        <v>867</v>
      </c>
      <c r="G374" s="208" t="s">
        <v>256</v>
      </c>
      <c r="H374" s="209">
        <v>14.2</v>
      </c>
      <c r="I374" s="210"/>
      <c r="J374" s="209">
        <f t="shared" si="105"/>
        <v>0</v>
      </c>
      <c r="K374" s="207" t="s">
        <v>1</v>
      </c>
      <c r="L374" s="34"/>
      <c r="M374" s="211" t="s">
        <v>1</v>
      </c>
      <c r="N374" s="212" t="s">
        <v>41</v>
      </c>
      <c r="O374" s="62"/>
      <c r="P374" s="213">
        <f t="shared" si="106"/>
        <v>0</v>
      </c>
      <c r="Q374" s="213">
        <v>0</v>
      </c>
      <c r="R374" s="213">
        <f t="shared" si="107"/>
        <v>0</v>
      </c>
      <c r="S374" s="213">
        <v>0</v>
      </c>
      <c r="T374" s="214">
        <f t="shared" si="108"/>
        <v>0</v>
      </c>
      <c r="AR374" s="215" t="s">
        <v>231</v>
      </c>
      <c r="AT374" s="215" t="s">
        <v>201</v>
      </c>
      <c r="AU374" s="215" t="s">
        <v>85</v>
      </c>
      <c r="AY374" s="13" t="s">
        <v>198</v>
      </c>
      <c r="BE374" s="216">
        <f t="shared" si="109"/>
        <v>0</v>
      </c>
      <c r="BF374" s="216">
        <f t="shared" si="110"/>
        <v>0</v>
      </c>
      <c r="BG374" s="216">
        <f t="shared" si="111"/>
        <v>0</v>
      </c>
      <c r="BH374" s="216">
        <f t="shared" si="112"/>
        <v>0</v>
      </c>
      <c r="BI374" s="216">
        <f t="shared" si="113"/>
        <v>0</v>
      </c>
      <c r="BJ374" s="13" t="s">
        <v>83</v>
      </c>
      <c r="BK374" s="216">
        <f t="shared" si="114"/>
        <v>0</v>
      </c>
      <c r="BL374" s="13" t="s">
        <v>231</v>
      </c>
      <c r="BM374" s="215" t="s">
        <v>868</v>
      </c>
    </row>
    <row r="375" spans="2:65" s="1" customFormat="1" ht="16.5" customHeight="1">
      <c r="B375" s="30"/>
      <c r="C375" s="205" t="s">
        <v>535</v>
      </c>
      <c r="D375" s="205" t="s">
        <v>201</v>
      </c>
      <c r="E375" s="206" t="s">
        <v>869</v>
      </c>
      <c r="F375" s="207" t="s">
        <v>870</v>
      </c>
      <c r="G375" s="208" t="s">
        <v>266</v>
      </c>
      <c r="H375" s="209">
        <v>4.34</v>
      </c>
      <c r="I375" s="210"/>
      <c r="J375" s="209">
        <f t="shared" si="105"/>
        <v>0</v>
      </c>
      <c r="K375" s="207" t="s">
        <v>1</v>
      </c>
      <c r="L375" s="34"/>
      <c r="M375" s="211" t="s">
        <v>1</v>
      </c>
      <c r="N375" s="212" t="s">
        <v>41</v>
      </c>
      <c r="O375" s="62"/>
      <c r="P375" s="213">
        <f t="shared" si="106"/>
        <v>0</v>
      </c>
      <c r="Q375" s="213">
        <v>0</v>
      </c>
      <c r="R375" s="213">
        <f t="shared" si="107"/>
        <v>0</v>
      </c>
      <c r="S375" s="213">
        <v>0</v>
      </c>
      <c r="T375" s="214">
        <f t="shared" si="108"/>
        <v>0</v>
      </c>
      <c r="AR375" s="215" t="s">
        <v>231</v>
      </c>
      <c r="AT375" s="215" t="s">
        <v>201</v>
      </c>
      <c r="AU375" s="215" t="s">
        <v>85</v>
      </c>
      <c r="AY375" s="13" t="s">
        <v>198</v>
      </c>
      <c r="BE375" s="216">
        <f t="shared" si="109"/>
        <v>0</v>
      </c>
      <c r="BF375" s="216">
        <f t="shared" si="110"/>
        <v>0</v>
      </c>
      <c r="BG375" s="216">
        <f t="shared" si="111"/>
        <v>0</v>
      </c>
      <c r="BH375" s="216">
        <f t="shared" si="112"/>
        <v>0</v>
      </c>
      <c r="BI375" s="216">
        <f t="shared" si="113"/>
        <v>0</v>
      </c>
      <c r="BJ375" s="13" t="s">
        <v>83</v>
      </c>
      <c r="BK375" s="216">
        <f t="shared" si="114"/>
        <v>0</v>
      </c>
      <c r="BL375" s="13" t="s">
        <v>231</v>
      </c>
      <c r="BM375" s="215" t="s">
        <v>871</v>
      </c>
    </row>
    <row r="376" spans="2:65" s="11" customFormat="1" ht="22.9" customHeight="1">
      <c r="B376" s="189"/>
      <c r="C376" s="190"/>
      <c r="D376" s="191" t="s">
        <v>75</v>
      </c>
      <c r="E376" s="203" t="s">
        <v>872</v>
      </c>
      <c r="F376" s="203" t="s">
        <v>873</v>
      </c>
      <c r="G376" s="190"/>
      <c r="H376" s="190"/>
      <c r="I376" s="193"/>
      <c r="J376" s="204">
        <f>BK376</f>
        <v>0</v>
      </c>
      <c r="K376" s="190"/>
      <c r="L376" s="195"/>
      <c r="M376" s="196"/>
      <c r="N376" s="197"/>
      <c r="O376" s="197"/>
      <c r="P376" s="198">
        <f>SUM(P377:P399)</f>
        <v>0</v>
      </c>
      <c r="Q376" s="197"/>
      <c r="R376" s="198">
        <f>SUM(R377:R399)</f>
        <v>0</v>
      </c>
      <c r="S376" s="197"/>
      <c r="T376" s="199">
        <f>SUM(T377:T399)</f>
        <v>0</v>
      </c>
      <c r="AR376" s="200" t="s">
        <v>85</v>
      </c>
      <c r="AT376" s="201" t="s">
        <v>75</v>
      </c>
      <c r="AU376" s="201" t="s">
        <v>83</v>
      </c>
      <c r="AY376" s="200" t="s">
        <v>198</v>
      </c>
      <c r="BK376" s="202">
        <f>SUM(BK377:BK399)</f>
        <v>0</v>
      </c>
    </row>
    <row r="377" spans="2:65" s="1" customFormat="1" ht="16.5" customHeight="1">
      <c r="B377" s="30"/>
      <c r="C377" s="205" t="s">
        <v>874</v>
      </c>
      <c r="D377" s="205" t="s">
        <v>201</v>
      </c>
      <c r="E377" s="206" t="s">
        <v>875</v>
      </c>
      <c r="F377" s="207" t="s">
        <v>876</v>
      </c>
      <c r="G377" s="208" t="s">
        <v>275</v>
      </c>
      <c r="H377" s="209">
        <v>4.5999999999999996</v>
      </c>
      <c r="I377" s="210"/>
      <c r="J377" s="209">
        <f t="shared" ref="J377:J399" si="115">ROUND(I377*H377,2)</f>
        <v>0</v>
      </c>
      <c r="K377" s="207" t="s">
        <v>1</v>
      </c>
      <c r="L377" s="34"/>
      <c r="M377" s="211" t="s">
        <v>1</v>
      </c>
      <c r="N377" s="212" t="s">
        <v>41</v>
      </c>
      <c r="O377" s="62"/>
      <c r="P377" s="213">
        <f t="shared" ref="P377:P399" si="116">O377*H377</f>
        <v>0</v>
      </c>
      <c r="Q377" s="213">
        <v>0</v>
      </c>
      <c r="R377" s="213">
        <f t="shared" ref="R377:R399" si="117">Q377*H377</f>
        <v>0</v>
      </c>
      <c r="S377" s="213">
        <v>0</v>
      </c>
      <c r="T377" s="214">
        <f t="shared" ref="T377:T399" si="118">S377*H377</f>
        <v>0</v>
      </c>
      <c r="AR377" s="215" t="s">
        <v>231</v>
      </c>
      <c r="AT377" s="215" t="s">
        <v>201</v>
      </c>
      <c r="AU377" s="215" t="s">
        <v>85</v>
      </c>
      <c r="AY377" s="13" t="s">
        <v>198</v>
      </c>
      <c r="BE377" s="216">
        <f t="shared" ref="BE377:BE399" si="119">IF(N377="základní",J377,0)</f>
        <v>0</v>
      </c>
      <c r="BF377" s="216">
        <f t="shared" ref="BF377:BF399" si="120">IF(N377="snížená",J377,0)</f>
        <v>0</v>
      </c>
      <c r="BG377" s="216">
        <f t="shared" ref="BG377:BG399" si="121">IF(N377="zákl. přenesená",J377,0)</f>
        <v>0</v>
      </c>
      <c r="BH377" s="216">
        <f t="shared" ref="BH377:BH399" si="122">IF(N377="sníž. přenesená",J377,0)</f>
        <v>0</v>
      </c>
      <c r="BI377" s="216">
        <f t="shared" ref="BI377:BI399" si="123">IF(N377="nulová",J377,0)</f>
        <v>0</v>
      </c>
      <c r="BJ377" s="13" t="s">
        <v>83</v>
      </c>
      <c r="BK377" s="216">
        <f t="shared" ref="BK377:BK399" si="124">ROUND(I377*H377,2)</f>
        <v>0</v>
      </c>
      <c r="BL377" s="13" t="s">
        <v>231</v>
      </c>
      <c r="BM377" s="215" t="s">
        <v>877</v>
      </c>
    </row>
    <row r="378" spans="2:65" s="1" customFormat="1" ht="24" customHeight="1">
      <c r="B378" s="30"/>
      <c r="C378" s="205" t="s">
        <v>539</v>
      </c>
      <c r="D378" s="205" t="s">
        <v>201</v>
      </c>
      <c r="E378" s="206" t="s">
        <v>878</v>
      </c>
      <c r="F378" s="207" t="s">
        <v>879</v>
      </c>
      <c r="G378" s="208" t="s">
        <v>275</v>
      </c>
      <c r="H378" s="209">
        <v>5.29</v>
      </c>
      <c r="I378" s="210"/>
      <c r="J378" s="209">
        <f t="shared" si="115"/>
        <v>0</v>
      </c>
      <c r="K378" s="207" t="s">
        <v>1</v>
      </c>
      <c r="L378" s="34"/>
      <c r="M378" s="211" t="s">
        <v>1</v>
      </c>
      <c r="N378" s="212" t="s">
        <v>41</v>
      </c>
      <c r="O378" s="62"/>
      <c r="P378" s="213">
        <f t="shared" si="116"/>
        <v>0</v>
      </c>
      <c r="Q378" s="213">
        <v>0</v>
      </c>
      <c r="R378" s="213">
        <f t="shared" si="117"/>
        <v>0</v>
      </c>
      <c r="S378" s="213">
        <v>0</v>
      </c>
      <c r="T378" s="214">
        <f t="shared" si="118"/>
        <v>0</v>
      </c>
      <c r="AR378" s="215" t="s">
        <v>231</v>
      </c>
      <c r="AT378" s="215" t="s">
        <v>201</v>
      </c>
      <c r="AU378" s="215" t="s">
        <v>85</v>
      </c>
      <c r="AY378" s="13" t="s">
        <v>198</v>
      </c>
      <c r="BE378" s="216">
        <f t="shared" si="119"/>
        <v>0</v>
      </c>
      <c r="BF378" s="216">
        <f t="shared" si="120"/>
        <v>0</v>
      </c>
      <c r="BG378" s="216">
        <f t="shared" si="121"/>
        <v>0</v>
      </c>
      <c r="BH378" s="216">
        <f t="shared" si="122"/>
        <v>0</v>
      </c>
      <c r="BI378" s="216">
        <f t="shared" si="123"/>
        <v>0</v>
      </c>
      <c r="BJ378" s="13" t="s">
        <v>83</v>
      </c>
      <c r="BK378" s="216">
        <f t="shared" si="124"/>
        <v>0</v>
      </c>
      <c r="BL378" s="13" t="s">
        <v>231</v>
      </c>
      <c r="BM378" s="215" t="s">
        <v>880</v>
      </c>
    </row>
    <row r="379" spans="2:65" s="1" customFormat="1" ht="16.5" customHeight="1">
      <c r="B379" s="30"/>
      <c r="C379" s="205" t="s">
        <v>881</v>
      </c>
      <c r="D379" s="205" t="s">
        <v>201</v>
      </c>
      <c r="E379" s="206" t="s">
        <v>882</v>
      </c>
      <c r="F379" s="207" t="s">
        <v>883</v>
      </c>
      <c r="G379" s="208" t="s">
        <v>275</v>
      </c>
      <c r="H379" s="209">
        <v>20.25</v>
      </c>
      <c r="I379" s="210"/>
      <c r="J379" s="209">
        <f t="shared" si="115"/>
        <v>0</v>
      </c>
      <c r="K379" s="207" t="s">
        <v>1</v>
      </c>
      <c r="L379" s="34"/>
      <c r="M379" s="211" t="s">
        <v>1</v>
      </c>
      <c r="N379" s="212" t="s">
        <v>41</v>
      </c>
      <c r="O379" s="62"/>
      <c r="P379" s="213">
        <f t="shared" si="116"/>
        <v>0</v>
      </c>
      <c r="Q379" s="213">
        <v>0</v>
      </c>
      <c r="R379" s="213">
        <f t="shared" si="117"/>
        <v>0</v>
      </c>
      <c r="S379" s="213">
        <v>0</v>
      </c>
      <c r="T379" s="214">
        <f t="shared" si="118"/>
        <v>0</v>
      </c>
      <c r="AR379" s="215" t="s">
        <v>231</v>
      </c>
      <c r="AT379" s="215" t="s">
        <v>201</v>
      </c>
      <c r="AU379" s="215" t="s">
        <v>85</v>
      </c>
      <c r="AY379" s="13" t="s">
        <v>198</v>
      </c>
      <c r="BE379" s="216">
        <f t="shared" si="119"/>
        <v>0</v>
      </c>
      <c r="BF379" s="216">
        <f t="shared" si="120"/>
        <v>0</v>
      </c>
      <c r="BG379" s="216">
        <f t="shared" si="121"/>
        <v>0</v>
      </c>
      <c r="BH379" s="216">
        <f t="shared" si="122"/>
        <v>0</v>
      </c>
      <c r="BI379" s="216">
        <f t="shared" si="123"/>
        <v>0</v>
      </c>
      <c r="BJ379" s="13" t="s">
        <v>83</v>
      </c>
      <c r="BK379" s="216">
        <f t="shared" si="124"/>
        <v>0</v>
      </c>
      <c r="BL379" s="13" t="s">
        <v>231</v>
      </c>
      <c r="BM379" s="215" t="s">
        <v>884</v>
      </c>
    </row>
    <row r="380" spans="2:65" s="1" customFormat="1" ht="16.5" customHeight="1">
      <c r="B380" s="30"/>
      <c r="C380" s="205" t="s">
        <v>542</v>
      </c>
      <c r="D380" s="205" t="s">
        <v>201</v>
      </c>
      <c r="E380" s="206" t="s">
        <v>885</v>
      </c>
      <c r="F380" s="207" t="s">
        <v>886</v>
      </c>
      <c r="G380" s="208" t="s">
        <v>204</v>
      </c>
      <c r="H380" s="209">
        <v>1043.7</v>
      </c>
      <c r="I380" s="210"/>
      <c r="J380" s="209">
        <f t="shared" si="115"/>
        <v>0</v>
      </c>
      <c r="K380" s="207" t="s">
        <v>1</v>
      </c>
      <c r="L380" s="34"/>
      <c r="M380" s="211" t="s">
        <v>1</v>
      </c>
      <c r="N380" s="212" t="s">
        <v>41</v>
      </c>
      <c r="O380" s="62"/>
      <c r="P380" s="213">
        <f t="shared" si="116"/>
        <v>0</v>
      </c>
      <c r="Q380" s="213">
        <v>0</v>
      </c>
      <c r="R380" s="213">
        <f t="shared" si="117"/>
        <v>0</v>
      </c>
      <c r="S380" s="213">
        <v>0</v>
      </c>
      <c r="T380" s="214">
        <f t="shared" si="118"/>
        <v>0</v>
      </c>
      <c r="AR380" s="215" t="s">
        <v>231</v>
      </c>
      <c r="AT380" s="215" t="s">
        <v>201</v>
      </c>
      <c r="AU380" s="215" t="s">
        <v>85</v>
      </c>
      <c r="AY380" s="13" t="s">
        <v>198</v>
      </c>
      <c r="BE380" s="216">
        <f t="shared" si="119"/>
        <v>0</v>
      </c>
      <c r="BF380" s="216">
        <f t="shared" si="120"/>
        <v>0</v>
      </c>
      <c r="BG380" s="216">
        <f t="shared" si="121"/>
        <v>0</v>
      </c>
      <c r="BH380" s="216">
        <f t="shared" si="122"/>
        <v>0</v>
      </c>
      <c r="BI380" s="216">
        <f t="shared" si="123"/>
        <v>0</v>
      </c>
      <c r="BJ380" s="13" t="s">
        <v>83</v>
      </c>
      <c r="BK380" s="216">
        <f t="shared" si="124"/>
        <v>0</v>
      </c>
      <c r="BL380" s="13" t="s">
        <v>231</v>
      </c>
      <c r="BM380" s="215" t="s">
        <v>887</v>
      </c>
    </row>
    <row r="381" spans="2:65" s="1" customFormat="1" ht="24" customHeight="1">
      <c r="B381" s="30"/>
      <c r="C381" s="205" t="s">
        <v>888</v>
      </c>
      <c r="D381" s="205" t="s">
        <v>201</v>
      </c>
      <c r="E381" s="206" t="s">
        <v>889</v>
      </c>
      <c r="F381" s="207" t="s">
        <v>890</v>
      </c>
      <c r="G381" s="208" t="s">
        <v>275</v>
      </c>
      <c r="H381" s="209">
        <v>23.29</v>
      </c>
      <c r="I381" s="210"/>
      <c r="J381" s="209">
        <f t="shared" si="115"/>
        <v>0</v>
      </c>
      <c r="K381" s="207" t="s">
        <v>1</v>
      </c>
      <c r="L381" s="34"/>
      <c r="M381" s="211" t="s">
        <v>1</v>
      </c>
      <c r="N381" s="212" t="s">
        <v>41</v>
      </c>
      <c r="O381" s="62"/>
      <c r="P381" s="213">
        <f t="shared" si="116"/>
        <v>0</v>
      </c>
      <c r="Q381" s="213">
        <v>0</v>
      </c>
      <c r="R381" s="213">
        <f t="shared" si="117"/>
        <v>0</v>
      </c>
      <c r="S381" s="213">
        <v>0</v>
      </c>
      <c r="T381" s="214">
        <f t="shared" si="118"/>
        <v>0</v>
      </c>
      <c r="AR381" s="215" t="s">
        <v>231</v>
      </c>
      <c r="AT381" s="215" t="s">
        <v>201</v>
      </c>
      <c r="AU381" s="215" t="s">
        <v>85</v>
      </c>
      <c r="AY381" s="13" t="s">
        <v>198</v>
      </c>
      <c r="BE381" s="216">
        <f t="shared" si="119"/>
        <v>0</v>
      </c>
      <c r="BF381" s="216">
        <f t="shared" si="120"/>
        <v>0</v>
      </c>
      <c r="BG381" s="216">
        <f t="shared" si="121"/>
        <v>0</v>
      </c>
      <c r="BH381" s="216">
        <f t="shared" si="122"/>
        <v>0</v>
      </c>
      <c r="BI381" s="216">
        <f t="shared" si="123"/>
        <v>0</v>
      </c>
      <c r="BJ381" s="13" t="s">
        <v>83</v>
      </c>
      <c r="BK381" s="216">
        <f t="shared" si="124"/>
        <v>0</v>
      </c>
      <c r="BL381" s="13" t="s">
        <v>231</v>
      </c>
      <c r="BM381" s="215" t="s">
        <v>891</v>
      </c>
    </row>
    <row r="382" spans="2:65" s="1" customFormat="1" ht="16.5" customHeight="1">
      <c r="B382" s="30"/>
      <c r="C382" s="205" t="s">
        <v>546</v>
      </c>
      <c r="D382" s="205" t="s">
        <v>201</v>
      </c>
      <c r="E382" s="206" t="s">
        <v>892</v>
      </c>
      <c r="F382" s="207" t="s">
        <v>893</v>
      </c>
      <c r="G382" s="208" t="s">
        <v>256</v>
      </c>
      <c r="H382" s="209">
        <v>60.75</v>
      </c>
      <c r="I382" s="210"/>
      <c r="J382" s="209">
        <f t="shared" si="115"/>
        <v>0</v>
      </c>
      <c r="K382" s="207" t="s">
        <v>1</v>
      </c>
      <c r="L382" s="34"/>
      <c r="M382" s="211" t="s">
        <v>1</v>
      </c>
      <c r="N382" s="212" t="s">
        <v>41</v>
      </c>
      <c r="O382" s="62"/>
      <c r="P382" s="213">
        <f t="shared" si="116"/>
        <v>0</v>
      </c>
      <c r="Q382" s="213">
        <v>0</v>
      </c>
      <c r="R382" s="213">
        <f t="shared" si="117"/>
        <v>0</v>
      </c>
      <c r="S382" s="213">
        <v>0</v>
      </c>
      <c r="T382" s="214">
        <f t="shared" si="118"/>
        <v>0</v>
      </c>
      <c r="AR382" s="215" t="s">
        <v>231</v>
      </c>
      <c r="AT382" s="215" t="s">
        <v>201</v>
      </c>
      <c r="AU382" s="215" t="s">
        <v>85</v>
      </c>
      <c r="AY382" s="13" t="s">
        <v>198</v>
      </c>
      <c r="BE382" s="216">
        <f t="shared" si="119"/>
        <v>0</v>
      </c>
      <c r="BF382" s="216">
        <f t="shared" si="120"/>
        <v>0</v>
      </c>
      <c r="BG382" s="216">
        <f t="shared" si="121"/>
        <v>0</v>
      </c>
      <c r="BH382" s="216">
        <f t="shared" si="122"/>
        <v>0</v>
      </c>
      <c r="BI382" s="216">
        <f t="shared" si="123"/>
        <v>0</v>
      </c>
      <c r="BJ382" s="13" t="s">
        <v>83</v>
      </c>
      <c r="BK382" s="216">
        <f t="shared" si="124"/>
        <v>0</v>
      </c>
      <c r="BL382" s="13" t="s">
        <v>231</v>
      </c>
      <c r="BM382" s="215" t="s">
        <v>894</v>
      </c>
    </row>
    <row r="383" spans="2:65" s="1" customFormat="1" ht="16.5" customHeight="1">
      <c r="B383" s="30"/>
      <c r="C383" s="205" t="s">
        <v>895</v>
      </c>
      <c r="D383" s="205" t="s">
        <v>201</v>
      </c>
      <c r="E383" s="206" t="s">
        <v>896</v>
      </c>
      <c r="F383" s="207" t="s">
        <v>897</v>
      </c>
      <c r="G383" s="208" t="s">
        <v>256</v>
      </c>
      <c r="H383" s="209">
        <v>66.83</v>
      </c>
      <c r="I383" s="210"/>
      <c r="J383" s="209">
        <f t="shared" si="115"/>
        <v>0</v>
      </c>
      <c r="K383" s="207" t="s">
        <v>1</v>
      </c>
      <c r="L383" s="34"/>
      <c r="M383" s="211" t="s">
        <v>1</v>
      </c>
      <c r="N383" s="212" t="s">
        <v>41</v>
      </c>
      <c r="O383" s="62"/>
      <c r="P383" s="213">
        <f t="shared" si="116"/>
        <v>0</v>
      </c>
      <c r="Q383" s="213">
        <v>0</v>
      </c>
      <c r="R383" s="213">
        <f t="shared" si="117"/>
        <v>0</v>
      </c>
      <c r="S383" s="213">
        <v>0</v>
      </c>
      <c r="T383" s="214">
        <f t="shared" si="118"/>
        <v>0</v>
      </c>
      <c r="AR383" s="215" t="s">
        <v>231</v>
      </c>
      <c r="AT383" s="215" t="s">
        <v>201</v>
      </c>
      <c r="AU383" s="215" t="s">
        <v>85</v>
      </c>
      <c r="AY383" s="13" t="s">
        <v>198</v>
      </c>
      <c r="BE383" s="216">
        <f t="shared" si="119"/>
        <v>0</v>
      </c>
      <c r="BF383" s="216">
        <f t="shared" si="120"/>
        <v>0</v>
      </c>
      <c r="BG383" s="216">
        <f t="shared" si="121"/>
        <v>0</v>
      </c>
      <c r="BH383" s="216">
        <f t="shared" si="122"/>
        <v>0</v>
      </c>
      <c r="BI383" s="216">
        <f t="shared" si="123"/>
        <v>0</v>
      </c>
      <c r="BJ383" s="13" t="s">
        <v>83</v>
      </c>
      <c r="BK383" s="216">
        <f t="shared" si="124"/>
        <v>0</v>
      </c>
      <c r="BL383" s="13" t="s">
        <v>231</v>
      </c>
      <c r="BM383" s="215" t="s">
        <v>898</v>
      </c>
    </row>
    <row r="384" spans="2:65" s="1" customFormat="1" ht="16.5" customHeight="1">
      <c r="B384" s="30"/>
      <c r="C384" s="205" t="s">
        <v>550</v>
      </c>
      <c r="D384" s="205" t="s">
        <v>201</v>
      </c>
      <c r="E384" s="206" t="s">
        <v>899</v>
      </c>
      <c r="F384" s="207" t="s">
        <v>900</v>
      </c>
      <c r="G384" s="208" t="s">
        <v>256</v>
      </c>
      <c r="H384" s="209">
        <v>5.6</v>
      </c>
      <c r="I384" s="210"/>
      <c r="J384" s="209">
        <f t="shared" si="115"/>
        <v>0</v>
      </c>
      <c r="K384" s="207" t="s">
        <v>1</v>
      </c>
      <c r="L384" s="34"/>
      <c r="M384" s="211" t="s">
        <v>1</v>
      </c>
      <c r="N384" s="212" t="s">
        <v>41</v>
      </c>
      <c r="O384" s="62"/>
      <c r="P384" s="213">
        <f t="shared" si="116"/>
        <v>0</v>
      </c>
      <c r="Q384" s="213">
        <v>0</v>
      </c>
      <c r="R384" s="213">
        <f t="shared" si="117"/>
        <v>0</v>
      </c>
      <c r="S384" s="213">
        <v>0</v>
      </c>
      <c r="T384" s="214">
        <f t="shared" si="118"/>
        <v>0</v>
      </c>
      <c r="AR384" s="215" t="s">
        <v>231</v>
      </c>
      <c r="AT384" s="215" t="s">
        <v>201</v>
      </c>
      <c r="AU384" s="215" t="s">
        <v>85</v>
      </c>
      <c r="AY384" s="13" t="s">
        <v>198</v>
      </c>
      <c r="BE384" s="216">
        <f t="shared" si="119"/>
        <v>0</v>
      </c>
      <c r="BF384" s="216">
        <f t="shared" si="120"/>
        <v>0</v>
      </c>
      <c r="BG384" s="216">
        <f t="shared" si="121"/>
        <v>0</v>
      </c>
      <c r="BH384" s="216">
        <f t="shared" si="122"/>
        <v>0</v>
      </c>
      <c r="BI384" s="216">
        <f t="shared" si="123"/>
        <v>0</v>
      </c>
      <c r="BJ384" s="13" t="s">
        <v>83</v>
      </c>
      <c r="BK384" s="216">
        <f t="shared" si="124"/>
        <v>0</v>
      </c>
      <c r="BL384" s="13" t="s">
        <v>231</v>
      </c>
      <c r="BM384" s="215" t="s">
        <v>901</v>
      </c>
    </row>
    <row r="385" spans="2:65" s="1" customFormat="1" ht="24" customHeight="1">
      <c r="B385" s="30"/>
      <c r="C385" s="205" t="s">
        <v>902</v>
      </c>
      <c r="D385" s="205" t="s">
        <v>201</v>
      </c>
      <c r="E385" s="206" t="s">
        <v>903</v>
      </c>
      <c r="F385" s="207" t="s">
        <v>904</v>
      </c>
      <c r="G385" s="208" t="s">
        <v>256</v>
      </c>
      <c r="H385" s="209">
        <v>6.44</v>
      </c>
      <c r="I385" s="210"/>
      <c r="J385" s="209">
        <f t="shared" si="115"/>
        <v>0</v>
      </c>
      <c r="K385" s="207" t="s">
        <v>1</v>
      </c>
      <c r="L385" s="34"/>
      <c r="M385" s="211" t="s">
        <v>1</v>
      </c>
      <c r="N385" s="212" t="s">
        <v>41</v>
      </c>
      <c r="O385" s="62"/>
      <c r="P385" s="213">
        <f t="shared" si="116"/>
        <v>0</v>
      </c>
      <c r="Q385" s="213">
        <v>0</v>
      </c>
      <c r="R385" s="213">
        <f t="shared" si="117"/>
        <v>0</v>
      </c>
      <c r="S385" s="213">
        <v>0</v>
      </c>
      <c r="T385" s="214">
        <f t="shared" si="118"/>
        <v>0</v>
      </c>
      <c r="AR385" s="215" t="s">
        <v>231</v>
      </c>
      <c r="AT385" s="215" t="s">
        <v>201</v>
      </c>
      <c r="AU385" s="215" t="s">
        <v>85</v>
      </c>
      <c r="AY385" s="13" t="s">
        <v>198</v>
      </c>
      <c r="BE385" s="216">
        <f t="shared" si="119"/>
        <v>0</v>
      </c>
      <c r="BF385" s="216">
        <f t="shared" si="120"/>
        <v>0</v>
      </c>
      <c r="BG385" s="216">
        <f t="shared" si="121"/>
        <v>0</v>
      </c>
      <c r="BH385" s="216">
        <f t="shared" si="122"/>
        <v>0</v>
      </c>
      <c r="BI385" s="216">
        <f t="shared" si="123"/>
        <v>0</v>
      </c>
      <c r="BJ385" s="13" t="s">
        <v>83</v>
      </c>
      <c r="BK385" s="216">
        <f t="shared" si="124"/>
        <v>0</v>
      </c>
      <c r="BL385" s="13" t="s">
        <v>231</v>
      </c>
      <c r="BM385" s="215" t="s">
        <v>905</v>
      </c>
    </row>
    <row r="386" spans="2:65" s="1" customFormat="1" ht="16.5" customHeight="1">
      <c r="B386" s="30"/>
      <c r="C386" s="205" t="s">
        <v>555</v>
      </c>
      <c r="D386" s="205" t="s">
        <v>201</v>
      </c>
      <c r="E386" s="206" t="s">
        <v>906</v>
      </c>
      <c r="F386" s="207" t="s">
        <v>907</v>
      </c>
      <c r="G386" s="208" t="s">
        <v>275</v>
      </c>
      <c r="H386" s="209">
        <v>8.2899999999999991</v>
      </c>
      <c r="I386" s="210"/>
      <c r="J386" s="209">
        <f t="shared" si="115"/>
        <v>0</v>
      </c>
      <c r="K386" s="207" t="s">
        <v>1</v>
      </c>
      <c r="L386" s="34"/>
      <c r="M386" s="211" t="s">
        <v>1</v>
      </c>
      <c r="N386" s="212" t="s">
        <v>41</v>
      </c>
      <c r="O386" s="62"/>
      <c r="P386" s="213">
        <f t="shared" si="116"/>
        <v>0</v>
      </c>
      <c r="Q386" s="213">
        <v>0</v>
      </c>
      <c r="R386" s="213">
        <f t="shared" si="117"/>
        <v>0</v>
      </c>
      <c r="S386" s="213">
        <v>0</v>
      </c>
      <c r="T386" s="214">
        <f t="shared" si="118"/>
        <v>0</v>
      </c>
      <c r="AR386" s="215" t="s">
        <v>231</v>
      </c>
      <c r="AT386" s="215" t="s">
        <v>201</v>
      </c>
      <c r="AU386" s="215" t="s">
        <v>85</v>
      </c>
      <c r="AY386" s="13" t="s">
        <v>198</v>
      </c>
      <c r="BE386" s="216">
        <f t="shared" si="119"/>
        <v>0</v>
      </c>
      <c r="BF386" s="216">
        <f t="shared" si="120"/>
        <v>0</v>
      </c>
      <c r="BG386" s="216">
        <f t="shared" si="121"/>
        <v>0</v>
      </c>
      <c r="BH386" s="216">
        <f t="shared" si="122"/>
        <v>0</v>
      </c>
      <c r="BI386" s="216">
        <f t="shared" si="123"/>
        <v>0</v>
      </c>
      <c r="BJ386" s="13" t="s">
        <v>83</v>
      </c>
      <c r="BK386" s="216">
        <f t="shared" si="124"/>
        <v>0</v>
      </c>
      <c r="BL386" s="13" t="s">
        <v>231</v>
      </c>
      <c r="BM386" s="215" t="s">
        <v>908</v>
      </c>
    </row>
    <row r="387" spans="2:65" s="1" customFormat="1" ht="16.5" customHeight="1">
      <c r="B387" s="30"/>
      <c r="C387" s="205" t="s">
        <v>909</v>
      </c>
      <c r="D387" s="205" t="s">
        <v>201</v>
      </c>
      <c r="E387" s="206" t="s">
        <v>910</v>
      </c>
      <c r="F387" s="207" t="s">
        <v>911</v>
      </c>
      <c r="G387" s="208" t="s">
        <v>275</v>
      </c>
      <c r="H387" s="209">
        <v>10</v>
      </c>
      <c r="I387" s="210"/>
      <c r="J387" s="209">
        <f t="shared" si="115"/>
        <v>0</v>
      </c>
      <c r="K387" s="207" t="s">
        <v>1</v>
      </c>
      <c r="L387" s="34"/>
      <c r="M387" s="211" t="s">
        <v>1</v>
      </c>
      <c r="N387" s="212" t="s">
        <v>41</v>
      </c>
      <c r="O387" s="62"/>
      <c r="P387" s="213">
        <f t="shared" si="116"/>
        <v>0</v>
      </c>
      <c r="Q387" s="213">
        <v>0</v>
      </c>
      <c r="R387" s="213">
        <f t="shared" si="117"/>
        <v>0</v>
      </c>
      <c r="S387" s="213">
        <v>0</v>
      </c>
      <c r="T387" s="214">
        <f t="shared" si="118"/>
        <v>0</v>
      </c>
      <c r="AR387" s="215" t="s">
        <v>231</v>
      </c>
      <c r="AT387" s="215" t="s">
        <v>201</v>
      </c>
      <c r="AU387" s="215" t="s">
        <v>85</v>
      </c>
      <c r="AY387" s="13" t="s">
        <v>198</v>
      </c>
      <c r="BE387" s="216">
        <f t="shared" si="119"/>
        <v>0</v>
      </c>
      <c r="BF387" s="216">
        <f t="shared" si="120"/>
        <v>0</v>
      </c>
      <c r="BG387" s="216">
        <f t="shared" si="121"/>
        <v>0</v>
      </c>
      <c r="BH387" s="216">
        <f t="shared" si="122"/>
        <v>0</v>
      </c>
      <c r="BI387" s="216">
        <f t="shared" si="123"/>
        <v>0</v>
      </c>
      <c r="BJ387" s="13" t="s">
        <v>83</v>
      </c>
      <c r="BK387" s="216">
        <f t="shared" si="124"/>
        <v>0</v>
      </c>
      <c r="BL387" s="13" t="s">
        <v>231</v>
      </c>
      <c r="BM387" s="215" t="s">
        <v>912</v>
      </c>
    </row>
    <row r="388" spans="2:65" s="1" customFormat="1" ht="16.5" customHeight="1">
      <c r="B388" s="30"/>
      <c r="C388" s="205" t="s">
        <v>558</v>
      </c>
      <c r="D388" s="205" t="s">
        <v>201</v>
      </c>
      <c r="E388" s="206" t="s">
        <v>913</v>
      </c>
      <c r="F388" s="207" t="s">
        <v>914</v>
      </c>
      <c r="G388" s="208" t="s">
        <v>275</v>
      </c>
      <c r="H388" s="209">
        <v>77.33</v>
      </c>
      <c r="I388" s="210"/>
      <c r="J388" s="209">
        <f t="shared" si="115"/>
        <v>0</v>
      </c>
      <c r="K388" s="207" t="s">
        <v>1</v>
      </c>
      <c r="L388" s="34"/>
      <c r="M388" s="211" t="s">
        <v>1</v>
      </c>
      <c r="N388" s="212" t="s">
        <v>41</v>
      </c>
      <c r="O388" s="62"/>
      <c r="P388" s="213">
        <f t="shared" si="116"/>
        <v>0</v>
      </c>
      <c r="Q388" s="213">
        <v>0</v>
      </c>
      <c r="R388" s="213">
        <f t="shared" si="117"/>
        <v>0</v>
      </c>
      <c r="S388" s="213">
        <v>0</v>
      </c>
      <c r="T388" s="214">
        <f t="shared" si="118"/>
        <v>0</v>
      </c>
      <c r="AR388" s="215" t="s">
        <v>231</v>
      </c>
      <c r="AT388" s="215" t="s">
        <v>201</v>
      </c>
      <c r="AU388" s="215" t="s">
        <v>85</v>
      </c>
      <c r="AY388" s="13" t="s">
        <v>198</v>
      </c>
      <c r="BE388" s="216">
        <f t="shared" si="119"/>
        <v>0</v>
      </c>
      <c r="BF388" s="216">
        <f t="shared" si="120"/>
        <v>0</v>
      </c>
      <c r="BG388" s="216">
        <f t="shared" si="121"/>
        <v>0</v>
      </c>
      <c r="BH388" s="216">
        <f t="shared" si="122"/>
        <v>0</v>
      </c>
      <c r="BI388" s="216">
        <f t="shared" si="123"/>
        <v>0</v>
      </c>
      <c r="BJ388" s="13" t="s">
        <v>83</v>
      </c>
      <c r="BK388" s="216">
        <f t="shared" si="124"/>
        <v>0</v>
      </c>
      <c r="BL388" s="13" t="s">
        <v>231</v>
      </c>
      <c r="BM388" s="215" t="s">
        <v>915</v>
      </c>
    </row>
    <row r="389" spans="2:65" s="1" customFormat="1" ht="16.5" customHeight="1">
      <c r="B389" s="30"/>
      <c r="C389" s="205" t="s">
        <v>916</v>
      </c>
      <c r="D389" s="205" t="s">
        <v>201</v>
      </c>
      <c r="E389" s="206" t="s">
        <v>917</v>
      </c>
      <c r="F389" s="207" t="s">
        <v>918</v>
      </c>
      <c r="G389" s="208" t="s">
        <v>275</v>
      </c>
      <c r="H389" s="209">
        <v>2.31</v>
      </c>
      <c r="I389" s="210"/>
      <c r="J389" s="209">
        <f t="shared" si="115"/>
        <v>0</v>
      </c>
      <c r="K389" s="207" t="s">
        <v>1</v>
      </c>
      <c r="L389" s="34"/>
      <c r="M389" s="211" t="s">
        <v>1</v>
      </c>
      <c r="N389" s="212" t="s">
        <v>41</v>
      </c>
      <c r="O389" s="62"/>
      <c r="P389" s="213">
        <f t="shared" si="116"/>
        <v>0</v>
      </c>
      <c r="Q389" s="213">
        <v>0</v>
      </c>
      <c r="R389" s="213">
        <f t="shared" si="117"/>
        <v>0</v>
      </c>
      <c r="S389" s="213">
        <v>0</v>
      </c>
      <c r="T389" s="214">
        <f t="shared" si="118"/>
        <v>0</v>
      </c>
      <c r="AR389" s="215" t="s">
        <v>231</v>
      </c>
      <c r="AT389" s="215" t="s">
        <v>201</v>
      </c>
      <c r="AU389" s="215" t="s">
        <v>85</v>
      </c>
      <c r="AY389" s="13" t="s">
        <v>198</v>
      </c>
      <c r="BE389" s="216">
        <f t="shared" si="119"/>
        <v>0</v>
      </c>
      <c r="BF389" s="216">
        <f t="shared" si="120"/>
        <v>0</v>
      </c>
      <c r="BG389" s="216">
        <f t="shared" si="121"/>
        <v>0</v>
      </c>
      <c r="BH389" s="216">
        <f t="shared" si="122"/>
        <v>0</v>
      </c>
      <c r="BI389" s="216">
        <f t="shared" si="123"/>
        <v>0</v>
      </c>
      <c r="BJ389" s="13" t="s">
        <v>83</v>
      </c>
      <c r="BK389" s="216">
        <f t="shared" si="124"/>
        <v>0</v>
      </c>
      <c r="BL389" s="13" t="s">
        <v>231</v>
      </c>
      <c r="BM389" s="215" t="s">
        <v>919</v>
      </c>
    </row>
    <row r="390" spans="2:65" s="1" customFormat="1" ht="16.5" customHeight="1">
      <c r="B390" s="30"/>
      <c r="C390" s="205" t="s">
        <v>563</v>
      </c>
      <c r="D390" s="205" t="s">
        <v>201</v>
      </c>
      <c r="E390" s="206" t="s">
        <v>920</v>
      </c>
      <c r="F390" s="207" t="s">
        <v>921</v>
      </c>
      <c r="G390" s="208" t="s">
        <v>446</v>
      </c>
      <c r="H390" s="209">
        <v>1</v>
      </c>
      <c r="I390" s="210"/>
      <c r="J390" s="209">
        <f t="shared" si="115"/>
        <v>0</v>
      </c>
      <c r="K390" s="207" t="s">
        <v>1</v>
      </c>
      <c r="L390" s="34"/>
      <c r="M390" s="211" t="s">
        <v>1</v>
      </c>
      <c r="N390" s="212" t="s">
        <v>41</v>
      </c>
      <c r="O390" s="62"/>
      <c r="P390" s="213">
        <f t="shared" si="116"/>
        <v>0</v>
      </c>
      <c r="Q390" s="213">
        <v>0</v>
      </c>
      <c r="R390" s="213">
        <f t="shared" si="117"/>
        <v>0</v>
      </c>
      <c r="S390" s="213">
        <v>0</v>
      </c>
      <c r="T390" s="214">
        <f t="shared" si="118"/>
        <v>0</v>
      </c>
      <c r="AR390" s="215" t="s">
        <v>231</v>
      </c>
      <c r="AT390" s="215" t="s">
        <v>201</v>
      </c>
      <c r="AU390" s="215" t="s">
        <v>85</v>
      </c>
      <c r="AY390" s="13" t="s">
        <v>198</v>
      </c>
      <c r="BE390" s="216">
        <f t="shared" si="119"/>
        <v>0</v>
      </c>
      <c r="BF390" s="216">
        <f t="shared" si="120"/>
        <v>0</v>
      </c>
      <c r="BG390" s="216">
        <f t="shared" si="121"/>
        <v>0</v>
      </c>
      <c r="BH390" s="216">
        <f t="shared" si="122"/>
        <v>0</v>
      </c>
      <c r="BI390" s="216">
        <f t="shared" si="123"/>
        <v>0</v>
      </c>
      <c r="BJ390" s="13" t="s">
        <v>83</v>
      </c>
      <c r="BK390" s="216">
        <f t="shared" si="124"/>
        <v>0</v>
      </c>
      <c r="BL390" s="13" t="s">
        <v>231</v>
      </c>
      <c r="BM390" s="215" t="s">
        <v>922</v>
      </c>
    </row>
    <row r="391" spans="2:65" s="1" customFormat="1" ht="16.5" customHeight="1">
      <c r="B391" s="30"/>
      <c r="C391" s="205" t="s">
        <v>923</v>
      </c>
      <c r="D391" s="205" t="s">
        <v>201</v>
      </c>
      <c r="E391" s="206" t="s">
        <v>924</v>
      </c>
      <c r="F391" s="207" t="s">
        <v>925</v>
      </c>
      <c r="G391" s="208" t="s">
        <v>446</v>
      </c>
      <c r="H391" s="209">
        <v>4</v>
      </c>
      <c r="I391" s="210"/>
      <c r="J391" s="209">
        <f t="shared" si="115"/>
        <v>0</v>
      </c>
      <c r="K391" s="207" t="s">
        <v>1</v>
      </c>
      <c r="L391" s="34"/>
      <c r="M391" s="211" t="s">
        <v>1</v>
      </c>
      <c r="N391" s="212" t="s">
        <v>41</v>
      </c>
      <c r="O391" s="62"/>
      <c r="P391" s="213">
        <f t="shared" si="116"/>
        <v>0</v>
      </c>
      <c r="Q391" s="213">
        <v>0</v>
      </c>
      <c r="R391" s="213">
        <f t="shared" si="117"/>
        <v>0</v>
      </c>
      <c r="S391" s="213">
        <v>0</v>
      </c>
      <c r="T391" s="214">
        <f t="shared" si="118"/>
        <v>0</v>
      </c>
      <c r="AR391" s="215" t="s">
        <v>231</v>
      </c>
      <c r="AT391" s="215" t="s">
        <v>201</v>
      </c>
      <c r="AU391" s="215" t="s">
        <v>85</v>
      </c>
      <c r="AY391" s="13" t="s">
        <v>198</v>
      </c>
      <c r="BE391" s="216">
        <f t="shared" si="119"/>
        <v>0</v>
      </c>
      <c r="BF391" s="216">
        <f t="shared" si="120"/>
        <v>0</v>
      </c>
      <c r="BG391" s="216">
        <f t="shared" si="121"/>
        <v>0</v>
      </c>
      <c r="BH391" s="216">
        <f t="shared" si="122"/>
        <v>0</v>
      </c>
      <c r="BI391" s="216">
        <f t="shared" si="123"/>
        <v>0</v>
      </c>
      <c r="BJ391" s="13" t="s">
        <v>83</v>
      </c>
      <c r="BK391" s="216">
        <f t="shared" si="124"/>
        <v>0</v>
      </c>
      <c r="BL391" s="13" t="s">
        <v>231</v>
      </c>
      <c r="BM391" s="215" t="s">
        <v>926</v>
      </c>
    </row>
    <row r="392" spans="2:65" s="1" customFormat="1" ht="16.5" customHeight="1">
      <c r="B392" s="30"/>
      <c r="C392" s="205" t="s">
        <v>566</v>
      </c>
      <c r="D392" s="205" t="s">
        <v>201</v>
      </c>
      <c r="E392" s="206" t="s">
        <v>927</v>
      </c>
      <c r="F392" s="207" t="s">
        <v>928</v>
      </c>
      <c r="G392" s="208" t="s">
        <v>446</v>
      </c>
      <c r="H392" s="209">
        <v>30</v>
      </c>
      <c r="I392" s="210"/>
      <c r="J392" s="209">
        <f t="shared" si="115"/>
        <v>0</v>
      </c>
      <c r="K392" s="207" t="s">
        <v>1</v>
      </c>
      <c r="L392" s="34"/>
      <c r="M392" s="211" t="s">
        <v>1</v>
      </c>
      <c r="N392" s="212" t="s">
        <v>41</v>
      </c>
      <c r="O392" s="62"/>
      <c r="P392" s="213">
        <f t="shared" si="116"/>
        <v>0</v>
      </c>
      <c r="Q392" s="213">
        <v>0</v>
      </c>
      <c r="R392" s="213">
        <f t="shared" si="117"/>
        <v>0</v>
      </c>
      <c r="S392" s="213">
        <v>0</v>
      </c>
      <c r="T392" s="214">
        <f t="shared" si="118"/>
        <v>0</v>
      </c>
      <c r="AR392" s="215" t="s">
        <v>231</v>
      </c>
      <c r="AT392" s="215" t="s">
        <v>201</v>
      </c>
      <c r="AU392" s="215" t="s">
        <v>85</v>
      </c>
      <c r="AY392" s="13" t="s">
        <v>198</v>
      </c>
      <c r="BE392" s="216">
        <f t="shared" si="119"/>
        <v>0</v>
      </c>
      <c r="BF392" s="216">
        <f t="shared" si="120"/>
        <v>0</v>
      </c>
      <c r="BG392" s="216">
        <f t="shared" si="121"/>
        <v>0</v>
      </c>
      <c r="BH392" s="216">
        <f t="shared" si="122"/>
        <v>0</v>
      </c>
      <c r="BI392" s="216">
        <f t="shared" si="123"/>
        <v>0</v>
      </c>
      <c r="BJ392" s="13" t="s">
        <v>83</v>
      </c>
      <c r="BK392" s="216">
        <f t="shared" si="124"/>
        <v>0</v>
      </c>
      <c r="BL392" s="13" t="s">
        <v>231</v>
      </c>
      <c r="BM392" s="215" t="s">
        <v>929</v>
      </c>
    </row>
    <row r="393" spans="2:65" s="1" customFormat="1" ht="16.5" customHeight="1">
      <c r="B393" s="30"/>
      <c r="C393" s="205" t="s">
        <v>930</v>
      </c>
      <c r="D393" s="205" t="s">
        <v>201</v>
      </c>
      <c r="E393" s="206" t="s">
        <v>931</v>
      </c>
      <c r="F393" s="207" t="s">
        <v>932</v>
      </c>
      <c r="G393" s="208" t="s">
        <v>446</v>
      </c>
      <c r="H393" s="209">
        <v>6</v>
      </c>
      <c r="I393" s="210"/>
      <c r="J393" s="209">
        <f t="shared" si="115"/>
        <v>0</v>
      </c>
      <c r="K393" s="207" t="s">
        <v>1</v>
      </c>
      <c r="L393" s="34"/>
      <c r="M393" s="211" t="s">
        <v>1</v>
      </c>
      <c r="N393" s="212" t="s">
        <v>41</v>
      </c>
      <c r="O393" s="62"/>
      <c r="P393" s="213">
        <f t="shared" si="116"/>
        <v>0</v>
      </c>
      <c r="Q393" s="213">
        <v>0</v>
      </c>
      <c r="R393" s="213">
        <f t="shared" si="117"/>
        <v>0</v>
      </c>
      <c r="S393" s="213">
        <v>0</v>
      </c>
      <c r="T393" s="214">
        <f t="shared" si="118"/>
        <v>0</v>
      </c>
      <c r="AR393" s="215" t="s">
        <v>231</v>
      </c>
      <c r="AT393" s="215" t="s">
        <v>201</v>
      </c>
      <c r="AU393" s="215" t="s">
        <v>85</v>
      </c>
      <c r="AY393" s="13" t="s">
        <v>198</v>
      </c>
      <c r="BE393" s="216">
        <f t="shared" si="119"/>
        <v>0</v>
      </c>
      <c r="BF393" s="216">
        <f t="shared" si="120"/>
        <v>0</v>
      </c>
      <c r="BG393" s="216">
        <f t="shared" si="121"/>
        <v>0</v>
      </c>
      <c r="BH393" s="216">
        <f t="shared" si="122"/>
        <v>0</v>
      </c>
      <c r="BI393" s="216">
        <f t="shared" si="123"/>
        <v>0</v>
      </c>
      <c r="BJ393" s="13" t="s">
        <v>83</v>
      </c>
      <c r="BK393" s="216">
        <f t="shared" si="124"/>
        <v>0</v>
      </c>
      <c r="BL393" s="13" t="s">
        <v>231</v>
      </c>
      <c r="BM393" s="215" t="s">
        <v>933</v>
      </c>
    </row>
    <row r="394" spans="2:65" s="1" customFormat="1" ht="16.5" customHeight="1">
      <c r="B394" s="30"/>
      <c r="C394" s="205" t="s">
        <v>570</v>
      </c>
      <c r="D394" s="205" t="s">
        <v>201</v>
      </c>
      <c r="E394" s="206" t="s">
        <v>934</v>
      </c>
      <c r="F394" s="207" t="s">
        <v>935</v>
      </c>
      <c r="G394" s="208" t="s">
        <v>256</v>
      </c>
      <c r="H394" s="209">
        <v>28.8</v>
      </c>
      <c r="I394" s="210"/>
      <c r="J394" s="209">
        <f t="shared" si="115"/>
        <v>0</v>
      </c>
      <c r="K394" s="207" t="s">
        <v>1</v>
      </c>
      <c r="L394" s="34"/>
      <c r="M394" s="211" t="s">
        <v>1</v>
      </c>
      <c r="N394" s="212" t="s">
        <v>41</v>
      </c>
      <c r="O394" s="62"/>
      <c r="P394" s="213">
        <f t="shared" si="116"/>
        <v>0</v>
      </c>
      <c r="Q394" s="213">
        <v>0</v>
      </c>
      <c r="R394" s="213">
        <f t="shared" si="117"/>
        <v>0</v>
      </c>
      <c r="S394" s="213">
        <v>0</v>
      </c>
      <c r="T394" s="214">
        <f t="shared" si="118"/>
        <v>0</v>
      </c>
      <c r="AR394" s="215" t="s">
        <v>231</v>
      </c>
      <c r="AT394" s="215" t="s">
        <v>201</v>
      </c>
      <c r="AU394" s="215" t="s">
        <v>85</v>
      </c>
      <c r="AY394" s="13" t="s">
        <v>198</v>
      </c>
      <c r="BE394" s="216">
        <f t="shared" si="119"/>
        <v>0</v>
      </c>
      <c r="BF394" s="216">
        <f t="shared" si="120"/>
        <v>0</v>
      </c>
      <c r="BG394" s="216">
        <f t="shared" si="121"/>
        <v>0</v>
      </c>
      <c r="BH394" s="216">
        <f t="shared" si="122"/>
        <v>0</v>
      </c>
      <c r="BI394" s="216">
        <f t="shared" si="123"/>
        <v>0</v>
      </c>
      <c r="BJ394" s="13" t="s">
        <v>83</v>
      </c>
      <c r="BK394" s="216">
        <f t="shared" si="124"/>
        <v>0</v>
      </c>
      <c r="BL394" s="13" t="s">
        <v>231</v>
      </c>
      <c r="BM394" s="215" t="s">
        <v>936</v>
      </c>
    </row>
    <row r="395" spans="2:65" s="1" customFormat="1" ht="16.5" customHeight="1">
      <c r="B395" s="30"/>
      <c r="C395" s="205" t="s">
        <v>937</v>
      </c>
      <c r="D395" s="205" t="s">
        <v>201</v>
      </c>
      <c r="E395" s="206" t="s">
        <v>938</v>
      </c>
      <c r="F395" s="207" t="s">
        <v>939</v>
      </c>
      <c r="G395" s="208" t="s">
        <v>204</v>
      </c>
      <c r="H395" s="209">
        <v>6</v>
      </c>
      <c r="I395" s="210"/>
      <c r="J395" s="209">
        <f t="shared" si="115"/>
        <v>0</v>
      </c>
      <c r="K395" s="207" t="s">
        <v>1</v>
      </c>
      <c r="L395" s="34"/>
      <c r="M395" s="211" t="s">
        <v>1</v>
      </c>
      <c r="N395" s="212" t="s">
        <v>41</v>
      </c>
      <c r="O395" s="62"/>
      <c r="P395" s="213">
        <f t="shared" si="116"/>
        <v>0</v>
      </c>
      <c r="Q395" s="213">
        <v>0</v>
      </c>
      <c r="R395" s="213">
        <f t="shared" si="117"/>
        <v>0</v>
      </c>
      <c r="S395" s="213">
        <v>0</v>
      </c>
      <c r="T395" s="214">
        <f t="shared" si="118"/>
        <v>0</v>
      </c>
      <c r="AR395" s="215" t="s">
        <v>231</v>
      </c>
      <c r="AT395" s="215" t="s">
        <v>201</v>
      </c>
      <c r="AU395" s="215" t="s">
        <v>85</v>
      </c>
      <c r="AY395" s="13" t="s">
        <v>198</v>
      </c>
      <c r="BE395" s="216">
        <f t="shared" si="119"/>
        <v>0</v>
      </c>
      <c r="BF395" s="216">
        <f t="shared" si="120"/>
        <v>0</v>
      </c>
      <c r="BG395" s="216">
        <f t="shared" si="121"/>
        <v>0</v>
      </c>
      <c r="BH395" s="216">
        <f t="shared" si="122"/>
        <v>0</v>
      </c>
      <c r="BI395" s="216">
        <f t="shared" si="123"/>
        <v>0</v>
      </c>
      <c r="BJ395" s="13" t="s">
        <v>83</v>
      </c>
      <c r="BK395" s="216">
        <f t="shared" si="124"/>
        <v>0</v>
      </c>
      <c r="BL395" s="13" t="s">
        <v>231</v>
      </c>
      <c r="BM395" s="215" t="s">
        <v>940</v>
      </c>
    </row>
    <row r="396" spans="2:65" s="1" customFormat="1" ht="16.5" customHeight="1">
      <c r="B396" s="30"/>
      <c r="C396" s="205" t="s">
        <v>573</v>
      </c>
      <c r="D396" s="205" t="s">
        <v>201</v>
      </c>
      <c r="E396" s="206" t="s">
        <v>941</v>
      </c>
      <c r="F396" s="207" t="s">
        <v>942</v>
      </c>
      <c r="G396" s="208" t="s">
        <v>204</v>
      </c>
      <c r="H396" s="209">
        <v>6</v>
      </c>
      <c r="I396" s="210"/>
      <c r="J396" s="209">
        <f t="shared" si="115"/>
        <v>0</v>
      </c>
      <c r="K396" s="207" t="s">
        <v>1</v>
      </c>
      <c r="L396" s="34"/>
      <c r="M396" s="211" t="s">
        <v>1</v>
      </c>
      <c r="N396" s="212" t="s">
        <v>41</v>
      </c>
      <c r="O396" s="62"/>
      <c r="P396" s="213">
        <f t="shared" si="116"/>
        <v>0</v>
      </c>
      <c r="Q396" s="213">
        <v>0</v>
      </c>
      <c r="R396" s="213">
        <f t="shared" si="117"/>
        <v>0</v>
      </c>
      <c r="S396" s="213">
        <v>0</v>
      </c>
      <c r="T396" s="214">
        <f t="shared" si="118"/>
        <v>0</v>
      </c>
      <c r="AR396" s="215" t="s">
        <v>231</v>
      </c>
      <c r="AT396" s="215" t="s">
        <v>201</v>
      </c>
      <c r="AU396" s="215" t="s">
        <v>85</v>
      </c>
      <c r="AY396" s="13" t="s">
        <v>198</v>
      </c>
      <c r="BE396" s="216">
        <f t="shared" si="119"/>
        <v>0</v>
      </c>
      <c r="BF396" s="216">
        <f t="shared" si="120"/>
        <v>0</v>
      </c>
      <c r="BG396" s="216">
        <f t="shared" si="121"/>
        <v>0</v>
      </c>
      <c r="BH396" s="216">
        <f t="shared" si="122"/>
        <v>0</v>
      </c>
      <c r="BI396" s="216">
        <f t="shared" si="123"/>
        <v>0</v>
      </c>
      <c r="BJ396" s="13" t="s">
        <v>83</v>
      </c>
      <c r="BK396" s="216">
        <f t="shared" si="124"/>
        <v>0</v>
      </c>
      <c r="BL396" s="13" t="s">
        <v>231</v>
      </c>
      <c r="BM396" s="215" t="s">
        <v>943</v>
      </c>
    </row>
    <row r="397" spans="2:65" s="1" customFormat="1" ht="16.5" customHeight="1">
      <c r="B397" s="30"/>
      <c r="C397" s="205" t="s">
        <v>944</v>
      </c>
      <c r="D397" s="205" t="s">
        <v>201</v>
      </c>
      <c r="E397" s="206" t="s">
        <v>945</v>
      </c>
      <c r="F397" s="207" t="s">
        <v>946</v>
      </c>
      <c r="G397" s="208" t="s">
        <v>256</v>
      </c>
      <c r="H397" s="209">
        <v>180.98</v>
      </c>
      <c r="I397" s="210"/>
      <c r="J397" s="209">
        <f t="shared" si="115"/>
        <v>0</v>
      </c>
      <c r="K397" s="207" t="s">
        <v>1</v>
      </c>
      <c r="L397" s="34"/>
      <c r="M397" s="211" t="s">
        <v>1</v>
      </c>
      <c r="N397" s="212" t="s">
        <v>41</v>
      </c>
      <c r="O397" s="62"/>
      <c r="P397" s="213">
        <f t="shared" si="116"/>
        <v>0</v>
      </c>
      <c r="Q397" s="213">
        <v>0</v>
      </c>
      <c r="R397" s="213">
        <f t="shared" si="117"/>
        <v>0</v>
      </c>
      <c r="S397" s="213">
        <v>0</v>
      </c>
      <c r="T397" s="214">
        <f t="shared" si="118"/>
        <v>0</v>
      </c>
      <c r="AR397" s="215" t="s">
        <v>231</v>
      </c>
      <c r="AT397" s="215" t="s">
        <v>201</v>
      </c>
      <c r="AU397" s="215" t="s">
        <v>85</v>
      </c>
      <c r="AY397" s="13" t="s">
        <v>198</v>
      </c>
      <c r="BE397" s="216">
        <f t="shared" si="119"/>
        <v>0</v>
      </c>
      <c r="BF397" s="216">
        <f t="shared" si="120"/>
        <v>0</v>
      </c>
      <c r="BG397" s="216">
        <f t="shared" si="121"/>
        <v>0</v>
      </c>
      <c r="BH397" s="216">
        <f t="shared" si="122"/>
        <v>0</v>
      </c>
      <c r="BI397" s="216">
        <f t="shared" si="123"/>
        <v>0</v>
      </c>
      <c r="BJ397" s="13" t="s">
        <v>83</v>
      </c>
      <c r="BK397" s="216">
        <f t="shared" si="124"/>
        <v>0</v>
      </c>
      <c r="BL397" s="13" t="s">
        <v>231</v>
      </c>
      <c r="BM397" s="215" t="s">
        <v>947</v>
      </c>
    </row>
    <row r="398" spans="2:65" s="1" customFormat="1" ht="16.5" customHeight="1">
      <c r="B398" s="30"/>
      <c r="C398" s="205" t="s">
        <v>577</v>
      </c>
      <c r="D398" s="205" t="s">
        <v>201</v>
      </c>
      <c r="E398" s="206" t="s">
        <v>948</v>
      </c>
      <c r="F398" s="207" t="s">
        <v>949</v>
      </c>
      <c r="G398" s="208" t="s">
        <v>256</v>
      </c>
      <c r="H398" s="209">
        <v>57.5</v>
      </c>
      <c r="I398" s="210"/>
      <c r="J398" s="209">
        <f t="shared" si="115"/>
        <v>0</v>
      </c>
      <c r="K398" s="207" t="s">
        <v>1</v>
      </c>
      <c r="L398" s="34"/>
      <c r="M398" s="211" t="s">
        <v>1</v>
      </c>
      <c r="N398" s="212" t="s">
        <v>41</v>
      </c>
      <c r="O398" s="62"/>
      <c r="P398" s="213">
        <f t="shared" si="116"/>
        <v>0</v>
      </c>
      <c r="Q398" s="213">
        <v>0</v>
      </c>
      <c r="R398" s="213">
        <f t="shared" si="117"/>
        <v>0</v>
      </c>
      <c r="S398" s="213">
        <v>0</v>
      </c>
      <c r="T398" s="214">
        <f t="shared" si="118"/>
        <v>0</v>
      </c>
      <c r="AR398" s="215" t="s">
        <v>231</v>
      </c>
      <c r="AT398" s="215" t="s">
        <v>201</v>
      </c>
      <c r="AU398" s="215" t="s">
        <v>85</v>
      </c>
      <c r="AY398" s="13" t="s">
        <v>198</v>
      </c>
      <c r="BE398" s="216">
        <f t="shared" si="119"/>
        <v>0</v>
      </c>
      <c r="BF398" s="216">
        <f t="shared" si="120"/>
        <v>0</v>
      </c>
      <c r="BG398" s="216">
        <f t="shared" si="121"/>
        <v>0</v>
      </c>
      <c r="BH398" s="216">
        <f t="shared" si="122"/>
        <v>0</v>
      </c>
      <c r="BI398" s="216">
        <f t="shared" si="123"/>
        <v>0</v>
      </c>
      <c r="BJ398" s="13" t="s">
        <v>83</v>
      </c>
      <c r="BK398" s="216">
        <f t="shared" si="124"/>
        <v>0</v>
      </c>
      <c r="BL398" s="13" t="s">
        <v>231</v>
      </c>
      <c r="BM398" s="215" t="s">
        <v>950</v>
      </c>
    </row>
    <row r="399" spans="2:65" s="1" customFormat="1" ht="16.5" customHeight="1">
      <c r="B399" s="30"/>
      <c r="C399" s="205" t="s">
        <v>951</v>
      </c>
      <c r="D399" s="205" t="s">
        <v>201</v>
      </c>
      <c r="E399" s="206" t="s">
        <v>952</v>
      </c>
      <c r="F399" s="207" t="s">
        <v>953</v>
      </c>
      <c r="G399" s="208" t="s">
        <v>266</v>
      </c>
      <c r="H399" s="209">
        <v>3.48</v>
      </c>
      <c r="I399" s="210"/>
      <c r="J399" s="209">
        <f t="shared" si="115"/>
        <v>0</v>
      </c>
      <c r="K399" s="207" t="s">
        <v>1</v>
      </c>
      <c r="L399" s="34"/>
      <c r="M399" s="211" t="s">
        <v>1</v>
      </c>
      <c r="N399" s="212" t="s">
        <v>41</v>
      </c>
      <c r="O399" s="62"/>
      <c r="P399" s="213">
        <f t="shared" si="116"/>
        <v>0</v>
      </c>
      <c r="Q399" s="213">
        <v>0</v>
      </c>
      <c r="R399" s="213">
        <f t="shared" si="117"/>
        <v>0</v>
      </c>
      <c r="S399" s="213">
        <v>0</v>
      </c>
      <c r="T399" s="214">
        <f t="shared" si="118"/>
        <v>0</v>
      </c>
      <c r="AR399" s="215" t="s">
        <v>231</v>
      </c>
      <c r="AT399" s="215" t="s">
        <v>201</v>
      </c>
      <c r="AU399" s="215" t="s">
        <v>85</v>
      </c>
      <c r="AY399" s="13" t="s">
        <v>198</v>
      </c>
      <c r="BE399" s="216">
        <f t="shared" si="119"/>
        <v>0</v>
      </c>
      <c r="BF399" s="216">
        <f t="shared" si="120"/>
        <v>0</v>
      </c>
      <c r="BG399" s="216">
        <f t="shared" si="121"/>
        <v>0</v>
      </c>
      <c r="BH399" s="216">
        <f t="shared" si="122"/>
        <v>0</v>
      </c>
      <c r="BI399" s="216">
        <f t="shared" si="123"/>
        <v>0</v>
      </c>
      <c r="BJ399" s="13" t="s">
        <v>83</v>
      </c>
      <c r="BK399" s="216">
        <f t="shared" si="124"/>
        <v>0</v>
      </c>
      <c r="BL399" s="13" t="s">
        <v>231</v>
      </c>
      <c r="BM399" s="215" t="s">
        <v>954</v>
      </c>
    </row>
    <row r="400" spans="2:65" s="11" customFormat="1" ht="22.9" customHeight="1">
      <c r="B400" s="189"/>
      <c r="C400" s="190"/>
      <c r="D400" s="191" t="s">
        <v>75</v>
      </c>
      <c r="E400" s="203" t="s">
        <v>955</v>
      </c>
      <c r="F400" s="203" t="s">
        <v>956</v>
      </c>
      <c r="G400" s="190"/>
      <c r="H400" s="190"/>
      <c r="I400" s="193"/>
      <c r="J400" s="204">
        <f>BK400</f>
        <v>0</v>
      </c>
      <c r="K400" s="190"/>
      <c r="L400" s="195"/>
      <c r="M400" s="196"/>
      <c r="N400" s="197"/>
      <c r="O400" s="197"/>
      <c r="P400" s="198">
        <f>SUM(P401:P413)</f>
        <v>0</v>
      </c>
      <c r="Q400" s="197"/>
      <c r="R400" s="198">
        <f>SUM(R401:R413)</f>
        <v>0</v>
      </c>
      <c r="S400" s="197"/>
      <c r="T400" s="199">
        <f>SUM(T401:T413)</f>
        <v>0</v>
      </c>
      <c r="AR400" s="200" t="s">
        <v>85</v>
      </c>
      <c r="AT400" s="201" t="s">
        <v>75</v>
      </c>
      <c r="AU400" s="201" t="s">
        <v>83</v>
      </c>
      <c r="AY400" s="200" t="s">
        <v>198</v>
      </c>
      <c r="BK400" s="202">
        <f>SUM(BK401:BK413)</f>
        <v>0</v>
      </c>
    </row>
    <row r="401" spans="2:65" s="1" customFormat="1" ht="16.5" customHeight="1">
      <c r="B401" s="30"/>
      <c r="C401" s="205" t="s">
        <v>580</v>
      </c>
      <c r="D401" s="205" t="s">
        <v>201</v>
      </c>
      <c r="E401" s="206" t="s">
        <v>957</v>
      </c>
      <c r="F401" s="207" t="s">
        <v>958</v>
      </c>
      <c r="G401" s="208" t="s">
        <v>959</v>
      </c>
      <c r="H401" s="209">
        <v>1458</v>
      </c>
      <c r="I401" s="210"/>
      <c r="J401" s="209">
        <f t="shared" ref="J401:J413" si="125">ROUND(I401*H401,2)</f>
        <v>0</v>
      </c>
      <c r="K401" s="207" t="s">
        <v>1</v>
      </c>
      <c r="L401" s="34"/>
      <c r="M401" s="211" t="s">
        <v>1</v>
      </c>
      <c r="N401" s="212" t="s">
        <v>41</v>
      </c>
      <c r="O401" s="62"/>
      <c r="P401" s="213">
        <f t="shared" ref="P401:P413" si="126">O401*H401</f>
        <v>0</v>
      </c>
      <c r="Q401" s="213">
        <v>0</v>
      </c>
      <c r="R401" s="213">
        <f t="shared" ref="R401:R413" si="127">Q401*H401</f>
        <v>0</v>
      </c>
      <c r="S401" s="213">
        <v>0</v>
      </c>
      <c r="T401" s="214">
        <f t="shared" ref="T401:T413" si="128">S401*H401</f>
        <v>0</v>
      </c>
      <c r="AR401" s="215" t="s">
        <v>231</v>
      </c>
      <c r="AT401" s="215" t="s">
        <v>201</v>
      </c>
      <c r="AU401" s="215" t="s">
        <v>85</v>
      </c>
      <c r="AY401" s="13" t="s">
        <v>198</v>
      </c>
      <c r="BE401" s="216">
        <f t="shared" ref="BE401:BE413" si="129">IF(N401="základní",J401,0)</f>
        <v>0</v>
      </c>
      <c r="BF401" s="216">
        <f t="shared" ref="BF401:BF413" si="130">IF(N401="snížená",J401,0)</f>
        <v>0</v>
      </c>
      <c r="BG401" s="216">
        <f t="shared" ref="BG401:BG413" si="131">IF(N401="zákl. přenesená",J401,0)</f>
        <v>0</v>
      </c>
      <c r="BH401" s="216">
        <f t="shared" ref="BH401:BH413" si="132">IF(N401="sníž. přenesená",J401,0)</f>
        <v>0</v>
      </c>
      <c r="BI401" s="216">
        <f t="shared" ref="BI401:BI413" si="133">IF(N401="nulová",J401,0)</f>
        <v>0</v>
      </c>
      <c r="BJ401" s="13" t="s">
        <v>83</v>
      </c>
      <c r="BK401" s="216">
        <f t="shared" ref="BK401:BK413" si="134">ROUND(I401*H401,2)</f>
        <v>0</v>
      </c>
      <c r="BL401" s="13" t="s">
        <v>231</v>
      </c>
      <c r="BM401" s="215" t="s">
        <v>960</v>
      </c>
    </row>
    <row r="402" spans="2:65" s="1" customFormat="1" ht="16.5" customHeight="1">
      <c r="B402" s="30"/>
      <c r="C402" s="205" t="s">
        <v>961</v>
      </c>
      <c r="D402" s="205" t="s">
        <v>201</v>
      </c>
      <c r="E402" s="206" t="s">
        <v>962</v>
      </c>
      <c r="F402" s="207" t="s">
        <v>963</v>
      </c>
      <c r="G402" s="208" t="s">
        <v>246</v>
      </c>
      <c r="H402" s="209">
        <v>1.42</v>
      </c>
      <c r="I402" s="210"/>
      <c r="J402" s="209">
        <f t="shared" si="125"/>
        <v>0</v>
      </c>
      <c r="K402" s="207" t="s">
        <v>1</v>
      </c>
      <c r="L402" s="34"/>
      <c r="M402" s="211" t="s">
        <v>1</v>
      </c>
      <c r="N402" s="212" t="s">
        <v>41</v>
      </c>
      <c r="O402" s="62"/>
      <c r="P402" s="213">
        <f t="shared" si="126"/>
        <v>0</v>
      </c>
      <c r="Q402" s="213">
        <v>0</v>
      </c>
      <c r="R402" s="213">
        <f t="shared" si="127"/>
        <v>0</v>
      </c>
      <c r="S402" s="213">
        <v>0</v>
      </c>
      <c r="T402" s="214">
        <f t="shared" si="128"/>
        <v>0</v>
      </c>
      <c r="AR402" s="215" t="s">
        <v>231</v>
      </c>
      <c r="AT402" s="215" t="s">
        <v>201</v>
      </c>
      <c r="AU402" s="215" t="s">
        <v>85</v>
      </c>
      <c r="AY402" s="13" t="s">
        <v>198</v>
      </c>
      <c r="BE402" s="216">
        <f t="shared" si="129"/>
        <v>0</v>
      </c>
      <c r="BF402" s="216">
        <f t="shared" si="130"/>
        <v>0</v>
      </c>
      <c r="BG402" s="216">
        <f t="shared" si="131"/>
        <v>0</v>
      </c>
      <c r="BH402" s="216">
        <f t="shared" si="132"/>
        <v>0</v>
      </c>
      <c r="BI402" s="216">
        <f t="shared" si="133"/>
        <v>0</v>
      </c>
      <c r="BJ402" s="13" t="s">
        <v>83</v>
      </c>
      <c r="BK402" s="216">
        <f t="shared" si="134"/>
        <v>0</v>
      </c>
      <c r="BL402" s="13" t="s">
        <v>231</v>
      </c>
      <c r="BM402" s="215" t="s">
        <v>964</v>
      </c>
    </row>
    <row r="403" spans="2:65" s="1" customFormat="1" ht="16.5" customHeight="1">
      <c r="B403" s="30"/>
      <c r="C403" s="205" t="s">
        <v>584</v>
      </c>
      <c r="D403" s="205" t="s">
        <v>201</v>
      </c>
      <c r="E403" s="206" t="s">
        <v>965</v>
      </c>
      <c r="F403" s="207" t="s">
        <v>966</v>
      </c>
      <c r="G403" s="208" t="s">
        <v>256</v>
      </c>
      <c r="H403" s="209">
        <v>59.4</v>
      </c>
      <c r="I403" s="210"/>
      <c r="J403" s="209">
        <f t="shared" si="125"/>
        <v>0</v>
      </c>
      <c r="K403" s="207" t="s">
        <v>1</v>
      </c>
      <c r="L403" s="34"/>
      <c r="M403" s="211" t="s">
        <v>1</v>
      </c>
      <c r="N403" s="212" t="s">
        <v>41</v>
      </c>
      <c r="O403" s="62"/>
      <c r="P403" s="213">
        <f t="shared" si="126"/>
        <v>0</v>
      </c>
      <c r="Q403" s="213">
        <v>0</v>
      </c>
      <c r="R403" s="213">
        <f t="shared" si="127"/>
        <v>0</v>
      </c>
      <c r="S403" s="213">
        <v>0</v>
      </c>
      <c r="T403" s="214">
        <f t="shared" si="128"/>
        <v>0</v>
      </c>
      <c r="AR403" s="215" t="s">
        <v>231</v>
      </c>
      <c r="AT403" s="215" t="s">
        <v>201</v>
      </c>
      <c r="AU403" s="215" t="s">
        <v>85</v>
      </c>
      <c r="AY403" s="13" t="s">
        <v>198</v>
      </c>
      <c r="BE403" s="216">
        <f t="shared" si="129"/>
        <v>0</v>
      </c>
      <c r="BF403" s="216">
        <f t="shared" si="130"/>
        <v>0</v>
      </c>
      <c r="BG403" s="216">
        <f t="shared" si="131"/>
        <v>0</v>
      </c>
      <c r="BH403" s="216">
        <f t="shared" si="132"/>
        <v>0</v>
      </c>
      <c r="BI403" s="216">
        <f t="shared" si="133"/>
        <v>0</v>
      </c>
      <c r="BJ403" s="13" t="s">
        <v>83</v>
      </c>
      <c r="BK403" s="216">
        <f t="shared" si="134"/>
        <v>0</v>
      </c>
      <c r="BL403" s="13" t="s">
        <v>231</v>
      </c>
      <c r="BM403" s="215" t="s">
        <v>967</v>
      </c>
    </row>
    <row r="404" spans="2:65" s="1" customFormat="1" ht="16.5" customHeight="1">
      <c r="B404" s="30"/>
      <c r="C404" s="205" t="s">
        <v>968</v>
      </c>
      <c r="D404" s="205" t="s">
        <v>201</v>
      </c>
      <c r="E404" s="206" t="s">
        <v>969</v>
      </c>
      <c r="F404" s="207" t="s">
        <v>970</v>
      </c>
      <c r="G404" s="208" t="s">
        <v>959</v>
      </c>
      <c r="H404" s="209">
        <v>1617</v>
      </c>
      <c r="I404" s="210"/>
      <c r="J404" s="209">
        <f t="shared" si="125"/>
        <v>0</v>
      </c>
      <c r="K404" s="207" t="s">
        <v>1</v>
      </c>
      <c r="L404" s="34"/>
      <c r="M404" s="211" t="s">
        <v>1</v>
      </c>
      <c r="N404" s="212" t="s">
        <v>41</v>
      </c>
      <c r="O404" s="62"/>
      <c r="P404" s="213">
        <f t="shared" si="126"/>
        <v>0</v>
      </c>
      <c r="Q404" s="213">
        <v>0</v>
      </c>
      <c r="R404" s="213">
        <f t="shared" si="127"/>
        <v>0</v>
      </c>
      <c r="S404" s="213">
        <v>0</v>
      </c>
      <c r="T404" s="214">
        <f t="shared" si="128"/>
        <v>0</v>
      </c>
      <c r="AR404" s="215" t="s">
        <v>231</v>
      </c>
      <c r="AT404" s="215" t="s">
        <v>201</v>
      </c>
      <c r="AU404" s="215" t="s">
        <v>85</v>
      </c>
      <c r="AY404" s="13" t="s">
        <v>198</v>
      </c>
      <c r="BE404" s="216">
        <f t="shared" si="129"/>
        <v>0</v>
      </c>
      <c r="BF404" s="216">
        <f t="shared" si="130"/>
        <v>0</v>
      </c>
      <c r="BG404" s="216">
        <f t="shared" si="131"/>
        <v>0</v>
      </c>
      <c r="BH404" s="216">
        <f t="shared" si="132"/>
        <v>0</v>
      </c>
      <c r="BI404" s="216">
        <f t="shared" si="133"/>
        <v>0</v>
      </c>
      <c r="BJ404" s="13" t="s">
        <v>83</v>
      </c>
      <c r="BK404" s="216">
        <f t="shared" si="134"/>
        <v>0</v>
      </c>
      <c r="BL404" s="13" t="s">
        <v>231</v>
      </c>
      <c r="BM404" s="215" t="s">
        <v>971</v>
      </c>
    </row>
    <row r="405" spans="2:65" s="1" customFormat="1" ht="16.5" customHeight="1">
      <c r="B405" s="30"/>
      <c r="C405" s="205" t="s">
        <v>587</v>
      </c>
      <c r="D405" s="205" t="s">
        <v>201</v>
      </c>
      <c r="E405" s="206" t="s">
        <v>972</v>
      </c>
      <c r="F405" s="207" t="s">
        <v>973</v>
      </c>
      <c r="G405" s="208" t="s">
        <v>959</v>
      </c>
      <c r="H405" s="209">
        <v>756.26</v>
      </c>
      <c r="I405" s="210"/>
      <c r="J405" s="209">
        <f t="shared" si="125"/>
        <v>0</v>
      </c>
      <c r="K405" s="207" t="s">
        <v>1</v>
      </c>
      <c r="L405" s="34"/>
      <c r="M405" s="211" t="s">
        <v>1</v>
      </c>
      <c r="N405" s="212" t="s">
        <v>41</v>
      </c>
      <c r="O405" s="62"/>
      <c r="P405" s="213">
        <f t="shared" si="126"/>
        <v>0</v>
      </c>
      <c r="Q405" s="213">
        <v>0</v>
      </c>
      <c r="R405" s="213">
        <f t="shared" si="127"/>
        <v>0</v>
      </c>
      <c r="S405" s="213">
        <v>0</v>
      </c>
      <c r="T405" s="214">
        <f t="shared" si="128"/>
        <v>0</v>
      </c>
      <c r="AR405" s="215" t="s">
        <v>231</v>
      </c>
      <c r="AT405" s="215" t="s">
        <v>201</v>
      </c>
      <c r="AU405" s="215" t="s">
        <v>85</v>
      </c>
      <c r="AY405" s="13" t="s">
        <v>198</v>
      </c>
      <c r="BE405" s="216">
        <f t="shared" si="129"/>
        <v>0</v>
      </c>
      <c r="BF405" s="216">
        <f t="shared" si="130"/>
        <v>0</v>
      </c>
      <c r="BG405" s="216">
        <f t="shared" si="131"/>
        <v>0</v>
      </c>
      <c r="BH405" s="216">
        <f t="shared" si="132"/>
        <v>0</v>
      </c>
      <c r="BI405" s="216">
        <f t="shared" si="133"/>
        <v>0</v>
      </c>
      <c r="BJ405" s="13" t="s">
        <v>83</v>
      </c>
      <c r="BK405" s="216">
        <f t="shared" si="134"/>
        <v>0</v>
      </c>
      <c r="BL405" s="13" t="s">
        <v>231</v>
      </c>
      <c r="BM405" s="215" t="s">
        <v>974</v>
      </c>
    </row>
    <row r="406" spans="2:65" s="1" customFormat="1" ht="16.5" customHeight="1">
      <c r="B406" s="30"/>
      <c r="C406" s="205" t="s">
        <v>975</v>
      </c>
      <c r="D406" s="205" t="s">
        <v>201</v>
      </c>
      <c r="E406" s="206" t="s">
        <v>976</v>
      </c>
      <c r="F406" s="207" t="s">
        <v>977</v>
      </c>
      <c r="G406" s="208" t="s">
        <v>246</v>
      </c>
      <c r="H406" s="209">
        <v>0.37</v>
      </c>
      <c r="I406" s="210"/>
      <c r="J406" s="209">
        <f t="shared" si="125"/>
        <v>0</v>
      </c>
      <c r="K406" s="207" t="s">
        <v>1</v>
      </c>
      <c r="L406" s="34"/>
      <c r="M406" s="211" t="s">
        <v>1</v>
      </c>
      <c r="N406" s="212" t="s">
        <v>41</v>
      </c>
      <c r="O406" s="62"/>
      <c r="P406" s="213">
        <f t="shared" si="126"/>
        <v>0</v>
      </c>
      <c r="Q406" s="213">
        <v>0</v>
      </c>
      <c r="R406" s="213">
        <f t="shared" si="127"/>
        <v>0</v>
      </c>
      <c r="S406" s="213">
        <v>0</v>
      </c>
      <c r="T406" s="214">
        <f t="shared" si="128"/>
        <v>0</v>
      </c>
      <c r="AR406" s="215" t="s">
        <v>231</v>
      </c>
      <c r="AT406" s="215" t="s">
        <v>201</v>
      </c>
      <c r="AU406" s="215" t="s">
        <v>85</v>
      </c>
      <c r="AY406" s="13" t="s">
        <v>198</v>
      </c>
      <c r="BE406" s="216">
        <f t="shared" si="129"/>
        <v>0</v>
      </c>
      <c r="BF406" s="216">
        <f t="shared" si="130"/>
        <v>0</v>
      </c>
      <c r="BG406" s="216">
        <f t="shared" si="131"/>
        <v>0</v>
      </c>
      <c r="BH406" s="216">
        <f t="shared" si="132"/>
        <v>0</v>
      </c>
      <c r="BI406" s="216">
        <f t="shared" si="133"/>
        <v>0</v>
      </c>
      <c r="BJ406" s="13" t="s">
        <v>83</v>
      </c>
      <c r="BK406" s="216">
        <f t="shared" si="134"/>
        <v>0</v>
      </c>
      <c r="BL406" s="13" t="s">
        <v>231</v>
      </c>
      <c r="BM406" s="215" t="s">
        <v>978</v>
      </c>
    </row>
    <row r="407" spans="2:65" s="1" customFormat="1" ht="16.5" customHeight="1">
      <c r="B407" s="30"/>
      <c r="C407" s="205" t="s">
        <v>591</v>
      </c>
      <c r="D407" s="205" t="s">
        <v>201</v>
      </c>
      <c r="E407" s="206" t="s">
        <v>979</v>
      </c>
      <c r="F407" s="207" t="s">
        <v>980</v>
      </c>
      <c r="G407" s="208" t="s">
        <v>246</v>
      </c>
      <c r="H407" s="209">
        <v>0.42</v>
      </c>
      <c r="I407" s="210"/>
      <c r="J407" s="209">
        <f t="shared" si="125"/>
        <v>0</v>
      </c>
      <c r="K407" s="207" t="s">
        <v>1</v>
      </c>
      <c r="L407" s="34"/>
      <c r="M407" s="211" t="s">
        <v>1</v>
      </c>
      <c r="N407" s="212" t="s">
        <v>41</v>
      </c>
      <c r="O407" s="62"/>
      <c r="P407" s="213">
        <f t="shared" si="126"/>
        <v>0</v>
      </c>
      <c r="Q407" s="213">
        <v>0</v>
      </c>
      <c r="R407" s="213">
        <f t="shared" si="127"/>
        <v>0</v>
      </c>
      <c r="S407" s="213">
        <v>0</v>
      </c>
      <c r="T407" s="214">
        <f t="shared" si="128"/>
        <v>0</v>
      </c>
      <c r="AR407" s="215" t="s">
        <v>231</v>
      </c>
      <c r="AT407" s="215" t="s">
        <v>201</v>
      </c>
      <c r="AU407" s="215" t="s">
        <v>85</v>
      </c>
      <c r="AY407" s="13" t="s">
        <v>198</v>
      </c>
      <c r="BE407" s="216">
        <f t="shared" si="129"/>
        <v>0</v>
      </c>
      <c r="BF407" s="216">
        <f t="shared" si="130"/>
        <v>0</v>
      </c>
      <c r="BG407" s="216">
        <f t="shared" si="131"/>
        <v>0</v>
      </c>
      <c r="BH407" s="216">
        <f t="shared" si="132"/>
        <v>0</v>
      </c>
      <c r="BI407" s="216">
        <f t="shared" si="133"/>
        <v>0</v>
      </c>
      <c r="BJ407" s="13" t="s">
        <v>83</v>
      </c>
      <c r="BK407" s="216">
        <f t="shared" si="134"/>
        <v>0</v>
      </c>
      <c r="BL407" s="13" t="s">
        <v>231</v>
      </c>
      <c r="BM407" s="215" t="s">
        <v>981</v>
      </c>
    </row>
    <row r="408" spans="2:65" s="1" customFormat="1" ht="16.5" customHeight="1">
      <c r="B408" s="30"/>
      <c r="C408" s="205" t="s">
        <v>982</v>
      </c>
      <c r="D408" s="205" t="s">
        <v>201</v>
      </c>
      <c r="E408" s="206" t="s">
        <v>962</v>
      </c>
      <c r="F408" s="207" t="s">
        <v>963</v>
      </c>
      <c r="G408" s="208" t="s">
        <v>246</v>
      </c>
      <c r="H408" s="209">
        <v>0.01</v>
      </c>
      <c r="I408" s="210"/>
      <c r="J408" s="209">
        <f t="shared" si="125"/>
        <v>0</v>
      </c>
      <c r="K408" s="207" t="s">
        <v>1</v>
      </c>
      <c r="L408" s="34"/>
      <c r="M408" s="211" t="s">
        <v>1</v>
      </c>
      <c r="N408" s="212" t="s">
        <v>41</v>
      </c>
      <c r="O408" s="62"/>
      <c r="P408" s="213">
        <f t="shared" si="126"/>
        <v>0</v>
      </c>
      <c r="Q408" s="213">
        <v>0</v>
      </c>
      <c r="R408" s="213">
        <f t="shared" si="127"/>
        <v>0</v>
      </c>
      <c r="S408" s="213">
        <v>0</v>
      </c>
      <c r="T408" s="214">
        <f t="shared" si="128"/>
        <v>0</v>
      </c>
      <c r="AR408" s="215" t="s">
        <v>231</v>
      </c>
      <c r="AT408" s="215" t="s">
        <v>201</v>
      </c>
      <c r="AU408" s="215" t="s">
        <v>85</v>
      </c>
      <c r="AY408" s="13" t="s">
        <v>198</v>
      </c>
      <c r="BE408" s="216">
        <f t="shared" si="129"/>
        <v>0</v>
      </c>
      <c r="BF408" s="216">
        <f t="shared" si="130"/>
        <v>0</v>
      </c>
      <c r="BG408" s="216">
        <f t="shared" si="131"/>
        <v>0</v>
      </c>
      <c r="BH408" s="216">
        <f t="shared" si="132"/>
        <v>0</v>
      </c>
      <c r="BI408" s="216">
        <f t="shared" si="133"/>
        <v>0</v>
      </c>
      <c r="BJ408" s="13" t="s">
        <v>83</v>
      </c>
      <c r="BK408" s="216">
        <f t="shared" si="134"/>
        <v>0</v>
      </c>
      <c r="BL408" s="13" t="s">
        <v>231</v>
      </c>
      <c r="BM408" s="215" t="s">
        <v>983</v>
      </c>
    </row>
    <row r="409" spans="2:65" s="1" customFormat="1" ht="16.5" customHeight="1">
      <c r="B409" s="30"/>
      <c r="C409" s="205" t="s">
        <v>594</v>
      </c>
      <c r="D409" s="205" t="s">
        <v>201</v>
      </c>
      <c r="E409" s="206" t="s">
        <v>984</v>
      </c>
      <c r="F409" s="207" t="s">
        <v>985</v>
      </c>
      <c r="G409" s="208" t="s">
        <v>204</v>
      </c>
      <c r="H409" s="209">
        <v>4</v>
      </c>
      <c r="I409" s="210"/>
      <c r="J409" s="209">
        <f t="shared" si="125"/>
        <v>0</v>
      </c>
      <c r="K409" s="207" t="s">
        <v>1</v>
      </c>
      <c r="L409" s="34"/>
      <c r="M409" s="211" t="s">
        <v>1</v>
      </c>
      <c r="N409" s="212" t="s">
        <v>41</v>
      </c>
      <c r="O409" s="62"/>
      <c r="P409" s="213">
        <f t="shared" si="126"/>
        <v>0</v>
      </c>
      <c r="Q409" s="213">
        <v>0</v>
      </c>
      <c r="R409" s="213">
        <f t="shared" si="127"/>
        <v>0</v>
      </c>
      <c r="S409" s="213">
        <v>0</v>
      </c>
      <c r="T409" s="214">
        <f t="shared" si="128"/>
        <v>0</v>
      </c>
      <c r="AR409" s="215" t="s">
        <v>231</v>
      </c>
      <c r="AT409" s="215" t="s">
        <v>201</v>
      </c>
      <c r="AU409" s="215" t="s">
        <v>85</v>
      </c>
      <c r="AY409" s="13" t="s">
        <v>198</v>
      </c>
      <c r="BE409" s="216">
        <f t="shared" si="129"/>
        <v>0</v>
      </c>
      <c r="BF409" s="216">
        <f t="shared" si="130"/>
        <v>0</v>
      </c>
      <c r="BG409" s="216">
        <f t="shared" si="131"/>
        <v>0</v>
      </c>
      <c r="BH409" s="216">
        <f t="shared" si="132"/>
        <v>0</v>
      </c>
      <c r="BI409" s="216">
        <f t="shared" si="133"/>
        <v>0</v>
      </c>
      <c r="BJ409" s="13" t="s">
        <v>83</v>
      </c>
      <c r="BK409" s="216">
        <f t="shared" si="134"/>
        <v>0</v>
      </c>
      <c r="BL409" s="13" t="s">
        <v>231</v>
      </c>
      <c r="BM409" s="215" t="s">
        <v>986</v>
      </c>
    </row>
    <row r="410" spans="2:65" s="1" customFormat="1" ht="16.5" customHeight="1">
      <c r="B410" s="30"/>
      <c r="C410" s="205" t="s">
        <v>987</v>
      </c>
      <c r="D410" s="205" t="s">
        <v>201</v>
      </c>
      <c r="E410" s="206" t="s">
        <v>988</v>
      </c>
      <c r="F410" s="207" t="s">
        <v>989</v>
      </c>
      <c r="G410" s="208" t="s">
        <v>204</v>
      </c>
      <c r="H410" s="209">
        <v>4</v>
      </c>
      <c r="I410" s="210"/>
      <c r="J410" s="209">
        <f t="shared" si="125"/>
        <v>0</v>
      </c>
      <c r="K410" s="207" t="s">
        <v>1</v>
      </c>
      <c r="L410" s="34"/>
      <c r="M410" s="211" t="s">
        <v>1</v>
      </c>
      <c r="N410" s="212" t="s">
        <v>41</v>
      </c>
      <c r="O410" s="62"/>
      <c r="P410" s="213">
        <f t="shared" si="126"/>
        <v>0</v>
      </c>
      <c r="Q410" s="213">
        <v>0</v>
      </c>
      <c r="R410" s="213">
        <f t="shared" si="127"/>
        <v>0</v>
      </c>
      <c r="S410" s="213">
        <v>0</v>
      </c>
      <c r="T410" s="214">
        <f t="shared" si="128"/>
        <v>0</v>
      </c>
      <c r="AR410" s="215" t="s">
        <v>231</v>
      </c>
      <c r="AT410" s="215" t="s">
        <v>201</v>
      </c>
      <c r="AU410" s="215" t="s">
        <v>85</v>
      </c>
      <c r="AY410" s="13" t="s">
        <v>198</v>
      </c>
      <c r="BE410" s="216">
        <f t="shared" si="129"/>
        <v>0</v>
      </c>
      <c r="BF410" s="216">
        <f t="shared" si="130"/>
        <v>0</v>
      </c>
      <c r="BG410" s="216">
        <f t="shared" si="131"/>
        <v>0</v>
      </c>
      <c r="BH410" s="216">
        <f t="shared" si="132"/>
        <v>0</v>
      </c>
      <c r="BI410" s="216">
        <f t="shared" si="133"/>
        <v>0</v>
      </c>
      <c r="BJ410" s="13" t="s">
        <v>83</v>
      </c>
      <c r="BK410" s="216">
        <f t="shared" si="134"/>
        <v>0</v>
      </c>
      <c r="BL410" s="13" t="s">
        <v>231</v>
      </c>
      <c r="BM410" s="215" t="s">
        <v>990</v>
      </c>
    </row>
    <row r="411" spans="2:65" s="1" customFormat="1" ht="16.5" customHeight="1">
      <c r="B411" s="30"/>
      <c r="C411" s="205" t="s">
        <v>598</v>
      </c>
      <c r="D411" s="205" t="s">
        <v>201</v>
      </c>
      <c r="E411" s="206" t="s">
        <v>991</v>
      </c>
      <c r="F411" s="207" t="s">
        <v>992</v>
      </c>
      <c r="G411" s="208" t="s">
        <v>446</v>
      </c>
      <c r="H411" s="209">
        <v>1</v>
      </c>
      <c r="I411" s="210"/>
      <c r="J411" s="209">
        <f t="shared" si="125"/>
        <v>0</v>
      </c>
      <c r="K411" s="207" t="s">
        <v>1</v>
      </c>
      <c r="L411" s="34"/>
      <c r="M411" s="211" t="s">
        <v>1</v>
      </c>
      <c r="N411" s="212" t="s">
        <v>41</v>
      </c>
      <c r="O411" s="62"/>
      <c r="P411" s="213">
        <f t="shared" si="126"/>
        <v>0</v>
      </c>
      <c r="Q411" s="213">
        <v>0</v>
      </c>
      <c r="R411" s="213">
        <f t="shared" si="127"/>
        <v>0</v>
      </c>
      <c r="S411" s="213">
        <v>0</v>
      </c>
      <c r="T411" s="214">
        <f t="shared" si="128"/>
        <v>0</v>
      </c>
      <c r="AR411" s="215" t="s">
        <v>231</v>
      </c>
      <c r="AT411" s="215" t="s">
        <v>201</v>
      </c>
      <c r="AU411" s="215" t="s">
        <v>85</v>
      </c>
      <c r="AY411" s="13" t="s">
        <v>198</v>
      </c>
      <c r="BE411" s="216">
        <f t="shared" si="129"/>
        <v>0</v>
      </c>
      <c r="BF411" s="216">
        <f t="shared" si="130"/>
        <v>0</v>
      </c>
      <c r="BG411" s="216">
        <f t="shared" si="131"/>
        <v>0</v>
      </c>
      <c r="BH411" s="216">
        <f t="shared" si="132"/>
        <v>0</v>
      </c>
      <c r="BI411" s="216">
        <f t="shared" si="133"/>
        <v>0</v>
      </c>
      <c r="BJ411" s="13" t="s">
        <v>83</v>
      </c>
      <c r="BK411" s="216">
        <f t="shared" si="134"/>
        <v>0</v>
      </c>
      <c r="BL411" s="13" t="s">
        <v>231</v>
      </c>
      <c r="BM411" s="215" t="s">
        <v>993</v>
      </c>
    </row>
    <row r="412" spans="2:65" s="1" customFormat="1" ht="16.5" customHeight="1">
      <c r="B412" s="30"/>
      <c r="C412" s="205" t="s">
        <v>994</v>
      </c>
      <c r="D412" s="205" t="s">
        <v>201</v>
      </c>
      <c r="E412" s="206" t="s">
        <v>995</v>
      </c>
      <c r="F412" s="207" t="s">
        <v>996</v>
      </c>
      <c r="G412" s="208" t="s">
        <v>256</v>
      </c>
      <c r="H412" s="209">
        <v>10</v>
      </c>
      <c r="I412" s="210"/>
      <c r="J412" s="209">
        <f t="shared" si="125"/>
        <v>0</v>
      </c>
      <c r="K412" s="207" t="s">
        <v>1</v>
      </c>
      <c r="L412" s="34"/>
      <c r="M412" s="211" t="s">
        <v>1</v>
      </c>
      <c r="N412" s="212" t="s">
        <v>41</v>
      </c>
      <c r="O412" s="62"/>
      <c r="P412" s="213">
        <f t="shared" si="126"/>
        <v>0</v>
      </c>
      <c r="Q412" s="213">
        <v>0</v>
      </c>
      <c r="R412" s="213">
        <f t="shared" si="127"/>
        <v>0</v>
      </c>
      <c r="S412" s="213">
        <v>0</v>
      </c>
      <c r="T412" s="214">
        <f t="shared" si="128"/>
        <v>0</v>
      </c>
      <c r="AR412" s="215" t="s">
        <v>231</v>
      </c>
      <c r="AT412" s="215" t="s">
        <v>201</v>
      </c>
      <c r="AU412" s="215" t="s">
        <v>85</v>
      </c>
      <c r="AY412" s="13" t="s">
        <v>198</v>
      </c>
      <c r="BE412" s="216">
        <f t="shared" si="129"/>
        <v>0</v>
      </c>
      <c r="BF412" s="216">
        <f t="shared" si="130"/>
        <v>0</v>
      </c>
      <c r="BG412" s="216">
        <f t="shared" si="131"/>
        <v>0</v>
      </c>
      <c r="BH412" s="216">
        <f t="shared" si="132"/>
        <v>0</v>
      </c>
      <c r="BI412" s="216">
        <f t="shared" si="133"/>
        <v>0</v>
      </c>
      <c r="BJ412" s="13" t="s">
        <v>83</v>
      </c>
      <c r="BK412" s="216">
        <f t="shared" si="134"/>
        <v>0</v>
      </c>
      <c r="BL412" s="13" t="s">
        <v>231</v>
      </c>
      <c r="BM412" s="215" t="s">
        <v>997</v>
      </c>
    </row>
    <row r="413" spans="2:65" s="1" customFormat="1" ht="16.5" customHeight="1">
      <c r="B413" s="30"/>
      <c r="C413" s="205" t="s">
        <v>601</v>
      </c>
      <c r="D413" s="205" t="s">
        <v>201</v>
      </c>
      <c r="E413" s="206" t="s">
        <v>998</v>
      </c>
      <c r="F413" s="207" t="s">
        <v>999</v>
      </c>
      <c r="G413" s="208" t="s">
        <v>266</v>
      </c>
      <c r="H413" s="209">
        <v>2.68</v>
      </c>
      <c r="I413" s="210"/>
      <c r="J413" s="209">
        <f t="shared" si="125"/>
        <v>0</v>
      </c>
      <c r="K413" s="207" t="s">
        <v>1</v>
      </c>
      <c r="L413" s="34"/>
      <c r="M413" s="211" t="s">
        <v>1</v>
      </c>
      <c r="N413" s="212" t="s">
        <v>41</v>
      </c>
      <c r="O413" s="62"/>
      <c r="P413" s="213">
        <f t="shared" si="126"/>
        <v>0</v>
      </c>
      <c r="Q413" s="213">
        <v>0</v>
      </c>
      <c r="R413" s="213">
        <f t="shared" si="127"/>
        <v>0</v>
      </c>
      <c r="S413" s="213">
        <v>0</v>
      </c>
      <c r="T413" s="214">
        <f t="shared" si="128"/>
        <v>0</v>
      </c>
      <c r="AR413" s="215" t="s">
        <v>231</v>
      </c>
      <c r="AT413" s="215" t="s">
        <v>201</v>
      </c>
      <c r="AU413" s="215" t="s">
        <v>85</v>
      </c>
      <c r="AY413" s="13" t="s">
        <v>198</v>
      </c>
      <c r="BE413" s="216">
        <f t="shared" si="129"/>
        <v>0</v>
      </c>
      <c r="BF413" s="216">
        <f t="shared" si="130"/>
        <v>0</v>
      </c>
      <c r="BG413" s="216">
        <f t="shared" si="131"/>
        <v>0</v>
      </c>
      <c r="BH413" s="216">
        <f t="shared" si="132"/>
        <v>0</v>
      </c>
      <c r="BI413" s="216">
        <f t="shared" si="133"/>
        <v>0</v>
      </c>
      <c r="BJ413" s="13" t="s">
        <v>83</v>
      </c>
      <c r="BK413" s="216">
        <f t="shared" si="134"/>
        <v>0</v>
      </c>
      <c r="BL413" s="13" t="s">
        <v>231</v>
      </c>
      <c r="BM413" s="215" t="s">
        <v>1000</v>
      </c>
    </row>
    <row r="414" spans="2:65" s="11" customFormat="1" ht="22.9" customHeight="1">
      <c r="B414" s="189"/>
      <c r="C414" s="190"/>
      <c r="D414" s="191" t="s">
        <v>75</v>
      </c>
      <c r="E414" s="203" t="s">
        <v>1001</v>
      </c>
      <c r="F414" s="203" t="s">
        <v>1002</v>
      </c>
      <c r="G414" s="190"/>
      <c r="H414" s="190"/>
      <c r="I414" s="193"/>
      <c r="J414" s="204">
        <f>BK414</f>
        <v>0</v>
      </c>
      <c r="K414" s="190"/>
      <c r="L414" s="195"/>
      <c r="M414" s="196"/>
      <c r="N414" s="197"/>
      <c r="O414" s="197"/>
      <c r="P414" s="198">
        <f>SUM(P415:P424)</f>
        <v>0</v>
      </c>
      <c r="Q414" s="197"/>
      <c r="R414" s="198">
        <f>SUM(R415:R424)</f>
        <v>0</v>
      </c>
      <c r="S414" s="197"/>
      <c r="T414" s="199">
        <f>SUM(T415:T424)</f>
        <v>0</v>
      </c>
      <c r="AR414" s="200" t="s">
        <v>85</v>
      </c>
      <c r="AT414" s="201" t="s">
        <v>75</v>
      </c>
      <c r="AU414" s="201" t="s">
        <v>83</v>
      </c>
      <c r="AY414" s="200" t="s">
        <v>198</v>
      </c>
      <c r="BK414" s="202">
        <f>SUM(BK415:BK424)</f>
        <v>0</v>
      </c>
    </row>
    <row r="415" spans="2:65" s="1" customFormat="1" ht="16.5" customHeight="1">
      <c r="B415" s="30"/>
      <c r="C415" s="205" t="s">
        <v>1003</v>
      </c>
      <c r="D415" s="205" t="s">
        <v>201</v>
      </c>
      <c r="E415" s="206" t="s">
        <v>1004</v>
      </c>
      <c r="F415" s="207" t="s">
        <v>1005</v>
      </c>
      <c r="G415" s="208" t="s">
        <v>256</v>
      </c>
      <c r="H415" s="209">
        <v>204.46</v>
      </c>
      <c r="I415" s="210"/>
      <c r="J415" s="209">
        <f t="shared" ref="J415:J424" si="135">ROUND(I415*H415,2)</f>
        <v>0</v>
      </c>
      <c r="K415" s="207" t="s">
        <v>1</v>
      </c>
      <c r="L415" s="34"/>
      <c r="M415" s="211" t="s">
        <v>1</v>
      </c>
      <c r="N415" s="212" t="s">
        <v>41</v>
      </c>
      <c r="O415" s="62"/>
      <c r="P415" s="213">
        <f t="shared" ref="P415:P424" si="136">O415*H415</f>
        <v>0</v>
      </c>
      <c r="Q415" s="213">
        <v>0</v>
      </c>
      <c r="R415" s="213">
        <f t="shared" ref="R415:R424" si="137">Q415*H415</f>
        <v>0</v>
      </c>
      <c r="S415" s="213">
        <v>0</v>
      </c>
      <c r="T415" s="214">
        <f t="shared" ref="T415:T424" si="138">S415*H415</f>
        <v>0</v>
      </c>
      <c r="AR415" s="215" t="s">
        <v>231</v>
      </c>
      <c r="AT415" s="215" t="s">
        <v>201</v>
      </c>
      <c r="AU415" s="215" t="s">
        <v>85</v>
      </c>
      <c r="AY415" s="13" t="s">
        <v>198</v>
      </c>
      <c r="BE415" s="216">
        <f t="shared" ref="BE415:BE424" si="139">IF(N415="základní",J415,0)</f>
        <v>0</v>
      </c>
      <c r="BF415" s="216">
        <f t="shared" ref="BF415:BF424" si="140">IF(N415="snížená",J415,0)</f>
        <v>0</v>
      </c>
      <c r="BG415" s="216">
        <f t="shared" ref="BG415:BG424" si="141">IF(N415="zákl. přenesená",J415,0)</f>
        <v>0</v>
      </c>
      <c r="BH415" s="216">
        <f t="shared" ref="BH415:BH424" si="142">IF(N415="sníž. přenesená",J415,0)</f>
        <v>0</v>
      </c>
      <c r="BI415" s="216">
        <f t="shared" ref="BI415:BI424" si="143">IF(N415="nulová",J415,0)</f>
        <v>0</v>
      </c>
      <c r="BJ415" s="13" t="s">
        <v>83</v>
      </c>
      <c r="BK415" s="216">
        <f t="shared" ref="BK415:BK424" si="144">ROUND(I415*H415,2)</f>
        <v>0</v>
      </c>
      <c r="BL415" s="13" t="s">
        <v>231</v>
      </c>
      <c r="BM415" s="215" t="s">
        <v>1006</v>
      </c>
    </row>
    <row r="416" spans="2:65" s="1" customFormat="1" ht="16.5" customHeight="1">
      <c r="B416" s="30"/>
      <c r="C416" s="205" t="s">
        <v>605</v>
      </c>
      <c r="D416" s="205" t="s">
        <v>201</v>
      </c>
      <c r="E416" s="206" t="s">
        <v>1007</v>
      </c>
      <c r="F416" s="207" t="s">
        <v>1008</v>
      </c>
      <c r="G416" s="208" t="s">
        <v>256</v>
      </c>
      <c r="H416" s="209">
        <v>31.8</v>
      </c>
      <c r="I416" s="210"/>
      <c r="J416" s="209">
        <f t="shared" si="135"/>
        <v>0</v>
      </c>
      <c r="K416" s="207" t="s">
        <v>1</v>
      </c>
      <c r="L416" s="34"/>
      <c r="M416" s="211" t="s">
        <v>1</v>
      </c>
      <c r="N416" s="212" t="s">
        <v>41</v>
      </c>
      <c r="O416" s="62"/>
      <c r="P416" s="213">
        <f t="shared" si="136"/>
        <v>0</v>
      </c>
      <c r="Q416" s="213">
        <v>0</v>
      </c>
      <c r="R416" s="213">
        <f t="shared" si="137"/>
        <v>0</v>
      </c>
      <c r="S416" s="213">
        <v>0</v>
      </c>
      <c r="T416" s="214">
        <f t="shared" si="138"/>
        <v>0</v>
      </c>
      <c r="AR416" s="215" t="s">
        <v>231</v>
      </c>
      <c r="AT416" s="215" t="s">
        <v>201</v>
      </c>
      <c r="AU416" s="215" t="s">
        <v>85</v>
      </c>
      <c r="AY416" s="13" t="s">
        <v>198</v>
      </c>
      <c r="BE416" s="216">
        <f t="shared" si="139"/>
        <v>0</v>
      </c>
      <c r="BF416" s="216">
        <f t="shared" si="140"/>
        <v>0</v>
      </c>
      <c r="BG416" s="216">
        <f t="shared" si="141"/>
        <v>0</v>
      </c>
      <c r="BH416" s="216">
        <f t="shared" si="142"/>
        <v>0</v>
      </c>
      <c r="BI416" s="216">
        <f t="shared" si="143"/>
        <v>0</v>
      </c>
      <c r="BJ416" s="13" t="s">
        <v>83</v>
      </c>
      <c r="BK416" s="216">
        <f t="shared" si="144"/>
        <v>0</v>
      </c>
      <c r="BL416" s="13" t="s">
        <v>231</v>
      </c>
      <c r="BM416" s="215" t="s">
        <v>1009</v>
      </c>
    </row>
    <row r="417" spans="2:65" s="1" customFormat="1" ht="16.5" customHeight="1">
      <c r="B417" s="30"/>
      <c r="C417" s="205" t="s">
        <v>1010</v>
      </c>
      <c r="D417" s="205" t="s">
        <v>201</v>
      </c>
      <c r="E417" s="206" t="s">
        <v>1011</v>
      </c>
      <c r="F417" s="207" t="s">
        <v>1012</v>
      </c>
      <c r="G417" s="208" t="s">
        <v>275</v>
      </c>
      <c r="H417" s="209">
        <v>227.58</v>
      </c>
      <c r="I417" s="210"/>
      <c r="J417" s="209">
        <f t="shared" si="135"/>
        <v>0</v>
      </c>
      <c r="K417" s="207" t="s">
        <v>1</v>
      </c>
      <c r="L417" s="34"/>
      <c r="M417" s="211" t="s">
        <v>1</v>
      </c>
      <c r="N417" s="212" t="s">
        <v>41</v>
      </c>
      <c r="O417" s="62"/>
      <c r="P417" s="213">
        <f t="shared" si="136"/>
        <v>0</v>
      </c>
      <c r="Q417" s="213">
        <v>0</v>
      </c>
      <c r="R417" s="213">
        <f t="shared" si="137"/>
        <v>0</v>
      </c>
      <c r="S417" s="213">
        <v>0</v>
      </c>
      <c r="T417" s="214">
        <f t="shared" si="138"/>
        <v>0</v>
      </c>
      <c r="AR417" s="215" t="s">
        <v>231</v>
      </c>
      <c r="AT417" s="215" t="s">
        <v>201</v>
      </c>
      <c r="AU417" s="215" t="s">
        <v>85</v>
      </c>
      <c r="AY417" s="13" t="s">
        <v>198</v>
      </c>
      <c r="BE417" s="216">
        <f t="shared" si="139"/>
        <v>0</v>
      </c>
      <c r="BF417" s="216">
        <f t="shared" si="140"/>
        <v>0</v>
      </c>
      <c r="BG417" s="216">
        <f t="shared" si="141"/>
        <v>0</v>
      </c>
      <c r="BH417" s="216">
        <f t="shared" si="142"/>
        <v>0</v>
      </c>
      <c r="BI417" s="216">
        <f t="shared" si="143"/>
        <v>0</v>
      </c>
      <c r="BJ417" s="13" t="s">
        <v>83</v>
      </c>
      <c r="BK417" s="216">
        <f t="shared" si="144"/>
        <v>0</v>
      </c>
      <c r="BL417" s="13" t="s">
        <v>231</v>
      </c>
      <c r="BM417" s="215" t="s">
        <v>1013</v>
      </c>
    </row>
    <row r="418" spans="2:65" s="1" customFormat="1" ht="16.5" customHeight="1">
      <c r="B418" s="30"/>
      <c r="C418" s="205" t="s">
        <v>608</v>
      </c>
      <c r="D418" s="205" t="s">
        <v>201</v>
      </c>
      <c r="E418" s="206" t="s">
        <v>1014</v>
      </c>
      <c r="F418" s="207" t="s">
        <v>1015</v>
      </c>
      <c r="G418" s="208" t="s">
        <v>275</v>
      </c>
      <c r="H418" s="209">
        <v>272.82</v>
      </c>
      <c r="I418" s="210"/>
      <c r="J418" s="209">
        <f t="shared" si="135"/>
        <v>0</v>
      </c>
      <c r="K418" s="207" t="s">
        <v>1</v>
      </c>
      <c r="L418" s="34"/>
      <c r="M418" s="211" t="s">
        <v>1</v>
      </c>
      <c r="N418" s="212" t="s">
        <v>41</v>
      </c>
      <c r="O418" s="62"/>
      <c r="P418" s="213">
        <f t="shared" si="136"/>
        <v>0</v>
      </c>
      <c r="Q418" s="213">
        <v>0</v>
      </c>
      <c r="R418" s="213">
        <f t="shared" si="137"/>
        <v>0</v>
      </c>
      <c r="S418" s="213">
        <v>0</v>
      </c>
      <c r="T418" s="214">
        <f t="shared" si="138"/>
        <v>0</v>
      </c>
      <c r="AR418" s="215" t="s">
        <v>231</v>
      </c>
      <c r="AT418" s="215" t="s">
        <v>201</v>
      </c>
      <c r="AU418" s="215" t="s">
        <v>85</v>
      </c>
      <c r="AY418" s="13" t="s">
        <v>198</v>
      </c>
      <c r="BE418" s="216">
        <f t="shared" si="139"/>
        <v>0</v>
      </c>
      <c r="BF418" s="216">
        <f t="shared" si="140"/>
        <v>0</v>
      </c>
      <c r="BG418" s="216">
        <f t="shared" si="141"/>
        <v>0</v>
      </c>
      <c r="BH418" s="216">
        <f t="shared" si="142"/>
        <v>0</v>
      </c>
      <c r="BI418" s="216">
        <f t="shared" si="143"/>
        <v>0</v>
      </c>
      <c r="BJ418" s="13" t="s">
        <v>83</v>
      </c>
      <c r="BK418" s="216">
        <f t="shared" si="144"/>
        <v>0</v>
      </c>
      <c r="BL418" s="13" t="s">
        <v>231</v>
      </c>
      <c r="BM418" s="215" t="s">
        <v>1016</v>
      </c>
    </row>
    <row r="419" spans="2:65" s="1" customFormat="1" ht="16.5" customHeight="1">
      <c r="B419" s="30"/>
      <c r="C419" s="205" t="s">
        <v>1017</v>
      </c>
      <c r="D419" s="205" t="s">
        <v>201</v>
      </c>
      <c r="E419" s="206" t="s">
        <v>1018</v>
      </c>
      <c r="F419" s="207" t="s">
        <v>1019</v>
      </c>
      <c r="G419" s="208" t="s">
        <v>256</v>
      </c>
      <c r="H419" s="209">
        <v>72</v>
      </c>
      <c r="I419" s="210"/>
      <c r="J419" s="209">
        <f t="shared" si="135"/>
        <v>0</v>
      </c>
      <c r="K419" s="207" t="s">
        <v>1</v>
      </c>
      <c r="L419" s="34"/>
      <c r="M419" s="211" t="s">
        <v>1</v>
      </c>
      <c r="N419" s="212" t="s">
        <v>41</v>
      </c>
      <c r="O419" s="62"/>
      <c r="P419" s="213">
        <f t="shared" si="136"/>
        <v>0</v>
      </c>
      <c r="Q419" s="213">
        <v>0</v>
      </c>
      <c r="R419" s="213">
        <f t="shared" si="137"/>
        <v>0</v>
      </c>
      <c r="S419" s="213">
        <v>0</v>
      </c>
      <c r="T419" s="214">
        <f t="shared" si="138"/>
        <v>0</v>
      </c>
      <c r="AR419" s="215" t="s">
        <v>231</v>
      </c>
      <c r="AT419" s="215" t="s">
        <v>201</v>
      </c>
      <c r="AU419" s="215" t="s">
        <v>85</v>
      </c>
      <c r="AY419" s="13" t="s">
        <v>198</v>
      </c>
      <c r="BE419" s="216">
        <f t="shared" si="139"/>
        <v>0</v>
      </c>
      <c r="BF419" s="216">
        <f t="shared" si="140"/>
        <v>0</v>
      </c>
      <c r="BG419" s="216">
        <f t="shared" si="141"/>
        <v>0</v>
      </c>
      <c r="BH419" s="216">
        <f t="shared" si="142"/>
        <v>0</v>
      </c>
      <c r="BI419" s="216">
        <f t="shared" si="143"/>
        <v>0</v>
      </c>
      <c r="BJ419" s="13" t="s">
        <v>83</v>
      </c>
      <c r="BK419" s="216">
        <f t="shared" si="144"/>
        <v>0</v>
      </c>
      <c r="BL419" s="13" t="s">
        <v>231</v>
      </c>
      <c r="BM419" s="215" t="s">
        <v>1020</v>
      </c>
    </row>
    <row r="420" spans="2:65" s="1" customFormat="1" ht="16.5" customHeight="1">
      <c r="B420" s="30"/>
      <c r="C420" s="205" t="s">
        <v>612</v>
      </c>
      <c r="D420" s="205" t="s">
        <v>201</v>
      </c>
      <c r="E420" s="206" t="s">
        <v>1021</v>
      </c>
      <c r="F420" s="207" t="s">
        <v>1022</v>
      </c>
      <c r="G420" s="208" t="s">
        <v>256</v>
      </c>
      <c r="H420" s="209">
        <v>48</v>
      </c>
      <c r="I420" s="210"/>
      <c r="J420" s="209">
        <f t="shared" si="135"/>
        <v>0</v>
      </c>
      <c r="K420" s="207" t="s">
        <v>1</v>
      </c>
      <c r="L420" s="34"/>
      <c r="M420" s="211" t="s">
        <v>1</v>
      </c>
      <c r="N420" s="212" t="s">
        <v>41</v>
      </c>
      <c r="O420" s="62"/>
      <c r="P420" s="213">
        <f t="shared" si="136"/>
        <v>0</v>
      </c>
      <c r="Q420" s="213">
        <v>0</v>
      </c>
      <c r="R420" s="213">
        <f t="shared" si="137"/>
        <v>0</v>
      </c>
      <c r="S420" s="213">
        <v>0</v>
      </c>
      <c r="T420" s="214">
        <f t="shared" si="138"/>
        <v>0</v>
      </c>
      <c r="AR420" s="215" t="s">
        <v>231</v>
      </c>
      <c r="AT420" s="215" t="s">
        <v>201</v>
      </c>
      <c r="AU420" s="215" t="s">
        <v>85</v>
      </c>
      <c r="AY420" s="13" t="s">
        <v>198</v>
      </c>
      <c r="BE420" s="216">
        <f t="shared" si="139"/>
        <v>0</v>
      </c>
      <c r="BF420" s="216">
        <f t="shared" si="140"/>
        <v>0</v>
      </c>
      <c r="BG420" s="216">
        <f t="shared" si="141"/>
        <v>0</v>
      </c>
      <c r="BH420" s="216">
        <f t="shared" si="142"/>
        <v>0</v>
      </c>
      <c r="BI420" s="216">
        <f t="shared" si="143"/>
        <v>0</v>
      </c>
      <c r="BJ420" s="13" t="s">
        <v>83</v>
      </c>
      <c r="BK420" s="216">
        <f t="shared" si="144"/>
        <v>0</v>
      </c>
      <c r="BL420" s="13" t="s">
        <v>231</v>
      </c>
      <c r="BM420" s="215" t="s">
        <v>1023</v>
      </c>
    </row>
    <row r="421" spans="2:65" s="1" customFormat="1" ht="16.5" customHeight="1">
      <c r="B421" s="30"/>
      <c r="C421" s="205" t="s">
        <v>1024</v>
      </c>
      <c r="D421" s="205" t="s">
        <v>201</v>
      </c>
      <c r="E421" s="206" t="s">
        <v>1025</v>
      </c>
      <c r="F421" s="207" t="s">
        <v>1026</v>
      </c>
      <c r="G421" s="208" t="s">
        <v>275</v>
      </c>
      <c r="H421" s="209">
        <v>214.38</v>
      </c>
      <c r="I421" s="210"/>
      <c r="J421" s="209">
        <f t="shared" si="135"/>
        <v>0</v>
      </c>
      <c r="K421" s="207" t="s">
        <v>1</v>
      </c>
      <c r="L421" s="34"/>
      <c r="M421" s="211" t="s">
        <v>1</v>
      </c>
      <c r="N421" s="212" t="s">
        <v>41</v>
      </c>
      <c r="O421" s="62"/>
      <c r="P421" s="213">
        <f t="shared" si="136"/>
        <v>0</v>
      </c>
      <c r="Q421" s="213">
        <v>0</v>
      </c>
      <c r="R421" s="213">
        <f t="shared" si="137"/>
        <v>0</v>
      </c>
      <c r="S421" s="213">
        <v>0</v>
      </c>
      <c r="T421" s="214">
        <f t="shared" si="138"/>
        <v>0</v>
      </c>
      <c r="AR421" s="215" t="s">
        <v>231</v>
      </c>
      <c r="AT421" s="215" t="s">
        <v>201</v>
      </c>
      <c r="AU421" s="215" t="s">
        <v>85</v>
      </c>
      <c r="AY421" s="13" t="s">
        <v>198</v>
      </c>
      <c r="BE421" s="216">
        <f t="shared" si="139"/>
        <v>0</v>
      </c>
      <c r="BF421" s="216">
        <f t="shared" si="140"/>
        <v>0</v>
      </c>
      <c r="BG421" s="216">
        <f t="shared" si="141"/>
        <v>0</v>
      </c>
      <c r="BH421" s="216">
        <f t="shared" si="142"/>
        <v>0</v>
      </c>
      <c r="BI421" s="216">
        <f t="shared" si="143"/>
        <v>0</v>
      </c>
      <c r="BJ421" s="13" t="s">
        <v>83</v>
      </c>
      <c r="BK421" s="216">
        <f t="shared" si="144"/>
        <v>0</v>
      </c>
      <c r="BL421" s="13" t="s">
        <v>231</v>
      </c>
      <c r="BM421" s="215" t="s">
        <v>1027</v>
      </c>
    </row>
    <row r="422" spans="2:65" s="1" customFormat="1" ht="16.5" customHeight="1">
      <c r="B422" s="30"/>
      <c r="C422" s="205" t="s">
        <v>615</v>
      </c>
      <c r="D422" s="205" t="s">
        <v>201</v>
      </c>
      <c r="E422" s="206" t="s">
        <v>1028</v>
      </c>
      <c r="F422" s="207" t="s">
        <v>1029</v>
      </c>
      <c r="G422" s="208" t="s">
        <v>256</v>
      </c>
      <c r="H422" s="209">
        <v>4.2</v>
      </c>
      <c r="I422" s="210"/>
      <c r="J422" s="209">
        <f t="shared" si="135"/>
        <v>0</v>
      </c>
      <c r="K422" s="207" t="s">
        <v>1</v>
      </c>
      <c r="L422" s="34"/>
      <c r="M422" s="211" t="s">
        <v>1</v>
      </c>
      <c r="N422" s="212" t="s">
        <v>41</v>
      </c>
      <c r="O422" s="62"/>
      <c r="P422" s="213">
        <f t="shared" si="136"/>
        <v>0</v>
      </c>
      <c r="Q422" s="213">
        <v>0</v>
      </c>
      <c r="R422" s="213">
        <f t="shared" si="137"/>
        <v>0</v>
      </c>
      <c r="S422" s="213">
        <v>0</v>
      </c>
      <c r="T422" s="214">
        <f t="shared" si="138"/>
        <v>0</v>
      </c>
      <c r="AR422" s="215" t="s">
        <v>231</v>
      </c>
      <c r="AT422" s="215" t="s">
        <v>201</v>
      </c>
      <c r="AU422" s="215" t="s">
        <v>85</v>
      </c>
      <c r="AY422" s="13" t="s">
        <v>198</v>
      </c>
      <c r="BE422" s="216">
        <f t="shared" si="139"/>
        <v>0</v>
      </c>
      <c r="BF422" s="216">
        <f t="shared" si="140"/>
        <v>0</v>
      </c>
      <c r="BG422" s="216">
        <f t="shared" si="141"/>
        <v>0</v>
      </c>
      <c r="BH422" s="216">
        <f t="shared" si="142"/>
        <v>0</v>
      </c>
      <c r="BI422" s="216">
        <f t="shared" si="143"/>
        <v>0</v>
      </c>
      <c r="BJ422" s="13" t="s">
        <v>83</v>
      </c>
      <c r="BK422" s="216">
        <f t="shared" si="144"/>
        <v>0</v>
      </c>
      <c r="BL422" s="13" t="s">
        <v>231</v>
      </c>
      <c r="BM422" s="215" t="s">
        <v>1030</v>
      </c>
    </row>
    <row r="423" spans="2:65" s="1" customFormat="1" ht="24" customHeight="1">
      <c r="B423" s="30"/>
      <c r="C423" s="205" t="s">
        <v>1031</v>
      </c>
      <c r="D423" s="205" t="s">
        <v>201</v>
      </c>
      <c r="E423" s="206" t="s">
        <v>1032</v>
      </c>
      <c r="F423" s="207" t="s">
        <v>1033</v>
      </c>
      <c r="G423" s="208" t="s">
        <v>256</v>
      </c>
      <c r="H423" s="209">
        <v>12</v>
      </c>
      <c r="I423" s="210"/>
      <c r="J423" s="209">
        <f t="shared" si="135"/>
        <v>0</v>
      </c>
      <c r="K423" s="207" t="s">
        <v>1</v>
      </c>
      <c r="L423" s="34"/>
      <c r="M423" s="211" t="s">
        <v>1</v>
      </c>
      <c r="N423" s="212" t="s">
        <v>41</v>
      </c>
      <c r="O423" s="62"/>
      <c r="P423" s="213">
        <f t="shared" si="136"/>
        <v>0</v>
      </c>
      <c r="Q423" s="213">
        <v>0</v>
      </c>
      <c r="R423" s="213">
        <f t="shared" si="137"/>
        <v>0</v>
      </c>
      <c r="S423" s="213">
        <v>0</v>
      </c>
      <c r="T423" s="214">
        <f t="shared" si="138"/>
        <v>0</v>
      </c>
      <c r="AR423" s="215" t="s">
        <v>231</v>
      </c>
      <c r="AT423" s="215" t="s">
        <v>201</v>
      </c>
      <c r="AU423" s="215" t="s">
        <v>85</v>
      </c>
      <c r="AY423" s="13" t="s">
        <v>198</v>
      </c>
      <c r="BE423" s="216">
        <f t="shared" si="139"/>
        <v>0</v>
      </c>
      <c r="BF423" s="216">
        <f t="shared" si="140"/>
        <v>0</v>
      </c>
      <c r="BG423" s="216">
        <f t="shared" si="141"/>
        <v>0</v>
      </c>
      <c r="BH423" s="216">
        <f t="shared" si="142"/>
        <v>0</v>
      </c>
      <c r="BI423" s="216">
        <f t="shared" si="143"/>
        <v>0</v>
      </c>
      <c r="BJ423" s="13" t="s">
        <v>83</v>
      </c>
      <c r="BK423" s="216">
        <f t="shared" si="144"/>
        <v>0</v>
      </c>
      <c r="BL423" s="13" t="s">
        <v>231</v>
      </c>
      <c r="BM423" s="215" t="s">
        <v>1034</v>
      </c>
    </row>
    <row r="424" spans="2:65" s="1" customFormat="1" ht="16.5" customHeight="1">
      <c r="B424" s="30"/>
      <c r="C424" s="205" t="s">
        <v>620</v>
      </c>
      <c r="D424" s="205" t="s">
        <v>201</v>
      </c>
      <c r="E424" s="206" t="s">
        <v>1035</v>
      </c>
      <c r="F424" s="207" t="s">
        <v>1036</v>
      </c>
      <c r="G424" s="208" t="s">
        <v>266</v>
      </c>
      <c r="H424" s="209">
        <v>7.29</v>
      </c>
      <c r="I424" s="210"/>
      <c r="J424" s="209">
        <f t="shared" si="135"/>
        <v>0</v>
      </c>
      <c r="K424" s="207" t="s">
        <v>1</v>
      </c>
      <c r="L424" s="34"/>
      <c r="M424" s="211" t="s">
        <v>1</v>
      </c>
      <c r="N424" s="212" t="s">
        <v>41</v>
      </c>
      <c r="O424" s="62"/>
      <c r="P424" s="213">
        <f t="shared" si="136"/>
        <v>0</v>
      </c>
      <c r="Q424" s="213">
        <v>0</v>
      </c>
      <c r="R424" s="213">
        <f t="shared" si="137"/>
        <v>0</v>
      </c>
      <c r="S424" s="213">
        <v>0</v>
      </c>
      <c r="T424" s="214">
        <f t="shared" si="138"/>
        <v>0</v>
      </c>
      <c r="AR424" s="215" t="s">
        <v>231</v>
      </c>
      <c r="AT424" s="215" t="s">
        <v>201</v>
      </c>
      <c r="AU424" s="215" t="s">
        <v>85</v>
      </c>
      <c r="AY424" s="13" t="s">
        <v>198</v>
      </c>
      <c r="BE424" s="216">
        <f t="shared" si="139"/>
        <v>0</v>
      </c>
      <c r="BF424" s="216">
        <f t="shared" si="140"/>
        <v>0</v>
      </c>
      <c r="BG424" s="216">
        <f t="shared" si="141"/>
        <v>0</v>
      </c>
      <c r="BH424" s="216">
        <f t="shared" si="142"/>
        <v>0</v>
      </c>
      <c r="BI424" s="216">
        <f t="shared" si="143"/>
        <v>0</v>
      </c>
      <c r="BJ424" s="13" t="s">
        <v>83</v>
      </c>
      <c r="BK424" s="216">
        <f t="shared" si="144"/>
        <v>0</v>
      </c>
      <c r="BL424" s="13" t="s">
        <v>231</v>
      </c>
      <c r="BM424" s="215" t="s">
        <v>1037</v>
      </c>
    </row>
    <row r="425" spans="2:65" s="11" customFormat="1" ht="22.9" customHeight="1">
      <c r="B425" s="189"/>
      <c r="C425" s="190"/>
      <c r="D425" s="191" t="s">
        <v>75</v>
      </c>
      <c r="E425" s="203" t="s">
        <v>1038</v>
      </c>
      <c r="F425" s="203" t="s">
        <v>1039</v>
      </c>
      <c r="G425" s="190"/>
      <c r="H425" s="190"/>
      <c r="I425" s="193"/>
      <c r="J425" s="204">
        <f>BK425</f>
        <v>0</v>
      </c>
      <c r="K425" s="190"/>
      <c r="L425" s="195"/>
      <c r="M425" s="196"/>
      <c r="N425" s="197"/>
      <c r="O425" s="197"/>
      <c r="P425" s="198">
        <f>SUM(P426:P432)</f>
        <v>0</v>
      </c>
      <c r="Q425" s="197"/>
      <c r="R425" s="198">
        <f>SUM(R426:R432)</f>
        <v>0</v>
      </c>
      <c r="S425" s="197"/>
      <c r="T425" s="199">
        <f>SUM(T426:T432)</f>
        <v>0</v>
      </c>
      <c r="AR425" s="200" t="s">
        <v>85</v>
      </c>
      <c r="AT425" s="201" t="s">
        <v>75</v>
      </c>
      <c r="AU425" s="201" t="s">
        <v>83</v>
      </c>
      <c r="AY425" s="200" t="s">
        <v>198</v>
      </c>
      <c r="BK425" s="202">
        <f>SUM(BK426:BK432)</f>
        <v>0</v>
      </c>
    </row>
    <row r="426" spans="2:65" s="1" customFormat="1" ht="16.5" customHeight="1">
      <c r="B426" s="30"/>
      <c r="C426" s="205" t="s">
        <v>1040</v>
      </c>
      <c r="D426" s="205" t="s">
        <v>201</v>
      </c>
      <c r="E426" s="206" t="s">
        <v>1041</v>
      </c>
      <c r="F426" s="207" t="s">
        <v>1042</v>
      </c>
      <c r="G426" s="208" t="s">
        <v>256</v>
      </c>
      <c r="H426" s="209">
        <v>224.4</v>
      </c>
      <c r="I426" s="210"/>
      <c r="J426" s="209">
        <f t="shared" ref="J426:J432" si="145">ROUND(I426*H426,2)</f>
        <v>0</v>
      </c>
      <c r="K426" s="207" t="s">
        <v>1</v>
      </c>
      <c r="L426" s="34"/>
      <c r="M426" s="211" t="s">
        <v>1</v>
      </c>
      <c r="N426" s="212" t="s">
        <v>41</v>
      </c>
      <c r="O426" s="62"/>
      <c r="P426" s="213">
        <f t="shared" ref="P426:P432" si="146">O426*H426</f>
        <v>0</v>
      </c>
      <c r="Q426" s="213">
        <v>0</v>
      </c>
      <c r="R426" s="213">
        <f t="shared" ref="R426:R432" si="147">Q426*H426</f>
        <v>0</v>
      </c>
      <c r="S426" s="213">
        <v>0</v>
      </c>
      <c r="T426" s="214">
        <f t="shared" ref="T426:T432" si="148">S426*H426</f>
        <v>0</v>
      </c>
      <c r="AR426" s="215" t="s">
        <v>231</v>
      </c>
      <c r="AT426" s="215" t="s">
        <v>201</v>
      </c>
      <c r="AU426" s="215" t="s">
        <v>85</v>
      </c>
      <c r="AY426" s="13" t="s">
        <v>198</v>
      </c>
      <c r="BE426" s="216">
        <f t="shared" ref="BE426:BE432" si="149">IF(N426="základní",J426,0)</f>
        <v>0</v>
      </c>
      <c r="BF426" s="216">
        <f t="shared" ref="BF426:BF432" si="150">IF(N426="snížená",J426,0)</f>
        <v>0</v>
      </c>
      <c r="BG426" s="216">
        <f t="shared" ref="BG426:BG432" si="151">IF(N426="zákl. přenesená",J426,0)</f>
        <v>0</v>
      </c>
      <c r="BH426" s="216">
        <f t="shared" ref="BH426:BH432" si="152">IF(N426="sníž. přenesená",J426,0)</f>
        <v>0</v>
      </c>
      <c r="BI426" s="216">
        <f t="shared" ref="BI426:BI432" si="153">IF(N426="nulová",J426,0)</f>
        <v>0</v>
      </c>
      <c r="BJ426" s="13" t="s">
        <v>83</v>
      </c>
      <c r="BK426" s="216">
        <f t="shared" ref="BK426:BK432" si="154">ROUND(I426*H426,2)</f>
        <v>0</v>
      </c>
      <c r="BL426" s="13" t="s">
        <v>231</v>
      </c>
      <c r="BM426" s="215" t="s">
        <v>1043</v>
      </c>
    </row>
    <row r="427" spans="2:65" s="1" customFormat="1" ht="16.5" customHeight="1">
      <c r="B427" s="30"/>
      <c r="C427" s="205" t="s">
        <v>623</v>
      </c>
      <c r="D427" s="205" t="s">
        <v>201</v>
      </c>
      <c r="E427" s="206" t="s">
        <v>1044</v>
      </c>
      <c r="F427" s="207" t="s">
        <v>1045</v>
      </c>
      <c r="G427" s="208" t="s">
        <v>256</v>
      </c>
      <c r="H427" s="209">
        <v>242.35</v>
      </c>
      <c r="I427" s="210"/>
      <c r="J427" s="209">
        <f t="shared" si="145"/>
        <v>0</v>
      </c>
      <c r="K427" s="207" t="s">
        <v>1</v>
      </c>
      <c r="L427" s="34"/>
      <c r="M427" s="211" t="s">
        <v>1</v>
      </c>
      <c r="N427" s="212" t="s">
        <v>41</v>
      </c>
      <c r="O427" s="62"/>
      <c r="P427" s="213">
        <f t="shared" si="146"/>
        <v>0</v>
      </c>
      <c r="Q427" s="213">
        <v>0</v>
      </c>
      <c r="R427" s="213">
        <f t="shared" si="147"/>
        <v>0</v>
      </c>
      <c r="S427" s="213">
        <v>0</v>
      </c>
      <c r="T427" s="214">
        <f t="shared" si="148"/>
        <v>0</v>
      </c>
      <c r="AR427" s="215" t="s">
        <v>231</v>
      </c>
      <c r="AT427" s="215" t="s">
        <v>201</v>
      </c>
      <c r="AU427" s="215" t="s">
        <v>85</v>
      </c>
      <c r="AY427" s="13" t="s">
        <v>198</v>
      </c>
      <c r="BE427" s="216">
        <f t="shared" si="149"/>
        <v>0</v>
      </c>
      <c r="BF427" s="216">
        <f t="shared" si="150"/>
        <v>0</v>
      </c>
      <c r="BG427" s="216">
        <f t="shared" si="151"/>
        <v>0</v>
      </c>
      <c r="BH427" s="216">
        <f t="shared" si="152"/>
        <v>0</v>
      </c>
      <c r="BI427" s="216">
        <f t="shared" si="153"/>
        <v>0</v>
      </c>
      <c r="BJ427" s="13" t="s">
        <v>83</v>
      </c>
      <c r="BK427" s="216">
        <f t="shared" si="154"/>
        <v>0</v>
      </c>
      <c r="BL427" s="13" t="s">
        <v>231</v>
      </c>
      <c r="BM427" s="215" t="s">
        <v>1046</v>
      </c>
    </row>
    <row r="428" spans="2:65" s="1" customFormat="1" ht="16.5" customHeight="1">
      <c r="B428" s="30"/>
      <c r="C428" s="205" t="s">
        <v>1047</v>
      </c>
      <c r="D428" s="205" t="s">
        <v>201</v>
      </c>
      <c r="E428" s="206" t="s">
        <v>1048</v>
      </c>
      <c r="F428" s="207" t="s">
        <v>1049</v>
      </c>
      <c r="G428" s="208" t="s">
        <v>275</v>
      </c>
      <c r="H428" s="209">
        <v>251.37</v>
      </c>
      <c r="I428" s="210"/>
      <c r="J428" s="209">
        <f t="shared" si="145"/>
        <v>0</v>
      </c>
      <c r="K428" s="207" t="s">
        <v>1</v>
      </c>
      <c r="L428" s="34"/>
      <c r="M428" s="211" t="s">
        <v>1</v>
      </c>
      <c r="N428" s="212" t="s">
        <v>41</v>
      </c>
      <c r="O428" s="62"/>
      <c r="P428" s="213">
        <f t="shared" si="146"/>
        <v>0</v>
      </c>
      <c r="Q428" s="213">
        <v>0</v>
      </c>
      <c r="R428" s="213">
        <f t="shared" si="147"/>
        <v>0</v>
      </c>
      <c r="S428" s="213">
        <v>0</v>
      </c>
      <c r="T428" s="214">
        <f t="shared" si="148"/>
        <v>0</v>
      </c>
      <c r="AR428" s="215" t="s">
        <v>231</v>
      </c>
      <c r="AT428" s="215" t="s">
        <v>201</v>
      </c>
      <c r="AU428" s="215" t="s">
        <v>85</v>
      </c>
      <c r="AY428" s="13" t="s">
        <v>198</v>
      </c>
      <c r="BE428" s="216">
        <f t="shared" si="149"/>
        <v>0</v>
      </c>
      <c r="BF428" s="216">
        <f t="shared" si="150"/>
        <v>0</v>
      </c>
      <c r="BG428" s="216">
        <f t="shared" si="151"/>
        <v>0</v>
      </c>
      <c r="BH428" s="216">
        <f t="shared" si="152"/>
        <v>0</v>
      </c>
      <c r="BI428" s="216">
        <f t="shared" si="153"/>
        <v>0</v>
      </c>
      <c r="BJ428" s="13" t="s">
        <v>83</v>
      </c>
      <c r="BK428" s="216">
        <f t="shared" si="154"/>
        <v>0</v>
      </c>
      <c r="BL428" s="13" t="s">
        <v>231</v>
      </c>
      <c r="BM428" s="215" t="s">
        <v>1050</v>
      </c>
    </row>
    <row r="429" spans="2:65" s="1" customFormat="1" ht="16.5" customHeight="1">
      <c r="B429" s="30"/>
      <c r="C429" s="205" t="s">
        <v>627</v>
      </c>
      <c r="D429" s="205" t="s">
        <v>201</v>
      </c>
      <c r="E429" s="206" t="s">
        <v>1051</v>
      </c>
      <c r="F429" s="207" t="s">
        <v>1052</v>
      </c>
      <c r="G429" s="208" t="s">
        <v>275</v>
      </c>
      <c r="H429" s="209">
        <v>276.51</v>
      </c>
      <c r="I429" s="210"/>
      <c r="J429" s="209">
        <f t="shared" si="145"/>
        <v>0</v>
      </c>
      <c r="K429" s="207" t="s">
        <v>1</v>
      </c>
      <c r="L429" s="34"/>
      <c r="M429" s="211" t="s">
        <v>1</v>
      </c>
      <c r="N429" s="212" t="s">
        <v>41</v>
      </c>
      <c r="O429" s="62"/>
      <c r="P429" s="213">
        <f t="shared" si="146"/>
        <v>0</v>
      </c>
      <c r="Q429" s="213">
        <v>0</v>
      </c>
      <c r="R429" s="213">
        <f t="shared" si="147"/>
        <v>0</v>
      </c>
      <c r="S429" s="213">
        <v>0</v>
      </c>
      <c r="T429" s="214">
        <f t="shared" si="148"/>
        <v>0</v>
      </c>
      <c r="AR429" s="215" t="s">
        <v>231</v>
      </c>
      <c r="AT429" s="215" t="s">
        <v>201</v>
      </c>
      <c r="AU429" s="215" t="s">
        <v>85</v>
      </c>
      <c r="AY429" s="13" t="s">
        <v>198</v>
      </c>
      <c r="BE429" s="216">
        <f t="shared" si="149"/>
        <v>0</v>
      </c>
      <c r="BF429" s="216">
        <f t="shared" si="150"/>
        <v>0</v>
      </c>
      <c r="BG429" s="216">
        <f t="shared" si="151"/>
        <v>0</v>
      </c>
      <c r="BH429" s="216">
        <f t="shared" si="152"/>
        <v>0</v>
      </c>
      <c r="BI429" s="216">
        <f t="shared" si="153"/>
        <v>0</v>
      </c>
      <c r="BJ429" s="13" t="s">
        <v>83</v>
      </c>
      <c r="BK429" s="216">
        <f t="shared" si="154"/>
        <v>0</v>
      </c>
      <c r="BL429" s="13" t="s">
        <v>231</v>
      </c>
      <c r="BM429" s="215" t="s">
        <v>1053</v>
      </c>
    </row>
    <row r="430" spans="2:65" s="1" customFormat="1" ht="16.5" customHeight="1">
      <c r="B430" s="30"/>
      <c r="C430" s="205" t="s">
        <v>1054</v>
      </c>
      <c r="D430" s="205" t="s">
        <v>201</v>
      </c>
      <c r="E430" s="206" t="s">
        <v>1055</v>
      </c>
      <c r="F430" s="207" t="s">
        <v>1056</v>
      </c>
      <c r="G430" s="208" t="s">
        <v>275</v>
      </c>
      <c r="H430" s="209">
        <v>251.37</v>
      </c>
      <c r="I430" s="210"/>
      <c r="J430" s="209">
        <f t="shared" si="145"/>
        <v>0</v>
      </c>
      <c r="K430" s="207" t="s">
        <v>1</v>
      </c>
      <c r="L430" s="34"/>
      <c r="M430" s="211" t="s">
        <v>1</v>
      </c>
      <c r="N430" s="212" t="s">
        <v>41</v>
      </c>
      <c r="O430" s="62"/>
      <c r="P430" s="213">
        <f t="shared" si="146"/>
        <v>0</v>
      </c>
      <c r="Q430" s="213">
        <v>0</v>
      </c>
      <c r="R430" s="213">
        <f t="shared" si="147"/>
        <v>0</v>
      </c>
      <c r="S430" s="213">
        <v>0</v>
      </c>
      <c r="T430" s="214">
        <f t="shared" si="148"/>
        <v>0</v>
      </c>
      <c r="AR430" s="215" t="s">
        <v>231</v>
      </c>
      <c r="AT430" s="215" t="s">
        <v>201</v>
      </c>
      <c r="AU430" s="215" t="s">
        <v>85</v>
      </c>
      <c r="AY430" s="13" t="s">
        <v>198</v>
      </c>
      <c r="BE430" s="216">
        <f t="shared" si="149"/>
        <v>0</v>
      </c>
      <c r="BF430" s="216">
        <f t="shared" si="150"/>
        <v>0</v>
      </c>
      <c r="BG430" s="216">
        <f t="shared" si="151"/>
        <v>0</v>
      </c>
      <c r="BH430" s="216">
        <f t="shared" si="152"/>
        <v>0</v>
      </c>
      <c r="BI430" s="216">
        <f t="shared" si="153"/>
        <v>0</v>
      </c>
      <c r="BJ430" s="13" t="s">
        <v>83</v>
      </c>
      <c r="BK430" s="216">
        <f t="shared" si="154"/>
        <v>0</v>
      </c>
      <c r="BL430" s="13" t="s">
        <v>231</v>
      </c>
      <c r="BM430" s="215" t="s">
        <v>1057</v>
      </c>
    </row>
    <row r="431" spans="2:65" s="1" customFormat="1" ht="16.5" customHeight="1">
      <c r="B431" s="30"/>
      <c r="C431" s="205" t="s">
        <v>630</v>
      </c>
      <c r="D431" s="205" t="s">
        <v>201</v>
      </c>
      <c r="E431" s="206" t="s">
        <v>1058</v>
      </c>
      <c r="F431" s="207" t="s">
        <v>1059</v>
      </c>
      <c r="G431" s="208" t="s">
        <v>256</v>
      </c>
      <c r="H431" s="209">
        <v>9.6</v>
      </c>
      <c r="I431" s="210"/>
      <c r="J431" s="209">
        <f t="shared" si="145"/>
        <v>0</v>
      </c>
      <c r="K431" s="207" t="s">
        <v>1</v>
      </c>
      <c r="L431" s="34"/>
      <c r="M431" s="211" t="s">
        <v>1</v>
      </c>
      <c r="N431" s="212" t="s">
        <v>41</v>
      </c>
      <c r="O431" s="62"/>
      <c r="P431" s="213">
        <f t="shared" si="146"/>
        <v>0</v>
      </c>
      <c r="Q431" s="213">
        <v>0</v>
      </c>
      <c r="R431" s="213">
        <f t="shared" si="147"/>
        <v>0</v>
      </c>
      <c r="S431" s="213">
        <v>0</v>
      </c>
      <c r="T431" s="214">
        <f t="shared" si="148"/>
        <v>0</v>
      </c>
      <c r="AR431" s="215" t="s">
        <v>231</v>
      </c>
      <c r="AT431" s="215" t="s">
        <v>201</v>
      </c>
      <c r="AU431" s="215" t="s">
        <v>85</v>
      </c>
      <c r="AY431" s="13" t="s">
        <v>198</v>
      </c>
      <c r="BE431" s="216">
        <f t="shared" si="149"/>
        <v>0</v>
      </c>
      <c r="BF431" s="216">
        <f t="shared" si="150"/>
        <v>0</v>
      </c>
      <c r="BG431" s="216">
        <f t="shared" si="151"/>
        <v>0</v>
      </c>
      <c r="BH431" s="216">
        <f t="shared" si="152"/>
        <v>0</v>
      </c>
      <c r="BI431" s="216">
        <f t="shared" si="153"/>
        <v>0</v>
      </c>
      <c r="BJ431" s="13" t="s">
        <v>83</v>
      </c>
      <c r="BK431" s="216">
        <f t="shared" si="154"/>
        <v>0</v>
      </c>
      <c r="BL431" s="13" t="s">
        <v>231</v>
      </c>
      <c r="BM431" s="215" t="s">
        <v>1060</v>
      </c>
    </row>
    <row r="432" spans="2:65" s="1" customFormat="1" ht="16.5" customHeight="1">
      <c r="B432" s="30"/>
      <c r="C432" s="205" t="s">
        <v>1061</v>
      </c>
      <c r="D432" s="205" t="s">
        <v>201</v>
      </c>
      <c r="E432" s="206" t="s">
        <v>1062</v>
      </c>
      <c r="F432" s="207" t="s">
        <v>1063</v>
      </c>
      <c r="G432" s="208" t="s">
        <v>266</v>
      </c>
      <c r="H432" s="209">
        <v>2.0499999999999998</v>
      </c>
      <c r="I432" s="210"/>
      <c r="J432" s="209">
        <f t="shared" si="145"/>
        <v>0</v>
      </c>
      <c r="K432" s="207" t="s">
        <v>1</v>
      </c>
      <c r="L432" s="34"/>
      <c r="M432" s="211" t="s">
        <v>1</v>
      </c>
      <c r="N432" s="212" t="s">
        <v>41</v>
      </c>
      <c r="O432" s="62"/>
      <c r="P432" s="213">
        <f t="shared" si="146"/>
        <v>0</v>
      </c>
      <c r="Q432" s="213">
        <v>0</v>
      </c>
      <c r="R432" s="213">
        <f t="shared" si="147"/>
        <v>0</v>
      </c>
      <c r="S432" s="213">
        <v>0</v>
      </c>
      <c r="T432" s="214">
        <f t="shared" si="148"/>
        <v>0</v>
      </c>
      <c r="AR432" s="215" t="s">
        <v>231</v>
      </c>
      <c r="AT432" s="215" t="s">
        <v>201</v>
      </c>
      <c r="AU432" s="215" t="s">
        <v>85</v>
      </c>
      <c r="AY432" s="13" t="s">
        <v>198</v>
      </c>
      <c r="BE432" s="216">
        <f t="shared" si="149"/>
        <v>0</v>
      </c>
      <c r="BF432" s="216">
        <f t="shared" si="150"/>
        <v>0</v>
      </c>
      <c r="BG432" s="216">
        <f t="shared" si="151"/>
        <v>0</v>
      </c>
      <c r="BH432" s="216">
        <f t="shared" si="152"/>
        <v>0</v>
      </c>
      <c r="BI432" s="216">
        <f t="shared" si="153"/>
        <v>0</v>
      </c>
      <c r="BJ432" s="13" t="s">
        <v>83</v>
      </c>
      <c r="BK432" s="216">
        <f t="shared" si="154"/>
        <v>0</v>
      </c>
      <c r="BL432" s="13" t="s">
        <v>231</v>
      </c>
      <c r="BM432" s="215" t="s">
        <v>1064</v>
      </c>
    </row>
    <row r="433" spans="2:65" s="11" customFormat="1" ht="22.9" customHeight="1">
      <c r="B433" s="189"/>
      <c r="C433" s="190"/>
      <c r="D433" s="191" t="s">
        <v>75</v>
      </c>
      <c r="E433" s="203" t="s">
        <v>1065</v>
      </c>
      <c r="F433" s="203" t="s">
        <v>1066</v>
      </c>
      <c r="G433" s="190"/>
      <c r="H433" s="190"/>
      <c r="I433" s="193"/>
      <c r="J433" s="204">
        <f>BK433</f>
        <v>0</v>
      </c>
      <c r="K433" s="190"/>
      <c r="L433" s="195"/>
      <c r="M433" s="196"/>
      <c r="N433" s="197"/>
      <c r="O433" s="197"/>
      <c r="P433" s="198">
        <f>SUM(P434:P436)</f>
        <v>0</v>
      </c>
      <c r="Q433" s="197"/>
      <c r="R433" s="198">
        <f>SUM(R434:R436)</f>
        <v>0</v>
      </c>
      <c r="S433" s="197"/>
      <c r="T433" s="199">
        <f>SUM(T434:T436)</f>
        <v>0</v>
      </c>
      <c r="AR433" s="200" t="s">
        <v>85</v>
      </c>
      <c r="AT433" s="201" t="s">
        <v>75</v>
      </c>
      <c r="AU433" s="201" t="s">
        <v>83</v>
      </c>
      <c r="AY433" s="200" t="s">
        <v>198</v>
      </c>
      <c r="BK433" s="202">
        <f>SUM(BK434:BK436)</f>
        <v>0</v>
      </c>
    </row>
    <row r="434" spans="2:65" s="1" customFormat="1" ht="16.5" customHeight="1">
      <c r="B434" s="30"/>
      <c r="C434" s="205" t="s">
        <v>634</v>
      </c>
      <c r="D434" s="205" t="s">
        <v>201</v>
      </c>
      <c r="E434" s="206" t="s">
        <v>1067</v>
      </c>
      <c r="F434" s="207" t="s">
        <v>1068</v>
      </c>
      <c r="G434" s="208" t="s">
        <v>275</v>
      </c>
      <c r="H434" s="209">
        <v>2.5</v>
      </c>
      <c r="I434" s="210"/>
      <c r="J434" s="209">
        <f>ROUND(I434*H434,2)</f>
        <v>0</v>
      </c>
      <c r="K434" s="207" t="s">
        <v>1</v>
      </c>
      <c r="L434" s="34"/>
      <c r="M434" s="211" t="s">
        <v>1</v>
      </c>
      <c r="N434" s="212" t="s">
        <v>41</v>
      </c>
      <c r="O434" s="62"/>
      <c r="P434" s="213">
        <f>O434*H434</f>
        <v>0</v>
      </c>
      <c r="Q434" s="213">
        <v>0</v>
      </c>
      <c r="R434" s="213">
        <f>Q434*H434</f>
        <v>0</v>
      </c>
      <c r="S434" s="213">
        <v>0</v>
      </c>
      <c r="T434" s="214">
        <f>S434*H434</f>
        <v>0</v>
      </c>
      <c r="AR434" s="215" t="s">
        <v>231</v>
      </c>
      <c r="AT434" s="215" t="s">
        <v>201</v>
      </c>
      <c r="AU434" s="215" t="s">
        <v>85</v>
      </c>
      <c r="AY434" s="13" t="s">
        <v>198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3" t="s">
        <v>83</v>
      </c>
      <c r="BK434" s="216">
        <f>ROUND(I434*H434,2)</f>
        <v>0</v>
      </c>
      <c r="BL434" s="13" t="s">
        <v>231</v>
      </c>
      <c r="BM434" s="215" t="s">
        <v>1069</v>
      </c>
    </row>
    <row r="435" spans="2:65" s="1" customFormat="1" ht="16.5" customHeight="1">
      <c r="B435" s="30"/>
      <c r="C435" s="205" t="s">
        <v>1070</v>
      </c>
      <c r="D435" s="205" t="s">
        <v>201</v>
      </c>
      <c r="E435" s="206" t="s">
        <v>1071</v>
      </c>
      <c r="F435" s="207" t="s">
        <v>1072</v>
      </c>
      <c r="G435" s="208" t="s">
        <v>275</v>
      </c>
      <c r="H435" s="209">
        <v>2</v>
      </c>
      <c r="I435" s="210"/>
      <c r="J435" s="209">
        <f>ROUND(I435*H435,2)</f>
        <v>0</v>
      </c>
      <c r="K435" s="207" t="s">
        <v>1</v>
      </c>
      <c r="L435" s="34"/>
      <c r="M435" s="211" t="s">
        <v>1</v>
      </c>
      <c r="N435" s="212" t="s">
        <v>41</v>
      </c>
      <c r="O435" s="62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15" t="s">
        <v>231</v>
      </c>
      <c r="AT435" s="215" t="s">
        <v>201</v>
      </c>
      <c r="AU435" s="215" t="s">
        <v>85</v>
      </c>
      <c r="AY435" s="13" t="s">
        <v>198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3" t="s">
        <v>83</v>
      </c>
      <c r="BK435" s="216">
        <f>ROUND(I435*H435,2)</f>
        <v>0</v>
      </c>
      <c r="BL435" s="13" t="s">
        <v>231</v>
      </c>
      <c r="BM435" s="215" t="s">
        <v>1073</v>
      </c>
    </row>
    <row r="436" spans="2:65" s="1" customFormat="1" ht="16.5" customHeight="1">
      <c r="B436" s="30"/>
      <c r="C436" s="205" t="s">
        <v>637</v>
      </c>
      <c r="D436" s="205" t="s">
        <v>201</v>
      </c>
      <c r="E436" s="206" t="s">
        <v>1074</v>
      </c>
      <c r="F436" s="207" t="s">
        <v>1075</v>
      </c>
      <c r="G436" s="208" t="s">
        <v>256</v>
      </c>
      <c r="H436" s="209">
        <v>13</v>
      </c>
      <c r="I436" s="210"/>
      <c r="J436" s="209">
        <f>ROUND(I436*H436,2)</f>
        <v>0</v>
      </c>
      <c r="K436" s="207" t="s">
        <v>1</v>
      </c>
      <c r="L436" s="34"/>
      <c r="M436" s="211" t="s">
        <v>1</v>
      </c>
      <c r="N436" s="212" t="s">
        <v>41</v>
      </c>
      <c r="O436" s="62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AR436" s="215" t="s">
        <v>231</v>
      </c>
      <c r="AT436" s="215" t="s">
        <v>201</v>
      </c>
      <c r="AU436" s="215" t="s">
        <v>85</v>
      </c>
      <c r="AY436" s="13" t="s">
        <v>198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3" t="s">
        <v>83</v>
      </c>
      <c r="BK436" s="216">
        <f>ROUND(I436*H436,2)</f>
        <v>0</v>
      </c>
      <c r="BL436" s="13" t="s">
        <v>231</v>
      </c>
      <c r="BM436" s="215" t="s">
        <v>1076</v>
      </c>
    </row>
    <row r="437" spans="2:65" s="11" customFormat="1" ht="22.9" customHeight="1">
      <c r="B437" s="189"/>
      <c r="C437" s="190"/>
      <c r="D437" s="191" t="s">
        <v>75</v>
      </c>
      <c r="E437" s="203" t="s">
        <v>1077</v>
      </c>
      <c r="F437" s="203" t="s">
        <v>1078</v>
      </c>
      <c r="G437" s="190"/>
      <c r="H437" s="190"/>
      <c r="I437" s="193"/>
      <c r="J437" s="204">
        <f>BK437</f>
        <v>0</v>
      </c>
      <c r="K437" s="190"/>
      <c r="L437" s="195"/>
      <c r="M437" s="196"/>
      <c r="N437" s="197"/>
      <c r="O437" s="197"/>
      <c r="P437" s="198">
        <f>SUM(P438:P443)</f>
        <v>0</v>
      </c>
      <c r="Q437" s="197"/>
      <c r="R437" s="198">
        <f>SUM(R438:R443)</f>
        <v>0</v>
      </c>
      <c r="S437" s="197"/>
      <c r="T437" s="199">
        <f>SUM(T438:T443)</f>
        <v>0</v>
      </c>
      <c r="AR437" s="200" t="s">
        <v>85</v>
      </c>
      <c r="AT437" s="201" t="s">
        <v>75</v>
      </c>
      <c r="AU437" s="201" t="s">
        <v>83</v>
      </c>
      <c r="AY437" s="200" t="s">
        <v>198</v>
      </c>
      <c r="BK437" s="202">
        <f>SUM(BK438:BK443)</f>
        <v>0</v>
      </c>
    </row>
    <row r="438" spans="2:65" s="1" customFormat="1" ht="16.5" customHeight="1">
      <c r="B438" s="30"/>
      <c r="C438" s="205" t="s">
        <v>1079</v>
      </c>
      <c r="D438" s="205" t="s">
        <v>201</v>
      </c>
      <c r="E438" s="206" t="s">
        <v>1080</v>
      </c>
      <c r="F438" s="207" t="s">
        <v>1081</v>
      </c>
      <c r="G438" s="208" t="s">
        <v>275</v>
      </c>
      <c r="H438" s="209">
        <v>164.07</v>
      </c>
      <c r="I438" s="210"/>
      <c r="J438" s="209">
        <f t="shared" ref="J438:J443" si="155">ROUND(I438*H438,2)</f>
        <v>0</v>
      </c>
      <c r="K438" s="207" t="s">
        <v>1</v>
      </c>
      <c r="L438" s="34"/>
      <c r="M438" s="211" t="s">
        <v>1</v>
      </c>
      <c r="N438" s="212" t="s">
        <v>41</v>
      </c>
      <c r="O438" s="62"/>
      <c r="P438" s="213">
        <f t="shared" ref="P438:P443" si="156">O438*H438</f>
        <v>0</v>
      </c>
      <c r="Q438" s="213">
        <v>0</v>
      </c>
      <c r="R438" s="213">
        <f t="shared" ref="R438:R443" si="157">Q438*H438</f>
        <v>0</v>
      </c>
      <c r="S438" s="213">
        <v>0</v>
      </c>
      <c r="T438" s="214">
        <f t="shared" ref="T438:T443" si="158">S438*H438</f>
        <v>0</v>
      </c>
      <c r="AR438" s="215" t="s">
        <v>231</v>
      </c>
      <c r="AT438" s="215" t="s">
        <v>201</v>
      </c>
      <c r="AU438" s="215" t="s">
        <v>85</v>
      </c>
      <c r="AY438" s="13" t="s">
        <v>198</v>
      </c>
      <c r="BE438" s="216">
        <f t="shared" ref="BE438:BE443" si="159">IF(N438="základní",J438,0)</f>
        <v>0</v>
      </c>
      <c r="BF438" s="216">
        <f t="shared" ref="BF438:BF443" si="160">IF(N438="snížená",J438,0)</f>
        <v>0</v>
      </c>
      <c r="BG438" s="216">
        <f t="shared" ref="BG438:BG443" si="161">IF(N438="zákl. přenesená",J438,0)</f>
        <v>0</v>
      </c>
      <c r="BH438" s="216">
        <f t="shared" ref="BH438:BH443" si="162">IF(N438="sníž. přenesená",J438,0)</f>
        <v>0</v>
      </c>
      <c r="BI438" s="216">
        <f t="shared" ref="BI438:BI443" si="163">IF(N438="nulová",J438,0)</f>
        <v>0</v>
      </c>
      <c r="BJ438" s="13" t="s">
        <v>83</v>
      </c>
      <c r="BK438" s="216">
        <f t="shared" ref="BK438:BK443" si="164">ROUND(I438*H438,2)</f>
        <v>0</v>
      </c>
      <c r="BL438" s="13" t="s">
        <v>231</v>
      </c>
      <c r="BM438" s="215" t="s">
        <v>1082</v>
      </c>
    </row>
    <row r="439" spans="2:65" s="1" customFormat="1" ht="16.5" customHeight="1">
      <c r="B439" s="30"/>
      <c r="C439" s="205" t="s">
        <v>641</v>
      </c>
      <c r="D439" s="205" t="s">
        <v>201</v>
      </c>
      <c r="E439" s="206" t="s">
        <v>1083</v>
      </c>
      <c r="F439" s="207" t="s">
        <v>1084</v>
      </c>
      <c r="G439" s="208" t="s">
        <v>275</v>
      </c>
      <c r="H439" s="209">
        <v>164.07</v>
      </c>
      <c r="I439" s="210"/>
      <c r="J439" s="209">
        <f t="shared" si="155"/>
        <v>0</v>
      </c>
      <c r="K439" s="207" t="s">
        <v>1</v>
      </c>
      <c r="L439" s="34"/>
      <c r="M439" s="211" t="s">
        <v>1</v>
      </c>
      <c r="N439" s="212" t="s">
        <v>41</v>
      </c>
      <c r="O439" s="62"/>
      <c r="P439" s="213">
        <f t="shared" si="156"/>
        <v>0</v>
      </c>
      <c r="Q439" s="213">
        <v>0</v>
      </c>
      <c r="R439" s="213">
        <f t="shared" si="157"/>
        <v>0</v>
      </c>
      <c r="S439" s="213">
        <v>0</v>
      </c>
      <c r="T439" s="214">
        <f t="shared" si="158"/>
        <v>0</v>
      </c>
      <c r="AR439" s="215" t="s">
        <v>231</v>
      </c>
      <c r="AT439" s="215" t="s">
        <v>201</v>
      </c>
      <c r="AU439" s="215" t="s">
        <v>85</v>
      </c>
      <c r="AY439" s="13" t="s">
        <v>198</v>
      </c>
      <c r="BE439" s="216">
        <f t="shared" si="159"/>
        <v>0</v>
      </c>
      <c r="BF439" s="216">
        <f t="shared" si="160"/>
        <v>0</v>
      </c>
      <c r="BG439" s="216">
        <f t="shared" si="161"/>
        <v>0</v>
      </c>
      <c r="BH439" s="216">
        <f t="shared" si="162"/>
        <v>0</v>
      </c>
      <c r="BI439" s="216">
        <f t="shared" si="163"/>
        <v>0</v>
      </c>
      <c r="BJ439" s="13" t="s">
        <v>83</v>
      </c>
      <c r="BK439" s="216">
        <f t="shared" si="164"/>
        <v>0</v>
      </c>
      <c r="BL439" s="13" t="s">
        <v>231</v>
      </c>
      <c r="BM439" s="215" t="s">
        <v>1085</v>
      </c>
    </row>
    <row r="440" spans="2:65" s="1" customFormat="1" ht="16.5" customHeight="1">
      <c r="B440" s="30"/>
      <c r="C440" s="205" t="s">
        <v>1086</v>
      </c>
      <c r="D440" s="205" t="s">
        <v>201</v>
      </c>
      <c r="E440" s="206" t="s">
        <v>1087</v>
      </c>
      <c r="F440" s="207" t="s">
        <v>1088</v>
      </c>
      <c r="G440" s="208" t="s">
        <v>256</v>
      </c>
      <c r="H440" s="209">
        <v>42.5</v>
      </c>
      <c r="I440" s="210"/>
      <c r="J440" s="209">
        <f t="shared" si="155"/>
        <v>0</v>
      </c>
      <c r="K440" s="207" t="s">
        <v>1</v>
      </c>
      <c r="L440" s="34"/>
      <c r="M440" s="211" t="s">
        <v>1</v>
      </c>
      <c r="N440" s="212" t="s">
        <v>41</v>
      </c>
      <c r="O440" s="62"/>
      <c r="P440" s="213">
        <f t="shared" si="156"/>
        <v>0</v>
      </c>
      <c r="Q440" s="213">
        <v>0</v>
      </c>
      <c r="R440" s="213">
        <f t="shared" si="157"/>
        <v>0</v>
      </c>
      <c r="S440" s="213">
        <v>0</v>
      </c>
      <c r="T440" s="214">
        <f t="shared" si="158"/>
        <v>0</v>
      </c>
      <c r="AR440" s="215" t="s">
        <v>231</v>
      </c>
      <c r="AT440" s="215" t="s">
        <v>201</v>
      </c>
      <c r="AU440" s="215" t="s">
        <v>85</v>
      </c>
      <c r="AY440" s="13" t="s">
        <v>198</v>
      </c>
      <c r="BE440" s="216">
        <f t="shared" si="159"/>
        <v>0</v>
      </c>
      <c r="BF440" s="216">
        <f t="shared" si="160"/>
        <v>0</v>
      </c>
      <c r="BG440" s="216">
        <f t="shared" si="161"/>
        <v>0</v>
      </c>
      <c r="BH440" s="216">
        <f t="shared" si="162"/>
        <v>0</v>
      </c>
      <c r="BI440" s="216">
        <f t="shared" si="163"/>
        <v>0</v>
      </c>
      <c r="BJ440" s="13" t="s">
        <v>83</v>
      </c>
      <c r="BK440" s="216">
        <f t="shared" si="164"/>
        <v>0</v>
      </c>
      <c r="BL440" s="13" t="s">
        <v>231</v>
      </c>
      <c r="BM440" s="215" t="s">
        <v>1089</v>
      </c>
    </row>
    <row r="441" spans="2:65" s="1" customFormat="1" ht="16.5" customHeight="1">
      <c r="B441" s="30"/>
      <c r="C441" s="205" t="s">
        <v>644</v>
      </c>
      <c r="D441" s="205" t="s">
        <v>201</v>
      </c>
      <c r="E441" s="206" t="s">
        <v>1090</v>
      </c>
      <c r="F441" s="207" t="s">
        <v>1091</v>
      </c>
      <c r="G441" s="208" t="s">
        <v>275</v>
      </c>
      <c r="H441" s="209">
        <v>164.07</v>
      </c>
      <c r="I441" s="210"/>
      <c r="J441" s="209">
        <f t="shared" si="155"/>
        <v>0</v>
      </c>
      <c r="K441" s="207" t="s">
        <v>1</v>
      </c>
      <c r="L441" s="34"/>
      <c r="M441" s="211" t="s">
        <v>1</v>
      </c>
      <c r="N441" s="212" t="s">
        <v>41</v>
      </c>
      <c r="O441" s="62"/>
      <c r="P441" s="213">
        <f t="shared" si="156"/>
        <v>0</v>
      </c>
      <c r="Q441" s="213">
        <v>0</v>
      </c>
      <c r="R441" s="213">
        <f t="shared" si="157"/>
        <v>0</v>
      </c>
      <c r="S441" s="213">
        <v>0</v>
      </c>
      <c r="T441" s="214">
        <f t="shared" si="158"/>
        <v>0</v>
      </c>
      <c r="AR441" s="215" t="s">
        <v>231</v>
      </c>
      <c r="AT441" s="215" t="s">
        <v>201</v>
      </c>
      <c r="AU441" s="215" t="s">
        <v>85</v>
      </c>
      <c r="AY441" s="13" t="s">
        <v>198</v>
      </c>
      <c r="BE441" s="216">
        <f t="shared" si="159"/>
        <v>0</v>
      </c>
      <c r="BF441" s="216">
        <f t="shared" si="160"/>
        <v>0</v>
      </c>
      <c r="BG441" s="216">
        <f t="shared" si="161"/>
        <v>0</v>
      </c>
      <c r="BH441" s="216">
        <f t="shared" si="162"/>
        <v>0</v>
      </c>
      <c r="BI441" s="216">
        <f t="shared" si="163"/>
        <v>0</v>
      </c>
      <c r="BJ441" s="13" t="s">
        <v>83</v>
      </c>
      <c r="BK441" s="216">
        <f t="shared" si="164"/>
        <v>0</v>
      </c>
      <c r="BL441" s="13" t="s">
        <v>231</v>
      </c>
      <c r="BM441" s="215" t="s">
        <v>1092</v>
      </c>
    </row>
    <row r="442" spans="2:65" s="1" customFormat="1" ht="16.5" customHeight="1">
      <c r="B442" s="30"/>
      <c r="C442" s="205" t="s">
        <v>1093</v>
      </c>
      <c r="D442" s="205" t="s">
        <v>201</v>
      </c>
      <c r="E442" s="206" t="s">
        <v>1094</v>
      </c>
      <c r="F442" s="207" t="s">
        <v>1095</v>
      </c>
      <c r="G442" s="208" t="s">
        <v>275</v>
      </c>
      <c r="H442" s="209">
        <v>177.2</v>
      </c>
      <c r="I442" s="210"/>
      <c r="J442" s="209">
        <f t="shared" si="155"/>
        <v>0</v>
      </c>
      <c r="K442" s="207" t="s">
        <v>1</v>
      </c>
      <c r="L442" s="34"/>
      <c r="M442" s="211" t="s">
        <v>1</v>
      </c>
      <c r="N442" s="212" t="s">
        <v>41</v>
      </c>
      <c r="O442" s="62"/>
      <c r="P442" s="213">
        <f t="shared" si="156"/>
        <v>0</v>
      </c>
      <c r="Q442" s="213">
        <v>0</v>
      </c>
      <c r="R442" s="213">
        <f t="shared" si="157"/>
        <v>0</v>
      </c>
      <c r="S442" s="213">
        <v>0</v>
      </c>
      <c r="T442" s="214">
        <f t="shared" si="158"/>
        <v>0</v>
      </c>
      <c r="AR442" s="215" t="s">
        <v>231</v>
      </c>
      <c r="AT442" s="215" t="s">
        <v>201</v>
      </c>
      <c r="AU442" s="215" t="s">
        <v>85</v>
      </c>
      <c r="AY442" s="13" t="s">
        <v>198</v>
      </c>
      <c r="BE442" s="216">
        <f t="shared" si="159"/>
        <v>0</v>
      </c>
      <c r="BF442" s="216">
        <f t="shared" si="160"/>
        <v>0</v>
      </c>
      <c r="BG442" s="216">
        <f t="shared" si="161"/>
        <v>0</v>
      </c>
      <c r="BH442" s="216">
        <f t="shared" si="162"/>
        <v>0</v>
      </c>
      <c r="BI442" s="216">
        <f t="shared" si="163"/>
        <v>0</v>
      </c>
      <c r="BJ442" s="13" t="s">
        <v>83</v>
      </c>
      <c r="BK442" s="216">
        <f t="shared" si="164"/>
        <v>0</v>
      </c>
      <c r="BL442" s="13" t="s">
        <v>231</v>
      </c>
      <c r="BM442" s="215" t="s">
        <v>1096</v>
      </c>
    </row>
    <row r="443" spans="2:65" s="1" customFormat="1" ht="16.5" customHeight="1">
      <c r="B443" s="30"/>
      <c r="C443" s="205" t="s">
        <v>649</v>
      </c>
      <c r="D443" s="205" t="s">
        <v>201</v>
      </c>
      <c r="E443" s="206" t="s">
        <v>1097</v>
      </c>
      <c r="F443" s="207" t="s">
        <v>1098</v>
      </c>
      <c r="G443" s="208" t="s">
        <v>266</v>
      </c>
      <c r="H443" s="209">
        <v>3.88</v>
      </c>
      <c r="I443" s="210"/>
      <c r="J443" s="209">
        <f t="shared" si="155"/>
        <v>0</v>
      </c>
      <c r="K443" s="207" t="s">
        <v>1</v>
      </c>
      <c r="L443" s="34"/>
      <c r="M443" s="211" t="s">
        <v>1</v>
      </c>
      <c r="N443" s="212" t="s">
        <v>41</v>
      </c>
      <c r="O443" s="62"/>
      <c r="P443" s="213">
        <f t="shared" si="156"/>
        <v>0</v>
      </c>
      <c r="Q443" s="213">
        <v>0</v>
      </c>
      <c r="R443" s="213">
        <f t="shared" si="157"/>
        <v>0</v>
      </c>
      <c r="S443" s="213">
        <v>0</v>
      </c>
      <c r="T443" s="214">
        <f t="shared" si="158"/>
        <v>0</v>
      </c>
      <c r="AR443" s="215" t="s">
        <v>231</v>
      </c>
      <c r="AT443" s="215" t="s">
        <v>201</v>
      </c>
      <c r="AU443" s="215" t="s">
        <v>85</v>
      </c>
      <c r="AY443" s="13" t="s">
        <v>198</v>
      </c>
      <c r="BE443" s="216">
        <f t="shared" si="159"/>
        <v>0</v>
      </c>
      <c r="BF443" s="216">
        <f t="shared" si="160"/>
        <v>0</v>
      </c>
      <c r="BG443" s="216">
        <f t="shared" si="161"/>
        <v>0</v>
      </c>
      <c r="BH443" s="216">
        <f t="shared" si="162"/>
        <v>0</v>
      </c>
      <c r="BI443" s="216">
        <f t="shared" si="163"/>
        <v>0</v>
      </c>
      <c r="BJ443" s="13" t="s">
        <v>83</v>
      </c>
      <c r="BK443" s="216">
        <f t="shared" si="164"/>
        <v>0</v>
      </c>
      <c r="BL443" s="13" t="s">
        <v>231</v>
      </c>
      <c r="BM443" s="215" t="s">
        <v>1099</v>
      </c>
    </row>
    <row r="444" spans="2:65" s="11" customFormat="1" ht="22.9" customHeight="1">
      <c r="B444" s="189"/>
      <c r="C444" s="190"/>
      <c r="D444" s="191" t="s">
        <v>75</v>
      </c>
      <c r="E444" s="203" t="s">
        <v>1100</v>
      </c>
      <c r="F444" s="203" t="s">
        <v>1101</v>
      </c>
      <c r="G444" s="190"/>
      <c r="H444" s="190"/>
      <c r="I444" s="193"/>
      <c r="J444" s="204">
        <f>BK444</f>
        <v>0</v>
      </c>
      <c r="K444" s="190"/>
      <c r="L444" s="195"/>
      <c r="M444" s="196"/>
      <c r="N444" s="197"/>
      <c r="O444" s="197"/>
      <c r="P444" s="198">
        <f>SUM(P445:P448)</f>
        <v>0</v>
      </c>
      <c r="Q444" s="197"/>
      <c r="R444" s="198">
        <f>SUM(R445:R448)</f>
        <v>0</v>
      </c>
      <c r="S444" s="197"/>
      <c r="T444" s="199">
        <f>SUM(T445:T448)</f>
        <v>0</v>
      </c>
      <c r="AR444" s="200" t="s">
        <v>85</v>
      </c>
      <c r="AT444" s="201" t="s">
        <v>75</v>
      </c>
      <c r="AU444" s="201" t="s">
        <v>83</v>
      </c>
      <c r="AY444" s="200" t="s">
        <v>198</v>
      </c>
      <c r="BK444" s="202">
        <f>SUM(BK445:BK448)</f>
        <v>0</v>
      </c>
    </row>
    <row r="445" spans="2:65" s="1" customFormat="1" ht="16.5" customHeight="1">
      <c r="B445" s="30"/>
      <c r="C445" s="205" t="s">
        <v>1102</v>
      </c>
      <c r="D445" s="205" t="s">
        <v>201</v>
      </c>
      <c r="E445" s="206" t="s">
        <v>1103</v>
      </c>
      <c r="F445" s="207" t="s">
        <v>1104</v>
      </c>
      <c r="G445" s="208" t="s">
        <v>275</v>
      </c>
      <c r="H445" s="209">
        <v>25.01</v>
      </c>
      <c r="I445" s="210"/>
      <c r="J445" s="209">
        <f>ROUND(I445*H445,2)</f>
        <v>0</v>
      </c>
      <c r="K445" s="207" t="s">
        <v>1</v>
      </c>
      <c r="L445" s="34"/>
      <c r="M445" s="211" t="s">
        <v>1</v>
      </c>
      <c r="N445" s="212" t="s">
        <v>41</v>
      </c>
      <c r="O445" s="62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215" t="s">
        <v>231</v>
      </c>
      <c r="AT445" s="215" t="s">
        <v>201</v>
      </c>
      <c r="AU445" s="215" t="s">
        <v>85</v>
      </c>
      <c r="AY445" s="13" t="s">
        <v>198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3" t="s">
        <v>83</v>
      </c>
      <c r="BK445" s="216">
        <f>ROUND(I445*H445,2)</f>
        <v>0</v>
      </c>
      <c r="BL445" s="13" t="s">
        <v>231</v>
      </c>
      <c r="BM445" s="215" t="s">
        <v>1105</v>
      </c>
    </row>
    <row r="446" spans="2:65" s="1" customFormat="1" ht="16.5" customHeight="1">
      <c r="B446" s="30"/>
      <c r="C446" s="205" t="s">
        <v>652</v>
      </c>
      <c r="D446" s="205" t="s">
        <v>201</v>
      </c>
      <c r="E446" s="206" t="s">
        <v>1106</v>
      </c>
      <c r="F446" s="207" t="s">
        <v>1107</v>
      </c>
      <c r="G446" s="208" t="s">
        <v>275</v>
      </c>
      <c r="H446" s="209">
        <v>25.01</v>
      </c>
      <c r="I446" s="210"/>
      <c r="J446" s="209">
        <f>ROUND(I446*H446,2)</f>
        <v>0</v>
      </c>
      <c r="K446" s="207" t="s">
        <v>1</v>
      </c>
      <c r="L446" s="34"/>
      <c r="M446" s="211" t="s">
        <v>1</v>
      </c>
      <c r="N446" s="212" t="s">
        <v>41</v>
      </c>
      <c r="O446" s="62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AR446" s="215" t="s">
        <v>231</v>
      </c>
      <c r="AT446" s="215" t="s">
        <v>201</v>
      </c>
      <c r="AU446" s="215" t="s">
        <v>85</v>
      </c>
      <c r="AY446" s="13" t="s">
        <v>198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3" t="s">
        <v>83</v>
      </c>
      <c r="BK446" s="216">
        <f>ROUND(I446*H446,2)</f>
        <v>0</v>
      </c>
      <c r="BL446" s="13" t="s">
        <v>231</v>
      </c>
      <c r="BM446" s="215" t="s">
        <v>1108</v>
      </c>
    </row>
    <row r="447" spans="2:65" s="1" customFormat="1" ht="16.5" customHeight="1">
      <c r="B447" s="30"/>
      <c r="C447" s="205" t="s">
        <v>1109</v>
      </c>
      <c r="D447" s="205" t="s">
        <v>201</v>
      </c>
      <c r="E447" s="206" t="s">
        <v>1110</v>
      </c>
      <c r="F447" s="207" t="s">
        <v>1111</v>
      </c>
      <c r="G447" s="208" t="s">
        <v>275</v>
      </c>
      <c r="H447" s="209">
        <v>1.18</v>
      </c>
      <c r="I447" s="210"/>
      <c r="J447" s="209">
        <f>ROUND(I447*H447,2)</f>
        <v>0</v>
      </c>
      <c r="K447" s="207" t="s">
        <v>1</v>
      </c>
      <c r="L447" s="34"/>
      <c r="M447" s="211" t="s">
        <v>1</v>
      </c>
      <c r="N447" s="212" t="s">
        <v>41</v>
      </c>
      <c r="O447" s="62"/>
      <c r="P447" s="213">
        <f>O447*H447</f>
        <v>0</v>
      </c>
      <c r="Q447" s="213">
        <v>0</v>
      </c>
      <c r="R447" s="213">
        <f>Q447*H447</f>
        <v>0</v>
      </c>
      <c r="S447" s="213">
        <v>0</v>
      </c>
      <c r="T447" s="214">
        <f>S447*H447</f>
        <v>0</v>
      </c>
      <c r="AR447" s="215" t="s">
        <v>231</v>
      </c>
      <c r="AT447" s="215" t="s">
        <v>201</v>
      </c>
      <c r="AU447" s="215" t="s">
        <v>85</v>
      </c>
      <c r="AY447" s="13" t="s">
        <v>198</v>
      </c>
      <c r="BE447" s="216">
        <f>IF(N447="základní",J447,0)</f>
        <v>0</v>
      </c>
      <c r="BF447" s="216">
        <f>IF(N447="snížená",J447,0)</f>
        <v>0</v>
      </c>
      <c r="BG447" s="216">
        <f>IF(N447="zákl. přenesená",J447,0)</f>
        <v>0</v>
      </c>
      <c r="BH447" s="216">
        <f>IF(N447="sníž. přenesená",J447,0)</f>
        <v>0</v>
      </c>
      <c r="BI447" s="216">
        <f>IF(N447="nulová",J447,0)</f>
        <v>0</v>
      </c>
      <c r="BJ447" s="13" t="s">
        <v>83</v>
      </c>
      <c r="BK447" s="216">
        <f>ROUND(I447*H447,2)</f>
        <v>0</v>
      </c>
      <c r="BL447" s="13" t="s">
        <v>231</v>
      </c>
      <c r="BM447" s="215" t="s">
        <v>1112</v>
      </c>
    </row>
    <row r="448" spans="2:65" s="1" customFormat="1" ht="16.5" customHeight="1">
      <c r="B448" s="30"/>
      <c r="C448" s="205" t="s">
        <v>656</v>
      </c>
      <c r="D448" s="205" t="s">
        <v>201</v>
      </c>
      <c r="E448" s="206" t="s">
        <v>1113</v>
      </c>
      <c r="F448" s="207" t="s">
        <v>1114</v>
      </c>
      <c r="G448" s="208" t="s">
        <v>275</v>
      </c>
      <c r="H448" s="209">
        <v>25.01</v>
      </c>
      <c r="I448" s="210"/>
      <c r="J448" s="209">
        <f>ROUND(I448*H448,2)</f>
        <v>0</v>
      </c>
      <c r="K448" s="207" t="s">
        <v>1</v>
      </c>
      <c r="L448" s="34"/>
      <c r="M448" s="211" t="s">
        <v>1</v>
      </c>
      <c r="N448" s="212" t="s">
        <v>41</v>
      </c>
      <c r="O448" s="62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215" t="s">
        <v>231</v>
      </c>
      <c r="AT448" s="215" t="s">
        <v>201</v>
      </c>
      <c r="AU448" s="215" t="s">
        <v>85</v>
      </c>
      <c r="AY448" s="13" t="s">
        <v>198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3" t="s">
        <v>83</v>
      </c>
      <c r="BK448" s="216">
        <f>ROUND(I448*H448,2)</f>
        <v>0</v>
      </c>
      <c r="BL448" s="13" t="s">
        <v>231</v>
      </c>
      <c r="BM448" s="215" t="s">
        <v>1115</v>
      </c>
    </row>
    <row r="449" spans="2:65" s="11" customFormat="1" ht="22.9" customHeight="1">
      <c r="B449" s="189"/>
      <c r="C449" s="190"/>
      <c r="D449" s="191" t="s">
        <v>75</v>
      </c>
      <c r="E449" s="203" t="s">
        <v>1116</v>
      </c>
      <c r="F449" s="203" t="s">
        <v>1117</v>
      </c>
      <c r="G449" s="190"/>
      <c r="H449" s="190"/>
      <c r="I449" s="193"/>
      <c r="J449" s="204">
        <f>BK449</f>
        <v>0</v>
      </c>
      <c r="K449" s="190"/>
      <c r="L449" s="195"/>
      <c r="M449" s="196"/>
      <c r="N449" s="197"/>
      <c r="O449" s="197"/>
      <c r="P449" s="198">
        <f>P450</f>
        <v>0</v>
      </c>
      <c r="Q449" s="197"/>
      <c r="R449" s="198">
        <f>R450</f>
        <v>0</v>
      </c>
      <c r="S449" s="197"/>
      <c r="T449" s="199">
        <f>T450</f>
        <v>0</v>
      </c>
      <c r="AR449" s="200" t="s">
        <v>85</v>
      </c>
      <c r="AT449" s="201" t="s">
        <v>75</v>
      </c>
      <c r="AU449" s="201" t="s">
        <v>83</v>
      </c>
      <c r="AY449" s="200" t="s">
        <v>198</v>
      </c>
      <c r="BK449" s="202">
        <f>BK450</f>
        <v>0</v>
      </c>
    </row>
    <row r="450" spans="2:65" s="1" customFormat="1" ht="16.5" customHeight="1">
      <c r="B450" s="30"/>
      <c r="C450" s="205" t="s">
        <v>1118</v>
      </c>
      <c r="D450" s="205" t="s">
        <v>201</v>
      </c>
      <c r="E450" s="206" t="s">
        <v>1119</v>
      </c>
      <c r="F450" s="207" t="s">
        <v>1120</v>
      </c>
      <c r="G450" s="208" t="s">
        <v>275</v>
      </c>
      <c r="H450" s="209">
        <v>1836.32</v>
      </c>
      <c r="I450" s="210"/>
      <c r="J450" s="209">
        <f>ROUND(I450*H450,2)</f>
        <v>0</v>
      </c>
      <c r="K450" s="207" t="s">
        <v>1</v>
      </c>
      <c r="L450" s="34"/>
      <c r="M450" s="211" t="s">
        <v>1</v>
      </c>
      <c r="N450" s="212" t="s">
        <v>41</v>
      </c>
      <c r="O450" s="62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215" t="s">
        <v>231</v>
      </c>
      <c r="AT450" s="215" t="s">
        <v>201</v>
      </c>
      <c r="AU450" s="215" t="s">
        <v>85</v>
      </c>
      <c r="AY450" s="13" t="s">
        <v>198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3" t="s">
        <v>83</v>
      </c>
      <c r="BK450" s="216">
        <f>ROUND(I450*H450,2)</f>
        <v>0</v>
      </c>
      <c r="BL450" s="13" t="s">
        <v>231</v>
      </c>
      <c r="BM450" s="215" t="s">
        <v>1121</v>
      </c>
    </row>
    <row r="451" spans="2:65" s="11" customFormat="1" ht="22.9" customHeight="1">
      <c r="B451" s="189"/>
      <c r="C451" s="190"/>
      <c r="D451" s="191" t="s">
        <v>75</v>
      </c>
      <c r="E451" s="203" t="s">
        <v>374</v>
      </c>
      <c r="F451" s="203" t="s">
        <v>1122</v>
      </c>
      <c r="G451" s="190"/>
      <c r="H451" s="190"/>
      <c r="I451" s="193"/>
      <c r="J451" s="204">
        <f>BK451</f>
        <v>0</v>
      </c>
      <c r="K451" s="190"/>
      <c r="L451" s="195"/>
      <c r="M451" s="196"/>
      <c r="N451" s="197"/>
      <c r="O451" s="197"/>
      <c r="P451" s="198">
        <f>SUM(P452:P458)</f>
        <v>0</v>
      </c>
      <c r="Q451" s="197"/>
      <c r="R451" s="198">
        <f>SUM(R452:R458)</f>
        <v>0</v>
      </c>
      <c r="S451" s="197"/>
      <c r="T451" s="199">
        <f>SUM(T452:T458)</f>
        <v>0</v>
      </c>
      <c r="AR451" s="200" t="s">
        <v>83</v>
      </c>
      <c r="AT451" s="201" t="s">
        <v>75</v>
      </c>
      <c r="AU451" s="201" t="s">
        <v>83</v>
      </c>
      <c r="AY451" s="200" t="s">
        <v>198</v>
      </c>
      <c r="BK451" s="202">
        <f>SUM(BK452:BK458)</f>
        <v>0</v>
      </c>
    </row>
    <row r="452" spans="2:65" s="1" customFormat="1" ht="16.5" customHeight="1">
      <c r="B452" s="30"/>
      <c r="C452" s="205" t="s">
        <v>659</v>
      </c>
      <c r="D452" s="205" t="s">
        <v>201</v>
      </c>
      <c r="E452" s="206" t="s">
        <v>1123</v>
      </c>
      <c r="F452" s="207" t="s">
        <v>1124</v>
      </c>
      <c r="G452" s="208" t="s">
        <v>275</v>
      </c>
      <c r="H452" s="209">
        <v>685.4</v>
      </c>
      <c r="I452" s="210"/>
      <c r="J452" s="209">
        <f t="shared" ref="J452:J458" si="165">ROUND(I452*H452,2)</f>
        <v>0</v>
      </c>
      <c r="K452" s="207" t="s">
        <v>1</v>
      </c>
      <c r="L452" s="34"/>
      <c r="M452" s="211" t="s">
        <v>1</v>
      </c>
      <c r="N452" s="212" t="s">
        <v>41</v>
      </c>
      <c r="O452" s="62"/>
      <c r="P452" s="213">
        <f t="shared" ref="P452:P458" si="166">O452*H452</f>
        <v>0</v>
      </c>
      <c r="Q452" s="213">
        <v>0</v>
      </c>
      <c r="R452" s="213">
        <f t="shared" ref="R452:R458" si="167">Q452*H452</f>
        <v>0</v>
      </c>
      <c r="S452" s="213">
        <v>0</v>
      </c>
      <c r="T452" s="214">
        <f t="shared" ref="T452:T458" si="168">S452*H452</f>
        <v>0</v>
      </c>
      <c r="AR452" s="215" t="s">
        <v>205</v>
      </c>
      <c r="AT452" s="215" t="s">
        <v>201</v>
      </c>
      <c r="AU452" s="215" t="s">
        <v>85</v>
      </c>
      <c r="AY452" s="13" t="s">
        <v>198</v>
      </c>
      <c r="BE452" s="216">
        <f t="shared" ref="BE452:BE458" si="169">IF(N452="základní",J452,0)</f>
        <v>0</v>
      </c>
      <c r="BF452" s="216">
        <f t="shared" ref="BF452:BF458" si="170">IF(N452="snížená",J452,0)</f>
        <v>0</v>
      </c>
      <c r="BG452" s="216">
        <f t="shared" ref="BG452:BG458" si="171">IF(N452="zákl. přenesená",J452,0)</f>
        <v>0</v>
      </c>
      <c r="BH452" s="216">
        <f t="shared" ref="BH452:BH458" si="172">IF(N452="sníž. přenesená",J452,0)</f>
        <v>0</v>
      </c>
      <c r="BI452" s="216">
        <f t="shared" ref="BI452:BI458" si="173">IF(N452="nulová",J452,0)</f>
        <v>0</v>
      </c>
      <c r="BJ452" s="13" t="s">
        <v>83</v>
      </c>
      <c r="BK452" s="216">
        <f t="shared" ref="BK452:BK458" si="174">ROUND(I452*H452,2)</f>
        <v>0</v>
      </c>
      <c r="BL452" s="13" t="s">
        <v>205</v>
      </c>
      <c r="BM452" s="215" t="s">
        <v>1125</v>
      </c>
    </row>
    <row r="453" spans="2:65" s="1" customFormat="1" ht="16.5" customHeight="1">
      <c r="B453" s="30"/>
      <c r="C453" s="205" t="s">
        <v>1126</v>
      </c>
      <c r="D453" s="205" t="s">
        <v>201</v>
      </c>
      <c r="E453" s="206" t="s">
        <v>1127</v>
      </c>
      <c r="F453" s="207" t="s">
        <v>1128</v>
      </c>
      <c r="G453" s="208" t="s">
        <v>275</v>
      </c>
      <c r="H453" s="209">
        <v>1713.5</v>
      </c>
      <c r="I453" s="210"/>
      <c r="J453" s="209">
        <f t="shared" si="165"/>
        <v>0</v>
      </c>
      <c r="K453" s="207" t="s">
        <v>1</v>
      </c>
      <c r="L453" s="34"/>
      <c r="M453" s="211" t="s">
        <v>1</v>
      </c>
      <c r="N453" s="212" t="s">
        <v>41</v>
      </c>
      <c r="O453" s="62"/>
      <c r="P453" s="213">
        <f t="shared" si="166"/>
        <v>0</v>
      </c>
      <c r="Q453" s="213">
        <v>0</v>
      </c>
      <c r="R453" s="213">
        <f t="shared" si="167"/>
        <v>0</v>
      </c>
      <c r="S453" s="213">
        <v>0</v>
      </c>
      <c r="T453" s="214">
        <f t="shared" si="168"/>
        <v>0</v>
      </c>
      <c r="AR453" s="215" t="s">
        <v>205</v>
      </c>
      <c r="AT453" s="215" t="s">
        <v>201</v>
      </c>
      <c r="AU453" s="215" t="s">
        <v>85</v>
      </c>
      <c r="AY453" s="13" t="s">
        <v>198</v>
      </c>
      <c r="BE453" s="216">
        <f t="shared" si="169"/>
        <v>0</v>
      </c>
      <c r="BF453" s="216">
        <f t="shared" si="170"/>
        <v>0</v>
      </c>
      <c r="BG453" s="216">
        <f t="shared" si="171"/>
        <v>0</v>
      </c>
      <c r="BH453" s="216">
        <f t="shared" si="172"/>
        <v>0</v>
      </c>
      <c r="BI453" s="216">
        <f t="shared" si="173"/>
        <v>0</v>
      </c>
      <c r="BJ453" s="13" t="s">
        <v>83</v>
      </c>
      <c r="BK453" s="216">
        <f t="shared" si="174"/>
        <v>0</v>
      </c>
      <c r="BL453" s="13" t="s">
        <v>205</v>
      </c>
      <c r="BM453" s="215" t="s">
        <v>1129</v>
      </c>
    </row>
    <row r="454" spans="2:65" s="1" customFormat="1" ht="16.5" customHeight="1">
      <c r="B454" s="30"/>
      <c r="C454" s="205" t="s">
        <v>663</v>
      </c>
      <c r="D454" s="205" t="s">
        <v>201</v>
      </c>
      <c r="E454" s="206" t="s">
        <v>1130</v>
      </c>
      <c r="F454" s="207" t="s">
        <v>1131</v>
      </c>
      <c r="G454" s="208" t="s">
        <v>275</v>
      </c>
      <c r="H454" s="209">
        <v>685.4</v>
      </c>
      <c r="I454" s="210"/>
      <c r="J454" s="209">
        <f t="shared" si="165"/>
        <v>0</v>
      </c>
      <c r="K454" s="207" t="s">
        <v>1</v>
      </c>
      <c r="L454" s="34"/>
      <c r="M454" s="211" t="s">
        <v>1</v>
      </c>
      <c r="N454" s="212" t="s">
        <v>41</v>
      </c>
      <c r="O454" s="62"/>
      <c r="P454" s="213">
        <f t="shared" si="166"/>
        <v>0</v>
      </c>
      <c r="Q454" s="213">
        <v>0</v>
      </c>
      <c r="R454" s="213">
        <f t="shared" si="167"/>
        <v>0</v>
      </c>
      <c r="S454" s="213">
        <v>0</v>
      </c>
      <c r="T454" s="214">
        <f t="shared" si="168"/>
        <v>0</v>
      </c>
      <c r="AR454" s="215" t="s">
        <v>205</v>
      </c>
      <c r="AT454" s="215" t="s">
        <v>201</v>
      </c>
      <c r="AU454" s="215" t="s">
        <v>85</v>
      </c>
      <c r="AY454" s="13" t="s">
        <v>198</v>
      </c>
      <c r="BE454" s="216">
        <f t="shared" si="169"/>
        <v>0</v>
      </c>
      <c r="BF454" s="216">
        <f t="shared" si="170"/>
        <v>0</v>
      </c>
      <c r="BG454" s="216">
        <f t="shared" si="171"/>
        <v>0</v>
      </c>
      <c r="BH454" s="216">
        <f t="shared" si="172"/>
        <v>0</v>
      </c>
      <c r="BI454" s="216">
        <f t="shared" si="173"/>
        <v>0</v>
      </c>
      <c r="BJ454" s="13" t="s">
        <v>83</v>
      </c>
      <c r="BK454" s="216">
        <f t="shared" si="174"/>
        <v>0</v>
      </c>
      <c r="BL454" s="13" t="s">
        <v>205</v>
      </c>
      <c r="BM454" s="215" t="s">
        <v>1132</v>
      </c>
    </row>
    <row r="455" spans="2:65" s="1" customFormat="1" ht="16.5" customHeight="1">
      <c r="B455" s="30"/>
      <c r="C455" s="205" t="s">
        <v>1133</v>
      </c>
      <c r="D455" s="205" t="s">
        <v>201</v>
      </c>
      <c r="E455" s="206" t="s">
        <v>1134</v>
      </c>
      <c r="F455" s="207" t="s">
        <v>1135</v>
      </c>
      <c r="G455" s="208" t="s">
        <v>275</v>
      </c>
      <c r="H455" s="209">
        <v>369.6</v>
      </c>
      <c r="I455" s="210"/>
      <c r="J455" s="209">
        <f t="shared" si="165"/>
        <v>0</v>
      </c>
      <c r="K455" s="207" t="s">
        <v>1</v>
      </c>
      <c r="L455" s="34"/>
      <c r="M455" s="211" t="s">
        <v>1</v>
      </c>
      <c r="N455" s="212" t="s">
        <v>41</v>
      </c>
      <c r="O455" s="62"/>
      <c r="P455" s="213">
        <f t="shared" si="166"/>
        <v>0</v>
      </c>
      <c r="Q455" s="213">
        <v>0</v>
      </c>
      <c r="R455" s="213">
        <f t="shared" si="167"/>
        <v>0</v>
      </c>
      <c r="S455" s="213">
        <v>0</v>
      </c>
      <c r="T455" s="214">
        <f t="shared" si="168"/>
        <v>0</v>
      </c>
      <c r="AR455" s="215" t="s">
        <v>205</v>
      </c>
      <c r="AT455" s="215" t="s">
        <v>201</v>
      </c>
      <c r="AU455" s="215" t="s">
        <v>85</v>
      </c>
      <c r="AY455" s="13" t="s">
        <v>198</v>
      </c>
      <c r="BE455" s="216">
        <f t="shared" si="169"/>
        <v>0</v>
      </c>
      <c r="BF455" s="216">
        <f t="shared" si="170"/>
        <v>0</v>
      </c>
      <c r="BG455" s="216">
        <f t="shared" si="171"/>
        <v>0</v>
      </c>
      <c r="BH455" s="216">
        <f t="shared" si="172"/>
        <v>0</v>
      </c>
      <c r="BI455" s="216">
        <f t="shared" si="173"/>
        <v>0</v>
      </c>
      <c r="BJ455" s="13" t="s">
        <v>83</v>
      </c>
      <c r="BK455" s="216">
        <f t="shared" si="174"/>
        <v>0</v>
      </c>
      <c r="BL455" s="13" t="s">
        <v>205</v>
      </c>
      <c r="BM455" s="215" t="s">
        <v>1136</v>
      </c>
    </row>
    <row r="456" spans="2:65" s="1" customFormat="1" ht="16.5" customHeight="1">
      <c r="B456" s="30"/>
      <c r="C456" s="205" t="s">
        <v>666</v>
      </c>
      <c r="D456" s="205" t="s">
        <v>201</v>
      </c>
      <c r="E456" s="206" t="s">
        <v>1137</v>
      </c>
      <c r="F456" s="207" t="s">
        <v>1138</v>
      </c>
      <c r="G456" s="208" t="s">
        <v>275</v>
      </c>
      <c r="H456" s="209">
        <v>144.16</v>
      </c>
      <c r="I456" s="210"/>
      <c r="J456" s="209">
        <f t="shared" si="165"/>
        <v>0</v>
      </c>
      <c r="K456" s="207" t="s">
        <v>1</v>
      </c>
      <c r="L456" s="34"/>
      <c r="M456" s="211" t="s">
        <v>1</v>
      </c>
      <c r="N456" s="212" t="s">
        <v>41</v>
      </c>
      <c r="O456" s="62"/>
      <c r="P456" s="213">
        <f t="shared" si="166"/>
        <v>0</v>
      </c>
      <c r="Q456" s="213">
        <v>0</v>
      </c>
      <c r="R456" s="213">
        <f t="shared" si="167"/>
        <v>0</v>
      </c>
      <c r="S456" s="213">
        <v>0</v>
      </c>
      <c r="T456" s="214">
        <f t="shared" si="168"/>
        <v>0</v>
      </c>
      <c r="AR456" s="215" t="s">
        <v>205</v>
      </c>
      <c r="AT456" s="215" t="s">
        <v>201</v>
      </c>
      <c r="AU456" s="215" t="s">
        <v>85</v>
      </c>
      <c r="AY456" s="13" t="s">
        <v>198</v>
      </c>
      <c r="BE456" s="216">
        <f t="shared" si="169"/>
        <v>0</v>
      </c>
      <c r="BF456" s="216">
        <f t="shared" si="170"/>
        <v>0</v>
      </c>
      <c r="BG456" s="216">
        <f t="shared" si="171"/>
        <v>0</v>
      </c>
      <c r="BH456" s="216">
        <f t="shared" si="172"/>
        <v>0</v>
      </c>
      <c r="BI456" s="216">
        <f t="shared" si="173"/>
        <v>0</v>
      </c>
      <c r="BJ456" s="13" t="s">
        <v>83</v>
      </c>
      <c r="BK456" s="216">
        <f t="shared" si="174"/>
        <v>0</v>
      </c>
      <c r="BL456" s="13" t="s">
        <v>205</v>
      </c>
      <c r="BM456" s="215" t="s">
        <v>1139</v>
      </c>
    </row>
    <row r="457" spans="2:65" s="1" customFormat="1" ht="16.5" customHeight="1">
      <c r="B457" s="30"/>
      <c r="C457" s="205" t="s">
        <v>1140</v>
      </c>
      <c r="D457" s="205" t="s">
        <v>201</v>
      </c>
      <c r="E457" s="206" t="s">
        <v>1141</v>
      </c>
      <c r="F457" s="207" t="s">
        <v>1142</v>
      </c>
      <c r="G457" s="208" t="s">
        <v>256</v>
      </c>
      <c r="H457" s="209">
        <v>14</v>
      </c>
      <c r="I457" s="210"/>
      <c r="J457" s="209">
        <f t="shared" si="165"/>
        <v>0</v>
      </c>
      <c r="K457" s="207" t="s">
        <v>1</v>
      </c>
      <c r="L457" s="34"/>
      <c r="M457" s="211" t="s">
        <v>1</v>
      </c>
      <c r="N457" s="212" t="s">
        <v>41</v>
      </c>
      <c r="O457" s="62"/>
      <c r="P457" s="213">
        <f t="shared" si="166"/>
        <v>0</v>
      </c>
      <c r="Q457" s="213">
        <v>0</v>
      </c>
      <c r="R457" s="213">
        <f t="shared" si="167"/>
        <v>0</v>
      </c>
      <c r="S457" s="213">
        <v>0</v>
      </c>
      <c r="T457" s="214">
        <f t="shared" si="168"/>
        <v>0</v>
      </c>
      <c r="AR457" s="215" t="s">
        <v>205</v>
      </c>
      <c r="AT457" s="215" t="s">
        <v>201</v>
      </c>
      <c r="AU457" s="215" t="s">
        <v>85</v>
      </c>
      <c r="AY457" s="13" t="s">
        <v>198</v>
      </c>
      <c r="BE457" s="216">
        <f t="shared" si="169"/>
        <v>0</v>
      </c>
      <c r="BF457" s="216">
        <f t="shared" si="170"/>
        <v>0</v>
      </c>
      <c r="BG457" s="216">
        <f t="shared" si="171"/>
        <v>0</v>
      </c>
      <c r="BH457" s="216">
        <f t="shared" si="172"/>
        <v>0</v>
      </c>
      <c r="BI457" s="216">
        <f t="shared" si="173"/>
        <v>0</v>
      </c>
      <c r="BJ457" s="13" t="s">
        <v>83</v>
      </c>
      <c r="BK457" s="216">
        <f t="shared" si="174"/>
        <v>0</v>
      </c>
      <c r="BL457" s="13" t="s">
        <v>205</v>
      </c>
      <c r="BM457" s="215" t="s">
        <v>1143</v>
      </c>
    </row>
    <row r="458" spans="2:65" s="1" customFormat="1" ht="16.5" customHeight="1">
      <c r="B458" s="30"/>
      <c r="C458" s="205" t="s">
        <v>670</v>
      </c>
      <c r="D458" s="205" t="s">
        <v>201</v>
      </c>
      <c r="E458" s="206" t="s">
        <v>1144</v>
      </c>
      <c r="F458" s="207" t="s">
        <v>1145</v>
      </c>
      <c r="G458" s="208" t="s">
        <v>1146</v>
      </c>
      <c r="H458" s="209">
        <v>365</v>
      </c>
      <c r="I458" s="210"/>
      <c r="J458" s="209">
        <f t="shared" si="165"/>
        <v>0</v>
      </c>
      <c r="K458" s="207" t="s">
        <v>1</v>
      </c>
      <c r="L458" s="34"/>
      <c r="M458" s="211" t="s">
        <v>1</v>
      </c>
      <c r="N458" s="212" t="s">
        <v>41</v>
      </c>
      <c r="O458" s="62"/>
      <c r="P458" s="213">
        <f t="shared" si="166"/>
        <v>0</v>
      </c>
      <c r="Q458" s="213">
        <v>0</v>
      </c>
      <c r="R458" s="213">
        <f t="shared" si="167"/>
        <v>0</v>
      </c>
      <c r="S458" s="213">
        <v>0</v>
      </c>
      <c r="T458" s="214">
        <f t="shared" si="168"/>
        <v>0</v>
      </c>
      <c r="AR458" s="215" t="s">
        <v>205</v>
      </c>
      <c r="AT458" s="215" t="s">
        <v>201</v>
      </c>
      <c r="AU458" s="215" t="s">
        <v>85</v>
      </c>
      <c r="AY458" s="13" t="s">
        <v>198</v>
      </c>
      <c r="BE458" s="216">
        <f t="shared" si="169"/>
        <v>0</v>
      </c>
      <c r="BF458" s="216">
        <f t="shared" si="170"/>
        <v>0</v>
      </c>
      <c r="BG458" s="216">
        <f t="shared" si="171"/>
        <v>0</v>
      </c>
      <c r="BH458" s="216">
        <f t="shared" si="172"/>
        <v>0</v>
      </c>
      <c r="BI458" s="216">
        <f t="shared" si="173"/>
        <v>0</v>
      </c>
      <c r="BJ458" s="13" t="s">
        <v>83</v>
      </c>
      <c r="BK458" s="216">
        <f t="shared" si="174"/>
        <v>0</v>
      </c>
      <c r="BL458" s="13" t="s">
        <v>205</v>
      </c>
      <c r="BM458" s="215" t="s">
        <v>1147</v>
      </c>
    </row>
    <row r="459" spans="2:65" s="11" customFormat="1" ht="22.9" customHeight="1">
      <c r="B459" s="189"/>
      <c r="C459" s="190"/>
      <c r="D459" s="191" t="s">
        <v>75</v>
      </c>
      <c r="E459" s="203" t="s">
        <v>543</v>
      </c>
      <c r="F459" s="203" t="s">
        <v>1148</v>
      </c>
      <c r="G459" s="190"/>
      <c r="H459" s="190"/>
      <c r="I459" s="193"/>
      <c r="J459" s="204">
        <f>BK459</f>
        <v>0</v>
      </c>
      <c r="K459" s="190"/>
      <c r="L459" s="195"/>
      <c r="M459" s="196"/>
      <c r="N459" s="197"/>
      <c r="O459" s="197"/>
      <c r="P459" s="198">
        <f>SUM(P460:P469)</f>
        <v>0</v>
      </c>
      <c r="Q459" s="197"/>
      <c r="R459" s="198">
        <f>SUM(R460:R469)</f>
        <v>0</v>
      </c>
      <c r="S459" s="197"/>
      <c r="T459" s="199">
        <f>SUM(T460:T469)</f>
        <v>0</v>
      </c>
      <c r="AR459" s="200" t="s">
        <v>83</v>
      </c>
      <c r="AT459" s="201" t="s">
        <v>75</v>
      </c>
      <c r="AU459" s="201" t="s">
        <v>83</v>
      </c>
      <c r="AY459" s="200" t="s">
        <v>198</v>
      </c>
      <c r="BK459" s="202">
        <f>SUM(BK460:BK469)</f>
        <v>0</v>
      </c>
    </row>
    <row r="460" spans="2:65" s="1" customFormat="1" ht="16.5" customHeight="1">
      <c r="B460" s="30"/>
      <c r="C460" s="205" t="s">
        <v>1149</v>
      </c>
      <c r="D460" s="205" t="s">
        <v>201</v>
      </c>
      <c r="E460" s="206" t="s">
        <v>1150</v>
      </c>
      <c r="F460" s="207" t="s">
        <v>1151</v>
      </c>
      <c r="G460" s="208" t="s">
        <v>204</v>
      </c>
      <c r="H460" s="209">
        <v>28</v>
      </c>
      <c r="I460" s="210"/>
      <c r="J460" s="209">
        <f t="shared" ref="J460:J469" si="175">ROUND(I460*H460,2)</f>
        <v>0</v>
      </c>
      <c r="K460" s="207" t="s">
        <v>1</v>
      </c>
      <c r="L460" s="34"/>
      <c r="M460" s="211" t="s">
        <v>1</v>
      </c>
      <c r="N460" s="212" t="s">
        <v>41</v>
      </c>
      <c r="O460" s="62"/>
      <c r="P460" s="213">
        <f t="shared" ref="P460:P469" si="176">O460*H460</f>
        <v>0</v>
      </c>
      <c r="Q460" s="213">
        <v>0</v>
      </c>
      <c r="R460" s="213">
        <f t="shared" ref="R460:R469" si="177">Q460*H460</f>
        <v>0</v>
      </c>
      <c r="S460" s="213">
        <v>0</v>
      </c>
      <c r="T460" s="214">
        <f t="shared" ref="T460:T469" si="178">S460*H460</f>
        <v>0</v>
      </c>
      <c r="AR460" s="215" t="s">
        <v>205</v>
      </c>
      <c r="AT460" s="215" t="s">
        <v>201</v>
      </c>
      <c r="AU460" s="215" t="s">
        <v>85</v>
      </c>
      <c r="AY460" s="13" t="s">
        <v>198</v>
      </c>
      <c r="BE460" s="216">
        <f t="shared" ref="BE460:BE469" si="179">IF(N460="základní",J460,0)</f>
        <v>0</v>
      </c>
      <c r="BF460" s="216">
        <f t="shared" ref="BF460:BF469" si="180">IF(N460="snížená",J460,0)</f>
        <v>0</v>
      </c>
      <c r="BG460" s="216">
        <f t="shared" ref="BG460:BG469" si="181">IF(N460="zákl. přenesená",J460,0)</f>
        <v>0</v>
      </c>
      <c r="BH460" s="216">
        <f t="shared" ref="BH460:BH469" si="182">IF(N460="sníž. přenesená",J460,0)</f>
        <v>0</v>
      </c>
      <c r="BI460" s="216">
        <f t="shared" ref="BI460:BI469" si="183">IF(N460="nulová",J460,0)</f>
        <v>0</v>
      </c>
      <c r="BJ460" s="13" t="s">
        <v>83</v>
      </c>
      <c r="BK460" s="216">
        <f t="shared" ref="BK460:BK469" si="184">ROUND(I460*H460,2)</f>
        <v>0</v>
      </c>
      <c r="BL460" s="13" t="s">
        <v>205</v>
      </c>
      <c r="BM460" s="215" t="s">
        <v>1152</v>
      </c>
    </row>
    <row r="461" spans="2:65" s="1" customFormat="1" ht="16.5" customHeight="1">
      <c r="B461" s="30"/>
      <c r="C461" s="205" t="s">
        <v>673</v>
      </c>
      <c r="D461" s="205" t="s">
        <v>201</v>
      </c>
      <c r="E461" s="206" t="s">
        <v>1153</v>
      </c>
      <c r="F461" s="207" t="s">
        <v>1154</v>
      </c>
      <c r="G461" s="208" t="s">
        <v>204</v>
      </c>
      <c r="H461" s="209">
        <v>28</v>
      </c>
      <c r="I461" s="210"/>
      <c r="J461" s="209">
        <f t="shared" si="175"/>
        <v>0</v>
      </c>
      <c r="K461" s="207" t="s">
        <v>1</v>
      </c>
      <c r="L461" s="34"/>
      <c r="M461" s="211" t="s">
        <v>1</v>
      </c>
      <c r="N461" s="212" t="s">
        <v>41</v>
      </c>
      <c r="O461" s="62"/>
      <c r="P461" s="213">
        <f t="shared" si="176"/>
        <v>0</v>
      </c>
      <c r="Q461" s="213">
        <v>0</v>
      </c>
      <c r="R461" s="213">
        <f t="shared" si="177"/>
        <v>0</v>
      </c>
      <c r="S461" s="213">
        <v>0</v>
      </c>
      <c r="T461" s="214">
        <f t="shared" si="178"/>
        <v>0</v>
      </c>
      <c r="AR461" s="215" t="s">
        <v>205</v>
      </c>
      <c r="AT461" s="215" t="s">
        <v>201</v>
      </c>
      <c r="AU461" s="215" t="s">
        <v>85</v>
      </c>
      <c r="AY461" s="13" t="s">
        <v>198</v>
      </c>
      <c r="BE461" s="216">
        <f t="shared" si="179"/>
        <v>0</v>
      </c>
      <c r="BF461" s="216">
        <f t="shared" si="180"/>
        <v>0</v>
      </c>
      <c r="BG461" s="216">
        <f t="shared" si="181"/>
        <v>0</v>
      </c>
      <c r="BH461" s="216">
        <f t="shared" si="182"/>
        <v>0</v>
      </c>
      <c r="BI461" s="216">
        <f t="shared" si="183"/>
        <v>0</v>
      </c>
      <c r="BJ461" s="13" t="s">
        <v>83</v>
      </c>
      <c r="BK461" s="216">
        <f t="shared" si="184"/>
        <v>0</v>
      </c>
      <c r="BL461" s="13" t="s">
        <v>205</v>
      </c>
      <c r="BM461" s="215" t="s">
        <v>1155</v>
      </c>
    </row>
    <row r="462" spans="2:65" s="1" customFormat="1" ht="16.5" customHeight="1">
      <c r="B462" s="30"/>
      <c r="C462" s="205" t="s">
        <v>1156</v>
      </c>
      <c r="D462" s="205" t="s">
        <v>201</v>
      </c>
      <c r="E462" s="206" t="s">
        <v>1157</v>
      </c>
      <c r="F462" s="207" t="s">
        <v>1158</v>
      </c>
      <c r="G462" s="208" t="s">
        <v>256</v>
      </c>
      <c r="H462" s="209">
        <v>0.5</v>
      </c>
      <c r="I462" s="210"/>
      <c r="J462" s="209">
        <f t="shared" si="175"/>
        <v>0</v>
      </c>
      <c r="K462" s="207" t="s">
        <v>1</v>
      </c>
      <c r="L462" s="34"/>
      <c r="M462" s="211" t="s">
        <v>1</v>
      </c>
      <c r="N462" s="212" t="s">
        <v>41</v>
      </c>
      <c r="O462" s="62"/>
      <c r="P462" s="213">
        <f t="shared" si="176"/>
        <v>0</v>
      </c>
      <c r="Q462" s="213">
        <v>0</v>
      </c>
      <c r="R462" s="213">
        <f t="shared" si="177"/>
        <v>0</v>
      </c>
      <c r="S462" s="213">
        <v>0</v>
      </c>
      <c r="T462" s="214">
        <f t="shared" si="178"/>
        <v>0</v>
      </c>
      <c r="AR462" s="215" t="s">
        <v>205</v>
      </c>
      <c r="AT462" s="215" t="s">
        <v>201</v>
      </c>
      <c r="AU462" s="215" t="s">
        <v>85</v>
      </c>
      <c r="AY462" s="13" t="s">
        <v>198</v>
      </c>
      <c r="BE462" s="216">
        <f t="shared" si="179"/>
        <v>0</v>
      </c>
      <c r="BF462" s="216">
        <f t="shared" si="180"/>
        <v>0</v>
      </c>
      <c r="BG462" s="216">
        <f t="shared" si="181"/>
        <v>0</v>
      </c>
      <c r="BH462" s="216">
        <f t="shared" si="182"/>
        <v>0</v>
      </c>
      <c r="BI462" s="216">
        <f t="shared" si="183"/>
        <v>0</v>
      </c>
      <c r="BJ462" s="13" t="s">
        <v>83</v>
      </c>
      <c r="BK462" s="216">
        <f t="shared" si="184"/>
        <v>0</v>
      </c>
      <c r="BL462" s="13" t="s">
        <v>205</v>
      </c>
      <c r="BM462" s="215" t="s">
        <v>1159</v>
      </c>
    </row>
    <row r="463" spans="2:65" s="1" customFormat="1" ht="16.5" customHeight="1">
      <c r="B463" s="30"/>
      <c r="C463" s="205" t="s">
        <v>678</v>
      </c>
      <c r="D463" s="205" t="s">
        <v>201</v>
      </c>
      <c r="E463" s="206" t="s">
        <v>1160</v>
      </c>
      <c r="F463" s="207" t="s">
        <v>1161</v>
      </c>
      <c r="G463" s="208" t="s">
        <v>256</v>
      </c>
      <c r="H463" s="209">
        <v>3</v>
      </c>
      <c r="I463" s="210"/>
      <c r="J463" s="209">
        <f t="shared" si="175"/>
        <v>0</v>
      </c>
      <c r="K463" s="207" t="s">
        <v>1</v>
      </c>
      <c r="L463" s="34"/>
      <c r="M463" s="211" t="s">
        <v>1</v>
      </c>
      <c r="N463" s="212" t="s">
        <v>41</v>
      </c>
      <c r="O463" s="62"/>
      <c r="P463" s="213">
        <f t="shared" si="176"/>
        <v>0</v>
      </c>
      <c r="Q463" s="213">
        <v>0</v>
      </c>
      <c r="R463" s="213">
        <f t="shared" si="177"/>
        <v>0</v>
      </c>
      <c r="S463" s="213">
        <v>0</v>
      </c>
      <c r="T463" s="214">
        <f t="shared" si="178"/>
        <v>0</v>
      </c>
      <c r="AR463" s="215" t="s">
        <v>205</v>
      </c>
      <c r="AT463" s="215" t="s">
        <v>201</v>
      </c>
      <c r="AU463" s="215" t="s">
        <v>85</v>
      </c>
      <c r="AY463" s="13" t="s">
        <v>198</v>
      </c>
      <c r="BE463" s="216">
        <f t="shared" si="179"/>
        <v>0</v>
      </c>
      <c r="BF463" s="216">
        <f t="shared" si="180"/>
        <v>0</v>
      </c>
      <c r="BG463" s="216">
        <f t="shared" si="181"/>
        <v>0</v>
      </c>
      <c r="BH463" s="216">
        <f t="shared" si="182"/>
        <v>0</v>
      </c>
      <c r="BI463" s="216">
        <f t="shared" si="183"/>
        <v>0</v>
      </c>
      <c r="BJ463" s="13" t="s">
        <v>83</v>
      </c>
      <c r="BK463" s="216">
        <f t="shared" si="184"/>
        <v>0</v>
      </c>
      <c r="BL463" s="13" t="s">
        <v>205</v>
      </c>
      <c r="BM463" s="215" t="s">
        <v>1162</v>
      </c>
    </row>
    <row r="464" spans="2:65" s="1" customFormat="1" ht="16.5" customHeight="1">
      <c r="B464" s="30"/>
      <c r="C464" s="205" t="s">
        <v>1163</v>
      </c>
      <c r="D464" s="205" t="s">
        <v>201</v>
      </c>
      <c r="E464" s="206" t="s">
        <v>1164</v>
      </c>
      <c r="F464" s="207" t="s">
        <v>1165</v>
      </c>
      <c r="G464" s="208" t="s">
        <v>204</v>
      </c>
      <c r="H464" s="209">
        <v>18</v>
      </c>
      <c r="I464" s="210"/>
      <c r="J464" s="209">
        <f t="shared" si="175"/>
        <v>0</v>
      </c>
      <c r="K464" s="207" t="s">
        <v>1</v>
      </c>
      <c r="L464" s="34"/>
      <c r="M464" s="211" t="s">
        <v>1</v>
      </c>
      <c r="N464" s="212" t="s">
        <v>41</v>
      </c>
      <c r="O464" s="62"/>
      <c r="P464" s="213">
        <f t="shared" si="176"/>
        <v>0</v>
      </c>
      <c r="Q464" s="213">
        <v>0</v>
      </c>
      <c r="R464" s="213">
        <f t="shared" si="177"/>
        <v>0</v>
      </c>
      <c r="S464" s="213">
        <v>0</v>
      </c>
      <c r="T464" s="214">
        <f t="shared" si="178"/>
        <v>0</v>
      </c>
      <c r="AR464" s="215" t="s">
        <v>205</v>
      </c>
      <c r="AT464" s="215" t="s">
        <v>201</v>
      </c>
      <c r="AU464" s="215" t="s">
        <v>85</v>
      </c>
      <c r="AY464" s="13" t="s">
        <v>198</v>
      </c>
      <c r="BE464" s="216">
        <f t="shared" si="179"/>
        <v>0</v>
      </c>
      <c r="BF464" s="216">
        <f t="shared" si="180"/>
        <v>0</v>
      </c>
      <c r="BG464" s="216">
        <f t="shared" si="181"/>
        <v>0</v>
      </c>
      <c r="BH464" s="216">
        <f t="shared" si="182"/>
        <v>0</v>
      </c>
      <c r="BI464" s="216">
        <f t="shared" si="183"/>
        <v>0</v>
      </c>
      <c r="BJ464" s="13" t="s">
        <v>83</v>
      </c>
      <c r="BK464" s="216">
        <f t="shared" si="184"/>
        <v>0</v>
      </c>
      <c r="BL464" s="13" t="s">
        <v>205</v>
      </c>
      <c r="BM464" s="215" t="s">
        <v>1166</v>
      </c>
    </row>
    <row r="465" spans="2:65" s="1" customFormat="1" ht="16.5" customHeight="1">
      <c r="B465" s="30"/>
      <c r="C465" s="205" t="s">
        <v>681</v>
      </c>
      <c r="D465" s="205" t="s">
        <v>201</v>
      </c>
      <c r="E465" s="206" t="s">
        <v>1167</v>
      </c>
      <c r="F465" s="207" t="s">
        <v>1168</v>
      </c>
      <c r="G465" s="208" t="s">
        <v>204</v>
      </c>
      <c r="H465" s="209">
        <v>120</v>
      </c>
      <c r="I465" s="210"/>
      <c r="J465" s="209">
        <f t="shared" si="175"/>
        <v>0</v>
      </c>
      <c r="K465" s="207" t="s">
        <v>1</v>
      </c>
      <c r="L465" s="34"/>
      <c r="M465" s="211" t="s">
        <v>1</v>
      </c>
      <c r="N465" s="212" t="s">
        <v>41</v>
      </c>
      <c r="O465" s="62"/>
      <c r="P465" s="213">
        <f t="shared" si="176"/>
        <v>0</v>
      </c>
      <c r="Q465" s="213">
        <v>0</v>
      </c>
      <c r="R465" s="213">
        <f t="shared" si="177"/>
        <v>0</v>
      </c>
      <c r="S465" s="213">
        <v>0</v>
      </c>
      <c r="T465" s="214">
        <f t="shared" si="178"/>
        <v>0</v>
      </c>
      <c r="AR465" s="215" t="s">
        <v>205</v>
      </c>
      <c r="AT465" s="215" t="s">
        <v>201</v>
      </c>
      <c r="AU465" s="215" t="s">
        <v>85</v>
      </c>
      <c r="AY465" s="13" t="s">
        <v>198</v>
      </c>
      <c r="BE465" s="216">
        <f t="shared" si="179"/>
        <v>0</v>
      </c>
      <c r="BF465" s="216">
        <f t="shared" si="180"/>
        <v>0</v>
      </c>
      <c r="BG465" s="216">
        <f t="shared" si="181"/>
        <v>0</v>
      </c>
      <c r="BH465" s="216">
        <f t="shared" si="182"/>
        <v>0</v>
      </c>
      <c r="BI465" s="216">
        <f t="shared" si="183"/>
        <v>0</v>
      </c>
      <c r="BJ465" s="13" t="s">
        <v>83</v>
      </c>
      <c r="BK465" s="216">
        <f t="shared" si="184"/>
        <v>0</v>
      </c>
      <c r="BL465" s="13" t="s">
        <v>205</v>
      </c>
      <c r="BM465" s="215" t="s">
        <v>1169</v>
      </c>
    </row>
    <row r="466" spans="2:65" s="1" customFormat="1" ht="16.5" customHeight="1">
      <c r="B466" s="30"/>
      <c r="C466" s="205" t="s">
        <v>1170</v>
      </c>
      <c r="D466" s="205" t="s">
        <v>201</v>
      </c>
      <c r="E466" s="206" t="s">
        <v>1171</v>
      </c>
      <c r="F466" s="207" t="s">
        <v>1172</v>
      </c>
      <c r="G466" s="208" t="s">
        <v>446</v>
      </c>
      <c r="H466" s="209">
        <v>4</v>
      </c>
      <c r="I466" s="210"/>
      <c r="J466" s="209">
        <f t="shared" si="175"/>
        <v>0</v>
      </c>
      <c r="K466" s="207" t="s">
        <v>1</v>
      </c>
      <c r="L466" s="34"/>
      <c r="M466" s="211" t="s">
        <v>1</v>
      </c>
      <c r="N466" s="212" t="s">
        <v>41</v>
      </c>
      <c r="O466" s="62"/>
      <c r="P466" s="213">
        <f t="shared" si="176"/>
        <v>0</v>
      </c>
      <c r="Q466" s="213">
        <v>0</v>
      </c>
      <c r="R466" s="213">
        <f t="shared" si="177"/>
        <v>0</v>
      </c>
      <c r="S466" s="213">
        <v>0</v>
      </c>
      <c r="T466" s="214">
        <f t="shared" si="178"/>
        <v>0</v>
      </c>
      <c r="AR466" s="215" t="s">
        <v>205</v>
      </c>
      <c r="AT466" s="215" t="s">
        <v>201</v>
      </c>
      <c r="AU466" s="215" t="s">
        <v>85</v>
      </c>
      <c r="AY466" s="13" t="s">
        <v>198</v>
      </c>
      <c r="BE466" s="216">
        <f t="shared" si="179"/>
        <v>0</v>
      </c>
      <c r="BF466" s="216">
        <f t="shared" si="180"/>
        <v>0</v>
      </c>
      <c r="BG466" s="216">
        <f t="shared" si="181"/>
        <v>0</v>
      </c>
      <c r="BH466" s="216">
        <f t="shared" si="182"/>
        <v>0</v>
      </c>
      <c r="BI466" s="216">
        <f t="shared" si="183"/>
        <v>0</v>
      </c>
      <c r="BJ466" s="13" t="s">
        <v>83</v>
      </c>
      <c r="BK466" s="216">
        <f t="shared" si="184"/>
        <v>0</v>
      </c>
      <c r="BL466" s="13" t="s">
        <v>205</v>
      </c>
      <c r="BM466" s="215" t="s">
        <v>1173</v>
      </c>
    </row>
    <row r="467" spans="2:65" s="1" customFormat="1" ht="16.5" customHeight="1">
      <c r="B467" s="30"/>
      <c r="C467" s="205" t="s">
        <v>687</v>
      </c>
      <c r="D467" s="205" t="s">
        <v>201</v>
      </c>
      <c r="E467" s="206" t="s">
        <v>1174</v>
      </c>
      <c r="F467" s="207" t="s">
        <v>1175</v>
      </c>
      <c r="G467" s="208" t="s">
        <v>204</v>
      </c>
      <c r="H467" s="209">
        <v>4</v>
      </c>
      <c r="I467" s="210"/>
      <c r="J467" s="209">
        <f t="shared" si="175"/>
        <v>0</v>
      </c>
      <c r="K467" s="207" t="s">
        <v>1</v>
      </c>
      <c r="L467" s="34"/>
      <c r="M467" s="211" t="s">
        <v>1</v>
      </c>
      <c r="N467" s="212" t="s">
        <v>41</v>
      </c>
      <c r="O467" s="62"/>
      <c r="P467" s="213">
        <f t="shared" si="176"/>
        <v>0</v>
      </c>
      <c r="Q467" s="213">
        <v>0</v>
      </c>
      <c r="R467" s="213">
        <f t="shared" si="177"/>
        <v>0</v>
      </c>
      <c r="S467" s="213">
        <v>0</v>
      </c>
      <c r="T467" s="214">
        <f t="shared" si="178"/>
        <v>0</v>
      </c>
      <c r="AR467" s="215" t="s">
        <v>205</v>
      </c>
      <c r="AT467" s="215" t="s">
        <v>201</v>
      </c>
      <c r="AU467" s="215" t="s">
        <v>85</v>
      </c>
      <c r="AY467" s="13" t="s">
        <v>198</v>
      </c>
      <c r="BE467" s="216">
        <f t="shared" si="179"/>
        <v>0</v>
      </c>
      <c r="BF467" s="216">
        <f t="shared" si="180"/>
        <v>0</v>
      </c>
      <c r="BG467" s="216">
        <f t="shared" si="181"/>
        <v>0</v>
      </c>
      <c r="BH467" s="216">
        <f t="shared" si="182"/>
        <v>0</v>
      </c>
      <c r="BI467" s="216">
        <f t="shared" si="183"/>
        <v>0</v>
      </c>
      <c r="BJ467" s="13" t="s">
        <v>83</v>
      </c>
      <c r="BK467" s="216">
        <f t="shared" si="184"/>
        <v>0</v>
      </c>
      <c r="BL467" s="13" t="s">
        <v>205</v>
      </c>
      <c r="BM467" s="215" t="s">
        <v>1176</v>
      </c>
    </row>
    <row r="468" spans="2:65" s="1" customFormat="1" ht="24" customHeight="1">
      <c r="B468" s="30"/>
      <c r="C468" s="205" t="s">
        <v>1177</v>
      </c>
      <c r="D468" s="205" t="s">
        <v>201</v>
      </c>
      <c r="E468" s="206" t="s">
        <v>1178</v>
      </c>
      <c r="F468" s="207" t="s">
        <v>1179</v>
      </c>
      <c r="G468" s="208" t="s">
        <v>446</v>
      </c>
      <c r="H468" s="209">
        <v>40</v>
      </c>
      <c r="I468" s="210"/>
      <c r="J468" s="209">
        <f t="shared" si="175"/>
        <v>0</v>
      </c>
      <c r="K468" s="207" t="s">
        <v>1</v>
      </c>
      <c r="L468" s="34"/>
      <c r="M468" s="211" t="s">
        <v>1</v>
      </c>
      <c r="N468" s="212" t="s">
        <v>41</v>
      </c>
      <c r="O468" s="62"/>
      <c r="P468" s="213">
        <f t="shared" si="176"/>
        <v>0</v>
      </c>
      <c r="Q468" s="213">
        <v>0</v>
      </c>
      <c r="R468" s="213">
        <f t="shared" si="177"/>
        <v>0</v>
      </c>
      <c r="S468" s="213">
        <v>0</v>
      </c>
      <c r="T468" s="214">
        <f t="shared" si="178"/>
        <v>0</v>
      </c>
      <c r="AR468" s="215" t="s">
        <v>205</v>
      </c>
      <c r="AT468" s="215" t="s">
        <v>201</v>
      </c>
      <c r="AU468" s="215" t="s">
        <v>85</v>
      </c>
      <c r="AY468" s="13" t="s">
        <v>198</v>
      </c>
      <c r="BE468" s="216">
        <f t="shared" si="179"/>
        <v>0</v>
      </c>
      <c r="BF468" s="216">
        <f t="shared" si="180"/>
        <v>0</v>
      </c>
      <c r="BG468" s="216">
        <f t="shared" si="181"/>
        <v>0</v>
      </c>
      <c r="BH468" s="216">
        <f t="shared" si="182"/>
        <v>0</v>
      </c>
      <c r="BI468" s="216">
        <f t="shared" si="183"/>
        <v>0</v>
      </c>
      <c r="BJ468" s="13" t="s">
        <v>83</v>
      </c>
      <c r="BK468" s="216">
        <f t="shared" si="184"/>
        <v>0</v>
      </c>
      <c r="BL468" s="13" t="s">
        <v>205</v>
      </c>
      <c r="BM468" s="215" t="s">
        <v>1180</v>
      </c>
    </row>
    <row r="469" spans="2:65" s="1" customFormat="1" ht="16.5" customHeight="1">
      <c r="B469" s="30"/>
      <c r="C469" s="205" t="s">
        <v>690</v>
      </c>
      <c r="D469" s="205" t="s">
        <v>201</v>
      </c>
      <c r="E469" s="206" t="s">
        <v>1181</v>
      </c>
      <c r="F469" s="207" t="s">
        <v>1182</v>
      </c>
      <c r="G469" s="208" t="s">
        <v>275</v>
      </c>
      <c r="H469" s="209">
        <v>524.44000000000005</v>
      </c>
      <c r="I469" s="210"/>
      <c r="J469" s="209">
        <f t="shared" si="175"/>
        <v>0</v>
      </c>
      <c r="K469" s="207" t="s">
        <v>1</v>
      </c>
      <c r="L469" s="34"/>
      <c r="M469" s="211" t="s">
        <v>1</v>
      </c>
      <c r="N469" s="212" t="s">
        <v>41</v>
      </c>
      <c r="O469" s="62"/>
      <c r="P469" s="213">
        <f t="shared" si="176"/>
        <v>0</v>
      </c>
      <c r="Q469" s="213">
        <v>0</v>
      </c>
      <c r="R469" s="213">
        <f t="shared" si="177"/>
        <v>0</v>
      </c>
      <c r="S469" s="213">
        <v>0</v>
      </c>
      <c r="T469" s="214">
        <f t="shared" si="178"/>
        <v>0</v>
      </c>
      <c r="AR469" s="215" t="s">
        <v>205</v>
      </c>
      <c r="AT469" s="215" t="s">
        <v>201</v>
      </c>
      <c r="AU469" s="215" t="s">
        <v>85</v>
      </c>
      <c r="AY469" s="13" t="s">
        <v>198</v>
      </c>
      <c r="BE469" s="216">
        <f t="shared" si="179"/>
        <v>0</v>
      </c>
      <c r="BF469" s="216">
        <f t="shared" si="180"/>
        <v>0</v>
      </c>
      <c r="BG469" s="216">
        <f t="shared" si="181"/>
        <v>0</v>
      </c>
      <c r="BH469" s="216">
        <f t="shared" si="182"/>
        <v>0</v>
      </c>
      <c r="BI469" s="216">
        <f t="shared" si="183"/>
        <v>0</v>
      </c>
      <c r="BJ469" s="13" t="s">
        <v>83</v>
      </c>
      <c r="BK469" s="216">
        <f t="shared" si="184"/>
        <v>0</v>
      </c>
      <c r="BL469" s="13" t="s">
        <v>205</v>
      </c>
      <c r="BM469" s="215" t="s">
        <v>1183</v>
      </c>
    </row>
    <row r="470" spans="2:65" s="11" customFormat="1" ht="22.9" customHeight="1">
      <c r="B470" s="189"/>
      <c r="C470" s="190"/>
      <c r="D470" s="191" t="s">
        <v>75</v>
      </c>
      <c r="E470" s="203" t="s">
        <v>377</v>
      </c>
      <c r="F470" s="203" t="s">
        <v>1184</v>
      </c>
      <c r="G470" s="190"/>
      <c r="H470" s="190"/>
      <c r="I470" s="193"/>
      <c r="J470" s="204">
        <f>BK470</f>
        <v>0</v>
      </c>
      <c r="K470" s="190"/>
      <c r="L470" s="195"/>
      <c r="M470" s="196"/>
      <c r="N470" s="197"/>
      <c r="O470" s="197"/>
      <c r="P470" s="198">
        <f>SUM(P471:P472)</f>
        <v>0</v>
      </c>
      <c r="Q470" s="197"/>
      <c r="R470" s="198">
        <f>SUM(R471:R472)</f>
        <v>0</v>
      </c>
      <c r="S470" s="197"/>
      <c r="T470" s="199">
        <f>SUM(T471:T472)</f>
        <v>0</v>
      </c>
      <c r="AR470" s="200" t="s">
        <v>83</v>
      </c>
      <c r="AT470" s="201" t="s">
        <v>75</v>
      </c>
      <c r="AU470" s="201" t="s">
        <v>83</v>
      </c>
      <c r="AY470" s="200" t="s">
        <v>198</v>
      </c>
      <c r="BK470" s="202">
        <f>SUM(BK471:BK472)</f>
        <v>0</v>
      </c>
    </row>
    <row r="471" spans="2:65" s="1" customFormat="1" ht="16.5" customHeight="1">
      <c r="B471" s="30"/>
      <c r="C471" s="205" t="s">
        <v>1185</v>
      </c>
      <c r="D471" s="205" t="s">
        <v>201</v>
      </c>
      <c r="E471" s="206" t="s">
        <v>1186</v>
      </c>
      <c r="F471" s="207" t="s">
        <v>1187</v>
      </c>
      <c r="G471" s="208" t="s">
        <v>221</v>
      </c>
      <c r="H471" s="209">
        <v>38.61</v>
      </c>
      <c r="I471" s="210"/>
      <c r="J471" s="209">
        <f>ROUND(I471*H471,2)</f>
        <v>0</v>
      </c>
      <c r="K471" s="207" t="s">
        <v>1</v>
      </c>
      <c r="L471" s="34"/>
      <c r="M471" s="211" t="s">
        <v>1</v>
      </c>
      <c r="N471" s="212" t="s">
        <v>41</v>
      </c>
      <c r="O471" s="62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15" t="s">
        <v>205</v>
      </c>
      <c r="AT471" s="215" t="s">
        <v>201</v>
      </c>
      <c r="AU471" s="215" t="s">
        <v>85</v>
      </c>
      <c r="AY471" s="13" t="s">
        <v>198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3" t="s">
        <v>83</v>
      </c>
      <c r="BK471" s="216">
        <f>ROUND(I471*H471,2)</f>
        <v>0</v>
      </c>
      <c r="BL471" s="13" t="s">
        <v>205</v>
      </c>
      <c r="BM471" s="215" t="s">
        <v>1188</v>
      </c>
    </row>
    <row r="472" spans="2:65" s="1" customFormat="1" ht="16.5" customHeight="1">
      <c r="B472" s="30"/>
      <c r="C472" s="205" t="s">
        <v>694</v>
      </c>
      <c r="D472" s="205" t="s">
        <v>201</v>
      </c>
      <c r="E472" s="206" t="s">
        <v>1189</v>
      </c>
      <c r="F472" s="207" t="s">
        <v>1190</v>
      </c>
      <c r="G472" s="208" t="s">
        <v>221</v>
      </c>
      <c r="H472" s="209">
        <v>13.72</v>
      </c>
      <c r="I472" s="210"/>
      <c r="J472" s="209">
        <f>ROUND(I472*H472,2)</f>
        <v>0</v>
      </c>
      <c r="K472" s="207" t="s">
        <v>1</v>
      </c>
      <c r="L472" s="34"/>
      <c r="M472" s="211" t="s">
        <v>1</v>
      </c>
      <c r="N472" s="212" t="s">
        <v>41</v>
      </c>
      <c r="O472" s="6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15" t="s">
        <v>205</v>
      </c>
      <c r="AT472" s="215" t="s">
        <v>201</v>
      </c>
      <c r="AU472" s="215" t="s">
        <v>85</v>
      </c>
      <c r="AY472" s="13" t="s">
        <v>198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3" t="s">
        <v>83</v>
      </c>
      <c r="BK472" s="216">
        <f>ROUND(I472*H472,2)</f>
        <v>0</v>
      </c>
      <c r="BL472" s="13" t="s">
        <v>205</v>
      </c>
      <c r="BM472" s="215" t="s">
        <v>1191</v>
      </c>
    </row>
    <row r="473" spans="2:65" s="11" customFormat="1" ht="22.9" customHeight="1">
      <c r="B473" s="189"/>
      <c r="C473" s="190"/>
      <c r="D473" s="191" t="s">
        <v>75</v>
      </c>
      <c r="E473" s="203" t="s">
        <v>1192</v>
      </c>
      <c r="F473" s="203" t="s">
        <v>1193</v>
      </c>
      <c r="G473" s="190"/>
      <c r="H473" s="190"/>
      <c r="I473" s="193"/>
      <c r="J473" s="204">
        <f>BK473</f>
        <v>0</v>
      </c>
      <c r="K473" s="190"/>
      <c r="L473" s="195"/>
      <c r="M473" s="196"/>
      <c r="N473" s="197"/>
      <c r="O473" s="197"/>
      <c r="P473" s="198">
        <f>P474</f>
        <v>0</v>
      </c>
      <c r="Q473" s="197"/>
      <c r="R473" s="198">
        <f>R474</f>
        <v>0</v>
      </c>
      <c r="S473" s="197"/>
      <c r="T473" s="199">
        <f>T474</f>
        <v>0</v>
      </c>
      <c r="AR473" s="200" t="s">
        <v>83</v>
      </c>
      <c r="AT473" s="201" t="s">
        <v>75</v>
      </c>
      <c r="AU473" s="201" t="s">
        <v>83</v>
      </c>
      <c r="AY473" s="200" t="s">
        <v>198</v>
      </c>
      <c r="BK473" s="202">
        <f>BK474</f>
        <v>0</v>
      </c>
    </row>
    <row r="474" spans="2:65" s="1" customFormat="1" ht="16.5" customHeight="1">
      <c r="B474" s="30"/>
      <c r="C474" s="205" t="s">
        <v>1194</v>
      </c>
      <c r="D474" s="205" t="s">
        <v>201</v>
      </c>
      <c r="E474" s="206" t="s">
        <v>1195</v>
      </c>
      <c r="F474" s="207" t="s">
        <v>1196</v>
      </c>
      <c r="G474" s="208" t="s">
        <v>266</v>
      </c>
      <c r="H474" s="209">
        <v>989.33</v>
      </c>
      <c r="I474" s="210"/>
      <c r="J474" s="209">
        <f>ROUND(I474*H474,2)</f>
        <v>0</v>
      </c>
      <c r="K474" s="207" t="s">
        <v>1</v>
      </c>
      <c r="L474" s="34"/>
      <c r="M474" s="211" t="s">
        <v>1</v>
      </c>
      <c r="N474" s="212" t="s">
        <v>41</v>
      </c>
      <c r="O474" s="62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15" t="s">
        <v>205</v>
      </c>
      <c r="AT474" s="215" t="s">
        <v>201</v>
      </c>
      <c r="AU474" s="215" t="s">
        <v>85</v>
      </c>
      <c r="AY474" s="13" t="s">
        <v>198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3" t="s">
        <v>83</v>
      </c>
      <c r="BK474" s="216">
        <f>ROUND(I474*H474,2)</f>
        <v>0</v>
      </c>
      <c r="BL474" s="13" t="s">
        <v>205</v>
      </c>
      <c r="BM474" s="215" t="s">
        <v>1197</v>
      </c>
    </row>
    <row r="475" spans="2:65" s="11" customFormat="1" ht="22.9" customHeight="1">
      <c r="B475" s="189"/>
      <c r="C475" s="190"/>
      <c r="D475" s="191" t="s">
        <v>75</v>
      </c>
      <c r="E475" s="203" t="s">
        <v>1198</v>
      </c>
      <c r="F475" s="203" t="s">
        <v>1199</v>
      </c>
      <c r="G475" s="190"/>
      <c r="H475" s="190"/>
      <c r="I475" s="193"/>
      <c r="J475" s="204">
        <f>BK475</f>
        <v>0</v>
      </c>
      <c r="K475" s="190"/>
      <c r="L475" s="195"/>
      <c r="M475" s="196"/>
      <c r="N475" s="197"/>
      <c r="O475" s="197"/>
      <c r="P475" s="198">
        <f>SUM(P476:P478)</f>
        <v>0</v>
      </c>
      <c r="Q475" s="197"/>
      <c r="R475" s="198">
        <f>SUM(R476:R478)</f>
        <v>0</v>
      </c>
      <c r="S475" s="197"/>
      <c r="T475" s="199">
        <f>SUM(T476:T478)</f>
        <v>0</v>
      </c>
      <c r="AR475" s="200" t="s">
        <v>83</v>
      </c>
      <c r="AT475" s="201" t="s">
        <v>75</v>
      </c>
      <c r="AU475" s="201" t="s">
        <v>83</v>
      </c>
      <c r="AY475" s="200" t="s">
        <v>198</v>
      </c>
      <c r="BK475" s="202">
        <f>SUM(BK476:BK478)</f>
        <v>0</v>
      </c>
    </row>
    <row r="476" spans="2:65" s="1" customFormat="1" ht="16.5" customHeight="1">
      <c r="B476" s="30"/>
      <c r="C476" s="205" t="s">
        <v>697</v>
      </c>
      <c r="D476" s="205" t="s">
        <v>201</v>
      </c>
      <c r="E476" s="206" t="s">
        <v>1200</v>
      </c>
      <c r="F476" s="207" t="s">
        <v>1201</v>
      </c>
      <c r="G476" s="208" t="s">
        <v>266</v>
      </c>
      <c r="H476" s="209">
        <v>130.83000000000001</v>
      </c>
      <c r="I476" s="210"/>
      <c r="J476" s="209">
        <f>ROUND(I476*H476,2)</f>
        <v>0</v>
      </c>
      <c r="K476" s="207" t="s">
        <v>1</v>
      </c>
      <c r="L476" s="34"/>
      <c r="M476" s="211" t="s">
        <v>1</v>
      </c>
      <c r="N476" s="212" t="s">
        <v>41</v>
      </c>
      <c r="O476" s="62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AR476" s="215" t="s">
        <v>205</v>
      </c>
      <c r="AT476" s="215" t="s">
        <v>201</v>
      </c>
      <c r="AU476" s="215" t="s">
        <v>85</v>
      </c>
      <c r="AY476" s="13" t="s">
        <v>198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3" t="s">
        <v>83</v>
      </c>
      <c r="BK476" s="216">
        <f>ROUND(I476*H476,2)</f>
        <v>0</v>
      </c>
      <c r="BL476" s="13" t="s">
        <v>205</v>
      </c>
      <c r="BM476" s="215" t="s">
        <v>1202</v>
      </c>
    </row>
    <row r="477" spans="2:65" s="1" customFormat="1" ht="16.5" customHeight="1">
      <c r="B477" s="30"/>
      <c r="C477" s="205" t="s">
        <v>1203</v>
      </c>
      <c r="D477" s="205" t="s">
        <v>201</v>
      </c>
      <c r="E477" s="206" t="s">
        <v>1204</v>
      </c>
      <c r="F477" s="207" t="s">
        <v>1205</v>
      </c>
      <c r="G477" s="208" t="s">
        <v>266</v>
      </c>
      <c r="H477" s="209">
        <v>130.83000000000001</v>
      </c>
      <c r="I477" s="210"/>
      <c r="J477" s="209">
        <f>ROUND(I477*H477,2)</f>
        <v>0</v>
      </c>
      <c r="K477" s="207" t="s">
        <v>1</v>
      </c>
      <c r="L477" s="34"/>
      <c r="M477" s="211" t="s">
        <v>1</v>
      </c>
      <c r="N477" s="212" t="s">
        <v>41</v>
      </c>
      <c r="O477" s="62"/>
      <c r="P477" s="213">
        <f>O477*H477</f>
        <v>0</v>
      </c>
      <c r="Q477" s="213">
        <v>0</v>
      </c>
      <c r="R477" s="213">
        <f>Q477*H477</f>
        <v>0</v>
      </c>
      <c r="S477" s="213">
        <v>0</v>
      </c>
      <c r="T477" s="214">
        <f>S477*H477</f>
        <v>0</v>
      </c>
      <c r="AR477" s="215" t="s">
        <v>205</v>
      </c>
      <c r="AT477" s="215" t="s">
        <v>201</v>
      </c>
      <c r="AU477" s="215" t="s">
        <v>85</v>
      </c>
      <c r="AY477" s="13" t="s">
        <v>198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3" t="s">
        <v>83</v>
      </c>
      <c r="BK477" s="216">
        <f>ROUND(I477*H477,2)</f>
        <v>0</v>
      </c>
      <c r="BL477" s="13" t="s">
        <v>205</v>
      </c>
      <c r="BM477" s="215" t="s">
        <v>1206</v>
      </c>
    </row>
    <row r="478" spans="2:65" s="1" customFormat="1" ht="16.5" customHeight="1">
      <c r="B478" s="30"/>
      <c r="C478" s="205" t="s">
        <v>701</v>
      </c>
      <c r="D478" s="205" t="s">
        <v>201</v>
      </c>
      <c r="E478" s="206" t="s">
        <v>1207</v>
      </c>
      <c r="F478" s="207" t="s">
        <v>1208</v>
      </c>
      <c r="G478" s="208" t="s">
        <v>266</v>
      </c>
      <c r="H478" s="209">
        <v>130.83000000000001</v>
      </c>
      <c r="I478" s="210"/>
      <c r="J478" s="209">
        <f>ROUND(I478*H478,2)</f>
        <v>0</v>
      </c>
      <c r="K478" s="207" t="s">
        <v>1</v>
      </c>
      <c r="L478" s="34"/>
      <c r="M478" s="217" t="s">
        <v>1</v>
      </c>
      <c r="N478" s="218" t="s">
        <v>41</v>
      </c>
      <c r="O478" s="219"/>
      <c r="P478" s="220">
        <f>O478*H478</f>
        <v>0</v>
      </c>
      <c r="Q478" s="220">
        <v>0</v>
      </c>
      <c r="R478" s="220">
        <f>Q478*H478</f>
        <v>0</v>
      </c>
      <c r="S478" s="220">
        <v>0</v>
      </c>
      <c r="T478" s="221">
        <f>S478*H478</f>
        <v>0</v>
      </c>
      <c r="AR478" s="215" t="s">
        <v>205</v>
      </c>
      <c r="AT478" s="215" t="s">
        <v>201</v>
      </c>
      <c r="AU478" s="215" t="s">
        <v>85</v>
      </c>
      <c r="AY478" s="13" t="s">
        <v>198</v>
      </c>
      <c r="BE478" s="216">
        <f>IF(N478="základní",J478,0)</f>
        <v>0</v>
      </c>
      <c r="BF478" s="216">
        <f>IF(N478="snížená",J478,0)</f>
        <v>0</v>
      </c>
      <c r="BG478" s="216">
        <f>IF(N478="zákl. přenesená",J478,0)</f>
        <v>0</v>
      </c>
      <c r="BH478" s="216">
        <f>IF(N478="sníž. přenesená",J478,0)</f>
        <v>0</v>
      </c>
      <c r="BI478" s="216">
        <f>IF(N478="nulová",J478,0)</f>
        <v>0</v>
      </c>
      <c r="BJ478" s="13" t="s">
        <v>83</v>
      </c>
      <c r="BK478" s="216">
        <f>ROUND(I478*H478,2)</f>
        <v>0</v>
      </c>
      <c r="BL478" s="13" t="s">
        <v>205</v>
      </c>
      <c r="BM478" s="215" t="s">
        <v>1209</v>
      </c>
    </row>
    <row r="479" spans="2:65" s="1" customFormat="1" ht="6.95" customHeight="1">
      <c r="B479" s="45"/>
      <c r="C479" s="46"/>
      <c r="D479" s="46"/>
      <c r="E479" s="46"/>
      <c r="F479" s="46"/>
      <c r="G479" s="46"/>
      <c r="H479" s="46"/>
      <c r="I479" s="146"/>
      <c r="J479" s="46"/>
      <c r="K479" s="46"/>
      <c r="L479" s="34"/>
    </row>
  </sheetData>
  <sheetProtection algorithmName="SHA-512" hashValue="ehLHvB72C2vo/6s2Z8Pn72TrruV88kitz2NZeW+Zl34gZ5jQThftdeQV4Tr511Nxk6GIZwEH7BKCz7X7atQSfA==" saltValue="wCYGti2K5RRm2uf+2b8F7+nUOmsr8U73fnwil3NZlJusPd9wYul+SFH+4f8QjJ7fcMzrE42uFjDDbOfp1sMitA==" spinCount="100000" sheet="1" objects="1" scenarios="1" formatColumns="0" formatRows="0" autoFilter="0"/>
  <autoFilter ref="C166:K478" xr:uid="{00000000-0009-0000-0000-000001000000}"/>
  <mergeCells count="17">
    <mergeCell ref="E29:H29"/>
    <mergeCell ref="L2:V2"/>
    <mergeCell ref="E7:H7"/>
    <mergeCell ref="E9:H9"/>
    <mergeCell ref="E11:H11"/>
    <mergeCell ref="E20:H20"/>
    <mergeCell ref="E159:H159"/>
    <mergeCell ref="E85:H85"/>
    <mergeCell ref="E87:H87"/>
    <mergeCell ref="E89:H89"/>
    <mergeCell ref="D139:F139"/>
    <mergeCell ref="D140:F140"/>
    <mergeCell ref="D141:F141"/>
    <mergeCell ref="D142:F142"/>
    <mergeCell ref="D143:F143"/>
    <mergeCell ref="E155:H155"/>
    <mergeCell ref="E157:H15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48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93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1210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J198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ROUND((SUM(BE198:BE205) + SUM(BE227:BE487)),  2)</f>
        <v>0</v>
      </c>
      <c r="I37" s="127">
        <v>0.21</v>
      </c>
      <c r="J37" s="126">
        <f>ROUND(((SUM(BE198:BE205) + SUM(BE227:BE487))*I37),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ROUND((SUM(BF198:BF205) + SUM(BF227:BF487)),  2)</f>
        <v>0</v>
      </c>
      <c r="I38" s="127">
        <v>0.15</v>
      </c>
      <c r="J38" s="126">
        <f>ROUND(((SUM(BF198:BF205) + SUM(BF227:BF487))*I38),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ROUND((SUM(BG198:BG205) + SUM(BG227:BG487)),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ROUND((SUM(BH198:BH205) + SUM(BH227:BH487)),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ROUND((SUM(BI198:BI205) + SUM(BI227:BI487)),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1D.1.4 - ELEKTROINSTALACE - SILNOPROUDÉ ROZVODY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47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47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J227</f>
        <v>0</v>
      </c>
      <c r="K98" s="31"/>
      <c r="L98" s="34"/>
      <c r="AU98" s="13" t="s">
        <v>135</v>
      </c>
    </row>
    <row r="99" spans="2:47" s="8" customFormat="1" ht="24.95" customHeight="1">
      <c r="B99" s="155"/>
      <c r="C99" s="156"/>
      <c r="D99" s="157" t="s">
        <v>1211</v>
      </c>
      <c r="E99" s="158"/>
      <c r="F99" s="158"/>
      <c r="G99" s="158"/>
      <c r="H99" s="158"/>
      <c r="I99" s="159"/>
      <c r="J99" s="160">
        <f>J228</f>
        <v>0</v>
      </c>
      <c r="K99" s="156"/>
      <c r="L99" s="161"/>
    </row>
    <row r="100" spans="2:47" s="9" customFormat="1" ht="19.899999999999999" customHeight="1">
      <c r="B100" s="162"/>
      <c r="C100" s="95"/>
      <c r="D100" s="163" t="s">
        <v>1212</v>
      </c>
      <c r="E100" s="164"/>
      <c r="F100" s="164"/>
      <c r="G100" s="164"/>
      <c r="H100" s="164"/>
      <c r="I100" s="165"/>
      <c r="J100" s="166">
        <f>J229</f>
        <v>0</v>
      </c>
      <c r="K100" s="95"/>
      <c r="L100" s="167"/>
    </row>
    <row r="101" spans="2:47" s="9" customFormat="1" ht="19.899999999999999" customHeight="1">
      <c r="B101" s="162"/>
      <c r="C101" s="95"/>
      <c r="D101" s="163" t="s">
        <v>1213</v>
      </c>
      <c r="E101" s="164"/>
      <c r="F101" s="164"/>
      <c r="G101" s="164"/>
      <c r="H101" s="164"/>
      <c r="I101" s="165"/>
      <c r="J101" s="166">
        <f>J231</f>
        <v>0</v>
      </c>
      <c r="K101" s="95"/>
      <c r="L101" s="167"/>
    </row>
    <row r="102" spans="2:47" s="9" customFormat="1" ht="19.899999999999999" customHeight="1">
      <c r="B102" s="162"/>
      <c r="C102" s="95"/>
      <c r="D102" s="163" t="s">
        <v>1214</v>
      </c>
      <c r="E102" s="164"/>
      <c r="F102" s="164"/>
      <c r="G102" s="164"/>
      <c r="H102" s="164"/>
      <c r="I102" s="165"/>
      <c r="J102" s="166">
        <f>J235</f>
        <v>0</v>
      </c>
      <c r="K102" s="95"/>
      <c r="L102" s="167"/>
    </row>
    <row r="103" spans="2:47" s="9" customFormat="1" ht="19.899999999999999" customHeight="1">
      <c r="B103" s="162"/>
      <c r="C103" s="95"/>
      <c r="D103" s="163" t="s">
        <v>1215</v>
      </c>
      <c r="E103" s="164"/>
      <c r="F103" s="164"/>
      <c r="G103" s="164"/>
      <c r="H103" s="164"/>
      <c r="I103" s="165"/>
      <c r="J103" s="166">
        <f>J238</f>
        <v>0</v>
      </c>
      <c r="K103" s="95"/>
      <c r="L103" s="167"/>
    </row>
    <row r="104" spans="2:47" s="9" customFormat="1" ht="19.899999999999999" customHeight="1">
      <c r="B104" s="162"/>
      <c r="C104" s="95"/>
      <c r="D104" s="163" t="s">
        <v>1216</v>
      </c>
      <c r="E104" s="164"/>
      <c r="F104" s="164"/>
      <c r="G104" s="164"/>
      <c r="H104" s="164"/>
      <c r="I104" s="165"/>
      <c r="J104" s="166">
        <f>J241</f>
        <v>0</v>
      </c>
      <c r="K104" s="95"/>
      <c r="L104" s="167"/>
    </row>
    <row r="105" spans="2:47" s="9" customFormat="1" ht="19.899999999999999" customHeight="1">
      <c r="B105" s="162"/>
      <c r="C105" s="95"/>
      <c r="D105" s="163" t="s">
        <v>1217</v>
      </c>
      <c r="E105" s="164"/>
      <c r="F105" s="164"/>
      <c r="G105" s="164"/>
      <c r="H105" s="164"/>
      <c r="I105" s="165"/>
      <c r="J105" s="166">
        <f>J243</f>
        <v>0</v>
      </c>
      <c r="K105" s="95"/>
      <c r="L105" s="167"/>
    </row>
    <row r="106" spans="2:47" s="9" customFormat="1" ht="19.899999999999999" customHeight="1">
      <c r="B106" s="162"/>
      <c r="C106" s="95"/>
      <c r="D106" s="163" t="s">
        <v>1218</v>
      </c>
      <c r="E106" s="164"/>
      <c r="F106" s="164"/>
      <c r="G106" s="164"/>
      <c r="H106" s="164"/>
      <c r="I106" s="165"/>
      <c r="J106" s="166">
        <f>J247</f>
        <v>0</v>
      </c>
      <c r="K106" s="95"/>
      <c r="L106" s="167"/>
    </row>
    <row r="107" spans="2:47" s="9" customFormat="1" ht="19.899999999999999" customHeight="1">
      <c r="B107" s="162"/>
      <c r="C107" s="95"/>
      <c r="D107" s="163" t="s">
        <v>1219</v>
      </c>
      <c r="E107" s="164"/>
      <c r="F107" s="164"/>
      <c r="G107" s="164"/>
      <c r="H107" s="164"/>
      <c r="I107" s="165"/>
      <c r="J107" s="166">
        <f>J250</f>
        <v>0</v>
      </c>
      <c r="K107" s="95"/>
      <c r="L107" s="167"/>
    </row>
    <row r="108" spans="2:47" s="8" customFormat="1" ht="24.95" customHeight="1">
      <c r="B108" s="155"/>
      <c r="C108" s="156"/>
      <c r="D108" s="157" t="s">
        <v>1220</v>
      </c>
      <c r="E108" s="158"/>
      <c r="F108" s="158"/>
      <c r="G108" s="158"/>
      <c r="H108" s="158"/>
      <c r="I108" s="159"/>
      <c r="J108" s="160">
        <f>J253</f>
        <v>0</v>
      </c>
      <c r="K108" s="156"/>
      <c r="L108" s="161"/>
    </row>
    <row r="109" spans="2:47" s="9" customFormat="1" ht="19.899999999999999" customHeight="1">
      <c r="B109" s="162"/>
      <c r="C109" s="95"/>
      <c r="D109" s="163" t="s">
        <v>1221</v>
      </c>
      <c r="E109" s="164"/>
      <c r="F109" s="164"/>
      <c r="G109" s="164"/>
      <c r="H109" s="164"/>
      <c r="I109" s="165"/>
      <c r="J109" s="166">
        <f>J254</f>
        <v>0</v>
      </c>
      <c r="K109" s="95"/>
      <c r="L109" s="167"/>
    </row>
    <row r="110" spans="2:47" s="9" customFormat="1" ht="19.899999999999999" customHeight="1">
      <c r="B110" s="162"/>
      <c r="C110" s="95"/>
      <c r="D110" s="163" t="s">
        <v>1222</v>
      </c>
      <c r="E110" s="164"/>
      <c r="F110" s="164"/>
      <c r="G110" s="164"/>
      <c r="H110" s="164"/>
      <c r="I110" s="165"/>
      <c r="J110" s="166">
        <f>J256</f>
        <v>0</v>
      </c>
      <c r="K110" s="95"/>
      <c r="L110" s="167"/>
    </row>
    <row r="111" spans="2:47" s="9" customFormat="1" ht="19.899999999999999" customHeight="1">
      <c r="B111" s="162"/>
      <c r="C111" s="95"/>
      <c r="D111" s="163" t="s">
        <v>1223</v>
      </c>
      <c r="E111" s="164"/>
      <c r="F111" s="164"/>
      <c r="G111" s="164"/>
      <c r="H111" s="164"/>
      <c r="I111" s="165"/>
      <c r="J111" s="166">
        <f>J258</f>
        <v>0</v>
      </c>
      <c r="K111" s="95"/>
      <c r="L111" s="167"/>
    </row>
    <row r="112" spans="2:47" s="9" customFormat="1" ht="19.899999999999999" customHeight="1">
      <c r="B112" s="162"/>
      <c r="C112" s="95"/>
      <c r="D112" s="163" t="s">
        <v>1224</v>
      </c>
      <c r="E112" s="164"/>
      <c r="F112" s="164"/>
      <c r="G112" s="164"/>
      <c r="H112" s="164"/>
      <c r="I112" s="165"/>
      <c r="J112" s="166">
        <f>J262</f>
        <v>0</v>
      </c>
      <c r="K112" s="95"/>
      <c r="L112" s="167"/>
    </row>
    <row r="113" spans="2:12" s="9" customFormat="1" ht="19.899999999999999" customHeight="1">
      <c r="B113" s="162"/>
      <c r="C113" s="95"/>
      <c r="D113" s="163" t="s">
        <v>1225</v>
      </c>
      <c r="E113" s="164"/>
      <c r="F113" s="164"/>
      <c r="G113" s="164"/>
      <c r="H113" s="164"/>
      <c r="I113" s="165"/>
      <c r="J113" s="166">
        <f>J264</f>
        <v>0</v>
      </c>
      <c r="K113" s="95"/>
      <c r="L113" s="167"/>
    </row>
    <row r="114" spans="2:12" s="8" customFormat="1" ht="24.95" customHeight="1">
      <c r="B114" s="155"/>
      <c r="C114" s="156"/>
      <c r="D114" s="157" t="s">
        <v>1226</v>
      </c>
      <c r="E114" s="158"/>
      <c r="F114" s="158"/>
      <c r="G114" s="158"/>
      <c r="H114" s="158"/>
      <c r="I114" s="159"/>
      <c r="J114" s="160">
        <f>J266</f>
        <v>0</v>
      </c>
      <c r="K114" s="156"/>
      <c r="L114" s="161"/>
    </row>
    <row r="115" spans="2:12" s="9" customFormat="1" ht="19.899999999999999" customHeight="1">
      <c r="B115" s="162"/>
      <c r="C115" s="95"/>
      <c r="D115" s="163" t="s">
        <v>1227</v>
      </c>
      <c r="E115" s="164"/>
      <c r="F115" s="164"/>
      <c r="G115" s="164"/>
      <c r="H115" s="164"/>
      <c r="I115" s="165"/>
      <c r="J115" s="166">
        <f>J267</f>
        <v>0</v>
      </c>
      <c r="K115" s="95"/>
      <c r="L115" s="167"/>
    </row>
    <row r="116" spans="2:12" s="9" customFormat="1" ht="19.899999999999999" customHeight="1">
      <c r="B116" s="162"/>
      <c r="C116" s="95"/>
      <c r="D116" s="163" t="s">
        <v>1228</v>
      </c>
      <c r="E116" s="164"/>
      <c r="F116" s="164"/>
      <c r="G116" s="164"/>
      <c r="H116" s="164"/>
      <c r="I116" s="165"/>
      <c r="J116" s="166">
        <f>J269</f>
        <v>0</v>
      </c>
      <c r="K116" s="95"/>
      <c r="L116" s="167"/>
    </row>
    <row r="117" spans="2:12" s="9" customFormat="1" ht="19.899999999999999" customHeight="1">
      <c r="B117" s="162"/>
      <c r="C117" s="95"/>
      <c r="D117" s="163" t="s">
        <v>1229</v>
      </c>
      <c r="E117" s="164"/>
      <c r="F117" s="164"/>
      <c r="G117" s="164"/>
      <c r="H117" s="164"/>
      <c r="I117" s="165"/>
      <c r="J117" s="166">
        <f>J273</f>
        <v>0</v>
      </c>
      <c r="K117" s="95"/>
      <c r="L117" s="167"/>
    </row>
    <row r="118" spans="2:12" s="9" customFormat="1" ht="19.899999999999999" customHeight="1">
      <c r="B118" s="162"/>
      <c r="C118" s="95"/>
      <c r="D118" s="163" t="s">
        <v>1230</v>
      </c>
      <c r="E118" s="164"/>
      <c r="F118" s="164"/>
      <c r="G118" s="164"/>
      <c r="H118" s="164"/>
      <c r="I118" s="165"/>
      <c r="J118" s="166">
        <f>J276</f>
        <v>0</v>
      </c>
      <c r="K118" s="95"/>
      <c r="L118" s="167"/>
    </row>
    <row r="119" spans="2:12" s="9" customFormat="1" ht="19.899999999999999" customHeight="1">
      <c r="B119" s="162"/>
      <c r="C119" s="95"/>
      <c r="D119" s="163" t="s">
        <v>1231</v>
      </c>
      <c r="E119" s="164"/>
      <c r="F119" s="164"/>
      <c r="G119" s="164"/>
      <c r="H119" s="164"/>
      <c r="I119" s="165"/>
      <c r="J119" s="166">
        <f>J278</f>
        <v>0</v>
      </c>
      <c r="K119" s="95"/>
      <c r="L119" s="167"/>
    </row>
    <row r="120" spans="2:12" s="9" customFormat="1" ht="19.899999999999999" customHeight="1">
      <c r="B120" s="162"/>
      <c r="C120" s="95"/>
      <c r="D120" s="163" t="s">
        <v>1232</v>
      </c>
      <c r="E120" s="164"/>
      <c r="F120" s="164"/>
      <c r="G120" s="164"/>
      <c r="H120" s="164"/>
      <c r="I120" s="165"/>
      <c r="J120" s="166">
        <f>J280</f>
        <v>0</v>
      </c>
      <c r="K120" s="95"/>
      <c r="L120" s="167"/>
    </row>
    <row r="121" spans="2:12" s="9" customFormat="1" ht="19.899999999999999" customHeight="1">
      <c r="B121" s="162"/>
      <c r="C121" s="95"/>
      <c r="D121" s="163" t="s">
        <v>1233</v>
      </c>
      <c r="E121" s="164"/>
      <c r="F121" s="164"/>
      <c r="G121" s="164"/>
      <c r="H121" s="164"/>
      <c r="I121" s="165"/>
      <c r="J121" s="166">
        <f>J282</f>
        <v>0</v>
      </c>
      <c r="K121" s="95"/>
      <c r="L121" s="167"/>
    </row>
    <row r="122" spans="2:12" s="9" customFormat="1" ht="19.899999999999999" customHeight="1">
      <c r="B122" s="162"/>
      <c r="C122" s="95"/>
      <c r="D122" s="163" t="s">
        <v>1234</v>
      </c>
      <c r="E122" s="164"/>
      <c r="F122" s="164"/>
      <c r="G122" s="164"/>
      <c r="H122" s="164"/>
      <c r="I122" s="165"/>
      <c r="J122" s="166">
        <f>J287</f>
        <v>0</v>
      </c>
      <c r="K122" s="95"/>
      <c r="L122" s="167"/>
    </row>
    <row r="123" spans="2:12" s="9" customFormat="1" ht="19.899999999999999" customHeight="1">
      <c r="B123" s="162"/>
      <c r="C123" s="95"/>
      <c r="D123" s="163" t="s">
        <v>1235</v>
      </c>
      <c r="E123" s="164"/>
      <c r="F123" s="164"/>
      <c r="G123" s="164"/>
      <c r="H123" s="164"/>
      <c r="I123" s="165"/>
      <c r="J123" s="166">
        <f>J289</f>
        <v>0</v>
      </c>
      <c r="K123" s="95"/>
      <c r="L123" s="167"/>
    </row>
    <row r="124" spans="2:12" s="9" customFormat="1" ht="19.899999999999999" customHeight="1">
      <c r="B124" s="162"/>
      <c r="C124" s="95"/>
      <c r="D124" s="163" t="s">
        <v>1236</v>
      </c>
      <c r="E124" s="164"/>
      <c r="F124" s="164"/>
      <c r="G124" s="164"/>
      <c r="H124" s="164"/>
      <c r="I124" s="165"/>
      <c r="J124" s="166">
        <f>J291</f>
        <v>0</v>
      </c>
      <c r="K124" s="95"/>
      <c r="L124" s="167"/>
    </row>
    <row r="125" spans="2:12" s="9" customFormat="1" ht="19.899999999999999" customHeight="1">
      <c r="B125" s="162"/>
      <c r="C125" s="95"/>
      <c r="D125" s="163" t="s">
        <v>1237</v>
      </c>
      <c r="E125" s="164"/>
      <c r="F125" s="164"/>
      <c r="G125" s="164"/>
      <c r="H125" s="164"/>
      <c r="I125" s="165"/>
      <c r="J125" s="166">
        <f>J293</f>
        <v>0</v>
      </c>
      <c r="K125" s="95"/>
      <c r="L125" s="167"/>
    </row>
    <row r="126" spans="2:12" s="9" customFormat="1" ht="19.899999999999999" customHeight="1">
      <c r="B126" s="162"/>
      <c r="C126" s="95"/>
      <c r="D126" s="163" t="s">
        <v>1238</v>
      </c>
      <c r="E126" s="164"/>
      <c r="F126" s="164"/>
      <c r="G126" s="164"/>
      <c r="H126" s="164"/>
      <c r="I126" s="165"/>
      <c r="J126" s="166">
        <f>J297</f>
        <v>0</v>
      </c>
      <c r="K126" s="95"/>
      <c r="L126" s="167"/>
    </row>
    <row r="127" spans="2:12" s="8" customFormat="1" ht="24.95" customHeight="1">
      <c r="B127" s="155"/>
      <c r="C127" s="156"/>
      <c r="D127" s="157" t="s">
        <v>1239</v>
      </c>
      <c r="E127" s="158"/>
      <c r="F127" s="158"/>
      <c r="G127" s="158"/>
      <c r="H127" s="158"/>
      <c r="I127" s="159"/>
      <c r="J127" s="160">
        <f>J300</f>
        <v>0</v>
      </c>
      <c r="K127" s="156"/>
      <c r="L127" s="161"/>
    </row>
    <row r="128" spans="2:12" s="9" customFormat="1" ht="19.899999999999999" customHeight="1">
      <c r="B128" s="162"/>
      <c r="C128" s="95"/>
      <c r="D128" s="163" t="s">
        <v>1240</v>
      </c>
      <c r="E128" s="164"/>
      <c r="F128" s="164"/>
      <c r="G128" s="164"/>
      <c r="H128" s="164"/>
      <c r="I128" s="165"/>
      <c r="J128" s="166">
        <f>J301</f>
        <v>0</v>
      </c>
      <c r="K128" s="95"/>
      <c r="L128" s="167"/>
    </row>
    <row r="129" spans="2:12" s="9" customFormat="1" ht="19.899999999999999" customHeight="1">
      <c r="B129" s="162"/>
      <c r="C129" s="95"/>
      <c r="D129" s="163" t="s">
        <v>1241</v>
      </c>
      <c r="E129" s="164"/>
      <c r="F129" s="164"/>
      <c r="G129" s="164"/>
      <c r="H129" s="164"/>
      <c r="I129" s="165"/>
      <c r="J129" s="166">
        <f>J303</f>
        <v>0</v>
      </c>
      <c r="K129" s="95"/>
      <c r="L129" s="167"/>
    </row>
    <row r="130" spans="2:12" s="9" customFormat="1" ht="19.899999999999999" customHeight="1">
      <c r="B130" s="162"/>
      <c r="C130" s="95"/>
      <c r="D130" s="163" t="s">
        <v>1242</v>
      </c>
      <c r="E130" s="164"/>
      <c r="F130" s="164"/>
      <c r="G130" s="164"/>
      <c r="H130" s="164"/>
      <c r="I130" s="165"/>
      <c r="J130" s="166">
        <f>J305</f>
        <v>0</v>
      </c>
      <c r="K130" s="95"/>
      <c r="L130" s="167"/>
    </row>
    <row r="131" spans="2:12" s="9" customFormat="1" ht="19.899999999999999" customHeight="1">
      <c r="B131" s="162"/>
      <c r="C131" s="95"/>
      <c r="D131" s="163" t="s">
        <v>1243</v>
      </c>
      <c r="E131" s="164"/>
      <c r="F131" s="164"/>
      <c r="G131" s="164"/>
      <c r="H131" s="164"/>
      <c r="I131" s="165"/>
      <c r="J131" s="166">
        <f>J309</f>
        <v>0</v>
      </c>
      <c r="K131" s="95"/>
      <c r="L131" s="167"/>
    </row>
    <row r="132" spans="2:12" s="8" customFormat="1" ht="24.95" customHeight="1">
      <c r="B132" s="155"/>
      <c r="C132" s="156"/>
      <c r="D132" s="157" t="s">
        <v>1244</v>
      </c>
      <c r="E132" s="158"/>
      <c r="F132" s="158"/>
      <c r="G132" s="158"/>
      <c r="H132" s="158"/>
      <c r="I132" s="159"/>
      <c r="J132" s="160">
        <f>J311</f>
        <v>0</v>
      </c>
      <c r="K132" s="156"/>
      <c r="L132" s="161"/>
    </row>
    <row r="133" spans="2:12" s="9" customFormat="1" ht="19.899999999999999" customHeight="1">
      <c r="B133" s="162"/>
      <c r="C133" s="95"/>
      <c r="D133" s="163" t="s">
        <v>1245</v>
      </c>
      <c r="E133" s="164"/>
      <c r="F133" s="164"/>
      <c r="G133" s="164"/>
      <c r="H133" s="164"/>
      <c r="I133" s="165"/>
      <c r="J133" s="166">
        <f>J312</f>
        <v>0</v>
      </c>
      <c r="K133" s="95"/>
      <c r="L133" s="167"/>
    </row>
    <row r="134" spans="2:12" s="8" customFormat="1" ht="24.95" customHeight="1">
      <c r="B134" s="155"/>
      <c r="C134" s="156"/>
      <c r="D134" s="157" t="s">
        <v>1246</v>
      </c>
      <c r="E134" s="158"/>
      <c r="F134" s="158"/>
      <c r="G134" s="158"/>
      <c r="H134" s="158"/>
      <c r="I134" s="159"/>
      <c r="J134" s="160">
        <f>J319</f>
        <v>0</v>
      </c>
      <c r="K134" s="156"/>
      <c r="L134" s="161"/>
    </row>
    <row r="135" spans="2:12" s="9" customFormat="1" ht="19.899999999999999" customHeight="1">
      <c r="B135" s="162"/>
      <c r="C135" s="95"/>
      <c r="D135" s="163" t="s">
        <v>1247</v>
      </c>
      <c r="E135" s="164"/>
      <c r="F135" s="164"/>
      <c r="G135" s="164"/>
      <c r="H135" s="164"/>
      <c r="I135" s="165"/>
      <c r="J135" s="166">
        <f>J320</f>
        <v>0</v>
      </c>
      <c r="K135" s="95"/>
      <c r="L135" s="167"/>
    </row>
    <row r="136" spans="2:12" s="9" customFormat="1" ht="14.85" customHeight="1">
      <c r="B136" s="162"/>
      <c r="C136" s="95"/>
      <c r="D136" s="163" t="s">
        <v>1248</v>
      </c>
      <c r="E136" s="164"/>
      <c r="F136" s="164"/>
      <c r="G136" s="164"/>
      <c r="H136" s="164"/>
      <c r="I136" s="165"/>
      <c r="J136" s="166">
        <f>J321</f>
        <v>0</v>
      </c>
      <c r="K136" s="95"/>
      <c r="L136" s="167"/>
    </row>
    <row r="137" spans="2:12" s="9" customFormat="1" ht="14.85" customHeight="1">
      <c r="B137" s="162"/>
      <c r="C137" s="95"/>
      <c r="D137" s="163" t="s">
        <v>1249</v>
      </c>
      <c r="E137" s="164"/>
      <c r="F137" s="164"/>
      <c r="G137" s="164"/>
      <c r="H137" s="164"/>
      <c r="I137" s="165"/>
      <c r="J137" s="166">
        <f>J323</f>
        <v>0</v>
      </c>
      <c r="K137" s="95"/>
      <c r="L137" s="167"/>
    </row>
    <row r="138" spans="2:12" s="9" customFormat="1" ht="14.85" customHeight="1">
      <c r="B138" s="162"/>
      <c r="C138" s="95"/>
      <c r="D138" s="163" t="s">
        <v>1250</v>
      </c>
      <c r="E138" s="164"/>
      <c r="F138" s="164"/>
      <c r="G138" s="164"/>
      <c r="H138" s="164"/>
      <c r="I138" s="165"/>
      <c r="J138" s="166">
        <f>J325</f>
        <v>0</v>
      </c>
      <c r="K138" s="95"/>
      <c r="L138" s="167"/>
    </row>
    <row r="139" spans="2:12" s="9" customFormat="1" ht="14.85" customHeight="1">
      <c r="B139" s="162"/>
      <c r="C139" s="95"/>
      <c r="D139" s="163" t="s">
        <v>1251</v>
      </c>
      <c r="E139" s="164"/>
      <c r="F139" s="164"/>
      <c r="G139" s="164"/>
      <c r="H139" s="164"/>
      <c r="I139" s="165"/>
      <c r="J139" s="166">
        <f>J328</f>
        <v>0</v>
      </c>
      <c r="K139" s="95"/>
      <c r="L139" s="167"/>
    </row>
    <row r="140" spans="2:12" s="9" customFormat="1" ht="14.85" customHeight="1">
      <c r="B140" s="162"/>
      <c r="C140" s="95"/>
      <c r="D140" s="163" t="s">
        <v>1252</v>
      </c>
      <c r="E140" s="164"/>
      <c r="F140" s="164"/>
      <c r="G140" s="164"/>
      <c r="H140" s="164"/>
      <c r="I140" s="165"/>
      <c r="J140" s="166">
        <f>J330</f>
        <v>0</v>
      </c>
      <c r="K140" s="95"/>
      <c r="L140" s="167"/>
    </row>
    <row r="141" spans="2:12" s="9" customFormat="1" ht="14.85" customHeight="1">
      <c r="B141" s="162"/>
      <c r="C141" s="95"/>
      <c r="D141" s="163" t="s">
        <v>1253</v>
      </c>
      <c r="E141" s="164"/>
      <c r="F141" s="164"/>
      <c r="G141" s="164"/>
      <c r="H141" s="164"/>
      <c r="I141" s="165"/>
      <c r="J141" s="166">
        <f>J332</f>
        <v>0</v>
      </c>
      <c r="K141" s="95"/>
      <c r="L141" s="167"/>
    </row>
    <row r="142" spans="2:12" s="9" customFormat="1" ht="14.85" customHeight="1">
      <c r="B142" s="162"/>
      <c r="C142" s="95"/>
      <c r="D142" s="163" t="s">
        <v>1254</v>
      </c>
      <c r="E142" s="164"/>
      <c r="F142" s="164"/>
      <c r="G142" s="164"/>
      <c r="H142" s="164"/>
      <c r="I142" s="165"/>
      <c r="J142" s="166">
        <f>J335</f>
        <v>0</v>
      </c>
      <c r="K142" s="95"/>
      <c r="L142" s="167"/>
    </row>
    <row r="143" spans="2:12" s="9" customFormat="1" ht="14.85" customHeight="1">
      <c r="B143" s="162"/>
      <c r="C143" s="95"/>
      <c r="D143" s="163" t="s">
        <v>1255</v>
      </c>
      <c r="E143" s="164"/>
      <c r="F143" s="164"/>
      <c r="G143" s="164"/>
      <c r="H143" s="164"/>
      <c r="I143" s="165"/>
      <c r="J143" s="166">
        <f>J341</f>
        <v>0</v>
      </c>
      <c r="K143" s="95"/>
      <c r="L143" s="167"/>
    </row>
    <row r="144" spans="2:12" s="9" customFormat="1" ht="14.85" customHeight="1">
      <c r="B144" s="162"/>
      <c r="C144" s="95"/>
      <c r="D144" s="163" t="s">
        <v>1256</v>
      </c>
      <c r="E144" s="164"/>
      <c r="F144" s="164"/>
      <c r="G144" s="164"/>
      <c r="H144" s="164"/>
      <c r="I144" s="165"/>
      <c r="J144" s="166">
        <f>J344</f>
        <v>0</v>
      </c>
      <c r="K144" s="95"/>
      <c r="L144" s="167"/>
    </row>
    <row r="145" spans="2:12" s="9" customFormat="1" ht="14.85" customHeight="1">
      <c r="B145" s="162"/>
      <c r="C145" s="95"/>
      <c r="D145" s="163" t="s">
        <v>1257</v>
      </c>
      <c r="E145" s="164"/>
      <c r="F145" s="164"/>
      <c r="G145" s="164"/>
      <c r="H145" s="164"/>
      <c r="I145" s="165"/>
      <c r="J145" s="166">
        <f>J346</f>
        <v>0</v>
      </c>
      <c r="K145" s="95"/>
      <c r="L145" s="167"/>
    </row>
    <row r="146" spans="2:12" s="9" customFormat="1" ht="14.85" customHeight="1">
      <c r="B146" s="162"/>
      <c r="C146" s="95"/>
      <c r="D146" s="163" t="s">
        <v>1258</v>
      </c>
      <c r="E146" s="164"/>
      <c r="F146" s="164"/>
      <c r="G146" s="164"/>
      <c r="H146" s="164"/>
      <c r="I146" s="165"/>
      <c r="J146" s="166">
        <f>J352</f>
        <v>0</v>
      </c>
      <c r="K146" s="95"/>
      <c r="L146" s="167"/>
    </row>
    <row r="147" spans="2:12" s="9" customFormat="1" ht="14.85" customHeight="1">
      <c r="B147" s="162"/>
      <c r="C147" s="95"/>
      <c r="D147" s="163" t="s">
        <v>1259</v>
      </c>
      <c r="E147" s="164"/>
      <c r="F147" s="164"/>
      <c r="G147" s="164"/>
      <c r="H147" s="164"/>
      <c r="I147" s="165"/>
      <c r="J147" s="166">
        <f>J355</f>
        <v>0</v>
      </c>
      <c r="K147" s="95"/>
      <c r="L147" s="167"/>
    </row>
    <row r="148" spans="2:12" s="9" customFormat="1" ht="14.85" customHeight="1">
      <c r="B148" s="162"/>
      <c r="C148" s="95"/>
      <c r="D148" s="163" t="s">
        <v>1260</v>
      </c>
      <c r="E148" s="164"/>
      <c r="F148" s="164"/>
      <c r="G148" s="164"/>
      <c r="H148" s="164"/>
      <c r="I148" s="165"/>
      <c r="J148" s="166">
        <f>J357</f>
        <v>0</v>
      </c>
      <c r="K148" s="95"/>
      <c r="L148" s="167"/>
    </row>
    <row r="149" spans="2:12" s="9" customFormat="1" ht="14.85" customHeight="1">
      <c r="B149" s="162"/>
      <c r="C149" s="95"/>
      <c r="D149" s="163" t="s">
        <v>1261</v>
      </c>
      <c r="E149" s="164"/>
      <c r="F149" s="164"/>
      <c r="G149" s="164"/>
      <c r="H149" s="164"/>
      <c r="I149" s="165"/>
      <c r="J149" s="166">
        <f>J359</f>
        <v>0</v>
      </c>
      <c r="K149" s="95"/>
      <c r="L149" s="167"/>
    </row>
    <row r="150" spans="2:12" s="9" customFormat="1" ht="14.85" customHeight="1">
      <c r="B150" s="162"/>
      <c r="C150" s="95"/>
      <c r="D150" s="163" t="s">
        <v>1262</v>
      </c>
      <c r="E150" s="164"/>
      <c r="F150" s="164"/>
      <c r="G150" s="164"/>
      <c r="H150" s="164"/>
      <c r="I150" s="165"/>
      <c r="J150" s="166">
        <f>J361</f>
        <v>0</v>
      </c>
      <c r="K150" s="95"/>
      <c r="L150" s="167"/>
    </row>
    <row r="151" spans="2:12" s="9" customFormat="1" ht="14.85" customHeight="1">
      <c r="B151" s="162"/>
      <c r="C151" s="95"/>
      <c r="D151" s="163" t="s">
        <v>1263</v>
      </c>
      <c r="E151" s="164"/>
      <c r="F151" s="164"/>
      <c r="G151" s="164"/>
      <c r="H151" s="164"/>
      <c r="I151" s="165"/>
      <c r="J151" s="166">
        <f>J363</f>
        <v>0</v>
      </c>
      <c r="K151" s="95"/>
      <c r="L151" s="167"/>
    </row>
    <row r="152" spans="2:12" s="9" customFormat="1" ht="14.85" customHeight="1">
      <c r="B152" s="162"/>
      <c r="C152" s="95"/>
      <c r="D152" s="163" t="s">
        <v>1264</v>
      </c>
      <c r="E152" s="164"/>
      <c r="F152" s="164"/>
      <c r="G152" s="164"/>
      <c r="H152" s="164"/>
      <c r="I152" s="165"/>
      <c r="J152" s="166">
        <f>J367</f>
        <v>0</v>
      </c>
      <c r="K152" s="95"/>
      <c r="L152" s="167"/>
    </row>
    <row r="153" spans="2:12" s="9" customFormat="1" ht="14.85" customHeight="1">
      <c r="B153" s="162"/>
      <c r="C153" s="95"/>
      <c r="D153" s="163" t="s">
        <v>1265</v>
      </c>
      <c r="E153" s="164"/>
      <c r="F153" s="164"/>
      <c r="G153" s="164"/>
      <c r="H153" s="164"/>
      <c r="I153" s="165"/>
      <c r="J153" s="166">
        <f>J370</f>
        <v>0</v>
      </c>
      <c r="K153" s="95"/>
      <c r="L153" s="167"/>
    </row>
    <row r="154" spans="2:12" s="9" customFormat="1" ht="14.85" customHeight="1">
      <c r="B154" s="162"/>
      <c r="C154" s="95"/>
      <c r="D154" s="163" t="s">
        <v>1266</v>
      </c>
      <c r="E154" s="164"/>
      <c r="F154" s="164"/>
      <c r="G154" s="164"/>
      <c r="H154" s="164"/>
      <c r="I154" s="165"/>
      <c r="J154" s="166">
        <f>J373</f>
        <v>0</v>
      </c>
      <c r="K154" s="95"/>
      <c r="L154" s="167"/>
    </row>
    <row r="155" spans="2:12" s="9" customFormat="1" ht="14.85" customHeight="1">
      <c r="B155" s="162"/>
      <c r="C155" s="95"/>
      <c r="D155" s="163" t="s">
        <v>1267</v>
      </c>
      <c r="E155" s="164"/>
      <c r="F155" s="164"/>
      <c r="G155" s="164"/>
      <c r="H155" s="164"/>
      <c r="I155" s="165"/>
      <c r="J155" s="166">
        <f>J377</f>
        <v>0</v>
      </c>
      <c r="K155" s="95"/>
      <c r="L155" s="167"/>
    </row>
    <row r="156" spans="2:12" s="9" customFormat="1" ht="19.899999999999999" customHeight="1">
      <c r="B156" s="162"/>
      <c r="C156" s="95"/>
      <c r="D156" s="163" t="s">
        <v>1268</v>
      </c>
      <c r="E156" s="164"/>
      <c r="F156" s="164"/>
      <c r="G156" s="164"/>
      <c r="H156" s="164"/>
      <c r="I156" s="165"/>
      <c r="J156" s="166">
        <f>J379</f>
        <v>0</v>
      </c>
      <c r="K156" s="95"/>
      <c r="L156" s="167"/>
    </row>
    <row r="157" spans="2:12" s="9" customFormat="1" ht="14.85" customHeight="1">
      <c r="B157" s="162"/>
      <c r="C157" s="95"/>
      <c r="D157" s="163" t="s">
        <v>1269</v>
      </c>
      <c r="E157" s="164"/>
      <c r="F157" s="164"/>
      <c r="G157" s="164"/>
      <c r="H157" s="164"/>
      <c r="I157" s="165"/>
      <c r="J157" s="166">
        <f>J380</f>
        <v>0</v>
      </c>
      <c r="K157" s="95"/>
      <c r="L157" s="167"/>
    </row>
    <row r="158" spans="2:12" s="9" customFormat="1" ht="14.85" customHeight="1">
      <c r="B158" s="162"/>
      <c r="C158" s="95"/>
      <c r="D158" s="163" t="s">
        <v>1270</v>
      </c>
      <c r="E158" s="164"/>
      <c r="F158" s="164"/>
      <c r="G158" s="164"/>
      <c r="H158" s="164"/>
      <c r="I158" s="165"/>
      <c r="J158" s="166">
        <f>J382</f>
        <v>0</v>
      </c>
      <c r="K158" s="95"/>
      <c r="L158" s="167"/>
    </row>
    <row r="159" spans="2:12" s="9" customFormat="1" ht="14.85" customHeight="1">
      <c r="B159" s="162"/>
      <c r="C159" s="95"/>
      <c r="D159" s="163" t="s">
        <v>1271</v>
      </c>
      <c r="E159" s="164"/>
      <c r="F159" s="164"/>
      <c r="G159" s="164"/>
      <c r="H159" s="164"/>
      <c r="I159" s="165"/>
      <c r="J159" s="166">
        <f>J384</f>
        <v>0</v>
      </c>
      <c r="K159" s="95"/>
      <c r="L159" s="167"/>
    </row>
    <row r="160" spans="2:12" s="9" customFormat="1" ht="14.85" customHeight="1">
      <c r="B160" s="162"/>
      <c r="C160" s="95"/>
      <c r="D160" s="163" t="s">
        <v>1272</v>
      </c>
      <c r="E160" s="164"/>
      <c r="F160" s="164"/>
      <c r="G160" s="164"/>
      <c r="H160" s="164"/>
      <c r="I160" s="165"/>
      <c r="J160" s="166">
        <f>J387</f>
        <v>0</v>
      </c>
      <c r="K160" s="95"/>
      <c r="L160" s="167"/>
    </row>
    <row r="161" spans="2:12" s="9" customFormat="1" ht="14.85" customHeight="1">
      <c r="B161" s="162"/>
      <c r="C161" s="95"/>
      <c r="D161" s="163" t="s">
        <v>1273</v>
      </c>
      <c r="E161" s="164"/>
      <c r="F161" s="164"/>
      <c r="G161" s="164"/>
      <c r="H161" s="164"/>
      <c r="I161" s="165"/>
      <c r="J161" s="166">
        <f>J389</f>
        <v>0</v>
      </c>
      <c r="K161" s="95"/>
      <c r="L161" s="167"/>
    </row>
    <row r="162" spans="2:12" s="9" customFormat="1" ht="14.85" customHeight="1">
      <c r="B162" s="162"/>
      <c r="C162" s="95"/>
      <c r="D162" s="163" t="s">
        <v>1274</v>
      </c>
      <c r="E162" s="164"/>
      <c r="F162" s="164"/>
      <c r="G162" s="164"/>
      <c r="H162" s="164"/>
      <c r="I162" s="165"/>
      <c r="J162" s="166">
        <f>J391</f>
        <v>0</v>
      </c>
      <c r="K162" s="95"/>
      <c r="L162" s="167"/>
    </row>
    <row r="163" spans="2:12" s="9" customFormat="1" ht="14.85" customHeight="1">
      <c r="B163" s="162"/>
      <c r="C163" s="95"/>
      <c r="D163" s="163" t="s">
        <v>1275</v>
      </c>
      <c r="E163" s="164"/>
      <c r="F163" s="164"/>
      <c r="G163" s="164"/>
      <c r="H163" s="164"/>
      <c r="I163" s="165"/>
      <c r="J163" s="166">
        <f>J393</f>
        <v>0</v>
      </c>
      <c r="K163" s="95"/>
      <c r="L163" s="167"/>
    </row>
    <row r="164" spans="2:12" s="9" customFormat="1" ht="14.85" customHeight="1">
      <c r="B164" s="162"/>
      <c r="C164" s="95"/>
      <c r="D164" s="163" t="s">
        <v>1276</v>
      </c>
      <c r="E164" s="164"/>
      <c r="F164" s="164"/>
      <c r="G164" s="164"/>
      <c r="H164" s="164"/>
      <c r="I164" s="165"/>
      <c r="J164" s="166">
        <f>J396</f>
        <v>0</v>
      </c>
      <c r="K164" s="95"/>
      <c r="L164" s="167"/>
    </row>
    <row r="165" spans="2:12" s="9" customFormat="1" ht="14.85" customHeight="1">
      <c r="B165" s="162"/>
      <c r="C165" s="95"/>
      <c r="D165" s="163" t="s">
        <v>1277</v>
      </c>
      <c r="E165" s="164"/>
      <c r="F165" s="164"/>
      <c r="G165" s="164"/>
      <c r="H165" s="164"/>
      <c r="I165" s="165"/>
      <c r="J165" s="166">
        <f>J401</f>
        <v>0</v>
      </c>
      <c r="K165" s="95"/>
      <c r="L165" s="167"/>
    </row>
    <row r="166" spans="2:12" s="9" customFormat="1" ht="14.85" customHeight="1">
      <c r="B166" s="162"/>
      <c r="C166" s="95"/>
      <c r="D166" s="163" t="s">
        <v>1278</v>
      </c>
      <c r="E166" s="164"/>
      <c r="F166" s="164"/>
      <c r="G166" s="164"/>
      <c r="H166" s="164"/>
      <c r="I166" s="165"/>
      <c r="J166" s="166">
        <f>J404</f>
        <v>0</v>
      </c>
      <c r="K166" s="95"/>
      <c r="L166" s="167"/>
    </row>
    <row r="167" spans="2:12" s="9" customFormat="1" ht="14.85" customHeight="1">
      <c r="B167" s="162"/>
      <c r="C167" s="95"/>
      <c r="D167" s="163" t="s">
        <v>1279</v>
      </c>
      <c r="E167" s="164"/>
      <c r="F167" s="164"/>
      <c r="G167" s="164"/>
      <c r="H167" s="164"/>
      <c r="I167" s="165"/>
      <c r="J167" s="166">
        <f>J406</f>
        <v>0</v>
      </c>
      <c r="K167" s="95"/>
      <c r="L167" s="167"/>
    </row>
    <row r="168" spans="2:12" s="9" customFormat="1" ht="14.85" customHeight="1">
      <c r="B168" s="162"/>
      <c r="C168" s="95"/>
      <c r="D168" s="163" t="s">
        <v>1280</v>
      </c>
      <c r="E168" s="164"/>
      <c r="F168" s="164"/>
      <c r="G168" s="164"/>
      <c r="H168" s="164"/>
      <c r="I168" s="165"/>
      <c r="J168" s="166">
        <f>J410</f>
        <v>0</v>
      </c>
      <c r="K168" s="95"/>
      <c r="L168" s="167"/>
    </row>
    <row r="169" spans="2:12" s="9" customFormat="1" ht="14.85" customHeight="1">
      <c r="B169" s="162"/>
      <c r="C169" s="95"/>
      <c r="D169" s="163" t="s">
        <v>1281</v>
      </c>
      <c r="E169" s="164"/>
      <c r="F169" s="164"/>
      <c r="G169" s="164"/>
      <c r="H169" s="164"/>
      <c r="I169" s="165"/>
      <c r="J169" s="166">
        <f>J412</f>
        <v>0</v>
      </c>
      <c r="K169" s="95"/>
      <c r="L169" s="167"/>
    </row>
    <row r="170" spans="2:12" s="9" customFormat="1" ht="14.85" customHeight="1">
      <c r="B170" s="162"/>
      <c r="C170" s="95"/>
      <c r="D170" s="163" t="s">
        <v>1282</v>
      </c>
      <c r="E170" s="164"/>
      <c r="F170" s="164"/>
      <c r="G170" s="164"/>
      <c r="H170" s="164"/>
      <c r="I170" s="165"/>
      <c r="J170" s="166">
        <f>J417</f>
        <v>0</v>
      </c>
      <c r="K170" s="95"/>
      <c r="L170" s="167"/>
    </row>
    <row r="171" spans="2:12" s="9" customFormat="1" ht="14.85" customHeight="1">
      <c r="B171" s="162"/>
      <c r="C171" s="95"/>
      <c r="D171" s="163" t="s">
        <v>1283</v>
      </c>
      <c r="E171" s="164"/>
      <c r="F171" s="164"/>
      <c r="G171" s="164"/>
      <c r="H171" s="164"/>
      <c r="I171" s="165"/>
      <c r="J171" s="166">
        <f>J420</f>
        <v>0</v>
      </c>
      <c r="K171" s="95"/>
      <c r="L171" s="167"/>
    </row>
    <row r="172" spans="2:12" s="9" customFormat="1" ht="14.85" customHeight="1">
      <c r="B172" s="162"/>
      <c r="C172" s="95"/>
      <c r="D172" s="163" t="s">
        <v>1284</v>
      </c>
      <c r="E172" s="164"/>
      <c r="F172" s="164"/>
      <c r="G172" s="164"/>
      <c r="H172" s="164"/>
      <c r="I172" s="165"/>
      <c r="J172" s="166">
        <f>J422</f>
        <v>0</v>
      </c>
      <c r="K172" s="95"/>
      <c r="L172" s="167"/>
    </row>
    <row r="173" spans="2:12" s="9" customFormat="1" ht="14.85" customHeight="1">
      <c r="B173" s="162"/>
      <c r="C173" s="95"/>
      <c r="D173" s="163" t="s">
        <v>1285</v>
      </c>
      <c r="E173" s="164"/>
      <c r="F173" s="164"/>
      <c r="G173" s="164"/>
      <c r="H173" s="164"/>
      <c r="I173" s="165"/>
      <c r="J173" s="166">
        <f>J424</f>
        <v>0</v>
      </c>
      <c r="K173" s="95"/>
      <c r="L173" s="167"/>
    </row>
    <row r="174" spans="2:12" s="9" customFormat="1" ht="14.85" customHeight="1">
      <c r="B174" s="162"/>
      <c r="C174" s="95"/>
      <c r="D174" s="163" t="s">
        <v>1286</v>
      </c>
      <c r="E174" s="164"/>
      <c r="F174" s="164"/>
      <c r="G174" s="164"/>
      <c r="H174" s="164"/>
      <c r="I174" s="165"/>
      <c r="J174" s="166">
        <f>J426</f>
        <v>0</v>
      </c>
      <c r="K174" s="95"/>
      <c r="L174" s="167"/>
    </row>
    <row r="175" spans="2:12" s="9" customFormat="1" ht="14.85" customHeight="1">
      <c r="B175" s="162"/>
      <c r="C175" s="95"/>
      <c r="D175" s="163" t="s">
        <v>1287</v>
      </c>
      <c r="E175" s="164"/>
      <c r="F175" s="164"/>
      <c r="G175" s="164"/>
      <c r="H175" s="164"/>
      <c r="I175" s="165"/>
      <c r="J175" s="166">
        <f>J428</f>
        <v>0</v>
      </c>
      <c r="K175" s="95"/>
      <c r="L175" s="167"/>
    </row>
    <row r="176" spans="2:12" s="9" customFormat="1" ht="14.85" customHeight="1">
      <c r="B176" s="162"/>
      <c r="C176" s="95"/>
      <c r="D176" s="163" t="s">
        <v>1288</v>
      </c>
      <c r="E176" s="164"/>
      <c r="F176" s="164"/>
      <c r="G176" s="164"/>
      <c r="H176" s="164"/>
      <c r="I176" s="165"/>
      <c r="J176" s="166">
        <f>J430</f>
        <v>0</v>
      </c>
      <c r="K176" s="95"/>
      <c r="L176" s="167"/>
    </row>
    <row r="177" spans="2:12" s="9" customFormat="1" ht="14.85" customHeight="1">
      <c r="B177" s="162"/>
      <c r="C177" s="95"/>
      <c r="D177" s="163" t="s">
        <v>1289</v>
      </c>
      <c r="E177" s="164"/>
      <c r="F177" s="164"/>
      <c r="G177" s="164"/>
      <c r="H177" s="164"/>
      <c r="I177" s="165"/>
      <c r="J177" s="166">
        <f>J433</f>
        <v>0</v>
      </c>
      <c r="K177" s="95"/>
      <c r="L177" s="167"/>
    </row>
    <row r="178" spans="2:12" s="9" customFormat="1" ht="14.85" customHeight="1">
      <c r="B178" s="162"/>
      <c r="C178" s="95"/>
      <c r="D178" s="163" t="s">
        <v>1290</v>
      </c>
      <c r="E178" s="164"/>
      <c r="F178" s="164"/>
      <c r="G178" s="164"/>
      <c r="H178" s="164"/>
      <c r="I178" s="165"/>
      <c r="J178" s="166">
        <f>J439</f>
        <v>0</v>
      </c>
      <c r="K178" s="95"/>
      <c r="L178" s="167"/>
    </row>
    <row r="179" spans="2:12" s="9" customFormat="1" ht="14.85" customHeight="1">
      <c r="B179" s="162"/>
      <c r="C179" s="95"/>
      <c r="D179" s="163" t="s">
        <v>1291</v>
      </c>
      <c r="E179" s="164"/>
      <c r="F179" s="164"/>
      <c r="G179" s="164"/>
      <c r="H179" s="164"/>
      <c r="I179" s="165"/>
      <c r="J179" s="166">
        <f>J444</f>
        <v>0</v>
      </c>
      <c r="K179" s="95"/>
      <c r="L179" s="167"/>
    </row>
    <row r="180" spans="2:12" s="9" customFormat="1" ht="14.85" customHeight="1">
      <c r="B180" s="162"/>
      <c r="C180" s="95"/>
      <c r="D180" s="163" t="s">
        <v>1292</v>
      </c>
      <c r="E180" s="164"/>
      <c r="F180" s="164"/>
      <c r="G180" s="164"/>
      <c r="H180" s="164"/>
      <c r="I180" s="165"/>
      <c r="J180" s="166">
        <f>J447</f>
        <v>0</v>
      </c>
      <c r="K180" s="95"/>
      <c r="L180" s="167"/>
    </row>
    <row r="181" spans="2:12" s="9" customFormat="1" ht="14.85" customHeight="1">
      <c r="B181" s="162"/>
      <c r="C181" s="95"/>
      <c r="D181" s="163" t="s">
        <v>1293</v>
      </c>
      <c r="E181" s="164"/>
      <c r="F181" s="164"/>
      <c r="G181" s="164"/>
      <c r="H181" s="164"/>
      <c r="I181" s="165"/>
      <c r="J181" s="166">
        <f>J450</f>
        <v>0</v>
      </c>
      <c r="K181" s="95"/>
      <c r="L181" s="167"/>
    </row>
    <row r="182" spans="2:12" s="9" customFormat="1" ht="19.899999999999999" customHeight="1">
      <c r="B182" s="162"/>
      <c r="C182" s="95"/>
      <c r="D182" s="163" t="s">
        <v>1294</v>
      </c>
      <c r="E182" s="164"/>
      <c r="F182" s="164"/>
      <c r="G182" s="164"/>
      <c r="H182" s="164"/>
      <c r="I182" s="165"/>
      <c r="J182" s="166">
        <f>J452</f>
        <v>0</v>
      </c>
      <c r="K182" s="95"/>
      <c r="L182" s="167"/>
    </row>
    <row r="183" spans="2:12" s="9" customFormat="1" ht="14.85" customHeight="1">
      <c r="B183" s="162"/>
      <c r="C183" s="95"/>
      <c r="D183" s="163" t="s">
        <v>1295</v>
      </c>
      <c r="E183" s="164"/>
      <c r="F183" s="164"/>
      <c r="G183" s="164"/>
      <c r="H183" s="164"/>
      <c r="I183" s="165"/>
      <c r="J183" s="166">
        <f>J453</f>
        <v>0</v>
      </c>
      <c r="K183" s="95"/>
      <c r="L183" s="167"/>
    </row>
    <row r="184" spans="2:12" s="9" customFormat="1" ht="14.85" customHeight="1">
      <c r="B184" s="162"/>
      <c r="C184" s="95"/>
      <c r="D184" s="163" t="s">
        <v>1296</v>
      </c>
      <c r="E184" s="164"/>
      <c r="F184" s="164"/>
      <c r="G184" s="164"/>
      <c r="H184" s="164"/>
      <c r="I184" s="165"/>
      <c r="J184" s="166">
        <f>J456</f>
        <v>0</v>
      </c>
      <c r="K184" s="95"/>
      <c r="L184" s="167"/>
    </row>
    <row r="185" spans="2:12" s="9" customFormat="1" ht="19.899999999999999" customHeight="1">
      <c r="B185" s="162"/>
      <c r="C185" s="95"/>
      <c r="D185" s="163" t="s">
        <v>1297</v>
      </c>
      <c r="E185" s="164"/>
      <c r="F185" s="164"/>
      <c r="G185" s="164"/>
      <c r="H185" s="164"/>
      <c r="I185" s="165"/>
      <c r="J185" s="166">
        <f>J458</f>
        <v>0</v>
      </c>
      <c r="K185" s="95"/>
      <c r="L185" s="167"/>
    </row>
    <row r="186" spans="2:12" s="9" customFormat="1" ht="14.85" customHeight="1">
      <c r="B186" s="162"/>
      <c r="C186" s="95"/>
      <c r="D186" s="163" t="s">
        <v>1298</v>
      </c>
      <c r="E186" s="164"/>
      <c r="F186" s="164"/>
      <c r="G186" s="164"/>
      <c r="H186" s="164"/>
      <c r="I186" s="165"/>
      <c r="J186" s="166">
        <f>J459</f>
        <v>0</v>
      </c>
      <c r="K186" s="95"/>
      <c r="L186" s="167"/>
    </row>
    <row r="187" spans="2:12" s="9" customFormat="1" ht="14.85" customHeight="1">
      <c r="B187" s="162"/>
      <c r="C187" s="95"/>
      <c r="D187" s="163" t="s">
        <v>1299</v>
      </c>
      <c r="E187" s="164"/>
      <c r="F187" s="164"/>
      <c r="G187" s="164"/>
      <c r="H187" s="164"/>
      <c r="I187" s="165"/>
      <c r="J187" s="166">
        <f>J461</f>
        <v>0</v>
      </c>
      <c r="K187" s="95"/>
      <c r="L187" s="167"/>
    </row>
    <row r="188" spans="2:12" s="9" customFormat="1" ht="14.85" customHeight="1">
      <c r="B188" s="162"/>
      <c r="C188" s="95"/>
      <c r="D188" s="163" t="s">
        <v>1300</v>
      </c>
      <c r="E188" s="164"/>
      <c r="F188" s="164"/>
      <c r="G188" s="164"/>
      <c r="H188" s="164"/>
      <c r="I188" s="165"/>
      <c r="J188" s="166">
        <f>J463</f>
        <v>0</v>
      </c>
      <c r="K188" s="95"/>
      <c r="L188" s="167"/>
    </row>
    <row r="189" spans="2:12" s="9" customFormat="1" ht="14.85" customHeight="1">
      <c r="B189" s="162"/>
      <c r="C189" s="95"/>
      <c r="D189" s="163" t="s">
        <v>1301</v>
      </c>
      <c r="E189" s="164"/>
      <c r="F189" s="164"/>
      <c r="G189" s="164"/>
      <c r="H189" s="164"/>
      <c r="I189" s="165"/>
      <c r="J189" s="166">
        <f>J470</f>
        <v>0</v>
      </c>
      <c r="K189" s="95"/>
      <c r="L189" s="167"/>
    </row>
    <row r="190" spans="2:12" s="9" customFormat="1" ht="14.85" customHeight="1">
      <c r="B190" s="162"/>
      <c r="C190" s="95"/>
      <c r="D190" s="163" t="s">
        <v>1302</v>
      </c>
      <c r="E190" s="164"/>
      <c r="F190" s="164"/>
      <c r="G190" s="164"/>
      <c r="H190" s="164"/>
      <c r="I190" s="165"/>
      <c r="J190" s="166">
        <f>J473</f>
        <v>0</v>
      </c>
      <c r="K190" s="95"/>
      <c r="L190" s="167"/>
    </row>
    <row r="191" spans="2:12" s="9" customFormat="1" ht="14.85" customHeight="1">
      <c r="B191" s="162"/>
      <c r="C191" s="95"/>
      <c r="D191" s="163" t="s">
        <v>1303</v>
      </c>
      <c r="E191" s="164"/>
      <c r="F191" s="164"/>
      <c r="G191" s="164"/>
      <c r="H191" s="164"/>
      <c r="I191" s="165"/>
      <c r="J191" s="166">
        <f>J476</f>
        <v>0</v>
      </c>
      <c r="K191" s="95"/>
      <c r="L191" s="167"/>
    </row>
    <row r="192" spans="2:12" s="9" customFormat="1" ht="14.85" customHeight="1">
      <c r="B192" s="162"/>
      <c r="C192" s="95"/>
      <c r="D192" s="163" t="s">
        <v>1304</v>
      </c>
      <c r="E192" s="164"/>
      <c r="F192" s="164"/>
      <c r="G192" s="164"/>
      <c r="H192" s="164"/>
      <c r="I192" s="165"/>
      <c r="J192" s="166">
        <f>J478</f>
        <v>0</v>
      </c>
      <c r="K192" s="95"/>
      <c r="L192" s="167"/>
    </row>
    <row r="193" spans="2:65" s="9" customFormat="1" ht="14.85" customHeight="1">
      <c r="B193" s="162"/>
      <c r="C193" s="95"/>
      <c r="D193" s="163" t="s">
        <v>1305</v>
      </c>
      <c r="E193" s="164"/>
      <c r="F193" s="164"/>
      <c r="G193" s="164"/>
      <c r="H193" s="164"/>
      <c r="I193" s="165"/>
      <c r="J193" s="166">
        <f>J481</f>
        <v>0</v>
      </c>
      <c r="K193" s="95"/>
      <c r="L193" s="167"/>
    </row>
    <row r="194" spans="2:65" s="9" customFormat="1" ht="14.85" customHeight="1">
      <c r="B194" s="162"/>
      <c r="C194" s="95"/>
      <c r="D194" s="163" t="s">
        <v>1306</v>
      </c>
      <c r="E194" s="164"/>
      <c r="F194" s="164"/>
      <c r="G194" s="164"/>
      <c r="H194" s="164"/>
      <c r="I194" s="165"/>
      <c r="J194" s="166">
        <f>J484</f>
        <v>0</v>
      </c>
      <c r="K194" s="95"/>
      <c r="L194" s="167"/>
    </row>
    <row r="195" spans="2:65" s="9" customFormat="1" ht="14.85" customHeight="1">
      <c r="B195" s="162"/>
      <c r="C195" s="95"/>
      <c r="D195" s="163" t="s">
        <v>1307</v>
      </c>
      <c r="E195" s="164"/>
      <c r="F195" s="164"/>
      <c r="G195" s="164"/>
      <c r="H195" s="164"/>
      <c r="I195" s="165"/>
      <c r="J195" s="166">
        <f>J486</f>
        <v>0</v>
      </c>
      <c r="K195" s="95"/>
      <c r="L195" s="167"/>
    </row>
    <row r="196" spans="2:65" s="1" customFormat="1" ht="21.75" customHeight="1">
      <c r="B196" s="30"/>
      <c r="C196" s="31"/>
      <c r="D196" s="31"/>
      <c r="E196" s="31"/>
      <c r="F196" s="31"/>
      <c r="G196" s="31"/>
      <c r="H196" s="31"/>
      <c r="I196" s="113"/>
      <c r="J196" s="31"/>
      <c r="K196" s="31"/>
      <c r="L196" s="34"/>
    </row>
    <row r="197" spans="2:65" s="1" customFormat="1" ht="6.95" customHeight="1">
      <c r="B197" s="30"/>
      <c r="C197" s="31"/>
      <c r="D197" s="31"/>
      <c r="E197" s="31"/>
      <c r="F197" s="31"/>
      <c r="G197" s="31"/>
      <c r="H197" s="31"/>
      <c r="I197" s="113"/>
      <c r="J197" s="31"/>
      <c r="K197" s="31"/>
      <c r="L197" s="34"/>
    </row>
    <row r="198" spans="2:65" s="1" customFormat="1" ht="29.25" customHeight="1">
      <c r="B198" s="30"/>
      <c r="C198" s="154" t="s">
        <v>173</v>
      </c>
      <c r="D198" s="31"/>
      <c r="E198" s="31"/>
      <c r="F198" s="31"/>
      <c r="G198" s="31"/>
      <c r="H198" s="31"/>
      <c r="I198" s="113"/>
      <c r="J198" s="168">
        <f>ROUND(J199 + J200 + J201 + J202 + J203 + J204,2)</f>
        <v>0</v>
      </c>
      <c r="K198" s="31"/>
      <c r="L198" s="34"/>
      <c r="N198" s="169" t="s">
        <v>40</v>
      </c>
    </row>
    <row r="199" spans="2:65" s="1" customFormat="1" ht="18" customHeight="1">
      <c r="B199" s="30"/>
      <c r="C199" s="31"/>
      <c r="D199" s="280" t="s">
        <v>174</v>
      </c>
      <c r="E199" s="281"/>
      <c r="F199" s="281"/>
      <c r="G199" s="31"/>
      <c r="H199" s="31"/>
      <c r="I199" s="113"/>
      <c r="J199" s="171">
        <v>0</v>
      </c>
      <c r="K199" s="31"/>
      <c r="L199" s="172"/>
      <c r="M199" s="113"/>
      <c r="N199" s="173" t="s">
        <v>41</v>
      </c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74" t="s">
        <v>175</v>
      </c>
      <c r="AZ199" s="113"/>
      <c r="BA199" s="113"/>
      <c r="BB199" s="113"/>
      <c r="BC199" s="113"/>
      <c r="BD199" s="113"/>
      <c r="BE199" s="175">
        <f t="shared" ref="BE199:BE204" si="0">IF(N199="základní",J199,0)</f>
        <v>0</v>
      </c>
      <c r="BF199" s="175">
        <f t="shared" ref="BF199:BF204" si="1">IF(N199="snížená",J199,0)</f>
        <v>0</v>
      </c>
      <c r="BG199" s="175">
        <f t="shared" ref="BG199:BG204" si="2">IF(N199="zákl. přenesená",J199,0)</f>
        <v>0</v>
      </c>
      <c r="BH199" s="175">
        <f t="shared" ref="BH199:BH204" si="3">IF(N199="sníž. přenesená",J199,0)</f>
        <v>0</v>
      </c>
      <c r="BI199" s="175">
        <f t="shared" ref="BI199:BI204" si="4">IF(N199="nulová",J199,0)</f>
        <v>0</v>
      </c>
      <c r="BJ199" s="174" t="s">
        <v>83</v>
      </c>
      <c r="BK199" s="113"/>
      <c r="BL199" s="113"/>
      <c r="BM199" s="113"/>
    </row>
    <row r="200" spans="2:65" s="1" customFormat="1" ht="18" customHeight="1">
      <c r="B200" s="30"/>
      <c r="C200" s="31"/>
      <c r="D200" s="280" t="s">
        <v>176</v>
      </c>
      <c r="E200" s="281"/>
      <c r="F200" s="281"/>
      <c r="G200" s="31"/>
      <c r="H200" s="31"/>
      <c r="I200" s="113"/>
      <c r="J200" s="171">
        <v>0</v>
      </c>
      <c r="K200" s="31"/>
      <c r="L200" s="172"/>
      <c r="M200" s="113"/>
      <c r="N200" s="173" t="s">
        <v>41</v>
      </c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74" t="s">
        <v>175</v>
      </c>
      <c r="AZ200" s="113"/>
      <c r="BA200" s="113"/>
      <c r="BB200" s="113"/>
      <c r="BC200" s="113"/>
      <c r="BD200" s="113"/>
      <c r="BE200" s="175">
        <f t="shared" si="0"/>
        <v>0</v>
      </c>
      <c r="BF200" s="175">
        <f t="shared" si="1"/>
        <v>0</v>
      </c>
      <c r="BG200" s="175">
        <f t="shared" si="2"/>
        <v>0</v>
      </c>
      <c r="BH200" s="175">
        <f t="shared" si="3"/>
        <v>0</v>
      </c>
      <c r="BI200" s="175">
        <f t="shared" si="4"/>
        <v>0</v>
      </c>
      <c r="BJ200" s="174" t="s">
        <v>83</v>
      </c>
      <c r="BK200" s="113"/>
      <c r="BL200" s="113"/>
      <c r="BM200" s="113"/>
    </row>
    <row r="201" spans="2:65" s="1" customFormat="1" ht="18" customHeight="1">
      <c r="B201" s="30"/>
      <c r="C201" s="31"/>
      <c r="D201" s="280" t="s">
        <v>177</v>
      </c>
      <c r="E201" s="281"/>
      <c r="F201" s="281"/>
      <c r="G201" s="31"/>
      <c r="H201" s="31"/>
      <c r="I201" s="113"/>
      <c r="J201" s="171">
        <v>0</v>
      </c>
      <c r="K201" s="31"/>
      <c r="L201" s="172"/>
      <c r="M201" s="113"/>
      <c r="N201" s="173" t="s">
        <v>41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74" t="s">
        <v>175</v>
      </c>
      <c r="AZ201" s="113"/>
      <c r="BA201" s="113"/>
      <c r="BB201" s="113"/>
      <c r="BC201" s="113"/>
      <c r="BD201" s="113"/>
      <c r="BE201" s="175">
        <f t="shared" si="0"/>
        <v>0</v>
      </c>
      <c r="BF201" s="175">
        <f t="shared" si="1"/>
        <v>0</v>
      </c>
      <c r="BG201" s="175">
        <f t="shared" si="2"/>
        <v>0</v>
      </c>
      <c r="BH201" s="175">
        <f t="shared" si="3"/>
        <v>0</v>
      </c>
      <c r="BI201" s="175">
        <f t="shared" si="4"/>
        <v>0</v>
      </c>
      <c r="BJ201" s="174" t="s">
        <v>83</v>
      </c>
      <c r="BK201" s="113"/>
      <c r="BL201" s="113"/>
      <c r="BM201" s="113"/>
    </row>
    <row r="202" spans="2:65" s="1" customFormat="1" ht="18" customHeight="1">
      <c r="B202" s="30"/>
      <c r="C202" s="31"/>
      <c r="D202" s="280" t="s">
        <v>178</v>
      </c>
      <c r="E202" s="281"/>
      <c r="F202" s="281"/>
      <c r="G202" s="31"/>
      <c r="H202" s="31"/>
      <c r="I202" s="113"/>
      <c r="J202" s="171">
        <v>0</v>
      </c>
      <c r="K202" s="31"/>
      <c r="L202" s="172"/>
      <c r="M202" s="113"/>
      <c r="N202" s="173" t="s">
        <v>41</v>
      </c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74" t="s">
        <v>175</v>
      </c>
      <c r="AZ202" s="113"/>
      <c r="BA202" s="113"/>
      <c r="BB202" s="113"/>
      <c r="BC202" s="113"/>
      <c r="BD202" s="113"/>
      <c r="BE202" s="175">
        <f t="shared" si="0"/>
        <v>0</v>
      </c>
      <c r="BF202" s="175">
        <f t="shared" si="1"/>
        <v>0</v>
      </c>
      <c r="BG202" s="175">
        <f t="shared" si="2"/>
        <v>0</v>
      </c>
      <c r="BH202" s="175">
        <f t="shared" si="3"/>
        <v>0</v>
      </c>
      <c r="BI202" s="175">
        <f t="shared" si="4"/>
        <v>0</v>
      </c>
      <c r="BJ202" s="174" t="s">
        <v>83</v>
      </c>
      <c r="BK202" s="113"/>
      <c r="BL202" s="113"/>
      <c r="BM202" s="113"/>
    </row>
    <row r="203" spans="2:65" s="1" customFormat="1" ht="18" customHeight="1">
      <c r="B203" s="30"/>
      <c r="C203" s="31"/>
      <c r="D203" s="280" t="s">
        <v>179</v>
      </c>
      <c r="E203" s="281"/>
      <c r="F203" s="281"/>
      <c r="G203" s="31"/>
      <c r="H203" s="31"/>
      <c r="I203" s="113"/>
      <c r="J203" s="171">
        <v>0</v>
      </c>
      <c r="K203" s="31"/>
      <c r="L203" s="172"/>
      <c r="M203" s="113"/>
      <c r="N203" s="173" t="s">
        <v>41</v>
      </c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74" t="s">
        <v>175</v>
      </c>
      <c r="AZ203" s="113"/>
      <c r="BA203" s="113"/>
      <c r="BB203" s="113"/>
      <c r="BC203" s="113"/>
      <c r="BD203" s="113"/>
      <c r="BE203" s="175">
        <f t="shared" si="0"/>
        <v>0</v>
      </c>
      <c r="BF203" s="175">
        <f t="shared" si="1"/>
        <v>0</v>
      </c>
      <c r="BG203" s="175">
        <f t="shared" si="2"/>
        <v>0</v>
      </c>
      <c r="BH203" s="175">
        <f t="shared" si="3"/>
        <v>0</v>
      </c>
      <c r="BI203" s="175">
        <f t="shared" si="4"/>
        <v>0</v>
      </c>
      <c r="BJ203" s="174" t="s">
        <v>83</v>
      </c>
      <c r="BK203" s="113"/>
      <c r="BL203" s="113"/>
      <c r="BM203" s="113"/>
    </row>
    <row r="204" spans="2:65" s="1" customFormat="1" ht="18" customHeight="1">
      <c r="B204" s="30"/>
      <c r="C204" s="31"/>
      <c r="D204" s="170" t="s">
        <v>180</v>
      </c>
      <c r="E204" s="31"/>
      <c r="F204" s="31"/>
      <c r="G204" s="31"/>
      <c r="H204" s="31"/>
      <c r="I204" s="113"/>
      <c r="J204" s="171">
        <f>ROUND(J32*T204,2)</f>
        <v>0</v>
      </c>
      <c r="K204" s="31"/>
      <c r="L204" s="172"/>
      <c r="M204" s="113"/>
      <c r="N204" s="173" t="s">
        <v>41</v>
      </c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74" t="s">
        <v>181</v>
      </c>
      <c r="AZ204" s="113"/>
      <c r="BA204" s="113"/>
      <c r="BB204" s="113"/>
      <c r="BC204" s="113"/>
      <c r="BD204" s="113"/>
      <c r="BE204" s="175">
        <f t="shared" si="0"/>
        <v>0</v>
      </c>
      <c r="BF204" s="175">
        <f t="shared" si="1"/>
        <v>0</v>
      </c>
      <c r="BG204" s="175">
        <f t="shared" si="2"/>
        <v>0</v>
      </c>
      <c r="BH204" s="175">
        <f t="shared" si="3"/>
        <v>0</v>
      </c>
      <c r="BI204" s="175">
        <f t="shared" si="4"/>
        <v>0</v>
      </c>
      <c r="BJ204" s="174" t="s">
        <v>83</v>
      </c>
      <c r="BK204" s="113"/>
      <c r="BL204" s="113"/>
      <c r="BM204" s="113"/>
    </row>
    <row r="205" spans="2:65" s="1" customFormat="1" ht="11.25">
      <c r="B205" s="30"/>
      <c r="C205" s="31"/>
      <c r="D205" s="31"/>
      <c r="E205" s="31"/>
      <c r="F205" s="31"/>
      <c r="G205" s="31"/>
      <c r="H205" s="31"/>
      <c r="I205" s="113"/>
      <c r="J205" s="31"/>
      <c r="K205" s="31"/>
      <c r="L205" s="34"/>
    </row>
    <row r="206" spans="2:65" s="1" customFormat="1" ht="29.25" customHeight="1">
      <c r="B206" s="30"/>
      <c r="C206" s="176" t="s">
        <v>182</v>
      </c>
      <c r="D206" s="151"/>
      <c r="E206" s="151"/>
      <c r="F206" s="151"/>
      <c r="G206" s="151"/>
      <c r="H206" s="151"/>
      <c r="I206" s="152"/>
      <c r="J206" s="177">
        <f>ROUND(J98+J198,2)</f>
        <v>0</v>
      </c>
      <c r="K206" s="151"/>
      <c r="L206" s="34"/>
    </row>
    <row r="207" spans="2:65" s="1" customFormat="1" ht="6.95" customHeight="1">
      <c r="B207" s="45"/>
      <c r="C207" s="46"/>
      <c r="D207" s="46"/>
      <c r="E207" s="46"/>
      <c r="F207" s="46"/>
      <c r="G207" s="46"/>
      <c r="H207" s="46"/>
      <c r="I207" s="146"/>
      <c r="J207" s="46"/>
      <c r="K207" s="46"/>
      <c r="L207" s="34"/>
    </row>
    <row r="211" spans="2:12" s="1" customFormat="1" ht="6.95" customHeight="1">
      <c r="B211" s="47"/>
      <c r="C211" s="48"/>
      <c r="D211" s="48"/>
      <c r="E211" s="48"/>
      <c r="F211" s="48"/>
      <c r="G211" s="48"/>
      <c r="H211" s="48"/>
      <c r="I211" s="149"/>
      <c r="J211" s="48"/>
      <c r="K211" s="48"/>
      <c r="L211" s="34"/>
    </row>
    <row r="212" spans="2:12" s="1" customFormat="1" ht="24.95" customHeight="1">
      <c r="B212" s="30"/>
      <c r="C212" s="19" t="s">
        <v>183</v>
      </c>
      <c r="D212" s="31"/>
      <c r="E212" s="31"/>
      <c r="F212" s="31"/>
      <c r="G212" s="31"/>
      <c r="H212" s="31"/>
      <c r="I212" s="113"/>
      <c r="J212" s="31"/>
      <c r="K212" s="31"/>
      <c r="L212" s="34"/>
    </row>
    <row r="213" spans="2:12" s="1" customFormat="1" ht="6.95" customHeight="1">
      <c r="B213" s="30"/>
      <c r="C213" s="31"/>
      <c r="D213" s="31"/>
      <c r="E213" s="31"/>
      <c r="F213" s="31"/>
      <c r="G213" s="31"/>
      <c r="H213" s="31"/>
      <c r="I213" s="113"/>
      <c r="J213" s="31"/>
      <c r="K213" s="31"/>
      <c r="L213" s="34"/>
    </row>
    <row r="214" spans="2:12" s="1" customFormat="1" ht="12" customHeight="1">
      <c r="B214" s="30"/>
      <c r="C214" s="25" t="s">
        <v>14</v>
      </c>
      <c r="D214" s="31"/>
      <c r="E214" s="31"/>
      <c r="F214" s="31"/>
      <c r="G214" s="31"/>
      <c r="H214" s="31"/>
      <c r="I214" s="113"/>
      <c r="J214" s="31"/>
      <c r="K214" s="31"/>
      <c r="L214" s="34"/>
    </row>
    <row r="215" spans="2:12" s="1" customFormat="1" ht="16.5" customHeight="1">
      <c r="B215" s="30"/>
      <c r="C215" s="31"/>
      <c r="D215" s="31"/>
      <c r="E215" s="278" t="str">
        <f>E7</f>
        <v>Bytový dům Zahájská</v>
      </c>
      <c r="F215" s="279"/>
      <c r="G215" s="279"/>
      <c r="H215" s="279"/>
      <c r="I215" s="113"/>
      <c r="J215" s="31"/>
      <c r="K215" s="31"/>
      <c r="L215" s="34"/>
    </row>
    <row r="216" spans="2:12" ht="12" customHeight="1">
      <c r="B216" s="17"/>
      <c r="C216" s="25" t="s">
        <v>125</v>
      </c>
      <c r="D216" s="18"/>
      <c r="E216" s="18"/>
      <c r="F216" s="18"/>
      <c r="G216" s="18"/>
      <c r="H216" s="18"/>
      <c r="J216" s="18"/>
      <c r="K216" s="18"/>
      <c r="L216" s="16"/>
    </row>
    <row r="217" spans="2:12" s="1" customFormat="1" ht="16.5" customHeight="1">
      <c r="B217" s="30"/>
      <c r="C217" s="31"/>
      <c r="D217" s="31"/>
      <c r="E217" s="278" t="s">
        <v>126</v>
      </c>
      <c r="F217" s="277"/>
      <c r="G217" s="277"/>
      <c r="H217" s="277"/>
      <c r="I217" s="113"/>
      <c r="J217" s="31"/>
      <c r="K217" s="31"/>
      <c r="L217" s="34"/>
    </row>
    <row r="218" spans="2:12" s="1" customFormat="1" ht="12" customHeight="1">
      <c r="B218" s="30"/>
      <c r="C218" s="25" t="s">
        <v>127</v>
      </c>
      <c r="D218" s="31"/>
      <c r="E218" s="31"/>
      <c r="F218" s="31"/>
      <c r="G218" s="31"/>
      <c r="H218" s="31"/>
      <c r="I218" s="113"/>
      <c r="J218" s="31"/>
      <c r="K218" s="31"/>
      <c r="L218" s="34"/>
    </row>
    <row r="219" spans="2:12" s="1" customFormat="1" ht="16.5" customHeight="1">
      <c r="B219" s="30"/>
      <c r="C219" s="31"/>
      <c r="D219" s="31"/>
      <c r="E219" s="252" t="str">
        <f>E11</f>
        <v>1D.1.4 - ELEKTROINSTALACE - SILNOPROUDÉ ROZVODY</v>
      </c>
      <c r="F219" s="277"/>
      <c r="G219" s="277"/>
      <c r="H219" s="277"/>
      <c r="I219" s="113"/>
      <c r="J219" s="31"/>
      <c r="K219" s="31"/>
      <c r="L219" s="34"/>
    </row>
    <row r="220" spans="2:12" s="1" customFormat="1" ht="6.95" customHeight="1">
      <c r="B220" s="30"/>
      <c r="C220" s="31"/>
      <c r="D220" s="31"/>
      <c r="E220" s="31"/>
      <c r="F220" s="31"/>
      <c r="G220" s="31"/>
      <c r="H220" s="31"/>
      <c r="I220" s="113"/>
      <c r="J220" s="31"/>
      <c r="K220" s="31"/>
      <c r="L220" s="34"/>
    </row>
    <row r="221" spans="2:12" s="1" customFormat="1" ht="12" customHeight="1">
      <c r="B221" s="30"/>
      <c r="C221" s="25" t="s">
        <v>18</v>
      </c>
      <c r="D221" s="31"/>
      <c r="E221" s="31"/>
      <c r="F221" s="23" t="str">
        <f>F14</f>
        <v>Litomyšl</v>
      </c>
      <c r="G221" s="31"/>
      <c r="H221" s="31"/>
      <c r="I221" s="114" t="s">
        <v>20</v>
      </c>
      <c r="J221" s="57" t="str">
        <f>IF(J14="","",J14)</f>
        <v>25. 11. 2019</v>
      </c>
      <c r="K221" s="31"/>
      <c r="L221" s="34"/>
    </row>
    <row r="222" spans="2:12" s="1" customFormat="1" ht="6.95" customHeight="1">
      <c r="B222" s="30"/>
      <c r="C222" s="31"/>
      <c r="D222" s="31"/>
      <c r="E222" s="31"/>
      <c r="F222" s="31"/>
      <c r="G222" s="31"/>
      <c r="H222" s="31"/>
      <c r="I222" s="113"/>
      <c r="J222" s="31"/>
      <c r="K222" s="31"/>
      <c r="L222" s="34"/>
    </row>
    <row r="223" spans="2:12" s="1" customFormat="1" ht="15.2" customHeight="1">
      <c r="B223" s="30"/>
      <c r="C223" s="25" t="s">
        <v>22</v>
      </c>
      <c r="D223" s="31"/>
      <c r="E223" s="31"/>
      <c r="F223" s="23" t="str">
        <f>E17</f>
        <v>Město Litomyšl</v>
      </c>
      <c r="G223" s="31"/>
      <c r="H223" s="31"/>
      <c r="I223" s="114" t="s">
        <v>28</v>
      </c>
      <c r="J223" s="28" t="str">
        <f>E23</f>
        <v>KIP s.r.o. Litomyšl</v>
      </c>
      <c r="K223" s="31"/>
      <c r="L223" s="34"/>
    </row>
    <row r="224" spans="2:12" s="1" customFormat="1" ht="15.2" customHeight="1">
      <c r="B224" s="30"/>
      <c r="C224" s="25" t="s">
        <v>26</v>
      </c>
      <c r="D224" s="31"/>
      <c r="E224" s="31"/>
      <c r="F224" s="23" t="str">
        <f>IF(E20="","",E20)</f>
        <v>Vyplň údaj</v>
      </c>
      <c r="G224" s="31"/>
      <c r="H224" s="31"/>
      <c r="I224" s="114" t="s">
        <v>33</v>
      </c>
      <c r="J224" s="28" t="str">
        <f>E26</f>
        <v xml:space="preserve"> </v>
      </c>
      <c r="K224" s="31"/>
      <c r="L224" s="34"/>
    </row>
    <row r="225" spans="2:65" s="1" customFormat="1" ht="10.35" customHeight="1">
      <c r="B225" s="30"/>
      <c r="C225" s="31"/>
      <c r="D225" s="31"/>
      <c r="E225" s="31"/>
      <c r="F225" s="31"/>
      <c r="G225" s="31"/>
      <c r="H225" s="31"/>
      <c r="I225" s="113"/>
      <c r="J225" s="31"/>
      <c r="K225" s="31"/>
      <c r="L225" s="34"/>
    </row>
    <row r="226" spans="2:65" s="10" customFormat="1" ht="29.25" customHeight="1">
      <c r="B226" s="178"/>
      <c r="C226" s="179" t="s">
        <v>184</v>
      </c>
      <c r="D226" s="180" t="s">
        <v>61</v>
      </c>
      <c r="E226" s="180" t="s">
        <v>57</v>
      </c>
      <c r="F226" s="180" t="s">
        <v>58</v>
      </c>
      <c r="G226" s="180" t="s">
        <v>185</v>
      </c>
      <c r="H226" s="180" t="s">
        <v>186</v>
      </c>
      <c r="I226" s="181" t="s">
        <v>187</v>
      </c>
      <c r="J226" s="182" t="s">
        <v>133</v>
      </c>
      <c r="K226" s="183" t="s">
        <v>188</v>
      </c>
      <c r="L226" s="184"/>
      <c r="M226" s="66" t="s">
        <v>1</v>
      </c>
      <c r="N226" s="67" t="s">
        <v>40</v>
      </c>
      <c r="O226" s="67" t="s">
        <v>189</v>
      </c>
      <c r="P226" s="67" t="s">
        <v>190</v>
      </c>
      <c r="Q226" s="67" t="s">
        <v>191</v>
      </c>
      <c r="R226" s="67" t="s">
        <v>192</v>
      </c>
      <c r="S226" s="67" t="s">
        <v>193</v>
      </c>
      <c r="T226" s="68" t="s">
        <v>194</v>
      </c>
    </row>
    <row r="227" spans="2:65" s="1" customFormat="1" ht="22.9" customHeight="1">
      <c r="B227" s="30"/>
      <c r="C227" s="73" t="s">
        <v>195</v>
      </c>
      <c r="D227" s="31"/>
      <c r="E227" s="31"/>
      <c r="F227" s="31"/>
      <c r="G227" s="31"/>
      <c r="H227" s="31"/>
      <c r="I227" s="113"/>
      <c r="J227" s="185">
        <f>BK227</f>
        <v>0</v>
      </c>
      <c r="K227" s="31"/>
      <c r="L227" s="34"/>
      <c r="M227" s="69"/>
      <c r="N227" s="70"/>
      <c r="O227" s="70"/>
      <c r="P227" s="186">
        <f>P228+P253+P266+P300+P311+P319</f>
        <v>0</v>
      </c>
      <c r="Q227" s="70"/>
      <c r="R227" s="186">
        <f>R228+R253+R266+R300+R311+R319</f>
        <v>0</v>
      </c>
      <c r="S227" s="70"/>
      <c r="T227" s="187">
        <f>T228+T253+T266+T300+T311+T319</f>
        <v>0</v>
      </c>
      <c r="AT227" s="13" t="s">
        <v>75</v>
      </c>
      <c r="AU227" s="13" t="s">
        <v>135</v>
      </c>
      <c r="BK227" s="188">
        <f>BK228+BK253+BK266+BK300+BK311+BK319</f>
        <v>0</v>
      </c>
    </row>
    <row r="228" spans="2:65" s="11" customFormat="1" ht="25.9" customHeight="1">
      <c r="B228" s="189"/>
      <c r="C228" s="190"/>
      <c r="D228" s="191" t="s">
        <v>75</v>
      </c>
      <c r="E228" s="192" t="s">
        <v>1308</v>
      </c>
      <c r="F228" s="192" t="s">
        <v>1309</v>
      </c>
      <c r="G228" s="190"/>
      <c r="H228" s="190"/>
      <c r="I228" s="193"/>
      <c r="J228" s="194">
        <f>BK228</f>
        <v>0</v>
      </c>
      <c r="K228" s="190"/>
      <c r="L228" s="195"/>
      <c r="M228" s="196"/>
      <c r="N228" s="197"/>
      <c r="O228" s="197"/>
      <c r="P228" s="198">
        <f>P229+P231+P235+P238+P241+P243+P247+P250</f>
        <v>0</v>
      </c>
      <c r="Q228" s="197"/>
      <c r="R228" s="198">
        <f>R229+R231+R235+R238+R241+R243+R247+R250</f>
        <v>0</v>
      </c>
      <c r="S228" s="197"/>
      <c r="T228" s="199">
        <f>T229+T231+T235+T238+T241+T243+T247+T250</f>
        <v>0</v>
      </c>
      <c r="AR228" s="200" t="s">
        <v>208</v>
      </c>
      <c r="AT228" s="201" t="s">
        <v>75</v>
      </c>
      <c r="AU228" s="201" t="s">
        <v>76</v>
      </c>
      <c r="AY228" s="200" t="s">
        <v>198</v>
      </c>
      <c r="BK228" s="202">
        <f>BK229+BK231+BK235+BK238+BK241+BK243+BK247+BK250</f>
        <v>0</v>
      </c>
    </row>
    <row r="229" spans="2:65" s="11" customFormat="1" ht="22.9" customHeight="1">
      <c r="B229" s="189"/>
      <c r="C229" s="190"/>
      <c r="D229" s="191" t="s">
        <v>75</v>
      </c>
      <c r="E229" s="203" t="s">
        <v>1310</v>
      </c>
      <c r="F229" s="203" t="s">
        <v>1311</v>
      </c>
      <c r="G229" s="190"/>
      <c r="H229" s="190"/>
      <c r="I229" s="193"/>
      <c r="J229" s="204">
        <f>BK229</f>
        <v>0</v>
      </c>
      <c r="K229" s="190"/>
      <c r="L229" s="195"/>
      <c r="M229" s="196"/>
      <c r="N229" s="197"/>
      <c r="O229" s="197"/>
      <c r="P229" s="198">
        <f>P230</f>
        <v>0</v>
      </c>
      <c r="Q229" s="197"/>
      <c r="R229" s="198">
        <f>R230</f>
        <v>0</v>
      </c>
      <c r="S229" s="197"/>
      <c r="T229" s="199">
        <f>T230</f>
        <v>0</v>
      </c>
      <c r="AR229" s="200" t="s">
        <v>208</v>
      </c>
      <c r="AT229" s="201" t="s">
        <v>75</v>
      </c>
      <c r="AU229" s="201" t="s">
        <v>83</v>
      </c>
      <c r="AY229" s="200" t="s">
        <v>198</v>
      </c>
      <c r="BK229" s="202">
        <f>BK230</f>
        <v>0</v>
      </c>
    </row>
    <row r="230" spans="2:65" s="1" customFormat="1" ht="16.5" customHeight="1">
      <c r="B230" s="30"/>
      <c r="C230" s="205" t="s">
        <v>83</v>
      </c>
      <c r="D230" s="205" t="s">
        <v>201</v>
      </c>
      <c r="E230" s="206" t="s">
        <v>1312</v>
      </c>
      <c r="F230" s="207" t="s">
        <v>1313</v>
      </c>
      <c r="G230" s="208" t="s">
        <v>446</v>
      </c>
      <c r="H230" s="209">
        <v>1</v>
      </c>
      <c r="I230" s="210"/>
      <c r="J230" s="209">
        <f>ROUND(I230*H230,2)</f>
        <v>0</v>
      </c>
      <c r="K230" s="207" t="s">
        <v>1</v>
      </c>
      <c r="L230" s="34"/>
      <c r="M230" s="211" t="s">
        <v>1</v>
      </c>
      <c r="N230" s="212" t="s">
        <v>41</v>
      </c>
      <c r="O230" s="62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15" t="s">
        <v>323</v>
      </c>
      <c r="AT230" s="215" t="s">
        <v>201</v>
      </c>
      <c r="AU230" s="215" t="s">
        <v>85</v>
      </c>
      <c r="AY230" s="13" t="s">
        <v>198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3" t="s">
        <v>83</v>
      </c>
      <c r="BK230" s="216">
        <f>ROUND(I230*H230,2)</f>
        <v>0</v>
      </c>
      <c r="BL230" s="13" t="s">
        <v>323</v>
      </c>
      <c r="BM230" s="215" t="s">
        <v>85</v>
      </c>
    </row>
    <row r="231" spans="2:65" s="11" customFormat="1" ht="22.9" customHeight="1">
      <c r="B231" s="189"/>
      <c r="C231" s="190"/>
      <c r="D231" s="191" t="s">
        <v>75</v>
      </c>
      <c r="E231" s="203" t="s">
        <v>1314</v>
      </c>
      <c r="F231" s="203" t="s">
        <v>1315</v>
      </c>
      <c r="G231" s="190"/>
      <c r="H231" s="190"/>
      <c r="I231" s="193"/>
      <c r="J231" s="204">
        <f>BK231</f>
        <v>0</v>
      </c>
      <c r="K231" s="190"/>
      <c r="L231" s="195"/>
      <c r="M231" s="196"/>
      <c r="N231" s="197"/>
      <c r="O231" s="197"/>
      <c r="P231" s="198">
        <f>SUM(P232:P234)</f>
        <v>0</v>
      </c>
      <c r="Q231" s="197"/>
      <c r="R231" s="198">
        <f>SUM(R232:R234)</f>
        <v>0</v>
      </c>
      <c r="S231" s="197"/>
      <c r="T231" s="199">
        <f>SUM(T232:T234)</f>
        <v>0</v>
      </c>
      <c r="AR231" s="200" t="s">
        <v>208</v>
      </c>
      <c r="AT231" s="201" t="s">
        <v>75</v>
      </c>
      <c r="AU231" s="201" t="s">
        <v>83</v>
      </c>
      <c r="AY231" s="200" t="s">
        <v>198</v>
      </c>
      <c r="BK231" s="202">
        <f>SUM(BK232:BK234)</f>
        <v>0</v>
      </c>
    </row>
    <row r="232" spans="2:65" s="1" customFormat="1" ht="16.5" customHeight="1">
      <c r="B232" s="30"/>
      <c r="C232" s="205" t="s">
        <v>85</v>
      </c>
      <c r="D232" s="205" t="s">
        <v>201</v>
      </c>
      <c r="E232" s="206" t="s">
        <v>1316</v>
      </c>
      <c r="F232" s="207" t="s">
        <v>1317</v>
      </c>
      <c r="G232" s="208" t="s">
        <v>275</v>
      </c>
      <c r="H232" s="209">
        <v>1.2</v>
      </c>
      <c r="I232" s="210"/>
      <c r="J232" s="209">
        <f>ROUND(I232*H232,2)</f>
        <v>0</v>
      </c>
      <c r="K232" s="207" t="s">
        <v>1</v>
      </c>
      <c r="L232" s="34"/>
      <c r="M232" s="211" t="s">
        <v>1</v>
      </c>
      <c r="N232" s="212" t="s">
        <v>41</v>
      </c>
      <c r="O232" s="6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15" t="s">
        <v>323</v>
      </c>
      <c r="AT232" s="215" t="s">
        <v>201</v>
      </c>
      <c r="AU232" s="215" t="s">
        <v>85</v>
      </c>
      <c r="AY232" s="13" t="s">
        <v>198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3" t="s">
        <v>83</v>
      </c>
      <c r="BK232" s="216">
        <f>ROUND(I232*H232,2)</f>
        <v>0</v>
      </c>
      <c r="BL232" s="13" t="s">
        <v>323</v>
      </c>
      <c r="BM232" s="215" t="s">
        <v>205</v>
      </c>
    </row>
    <row r="233" spans="2:65" s="1" customFormat="1" ht="16.5" customHeight="1">
      <c r="B233" s="30"/>
      <c r="C233" s="205" t="s">
        <v>208</v>
      </c>
      <c r="D233" s="205" t="s">
        <v>201</v>
      </c>
      <c r="E233" s="206" t="s">
        <v>1318</v>
      </c>
      <c r="F233" s="207" t="s">
        <v>1319</v>
      </c>
      <c r="G233" s="208" t="s">
        <v>446</v>
      </c>
      <c r="H233" s="209">
        <v>30</v>
      </c>
      <c r="I233" s="210"/>
      <c r="J233" s="209">
        <f>ROUND(I233*H233,2)</f>
        <v>0</v>
      </c>
      <c r="K233" s="207" t="s">
        <v>1</v>
      </c>
      <c r="L233" s="34"/>
      <c r="M233" s="211" t="s">
        <v>1</v>
      </c>
      <c r="N233" s="212" t="s">
        <v>41</v>
      </c>
      <c r="O233" s="62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AR233" s="215" t="s">
        <v>323</v>
      </c>
      <c r="AT233" s="215" t="s">
        <v>201</v>
      </c>
      <c r="AU233" s="215" t="s">
        <v>85</v>
      </c>
      <c r="AY233" s="13" t="s">
        <v>198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3" t="s">
        <v>83</v>
      </c>
      <c r="BK233" s="216">
        <f>ROUND(I233*H233,2)</f>
        <v>0</v>
      </c>
      <c r="BL233" s="13" t="s">
        <v>323</v>
      </c>
      <c r="BM233" s="215" t="s">
        <v>212</v>
      </c>
    </row>
    <row r="234" spans="2:65" s="1" customFormat="1" ht="16.5" customHeight="1">
      <c r="B234" s="30"/>
      <c r="C234" s="205" t="s">
        <v>205</v>
      </c>
      <c r="D234" s="205" t="s">
        <v>201</v>
      </c>
      <c r="E234" s="206" t="s">
        <v>1320</v>
      </c>
      <c r="F234" s="207" t="s">
        <v>1321</v>
      </c>
      <c r="G234" s="208" t="s">
        <v>446</v>
      </c>
      <c r="H234" s="209">
        <v>1</v>
      </c>
      <c r="I234" s="210"/>
      <c r="J234" s="209">
        <f>ROUND(I234*H234,2)</f>
        <v>0</v>
      </c>
      <c r="K234" s="207" t="s">
        <v>1</v>
      </c>
      <c r="L234" s="34"/>
      <c r="M234" s="211" t="s">
        <v>1</v>
      </c>
      <c r="N234" s="212" t="s">
        <v>41</v>
      </c>
      <c r="O234" s="62"/>
      <c r="P234" s="213">
        <f>O234*H234</f>
        <v>0</v>
      </c>
      <c r="Q234" s="213">
        <v>0</v>
      </c>
      <c r="R234" s="213">
        <f>Q234*H234</f>
        <v>0</v>
      </c>
      <c r="S234" s="213">
        <v>0</v>
      </c>
      <c r="T234" s="214">
        <f>S234*H234</f>
        <v>0</v>
      </c>
      <c r="AR234" s="215" t="s">
        <v>323</v>
      </c>
      <c r="AT234" s="215" t="s">
        <v>201</v>
      </c>
      <c r="AU234" s="215" t="s">
        <v>85</v>
      </c>
      <c r="AY234" s="13" t="s">
        <v>198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3" t="s">
        <v>83</v>
      </c>
      <c r="BK234" s="216">
        <f>ROUND(I234*H234,2)</f>
        <v>0</v>
      </c>
      <c r="BL234" s="13" t="s">
        <v>323</v>
      </c>
      <c r="BM234" s="215" t="s">
        <v>215</v>
      </c>
    </row>
    <row r="235" spans="2:65" s="11" customFormat="1" ht="22.9" customHeight="1">
      <c r="B235" s="189"/>
      <c r="C235" s="190"/>
      <c r="D235" s="191" t="s">
        <v>75</v>
      </c>
      <c r="E235" s="203" t="s">
        <v>1322</v>
      </c>
      <c r="F235" s="203" t="s">
        <v>1323</v>
      </c>
      <c r="G235" s="190"/>
      <c r="H235" s="190"/>
      <c r="I235" s="193"/>
      <c r="J235" s="204">
        <f>BK235</f>
        <v>0</v>
      </c>
      <c r="K235" s="190"/>
      <c r="L235" s="195"/>
      <c r="M235" s="196"/>
      <c r="N235" s="197"/>
      <c r="O235" s="197"/>
      <c r="P235" s="198">
        <f>SUM(P236:P237)</f>
        <v>0</v>
      </c>
      <c r="Q235" s="197"/>
      <c r="R235" s="198">
        <f>SUM(R236:R237)</f>
        <v>0</v>
      </c>
      <c r="S235" s="197"/>
      <c r="T235" s="199">
        <f>SUM(T236:T237)</f>
        <v>0</v>
      </c>
      <c r="AR235" s="200" t="s">
        <v>208</v>
      </c>
      <c r="AT235" s="201" t="s">
        <v>75</v>
      </c>
      <c r="AU235" s="201" t="s">
        <v>83</v>
      </c>
      <c r="AY235" s="200" t="s">
        <v>198</v>
      </c>
      <c r="BK235" s="202">
        <f>SUM(BK236:BK237)</f>
        <v>0</v>
      </c>
    </row>
    <row r="236" spans="2:65" s="1" customFormat="1" ht="16.5" customHeight="1">
      <c r="B236" s="30"/>
      <c r="C236" s="205" t="s">
        <v>218</v>
      </c>
      <c r="D236" s="205" t="s">
        <v>201</v>
      </c>
      <c r="E236" s="206" t="s">
        <v>1324</v>
      </c>
      <c r="F236" s="207" t="s">
        <v>1325</v>
      </c>
      <c r="G236" s="208" t="s">
        <v>446</v>
      </c>
      <c r="H236" s="209">
        <v>3</v>
      </c>
      <c r="I236" s="210"/>
      <c r="J236" s="209">
        <f>ROUND(I236*H236,2)</f>
        <v>0</v>
      </c>
      <c r="K236" s="207" t="s">
        <v>1</v>
      </c>
      <c r="L236" s="34"/>
      <c r="M236" s="211" t="s">
        <v>1</v>
      </c>
      <c r="N236" s="212" t="s">
        <v>41</v>
      </c>
      <c r="O236" s="6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AR236" s="215" t="s">
        <v>323</v>
      </c>
      <c r="AT236" s="215" t="s">
        <v>201</v>
      </c>
      <c r="AU236" s="215" t="s">
        <v>85</v>
      </c>
      <c r="AY236" s="13" t="s">
        <v>198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3" t="s">
        <v>83</v>
      </c>
      <c r="BK236" s="216">
        <f>ROUND(I236*H236,2)</f>
        <v>0</v>
      </c>
      <c r="BL236" s="13" t="s">
        <v>323</v>
      </c>
      <c r="BM236" s="215" t="s">
        <v>222</v>
      </c>
    </row>
    <row r="237" spans="2:65" s="1" customFormat="1" ht="16.5" customHeight="1">
      <c r="B237" s="30"/>
      <c r="C237" s="205" t="s">
        <v>212</v>
      </c>
      <c r="D237" s="205" t="s">
        <v>201</v>
      </c>
      <c r="E237" s="206" t="s">
        <v>1326</v>
      </c>
      <c r="F237" s="207" t="s">
        <v>1327</v>
      </c>
      <c r="G237" s="208" t="s">
        <v>446</v>
      </c>
      <c r="H237" s="209">
        <v>3</v>
      </c>
      <c r="I237" s="210"/>
      <c r="J237" s="209">
        <f>ROUND(I237*H237,2)</f>
        <v>0</v>
      </c>
      <c r="K237" s="207" t="s">
        <v>1</v>
      </c>
      <c r="L237" s="34"/>
      <c r="M237" s="211" t="s">
        <v>1</v>
      </c>
      <c r="N237" s="212" t="s">
        <v>41</v>
      </c>
      <c r="O237" s="62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AR237" s="215" t="s">
        <v>323</v>
      </c>
      <c r="AT237" s="215" t="s">
        <v>201</v>
      </c>
      <c r="AU237" s="215" t="s">
        <v>85</v>
      </c>
      <c r="AY237" s="13" t="s">
        <v>198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3" t="s">
        <v>83</v>
      </c>
      <c r="BK237" s="216">
        <f>ROUND(I237*H237,2)</f>
        <v>0</v>
      </c>
      <c r="BL237" s="13" t="s">
        <v>323</v>
      </c>
      <c r="BM237" s="215" t="s">
        <v>216</v>
      </c>
    </row>
    <row r="238" spans="2:65" s="11" customFormat="1" ht="22.9" customHeight="1">
      <c r="B238" s="189"/>
      <c r="C238" s="190"/>
      <c r="D238" s="191" t="s">
        <v>75</v>
      </c>
      <c r="E238" s="203" t="s">
        <v>1328</v>
      </c>
      <c r="F238" s="203" t="s">
        <v>1329</v>
      </c>
      <c r="G238" s="190"/>
      <c r="H238" s="190"/>
      <c r="I238" s="193"/>
      <c r="J238" s="204">
        <f>BK238</f>
        <v>0</v>
      </c>
      <c r="K238" s="190"/>
      <c r="L238" s="195"/>
      <c r="M238" s="196"/>
      <c r="N238" s="197"/>
      <c r="O238" s="197"/>
      <c r="P238" s="198">
        <f>SUM(P239:P240)</f>
        <v>0</v>
      </c>
      <c r="Q238" s="197"/>
      <c r="R238" s="198">
        <f>SUM(R239:R240)</f>
        <v>0</v>
      </c>
      <c r="S238" s="197"/>
      <c r="T238" s="199">
        <f>SUM(T239:T240)</f>
        <v>0</v>
      </c>
      <c r="AR238" s="200" t="s">
        <v>208</v>
      </c>
      <c r="AT238" s="201" t="s">
        <v>75</v>
      </c>
      <c r="AU238" s="201" t="s">
        <v>83</v>
      </c>
      <c r="AY238" s="200" t="s">
        <v>198</v>
      </c>
      <c r="BK238" s="202">
        <f>SUM(BK239:BK240)</f>
        <v>0</v>
      </c>
    </row>
    <row r="239" spans="2:65" s="1" customFormat="1" ht="16.5" customHeight="1">
      <c r="B239" s="30"/>
      <c r="C239" s="205" t="s">
        <v>227</v>
      </c>
      <c r="D239" s="205" t="s">
        <v>201</v>
      </c>
      <c r="E239" s="206" t="s">
        <v>1330</v>
      </c>
      <c r="F239" s="207" t="s">
        <v>1331</v>
      </c>
      <c r="G239" s="208" t="s">
        <v>446</v>
      </c>
      <c r="H239" s="209">
        <v>1</v>
      </c>
      <c r="I239" s="210"/>
      <c r="J239" s="209">
        <f>ROUND(I239*H239,2)</f>
        <v>0</v>
      </c>
      <c r="K239" s="207" t="s">
        <v>1</v>
      </c>
      <c r="L239" s="34"/>
      <c r="M239" s="211" t="s">
        <v>1</v>
      </c>
      <c r="N239" s="212" t="s">
        <v>41</v>
      </c>
      <c r="O239" s="62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AR239" s="215" t="s">
        <v>323</v>
      </c>
      <c r="AT239" s="215" t="s">
        <v>201</v>
      </c>
      <c r="AU239" s="215" t="s">
        <v>85</v>
      </c>
      <c r="AY239" s="13" t="s">
        <v>198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3" t="s">
        <v>83</v>
      </c>
      <c r="BK239" s="216">
        <f>ROUND(I239*H239,2)</f>
        <v>0</v>
      </c>
      <c r="BL239" s="13" t="s">
        <v>323</v>
      </c>
      <c r="BM239" s="215" t="s">
        <v>230</v>
      </c>
    </row>
    <row r="240" spans="2:65" s="1" customFormat="1" ht="16.5" customHeight="1">
      <c r="B240" s="30"/>
      <c r="C240" s="205" t="s">
        <v>215</v>
      </c>
      <c r="D240" s="205" t="s">
        <v>201</v>
      </c>
      <c r="E240" s="206" t="s">
        <v>1332</v>
      </c>
      <c r="F240" s="207" t="s">
        <v>1333</v>
      </c>
      <c r="G240" s="208" t="s">
        <v>446</v>
      </c>
      <c r="H240" s="209">
        <v>1</v>
      </c>
      <c r="I240" s="210"/>
      <c r="J240" s="209">
        <f>ROUND(I240*H240,2)</f>
        <v>0</v>
      </c>
      <c r="K240" s="207" t="s">
        <v>1</v>
      </c>
      <c r="L240" s="34"/>
      <c r="M240" s="211" t="s">
        <v>1</v>
      </c>
      <c r="N240" s="212" t="s">
        <v>41</v>
      </c>
      <c r="O240" s="62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AR240" s="215" t="s">
        <v>323</v>
      </c>
      <c r="AT240" s="215" t="s">
        <v>201</v>
      </c>
      <c r="AU240" s="215" t="s">
        <v>85</v>
      </c>
      <c r="AY240" s="13" t="s">
        <v>198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3" t="s">
        <v>83</v>
      </c>
      <c r="BK240" s="216">
        <f>ROUND(I240*H240,2)</f>
        <v>0</v>
      </c>
      <c r="BL240" s="13" t="s">
        <v>323</v>
      </c>
      <c r="BM240" s="215" t="s">
        <v>231</v>
      </c>
    </row>
    <row r="241" spans="2:65" s="11" customFormat="1" ht="22.9" customHeight="1">
      <c r="B241" s="189"/>
      <c r="C241" s="190"/>
      <c r="D241" s="191" t="s">
        <v>75</v>
      </c>
      <c r="E241" s="203" t="s">
        <v>1334</v>
      </c>
      <c r="F241" s="203" t="s">
        <v>1335</v>
      </c>
      <c r="G241" s="190"/>
      <c r="H241" s="190"/>
      <c r="I241" s="193"/>
      <c r="J241" s="204">
        <f>BK241</f>
        <v>0</v>
      </c>
      <c r="K241" s="190"/>
      <c r="L241" s="195"/>
      <c r="M241" s="196"/>
      <c r="N241" s="197"/>
      <c r="O241" s="197"/>
      <c r="P241" s="198">
        <f>P242</f>
        <v>0</v>
      </c>
      <c r="Q241" s="197"/>
      <c r="R241" s="198">
        <f>R242</f>
        <v>0</v>
      </c>
      <c r="S241" s="197"/>
      <c r="T241" s="199">
        <f>T242</f>
        <v>0</v>
      </c>
      <c r="AR241" s="200" t="s">
        <v>208</v>
      </c>
      <c r="AT241" s="201" t="s">
        <v>75</v>
      </c>
      <c r="AU241" s="201" t="s">
        <v>83</v>
      </c>
      <c r="AY241" s="200" t="s">
        <v>198</v>
      </c>
      <c r="BK241" s="202">
        <f>BK242</f>
        <v>0</v>
      </c>
    </row>
    <row r="242" spans="2:65" s="1" customFormat="1" ht="16.5" customHeight="1">
      <c r="B242" s="30"/>
      <c r="C242" s="205" t="s">
        <v>235</v>
      </c>
      <c r="D242" s="205" t="s">
        <v>201</v>
      </c>
      <c r="E242" s="206" t="s">
        <v>1336</v>
      </c>
      <c r="F242" s="207" t="s">
        <v>1337</v>
      </c>
      <c r="G242" s="208" t="s">
        <v>446</v>
      </c>
      <c r="H242" s="209">
        <v>1</v>
      </c>
      <c r="I242" s="210"/>
      <c r="J242" s="209">
        <f>ROUND(I242*H242,2)</f>
        <v>0</v>
      </c>
      <c r="K242" s="207" t="s">
        <v>1</v>
      </c>
      <c r="L242" s="34"/>
      <c r="M242" s="211" t="s">
        <v>1</v>
      </c>
      <c r="N242" s="212" t="s">
        <v>41</v>
      </c>
      <c r="O242" s="62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AR242" s="215" t="s">
        <v>323</v>
      </c>
      <c r="AT242" s="215" t="s">
        <v>201</v>
      </c>
      <c r="AU242" s="215" t="s">
        <v>85</v>
      </c>
      <c r="AY242" s="13" t="s">
        <v>198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3" t="s">
        <v>83</v>
      </c>
      <c r="BK242" s="216">
        <f>ROUND(I242*H242,2)</f>
        <v>0</v>
      </c>
      <c r="BL242" s="13" t="s">
        <v>323</v>
      </c>
      <c r="BM242" s="215" t="s">
        <v>238</v>
      </c>
    </row>
    <row r="243" spans="2:65" s="11" customFormat="1" ht="22.9" customHeight="1">
      <c r="B243" s="189"/>
      <c r="C243" s="190"/>
      <c r="D243" s="191" t="s">
        <v>75</v>
      </c>
      <c r="E243" s="203" t="s">
        <v>1338</v>
      </c>
      <c r="F243" s="203" t="s">
        <v>1339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SUM(P244:P246)</f>
        <v>0</v>
      </c>
      <c r="Q243" s="197"/>
      <c r="R243" s="198">
        <f>SUM(R244:R246)</f>
        <v>0</v>
      </c>
      <c r="S243" s="197"/>
      <c r="T243" s="199">
        <f>SUM(T244:T246)</f>
        <v>0</v>
      </c>
      <c r="AR243" s="200" t="s">
        <v>208</v>
      </c>
      <c r="AT243" s="201" t="s">
        <v>75</v>
      </c>
      <c r="AU243" s="201" t="s">
        <v>83</v>
      </c>
      <c r="AY243" s="200" t="s">
        <v>198</v>
      </c>
      <c r="BK243" s="202">
        <f>SUM(BK244:BK246)</f>
        <v>0</v>
      </c>
    </row>
    <row r="244" spans="2:65" s="1" customFormat="1" ht="16.5" customHeight="1">
      <c r="B244" s="30"/>
      <c r="C244" s="205" t="s">
        <v>222</v>
      </c>
      <c r="D244" s="205" t="s">
        <v>201</v>
      </c>
      <c r="E244" s="206" t="s">
        <v>1340</v>
      </c>
      <c r="F244" s="207" t="s">
        <v>1341</v>
      </c>
      <c r="G244" s="208" t="s">
        <v>446</v>
      </c>
      <c r="H244" s="209">
        <v>1</v>
      </c>
      <c r="I244" s="210"/>
      <c r="J244" s="209">
        <f>ROUND(I244*H244,2)</f>
        <v>0</v>
      </c>
      <c r="K244" s="207" t="s">
        <v>1</v>
      </c>
      <c r="L244" s="34"/>
      <c r="M244" s="211" t="s">
        <v>1</v>
      </c>
      <c r="N244" s="212" t="s">
        <v>41</v>
      </c>
      <c r="O244" s="62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AR244" s="215" t="s">
        <v>323</v>
      </c>
      <c r="AT244" s="215" t="s">
        <v>201</v>
      </c>
      <c r="AU244" s="215" t="s">
        <v>85</v>
      </c>
      <c r="AY244" s="13" t="s">
        <v>198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3" t="s">
        <v>83</v>
      </c>
      <c r="BK244" s="216">
        <f>ROUND(I244*H244,2)</f>
        <v>0</v>
      </c>
      <c r="BL244" s="13" t="s">
        <v>323</v>
      </c>
      <c r="BM244" s="215" t="s">
        <v>243</v>
      </c>
    </row>
    <row r="245" spans="2:65" s="1" customFormat="1" ht="16.5" customHeight="1">
      <c r="B245" s="30"/>
      <c r="C245" s="205" t="s">
        <v>199</v>
      </c>
      <c r="D245" s="205" t="s">
        <v>201</v>
      </c>
      <c r="E245" s="206" t="s">
        <v>1342</v>
      </c>
      <c r="F245" s="207" t="s">
        <v>1343</v>
      </c>
      <c r="G245" s="208" t="s">
        <v>446</v>
      </c>
      <c r="H245" s="209">
        <v>5</v>
      </c>
      <c r="I245" s="210"/>
      <c r="J245" s="209">
        <f>ROUND(I245*H245,2)</f>
        <v>0</v>
      </c>
      <c r="K245" s="207" t="s">
        <v>1</v>
      </c>
      <c r="L245" s="34"/>
      <c r="M245" s="211" t="s">
        <v>1</v>
      </c>
      <c r="N245" s="212" t="s">
        <v>41</v>
      </c>
      <c r="O245" s="6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215" t="s">
        <v>323</v>
      </c>
      <c r="AT245" s="215" t="s">
        <v>201</v>
      </c>
      <c r="AU245" s="215" t="s">
        <v>85</v>
      </c>
      <c r="AY245" s="13" t="s">
        <v>198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3" t="s">
        <v>83</v>
      </c>
      <c r="BK245" s="216">
        <f>ROUND(I245*H245,2)</f>
        <v>0</v>
      </c>
      <c r="BL245" s="13" t="s">
        <v>323</v>
      </c>
      <c r="BM245" s="215" t="s">
        <v>247</v>
      </c>
    </row>
    <row r="246" spans="2:65" s="1" customFormat="1" ht="16.5" customHeight="1">
      <c r="B246" s="30"/>
      <c r="C246" s="205" t="s">
        <v>216</v>
      </c>
      <c r="D246" s="205" t="s">
        <v>201</v>
      </c>
      <c r="E246" s="206" t="s">
        <v>1344</v>
      </c>
      <c r="F246" s="207" t="s">
        <v>1345</v>
      </c>
      <c r="G246" s="208" t="s">
        <v>446</v>
      </c>
      <c r="H246" s="209">
        <v>3</v>
      </c>
      <c r="I246" s="210"/>
      <c r="J246" s="209">
        <f>ROUND(I246*H246,2)</f>
        <v>0</v>
      </c>
      <c r="K246" s="207" t="s">
        <v>1</v>
      </c>
      <c r="L246" s="34"/>
      <c r="M246" s="211" t="s">
        <v>1</v>
      </c>
      <c r="N246" s="212" t="s">
        <v>41</v>
      </c>
      <c r="O246" s="62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AR246" s="215" t="s">
        <v>323</v>
      </c>
      <c r="AT246" s="215" t="s">
        <v>201</v>
      </c>
      <c r="AU246" s="215" t="s">
        <v>85</v>
      </c>
      <c r="AY246" s="13" t="s">
        <v>198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3" t="s">
        <v>83</v>
      </c>
      <c r="BK246" s="216">
        <f>ROUND(I246*H246,2)</f>
        <v>0</v>
      </c>
      <c r="BL246" s="13" t="s">
        <v>323</v>
      </c>
      <c r="BM246" s="215" t="s">
        <v>252</v>
      </c>
    </row>
    <row r="247" spans="2:65" s="11" customFormat="1" ht="22.9" customHeight="1">
      <c r="B247" s="189"/>
      <c r="C247" s="190"/>
      <c r="D247" s="191" t="s">
        <v>75</v>
      </c>
      <c r="E247" s="203" t="s">
        <v>1346</v>
      </c>
      <c r="F247" s="203" t="s">
        <v>1347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SUM(P248:P249)</f>
        <v>0</v>
      </c>
      <c r="Q247" s="197"/>
      <c r="R247" s="198">
        <f>SUM(R248:R249)</f>
        <v>0</v>
      </c>
      <c r="S247" s="197"/>
      <c r="T247" s="199">
        <f>SUM(T248:T249)</f>
        <v>0</v>
      </c>
      <c r="AR247" s="200" t="s">
        <v>208</v>
      </c>
      <c r="AT247" s="201" t="s">
        <v>75</v>
      </c>
      <c r="AU247" s="201" t="s">
        <v>83</v>
      </c>
      <c r="AY247" s="200" t="s">
        <v>198</v>
      </c>
      <c r="BK247" s="202">
        <f>SUM(BK248:BK249)</f>
        <v>0</v>
      </c>
    </row>
    <row r="248" spans="2:65" s="1" customFormat="1" ht="16.5" customHeight="1">
      <c r="B248" s="30"/>
      <c r="C248" s="205" t="s">
        <v>223</v>
      </c>
      <c r="D248" s="205" t="s">
        <v>201</v>
      </c>
      <c r="E248" s="206" t="s">
        <v>1348</v>
      </c>
      <c r="F248" s="207" t="s">
        <v>1349</v>
      </c>
      <c r="G248" s="208" t="s">
        <v>446</v>
      </c>
      <c r="H248" s="209">
        <v>1</v>
      </c>
      <c r="I248" s="210"/>
      <c r="J248" s="209">
        <f>ROUND(I248*H248,2)</f>
        <v>0</v>
      </c>
      <c r="K248" s="207" t="s">
        <v>1</v>
      </c>
      <c r="L248" s="34"/>
      <c r="M248" s="211" t="s">
        <v>1</v>
      </c>
      <c r="N248" s="212" t="s">
        <v>41</v>
      </c>
      <c r="O248" s="62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AR248" s="215" t="s">
        <v>323</v>
      </c>
      <c r="AT248" s="215" t="s">
        <v>201</v>
      </c>
      <c r="AU248" s="215" t="s">
        <v>85</v>
      </c>
      <c r="AY248" s="13" t="s">
        <v>198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3" t="s">
        <v>83</v>
      </c>
      <c r="BK248" s="216">
        <f>ROUND(I248*H248,2)</f>
        <v>0</v>
      </c>
      <c r="BL248" s="13" t="s">
        <v>323</v>
      </c>
      <c r="BM248" s="215" t="s">
        <v>257</v>
      </c>
    </row>
    <row r="249" spans="2:65" s="1" customFormat="1" ht="16.5" customHeight="1">
      <c r="B249" s="30"/>
      <c r="C249" s="205" t="s">
        <v>230</v>
      </c>
      <c r="D249" s="205" t="s">
        <v>201</v>
      </c>
      <c r="E249" s="206" t="s">
        <v>1350</v>
      </c>
      <c r="F249" s="207" t="s">
        <v>1351</v>
      </c>
      <c r="G249" s="208" t="s">
        <v>446</v>
      </c>
      <c r="H249" s="209">
        <v>8</v>
      </c>
      <c r="I249" s="210"/>
      <c r="J249" s="209">
        <f>ROUND(I249*H249,2)</f>
        <v>0</v>
      </c>
      <c r="K249" s="207" t="s">
        <v>1</v>
      </c>
      <c r="L249" s="34"/>
      <c r="M249" s="211" t="s">
        <v>1</v>
      </c>
      <c r="N249" s="212" t="s">
        <v>41</v>
      </c>
      <c r="O249" s="62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AR249" s="215" t="s">
        <v>323</v>
      </c>
      <c r="AT249" s="215" t="s">
        <v>201</v>
      </c>
      <c r="AU249" s="215" t="s">
        <v>85</v>
      </c>
      <c r="AY249" s="13" t="s">
        <v>198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3" t="s">
        <v>83</v>
      </c>
      <c r="BK249" s="216">
        <f>ROUND(I249*H249,2)</f>
        <v>0</v>
      </c>
      <c r="BL249" s="13" t="s">
        <v>323</v>
      </c>
      <c r="BM249" s="215" t="s">
        <v>260</v>
      </c>
    </row>
    <row r="250" spans="2:65" s="11" customFormat="1" ht="22.9" customHeight="1">
      <c r="B250" s="189"/>
      <c r="C250" s="190"/>
      <c r="D250" s="191" t="s">
        <v>75</v>
      </c>
      <c r="E250" s="203" t="s">
        <v>1352</v>
      </c>
      <c r="F250" s="203" t="s">
        <v>1353</v>
      </c>
      <c r="G250" s="190"/>
      <c r="H250" s="190"/>
      <c r="I250" s="193"/>
      <c r="J250" s="204">
        <f>BK250</f>
        <v>0</v>
      </c>
      <c r="K250" s="190"/>
      <c r="L250" s="195"/>
      <c r="M250" s="196"/>
      <c r="N250" s="197"/>
      <c r="O250" s="197"/>
      <c r="P250" s="198">
        <f>SUM(P251:P252)</f>
        <v>0</v>
      </c>
      <c r="Q250" s="197"/>
      <c r="R250" s="198">
        <f>SUM(R251:R252)</f>
        <v>0</v>
      </c>
      <c r="S250" s="197"/>
      <c r="T250" s="199">
        <f>SUM(T251:T252)</f>
        <v>0</v>
      </c>
      <c r="AR250" s="200" t="s">
        <v>208</v>
      </c>
      <c r="AT250" s="201" t="s">
        <v>75</v>
      </c>
      <c r="AU250" s="201" t="s">
        <v>83</v>
      </c>
      <c r="AY250" s="200" t="s">
        <v>198</v>
      </c>
      <c r="BK250" s="202">
        <f>SUM(BK251:BK252)</f>
        <v>0</v>
      </c>
    </row>
    <row r="251" spans="2:65" s="1" customFormat="1" ht="16.5" customHeight="1">
      <c r="B251" s="30"/>
      <c r="C251" s="205" t="s">
        <v>8</v>
      </c>
      <c r="D251" s="205" t="s">
        <v>201</v>
      </c>
      <c r="E251" s="206" t="s">
        <v>1354</v>
      </c>
      <c r="F251" s="207" t="s">
        <v>1355</v>
      </c>
      <c r="G251" s="208" t="s">
        <v>446</v>
      </c>
      <c r="H251" s="209">
        <v>30</v>
      </c>
      <c r="I251" s="210"/>
      <c r="J251" s="209">
        <f>ROUND(I251*H251,2)</f>
        <v>0</v>
      </c>
      <c r="K251" s="207" t="s">
        <v>1</v>
      </c>
      <c r="L251" s="34"/>
      <c r="M251" s="211" t="s">
        <v>1</v>
      </c>
      <c r="N251" s="212" t="s">
        <v>41</v>
      </c>
      <c r="O251" s="62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15" t="s">
        <v>323</v>
      </c>
      <c r="AT251" s="215" t="s">
        <v>201</v>
      </c>
      <c r="AU251" s="215" t="s">
        <v>85</v>
      </c>
      <c r="AY251" s="13" t="s">
        <v>198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3" t="s">
        <v>83</v>
      </c>
      <c r="BK251" s="216">
        <f>ROUND(I251*H251,2)</f>
        <v>0</v>
      </c>
      <c r="BL251" s="13" t="s">
        <v>323</v>
      </c>
      <c r="BM251" s="215" t="s">
        <v>263</v>
      </c>
    </row>
    <row r="252" spans="2:65" s="1" customFormat="1" ht="16.5" customHeight="1">
      <c r="B252" s="30"/>
      <c r="C252" s="205" t="s">
        <v>231</v>
      </c>
      <c r="D252" s="205" t="s">
        <v>201</v>
      </c>
      <c r="E252" s="206" t="s">
        <v>1356</v>
      </c>
      <c r="F252" s="207" t="s">
        <v>1357</v>
      </c>
      <c r="G252" s="208" t="s">
        <v>446</v>
      </c>
      <c r="H252" s="209">
        <v>1</v>
      </c>
      <c r="I252" s="210"/>
      <c r="J252" s="209">
        <f>ROUND(I252*H252,2)</f>
        <v>0</v>
      </c>
      <c r="K252" s="207" t="s">
        <v>1</v>
      </c>
      <c r="L252" s="34"/>
      <c r="M252" s="211" t="s">
        <v>1</v>
      </c>
      <c r="N252" s="212" t="s">
        <v>41</v>
      </c>
      <c r="O252" s="62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AR252" s="215" t="s">
        <v>323</v>
      </c>
      <c r="AT252" s="215" t="s">
        <v>201</v>
      </c>
      <c r="AU252" s="215" t="s">
        <v>85</v>
      </c>
      <c r="AY252" s="13" t="s">
        <v>198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3" t="s">
        <v>83</v>
      </c>
      <c r="BK252" s="216">
        <f>ROUND(I252*H252,2)</f>
        <v>0</v>
      </c>
      <c r="BL252" s="13" t="s">
        <v>323</v>
      </c>
      <c r="BM252" s="215" t="s">
        <v>267</v>
      </c>
    </row>
    <row r="253" spans="2:65" s="11" customFormat="1" ht="25.9" customHeight="1">
      <c r="B253" s="189"/>
      <c r="C253" s="190"/>
      <c r="D253" s="191" t="s">
        <v>75</v>
      </c>
      <c r="E253" s="192" t="s">
        <v>1358</v>
      </c>
      <c r="F253" s="192" t="s">
        <v>1359</v>
      </c>
      <c r="G253" s="190"/>
      <c r="H253" s="190"/>
      <c r="I253" s="193"/>
      <c r="J253" s="194">
        <f>BK253</f>
        <v>0</v>
      </c>
      <c r="K253" s="190"/>
      <c r="L253" s="195"/>
      <c r="M253" s="196"/>
      <c r="N253" s="197"/>
      <c r="O253" s="197"/>
      <c r="P253" s="198">
        <f>P254+P256+P258+P262+P264</f>
        <v>0</v>
      </c>
      <c r="Q253" s="197"/>
      <c r="R253" s="198">
        <f>R254+R256+R258+R262+R264</f>
        <v>0</v>
      </c>
      <c r="S253" s="197"/>
      <c r="T253" s="199">
        <f>T254+T256+T258+T262+T264</f>
        <v>0</v>
      </c>
      <c r="AR253" s="200" t="s">
        <v>208</v>
      </c>
      <c r="AT253" s="201" t="s">
        <v>75</v>
      </c>
      <c r="AU253" s="201" t="s">
        <v>76</v>
      </c>
      <c r="AY253" s="200" t="s">
        <v>198</v>
      </c>
      <c r="BK253" s="202">
        <f>BK254+BK256+BK258+BK262+BK264</f>
        <v>0</v>
      </c>
    </row>
    <row r="254" spans="2:65" s="11" customFormat="1" ht="22.9" customHeight="1">
      <c r="B254" s="189"/>
      <c r="C254" s="190"/>
      <c r="D254" s="191" t="s">
        <v>75</v>
      </c>
      <c r="E254" s="203" t="s">
        <v>1360</v>
      </c>
      <c r="F254" s="203" t="s">
        <v>1361</v>
      </c>
      <c r="G254" s="190"/>
      <c r="H254" s="190"/>
      <c r="I254" s="193"/>
      <c r="J254" s="204">
        <f>BK254</f>
        <v>0</v>
      </c>
      <c r="K254" s="190"/>
      <c r="L254" s="195"/>
      <c r="M254" s="196"/>
      <c r="N254" s="197"/>
      <c r="O254" s="197"/>
      <c r="P254" s="198">
        <f>P255</f>
        <v>0</v>
      </c>
      <c r="Q254" s="197"/>
      <c r="R254" s="198">
        <f>R255</f>
        <v>0</v>
      </c>
      <c r="S254" s="197"/>
      <c r="T254" s="199">
        <f>T255</f>
        <v>0</v>
      </c>
      <c r="AR254" s="200" t="s">
        <v>208</v>
      </c>
      <c r="AT254" s="201" t="s">
        <v>75</v>
      </c>
      <c r="AU254" s="201" t="s">
        <v>83</v>
      </c>
      <c r="AY254" s="200" t="s">
        <v>198</v>
      </c>
      <c r="BK254" s="202">
        <f>BK255</f>
        <v>0</v>
      </c>
    </row>
    <row r="255" spans="2:65" s="1" customFormat="1" ht="16.5" customHeight="1">
      <c r="B255" s="30"/>
      <c r="C255" s="205" t="s">
        <v>239</v>
      </c>
      <c r="D255" s="205" t="s">
        <v>201</v>
      </c>
      <c r="E255" s="206" t="s">
        <v>1362</v>
      </c>
      <c r="F255" s="207" t="s">
        <v>1363</v>
      </c>
      <c r="G255" s="208" t="s">
        <v>446</v>
      </c>
      <c r="H255" s="209">
        <v>6</v>
      </c>
      <c r="I255" s="210"/>
      <c r="J255" s="209">
        <f>ROUND(I255*H255,2)</f>
        <v>0</v>
      </c>
      <c r="K255" s="207" t="s">
        <v>1</v>
      </c>
      <c r="L255" s="34"/>
      <c r="M255" s="211" t="s">
        <v>1</v>
      </c>
      <c r="N255" s="212" t="s">
        <v>41</v>
      </c>
      <c r="O255" s="62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15" t="s">
        <v>323</v>
      </c>
      <c r="AT255" s="215" t="s">
        <v>201</v>
      </c>
      <c r="AU255" s="215" t="s">
        <v>85</v>
      </c>
      <c r="AY255" s="13" t="s">
        <v>198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3" t="s">
        <v>83</v>
      </c>
      <c r="BK255" s="216">
        <f>ROUND(I255*H255,2)</f>
        <v>0</v>
      </c>
      <c r="BL255" s="13" t="s">
        <v>323</v>
      </c>
      <c r="BM255" s="215" t="s">
        <v>272</v>
      </c>
    </row>
    <row r="256" spans="2:65" s="11" customFormat="1" ht="22.9" customHeight="1">
      <c r="B256" s="189"/>
      <c r="C256" s="190"/>
      <c r="D256" s="191" t="s">
        <v>75</v>
      </c>
      <c r="E256" s="203" t="s">
        <v>1364</v>
      </c>
      <c r="F256" s="203" t="s">
        <v>1365</v>
      </c>
      <c r="G256" s="190"/>
      <c r="H256" s="190"/>
      <c r="I256" s="193"/>
      <c r="J256" s="204">
        <f>BK256</f>
        <v>0</v>
      </c>
      <c r="K256" s="190"/>
      <c r="L256" s="195"/>
      <c r="M256" s="196"/>
      <c r="N256" s="197"/>
      <c r="O256" s="197"/>
      <c r="P256" s="198">
        <f>P257</f>
        <v>0</v>
      </c>
      <c r="Q256" s="197"/>
      <c r="R256" s="198">
        <f>R257</f>
        <v>0</v>
      </c>
      <c r="S256" s="197"/>
      <c r="T256" s="199">
        <f>T257</f>
        <v>0</v>
      </c>
      <c r="AR256" s="200" t="s">
        <v>208</v>
      </c>
      <c r="AT256" s="201" t="s">
        <v>75</v>
      </c>
      <c r="AU256" s="201" t="s">
        <v>83</v>
      </c>
      <c r="AY256" s="200" t="s">
        <v>198</v>
      </c>
      <c r="BK256" s="202">
        <f>BK257</f>
        <v>0</v>
      </c>
    </row>
    <row r="257" spans="2:65" s="1" customFormat="1" ht="16.5" customHeight="1">
      <c r="B257" s="30"/>
      <c r="C257" s="205" t="s">
        <v>238</v>
      </c>
      <c r="D257" s="205" t="s">
        <v>201</v>
      </c>
      <c r="E257" s="206" t="s">
        <v>1336</v>
      </c>
      <c r="F257" s="207" t="s">
        <v>1337</v>
      </c>
      <c r="G257" s="208" t="s">
        <v>446</v>
      </c>
      <c r="H257" s="209">
        <v>6</v>
      </c>
      <c r="I257" s="210"/>
      <c r="J257" s="209">
        <f>ROUND(I257*H257,2)</f>
        <v>0</v>
      </c>
      <c r="K257" s="207" t="s">
        <v>1</v>
      </c>
      <c r="L257" s="34"/>
      <c r="M257" s="211" t="s">
        <v>1</v>
      </c>
      <c r="N257" s="212" t="s">
        <v>41</v>
      </c>
      <c r="O257" s="62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AR257" s="215" t="s">
        <v>323</v>
      </c>
      <c r="AT257" s="215" t="s">
        <v>201</v>
      </c>
      <c r="AU257" s="215" t="s">
        <v>85</v>
      </c>
      <c r="AY257" s="13" t="s">
        <v>198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3" t="s">
        <v>83</v>
      </c>
      <c r="BK257" s="216">
        <f>ROUND(I257*H257,2)</f>
        <v>0</v>
      </c>
      <c r="BL257" s="13" t="s">
        <v>323</v>
      </c>
      <c r="BM257" s="215" t="s">
        <v>276</v>
      </c>
    </row>
    <row r="258" spans="2:65" s="11" customFormat="1" ht="22.9" customHeight="1">
      <c r="B258" s="189"/>
      <c r="C258" s="190"/>
      <c r="D258" s="191" t="s">
        <v>75</v>
      </c>
      <c r="E258" s="203" t="s">
        <v>1366</v>
      </c>
      <c r="F258" s="203" t="s">
        <v>1367</v>
      </c>
      <c r="G258" s="190"/>
      <c r="H258" s="190"/>
      <c r="I258" s="193"/>
      <c r="J258" s="204">
        <f>BK258</f>
        <v>0</v>
      </c>
      <c r="K258" s="190"/>
      <c r="L258" s="195"/>
      <c r="M258" s="196"/>
      <c r="N258" s="197"/>
      <c r="O258" s="197"/>
      <c r="P258" s="198">
        <f>SUM(P259:P261)</f>
        <v>0</v>
      </c>
      <c r="Q258" s="197"/>
      <c r="R258" s="198">
        <f>SUM(R259:R261)</f>
        <v>0</v>
      </c>
      <c r="S258" s="197"/>
      <c r="T258" s="199">
        <f>SUM(T259:T261)</f>
        <v>0</v>
      </c>
      <c r="AR258" s="200" t="s">
        <v>208</v>
      </c>
      <c r="AT258" s="201" t="s">
        <v>75</v>
      </c>
      <c r="AU258" s="201" t="s">
        <v>83</v>
      </c>
      <c r="AY258" s="200" t="s">
        <v>198</v>
      </c>
      <c r="BK258" s="202">
        <f>SUM(BK259:BK261)</f>
        <v>0</v>
      </c>
    </row>
    <row r="259" spans="2:65" s="1" customFormat="1" ht="16.5" customHeight="1">
      <c r="B259" s="30"/>
      <c r="C259" s="205" t="s">
        <v>248</v>
      </c>
      <c r="D259" s="205" t="s">
        <v>201</v>
      </c>
      <c r="E259" s="206" t="s">
        <v>1368</v>
      </c>
      <c r="F259" s="207" t="s">
        <v>1369</v>
      </c>
      <c r="G259" s="208" t="s">
        <v>446</v>
      </c>
      <c r="H259" s="209">
        <v>6</v>
      </c>
      <c r="I259" s="210"/>
      <c r="J259" s="209">
        <f>ROUND(I259*H259,2)</f>
        <v>0</v>
      </c>
      <c r="K259" s="207" t="s">
        <v>1</v>
      </c>
      <c r="L259" s="34"/>
      <c r="M259" s="211" t="s">
        <v>1</v>
      </c>
      <c r="N259" s="212" t="s">
        <v>41</v>
      </c>
      <c r="O259" s="62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AR259" s="215" t="s">
        <v>323</v>
      </c>
      <c r="AT259" s="215" t="s">
        <v>201</v>
      </c>
      <c r="AU259" s="215" t="s">
        <v>85</v>
      </c>
      <c r="AY259" s="13" t="s">
        <v>198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3" t="s">
        <v>83</v>
      </c>
      <c r="BK259" s="216">
        <f>ROUND(I259*H259,2)</f>
        <v>0</v>
      </c>
      <c r="BL259" s="13" t="s">
        <v>323</v>
      </c>
      <c r="BM259" s="215" t="s">
        <v>279</v>
      </c>
    </row>
    <row r="260" spans="2:65" s="1" customFormat="1" ht="16.5" customHeight="1">
      <c r="B260" s="30"/>
      <c r="C260" s="205" t="s">
        <v>243</v>
      </c>
      <c r="D260" s="205" t="s">
        <v>201</v>
      </c>
      <c r="E260" s="206" t="s">
        <v>1342</v>
      </c>
      <c r="F260" s="207" t="s">
        <v>1343</v>
      </c>
      <c r="G260" s="208" t="s">
        <v>446</v>
      </c>
      <c r="H260" s="209">
        <v>12</v>
      </c>
      <c r="I260" s="210"/>
      <c r="J260" s="209">
        <f>ROUND(I260*H260,2)</f>
        <v>0</v>
      </c>
      <c r="K260" s="207" t="s">
        <v>1</v>
      </c>
      <c r="L260" s="34"/>
      <c r="M260" s="211" t="s">
        <v>1</v>
      </c>
      <c r="N260" s="212" t="s">
        <v>41</v>
      </c>
      <c r="O260" s="62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AR260" s="215" t="s">
        <v>323</v>
      </c>
      <c r="AT260" s="215" t="s">
        <v>201</v>
      </c>
      <c r="AU260" s="215" t="s">
        <v>85</v>
      </c>
      <c r="AY260" s="13" t="s">
        <v>198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3" t="s">
        <v>83</v>
      </c>
      <c r="BK260" s="216">
        <f>ROUND(I260*H260,2)</f>
        <v>0</v>
      </c>
      <c r="BL260" s="13" t="s">
        <v>323</v>
      </c>
      <c r="BM260" s="215" t="s">
        <v>282</v>
      </c>
    </row>
    <row r="261" spans="2:65" s="1" customFormat="1" ht="16.5" customHeight="1">
      <c r="B261" s="30"/>
      <c r="C261" s="205" t="s">
        <v>7</v>
      </c>
      <c r="D261" s="205" t="s">
        <v>201</v>
      </c>
      <c r="E261" s="206" t="s">
        <v>1344</v>
      </c>
      <c r="F261" s="207" t="s">
        <v>1345</v>
      </c>
      <c r="G261" s="208" t="s">
        <v>446</v>
      </c>
      <c r="H261" s="209">
        <v>48</v>
      </c>
      <c r="I261" s="210"/>
      <c r="J261" s="209">
        <f>ROUND(I261*H261,2)</f>
        <v>0</v>
      </c>
      <c r="K261" s="207" t="s">
        <v>1</v>
      </c>
      <c r="L261" s="34"/>
      <c r="M261" s="211" t="s">
        <v>1</v>
      </c>
      <c r="N261" s="212" t="s">
        <v>41</v>
      </c>
      <c r="O261" s="62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AR261" s="215" t="s">
        <v>323</v>
      </c>
      <c r="AT261" s="215" t="s">
        <v>201</v>
      </c>
      <c r="AU261" s="215" t="s">
        <v>85</v>
      </c>
      <c r="AY261" s="13" t="s">
        <v>198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3" t="s">
        <v>83</v>
      </c>
      <c r="BK261" s="216">
        <f>ROUND(I261*H261,2)</f>
        <v>0</v>
      </c>
      <c r="BL261" s="13" t="s">
        <v>323</v>
      </c>
      <c r="BM261" s="215" t="s">
        <v>285</v>
      </c>
    </row>
    <row r="262" spans="2:65" s="11" customFormat="1" ht="22.9" customHeight="1">
      <c r="B262" s="189"/>
      <c r="C262" s="190"/>
      <c r="D262" s="191" t="s">
        <v>75</v>
      </c>
      <c r="E262" s="203" t="s">
        <v>1370</v>
      </c>
      <c r="F262" s="203" t="s">
        <v>1371</v>
      </c>
      <c r="G262" s="190"/>
      <c r="H262" s="190"/>
      <c r="I262" s="193"/>
      <c r="J262" s="204">
        <f>BK262</f>
        <v>0</v>
      </c>
      <c r="K262" s="190"/>
      <c r="L262" s="195"/>
      <c r="M262" s="196"/>
      <c r="N262" s="197"/>
      <c r="O262" s="197"/>
      <c r="P262" s="198">
        <f>P263</f>
        <v>0</v>
      </c>
      <c r="Q262" s="197"/>
      <c r="R262" s="198">
        <f>R263</f>
        <v>0</v>
      </c>
      <c r="S262" s="197"/>
      <c r="T262" s="199">
        <f>T263</f>
        <v>0</v>
      </c>
      <c r="AR262" s="200" t="s">
        <v>208</v>
      </c>
      <c r="AT262" s="201" t="s">
        <v>75</v>
      </c>
      <c r="AU262" s="201" t="s">
        <v>83</v>
      </c>
      <c r="AY262" s="200" t="s">
        <v>198</v>
      </c>
      <c r="BK262" s="202">
        <f>BK263</f>
        <v>0</v>
      </c>
    </row>
    <row r="263" spans="2:65" s="1" customFormat="1" ht="16.5" customHeight="1">
      <c r="B263" s="30"/>
      <c r="C263" s="205" t="s">
        <v>247</v>
      </c>
      <c r="D263" s="205" t="s">
        <v>201</v>
      </c>
      <c r="E263" s="206" t="s">
        <v>1372</v>
      </c>
      <c r="F263" s="207" t="s">
        <v>1373</v>
      </c>
      <c r="G263" s="208" t="s">
        <v>446</v>
      </c>
      <c r="H263" s="209">
        <v>6</v>
      </c>
      <c r="I263" s="210"/>
      <c r="J263" s="209">
        <f>ROUND(I263*H263,2)</f>
        <v>0</v>
      </c>
      <c r="K263" s="207" t="s">
        <v>1</v>
      </c>
      <c r="L263" s="34"/>
      <c r="M263" s="211" t="s">
        <v>1</v>
      </c>
      <c r="N263" s="212" t="s">
        <v>41</v>
      </c>
      <c r="O263" s="62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AR263" s="215" t="s">
        <v>323</v>
      </c>
      <c r="AT263" s="215" t="s">
        <v>201</v>
      </c>
      <c r="AU263" s="215" t="s">
        <v>85</v>
      </c>
      <c r="AY263" s="13" t="s">
        <v>198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3" t="s">
        <v>83</v>
      </c>
      <c r="BK263" s="216">
        <f>ROUND(I263*H263,2)</f>
        <v>0</v>
      </c>
      <c r="BL263" s="13" t="s">
        <v>323</v>
      </c>
      <c r="BM263" s="215" t="s">
        <v>288</v>
      </c>
    </row>
    <row r="264" spans="2:65" s="11" customFormat="1" ht="22.9" customHeight="1">
      <c r="B264" s="189"/>
      <c r="C264" s="190"/>
      <c r="D264" s="191" t="s">
        <v>75</v>
      </c>
      <c r="E264" s="203" t="s">
        <v>1374</v>
      </c>
      <c r="F264" s="203" t="s">
        <v>1375</v>
      </c>
      <c r="G264" s="190"/>
      <c r="H264" s="190"/>
      <c r="I264" s="193"/>
      <c r="J264" s="204">
        <f>BK264</f>
        <v>0</v>
      </c>
      <c r="K264" s="190"/>
      <c r="L264" s="195"/>
      <c r="M264" s="196"/>
      <c r="N264" s="197"/>
      <c r="O264" s="197"/>
      <c r="P264" s="198">
        <f>P265</f>
        <v>0</v>
      </c>
      <c r="Q264" s="197"/>
      <c r="R264" s="198">
        <f>R265</f>
        <v>0</v>
      </c>
      <c r="S264" s="197"/>
      <c r="T264" s="199">
        <f>T265</f>
        <v>0</v>
      </c>
      <c r="AR264" s="200" t="s">
        <v>208</v>
      </c>
      <c r="AT264" s="201" t="s">
        <v>75</v>
      </c>
      <c r="AU264" s="201" t="s">
        <v>83</v>
      </c>
      <c r="AY264" s="200" t="s">
        <v>198</v>
      </c>
      <c r="BK264" s="202">
        <f>BK265</f>
        <v>0</v>
      </c>
    </row>
    <row r="265" spans="2:65" s="1" customFormat="1" ht="16.5" customHeight="1">
      <c r="B265" s="30"/>
      <c r="C265" s="205" t="s">
        <v>289</v>
      </c>
      <c r="D265" s="205" t="s">
        <v>201</v>
      </c>
      <c r="E265" s="206" t="s">
        <v>1376</v>
      </c>
      <c r="F265" s="207" t="s">
        <v>1377</v>
      </c>
      <c r="G265" s="208" t="s">
        <v>446</v>
      </c>
      <c r="H265" s="209">
        <v>6</v>
      </c>
      <c r="I265" s="210"/>
      <c r="J265" s="209">
        <f>ROUND(I265*H265,2)</f>
        <v>0</v>
      </c>
      <c r="K265" s="207" t="s">
        <v>1</v>
      </c>
      <c r="L265" s="34"/>
      <c r="M265" s="211" t="s">
        <v>1</v>
      </c>
      <c r="N265" s="212" t="s">
        <v>41</v>
      </c>
      <c r="O265" s="62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AR265" s="215" t="s">
        <v>323</v>
      </c>
      <c r="AT265" s="215" t="s">
        <v>201</v>
      </c>
      <c r="AU265" s="215" t="s">
        <v>85</v>
      </c>
      <c r="AY265" s="13" t="s">
        <v>198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3" t="s">
        <v>83</v>
      </c>
      <c r="BK265" s="216">
        <f>ROUND(I265*H265,2)</f>
        <v>0</v>
      </c>
      <c r="BL265" s="13" t="s">
        <v>323</v>
      </c>
      <c r="BM265" s="215" t="s">
        <v>292</v>
      </c>
    </row>
    <row r="266" spans="2:65" s="11" customFormat="1" ht="25.9" customHeight="1">
      <c r="B266" s="189"/>
      <c r="C266" s="190"/>
      <c r="D266" s="191" t="s">
        <v>75</v>
      </c>
      <c r="E266" s="192" t="s">
        <v>1378</v>
      </c>
      <c r="F266" s="192" t="s">
        <v>1379</v>
      </c>
      <c r="G266" s="190"/>
      <c r="H266" s="190"/>
      <c r="I266" s="193"/>
      <c r="J266" s="194">
        <f>BK266</f>
        <v>0</v>
      </c>
      <c r="K266" s="190"/>
      <c r="L266" s="195"/>
      <c r="M266" s="196"/>
      <c r="N266" s="197"/>
      <c r="O266" s="197"/>
      <c r="P266" s="198">
        <f>P267+P269+P273+P276+P278+P280+P282+P287+P289+P291+P293+P297</f>
        <v>0</v>
      </c>
      <c r="Q266" s="197"/>
      <c r="R266" s="198">
        <f>R267+R269+R273+R276+R278+R280+R282+R287+R289+R291+R293+R297</f>
        <v>0</v>
      </c>
      <c r="S266" s="197"/>
      <c r="T266" s="199">
        <f>T267+T269+T273+T276+T278+T280+T282+T287+T289+T291+T293+T297</f>
        <v>0</v>
      </c>
      <c r="AR266" s="200" t="s">
        <v>208</v>
      </c>
      <c r="AT266" s="201" t="s">
        <v>75</v>
      </c>
      <c r="AU266" s="201" t="s">
        <v>76</v>
      </c>
      <c r="AY266" s="200" t="s">
        <v>198</v>
      </c>
      <c r="BK266" s="202">
        <f>BK267+BK269+BK273+BK276+BK278+BK280+BK282+BK287+BK289+BK291+BK293+BK297</f>
        <v>0</v>
      </c>
    </row>
    <row r="267" spans="2:65" s="11" customFormat="1" ht="22.9" customHeight="1">
      <c r="B267" s="189"/>
      <c r="C267" s="190"/>
      <c r="D267" s="191" t="s">
        <v>75</v>
      </c>
      <c r="E267" s="203" t="s">
        <v>1380</v>
      </c>
      <c r="F267" s="203" t="s">
        <v>1381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P268</f>
        <v>0</v>
      </c>
      <c r="Q267" s="197"/>
      <c r="R267" s="198">
        <f>R268</f>
        <v>0</v>
      </c>
      <c r="S267" s="197"/>
      <c r="T267" s="199">
        <f>T268</f>
        <v>0</v>
      </c>
      <c r="AR267" s="200" t="s">
        <v>208</v>
      </c>
      <c r="AT267" s="201" t="s">
        <v>75</v>
      </c>
      <c r="AU267" s="201" t="s">
        <v>83</v>
      </c>
      <c r="AY267" s="200" t="s">
        <v>198</v>
      </c>
      <c r="BK267" s="202">
        <f>BK268</f>
        <v>0</v>
      </c>
    </row>
    <row r="268" spans="2:65" s="1" customFormat="1" ht="16.5" customHeight="1">
      <c r="B268" s="30"/>
      <c r="C268" s="205" t="s">
        <v>252</v>
      </c>
      <c r="D268" s="205" t="s">
        <v>201</v>
      </c>
      <c r="E268" s="206" t="s">
        <v>1382</v>
      </c>
      <c r="F268" s="207" t="s">
        <v>1383</v>
      </c>
      <c r="G268" s="208" t="s">
        <v>446</v>
      </c>
      <c r="H268" s="209">
        <v>1</v>
      </c>
      <c r="I268" s="210"/>
      <c r="J268" s="209">
        <f>ROUND(I268*H268,2)</f>
        <v>0</v>
      </c>
      <c r="K268" s="207" t="s">
        <v>1</v>
      </c>
      <c r="L268" s="34"/>
      <c r="M268" s="211" t="s">
        <v>1</v>
      </c>
      <c r="N268" s="212" t="s">
        <v>41</v>
      </c>
      <c r="O268" s="6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AR268" s="215" t="s">
        <v>323</v>
      </c>
      <c r="AT268" s="215" t="s">
        <v>201</v>
      </c>
      <c r="AU268" s="215" t="s">
        <v>85</v>
      </c>
      <c r="AY268" s="13" t="s">
        <v>198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3" t="s">
        <v>83</v>
      </c>
      <c r="BK268" s="216">
        <f>ROUND(I268*H268,2)</f>
        <v>0</v>
      </c>
      <c r="BL268" s="13" t="s">
        <v>323</v>
      </c>
      <c r="BM268" s="215" t="s">
        <v>295</v>
      </c>
    </row>
    <row r="269" spans="2:65" s="11" customFormat="1" ht="22.9" customHeight="1">
      <c r="B269" s="189"/>
      <c r="C269" s="190"/>
      <c r="D269" s="191" t="s">
        <v>75</v>
      </c>
      <c r="E269" s="203" t="s">
        <v>1384</v>
      </c>
      <c r="F269" s="203" t="s">
        <v>1385</v>
      </c>
      <c r="G269" s="190"/>
      <c r="H269" s="190"/>
      <c r="I269" s="193"/>
      <c r="J269" s="204">
        <f>BK269</f>
        <v>0</v>
      </c>
      <c r="K269" s="190"/>
      <c r="L269" s="195"/>
      <c r="M269" s="196"/>
      <c r="N269" s="197"/>
      <c r="O269" s="197"/>
      <c r="P269" s="198">
        <f>SUM(P270:P272)</f>
        <v>0</v>
      </c>
      <c r="Q269" s="197"/>
      <c r="R269" s="198">
        <f>SUM(R270:R272)</f>
        <v>0</v>
      </c>
      <c r="S269" s="197"/>
      <c r="T269" s="199">
        <f>SUM(T270:T272)</f>
        <v>0</v>
      </c>
      <c r="AR269" s="200" t="s">
        <v>208</v>
      </c>
      <c r="AT269" s="201" t="s">
        <v>75</v>
      </c>
      <c r="AU269" s="201" t="s">
        <v>83</v>
      </c>
      <c r="AY269" s="200" t="s">
        <v>198</v>
      </c>
      <c r="BK269" s="202">
        <f>SUM(BK270:BK272)</f>
        <v>0</v>
      </c>
    </row>
    <row r="270" spans="2:65" s="1" customFormat="1" ht="16.5" customHeight="1">
      <c r="B270" s="30"/>
      <c r="C270" s="205" t="s">
        <v>296</v>
      </c>
      <c r="D270" s="205" t="s">
        <v>201</v>
      </c>
      <c r="E270" s="206" t="s">
        <v>1316</v>
      </c>
      <c r="F270" s="207" t="s">
        <v>1317</v>
      </c>
      <c r="G270" s="208" t="s">
        <v>275</v>
      </c>
      <c r="H270" s="209">
        <v>0.4</v>
      </c>
      <c r="I270" s="210"/>
      <c r="J270" s="209">
        <f>ROUND(I270*H270,2)</f>
        <v>0</v>
      </c>
      <c r="K270" s="207" t="s">
        <v>1</v>
      </c>
      <c r="L270" s="34"/>
      <c r="M270" s="211" t="s">
        <v>1</v>
      </c>
      <c r="N270" s="212" t="s">
        <v>41</v>
      </c>
      <c r="O270" s="6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AR270" s="215" t="s">
        <v>323</v>
      </c>
      <c r="AT270" s="215" t="s">
        <v>201</v>
      </c>
      <c r="AU270" s="215" t="s">
        <v>85</v>
      </c>
      <c r="AY270" s="13" t="s">
        <v>198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3" t="s">
        <v>83</v>
      </c>
      <c r="BK270" s="216">
        <f>ROUND(I270*H270,2)</f>
        <v>0</v>
      </c>
      <c r="BL270" s="13" t="s">
        <v>323</v>
      </c>
      <c r="BM270" s="215" t="s">
        <v>299</v>
      </c>
    </row>
    <row r="271" spans="2:65" s="1" customFormat="1" ht="16.5" customHeight="1">
      <c r="B271" s="30"/>
      <c r="C271" s="205" t="s">
        <v>257</v>
      </c>
      <c r="D271" s="205" t="s">
        <v>201</v>
      </c>
      <c r="E271" s="206" t="s">
        <v>1318</v>
      </c>
      <c r="F271" s="207" t="s">
        <v>1319</v>
      </c>
      <c r="G271" s="208" t="s">
        <v>446</v>
      </c>
      <c r="H271" s="209">
        <v>36</v>
      </c>
      <c r="I271" s="210"/>
      <c r="J271" s="209">
        <f>ROUND(I271*H271,2)</f>
        <v>0</v>
      </c>
      <c r="K271" s="207" t="s">
        <v>1</v>
      </c>
      <c r="L271" s="34"/>
      <c r="M271" s="211" t="s">
        <v>1</v>
      </c>
      <c r="N271" s="212" t="s">
        <v>41</v>
      </c>
      <c r="O271" s="62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AR271" s="215" t="s">
        <v>323</v>
      </c>
      <c r="AT271" s="215" t="s">
        <v>201</v>
      </c>
      <c r="AU271" s="215" t="s">
        <v>85</v>
      </c>
      <c r="AY271" s="13" t="s">
        <v>198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3" t="s">
        <v>83</v>
      </c>
      <c r="BK271" s="216">
        <f>ROUND(I271*H271,2)</f>
        <v>0</v>
      </c>
      <c r="BL271" s="13" t="s">
        <v>323</v>
      </c>
      <c r="BM271" s="215" t="s">
        <v>304</v>
      </c>
    </row>
    <row r="272" spans="2:65" s="1" customFormat="1" ht="16.5" customHeight="1">
      <c r="B272" s="30"/>
      <c r="C272" s="205" t="s">
        <v>268</v>
      </c>
      <c r="D272" s="205" t="s">
        <v>201</v>
      </c>
      <c r="E272" s="206" t="s">
        <v>1320</v>
      </c>
      <c r="F272" s="207" t="s">
        <v>1321</v>
      </c>
      <c r="G272" s="208" t="s">
        <v>446</v>
      </c>
      <c r="H272" s="209">
        <v>2</v>
      </c>
      <c r="I272" s="210"/>
      <c r="J272" s="209">
        <f>ROUND(I272*H272,2)</f>
        <v>0</v>
      </c>
      <c r="K272" s="207" t="s">
        <v>1</v>
      </c>
      <c r="L272" s="34"/>
      <c r="M272" s="211" t="s">
        <v>1</v>
      </c>
      <c r="N272" s="212" t="s">
        <v>41</v>
      </c>
      <c r="O272" s="62"/>
      <c r="P272" s="213">
        <f>O272*H272</f>
        <v>0</v>
      </c>
      <c r="Q272" s="213">
        <v>0</v>
      </c>
      <c r="R272" s="213">
        <f>Q272*H272</f>
        <v>0</v>
      </c>
      <c r="S272" s="213">
        <v>0</v>
      </c>
      <c r="T272" s="214">
        <f>S272*H272</f>
        <v>0</v>
      </c>
      <c r="AR272" s="215" t="s">
        <v>323</v>
      </c>
      <c r="AT272" s="215" t="s">
        <v>201</v>
      </c>
      <c r="AU272" s="215" t="s">
        <v>85</v>
      </c>
      <c r="AY272" s="13" t="s">
        <v>198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3" t="s">
        <v>83</v>
      </c>
      <c r="BK272" s="216">
        <f>ROUND(I272*H272,2)</f>
        <v>0</v>
      </c>
      <c r="BL272" s="13" t="s">
        <v>323</v>
      </c>
      <c r="BM272" s="215" t="s">
        <v>307</v>
      </c>
    </row>
    <row r="273" spans="2:65" s="11" customFormat="1" ht="22.9" customHeight="1">
      <c r="B273" s="189"/>
      <c r="C273" s="190"/>
      <c r="D273" s="191" t="s">
        <v>75</v>
      </c>
      <c r="E273" s="203" t="s">
        <v>1386</v>
      </c>
      <c r="F273" s="203" t="s">
        <v>1387</v>
      </c>
      <c r="G273" s="190"/>
      <c r="H273" s="190"/>
      <c r="I273" s="193"/>
      <c r="J273" s="204">
        <f>BK273</f>
        <v>0</v>
      </c>
      <c r="K273" s="190"/>
      <c r="L273" s="195"/>
      <c r="M273" s="196"/>
      <c r="N273" s="197"/>
      <c r="O273" s="197"/>
      <c r="P273" s="198">
        <f>SUM(P274:P275)</f>
        <v>0</v>
      </c>
      <c r="Q273" s="197"/>
      <c r="R273" s="198">
        <f>SUM(R274:R275)</f>
        <v>0</v>
      </c>
      <c r="S273" s="197"/>
      <c r="T273" s="199">
        <f>SUM(T274:T275)</f>
        <v>0</v>
      </c>
      <c r="AR273" s="200" t="s">
        <v>208</v>
      </c>
      <c r="AT273" s="201" t="s">
        <v>75</v>
      </c>
      <c r="AU273" s="201" t="s">
        <v>83</v>
      </c>
      <c r="AY273" s="200" t="s">
        <v>198</v>
      </c>
      <c r="BK273" s="202">
        <f>SUM(BK274:BK275)</f>
        <v>0</v>
      </c>
    </row>
    <row r="274" spans="2:65" s="1" customFormat="1" ht="16.5" customHeight="1">
      <c r="B274" s="30"/>
      <c r="C274" s="205" t="s">
        <v>260</v>
      </c>
      <c r="D274" s="205" t="s">
        <v>201</v>
      </c>
      <c r="E274" s="206" t="s">
        <v>1388</v>
      </c>
      <c r="F274" s="207" t="s">
        <v>1389</v>
      </c>
      <c r="G274" s="208" t="s">
        <v>446</v>
      </c>
      <c r="H274" s="209">
        <v>11</v>
      </c>
      <c r="I274" s="210"/>
      <c r="J274" s="209">
        <f>ROUND(I274*H274,2)</f>
        <v>0</v>
      </c>
      <c r="K274" s="207" t="s">
        <v>1</v>
      </c>
      <c r="L274" s="34"/>
      <c r="M274" s="211" t="s">
        <v>1</v>
      </c>
      <c r="N274" s="212" t="s">
        <v>41</v>
      </c>
      <c r="O274" s="62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AR274" s="215" t="s">
        <v>323</v>
      </c>
      <c r="AT274" s="215" t="s">
        <v>201</v>
      </c>
      <c r="AU274" s="215" t="s">
        <v>85</v>
      </c>
      <c r="AY274" s="13" t="s">
        <v>198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3" t="s">
        <v>83</v>
      </c>
      <c r="BK274" s="216">
        <f>ROUND(I274*H274,2)</f>
        <v>0</v>
      </c>
      <c r="BL274" s="13" t="s">
        <v>323</v>
      </c>
      <c r="BM274" s="215" t="s">
        <v>310</v>
      </c>
    </row>
    <row r="275" spans="2:65" s="1" customFormat="1" ht="16.5" customHeight="1">
      <c r="B275" s="30"/>
      <c r="C275" s="205" t="s">
        <v>311</v>
      </c>
      <c r="D275" s="205" t="s">
        <v>201</v>
      </c>
      <c r="E275" s="206" t="s">
        <v>1390</v>
      </c>
      <c r="F275" s="207" t="s">
        <v>1391</v>
      </c>
      <c r="G275" s="208" t="s">
        <v>446</v>
      </c>
      <c r="H275" s="209">
        <v>1</v>
      </c>
      <c r="I275" s="210"/>
      <c r="J275" s="209">
        <f>ROUND(I275*H275,2)</f>
        <v>0</v>
      </c>
      <c r="K275" s="207" t="s">
        <v>1</v>
      </c>
      <c r="L275" s="34"/>
      <c r="M275" s="211" t="s">
        <v>1</v>
      </c>
      <c r="N275" s="212" t="s">
        <v>41</v>
      </c>
      <c r="O275" s="62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AR275" s="215" t="s">
        <v>323</v>
      </c>
      <c r="AT275" s="215" t="s">
        <v>201</v>
      </c>
      <c r="AU275" s="215" t="s">
        <v>85</v>
      </c>
      <c r="AY275" s="13" t="s">
        <v>198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3" t="s">
        <v>83</v>
      </c>
      <c r="BK275" s="216">
        <f>ROUND(I275*H275,2)</f>
        <v>0</v>
      </c>
      <c r="BL275" s="13" t="s">
        <v>323</v>
      </c>
      <c r="BM275" s="215" t="s">
        <v>314</v>
      </c>
    </row>
    <row r="276" spans="2:65" s="11" customFormat="1" ht="22.9" customHeight="1">
      <c r="B276" s="189"/>
      <c r="C276" s="190"/>
      <c r="D276" s="191" t="s">
        <v>75</v>
      </c>
      <c r="E276" s="203" t="s">
        <v>1392</v>
      </c>
      <c r="F276" s="203" t="s">
        <v>1329</v>
      </c>
      <c r="G276" s="190"/>
      <c r="H276" s="190"/>
      <c r="I276" s="193"/>
      <c r="J276" s="204">
        <f>BK276</f>
        <v>0</v>
      </c>
      <c r="K276" s="190"/>
      <c r="L276" s="195"/>
      <c r="M276" s="196"/>
      <c r="N276" s="197"/>
      <c r="O276" s="197"/>
      <c r="P276" s="198">
        <f>P277</f>
        <v>0</v>
      </c>
      <c r="Q276" s="197"/>
      <c r="R276" s="198">
        <f>R277</f>
        <v>0</v>
      </c>
      <c r="S276" s="197"/>
      <c r="T276" s="199">
        <f>T277</f>
        <v>0</v>
      </c>
      <c r="AR276" s="200" t="s">
        <v>208</v>
      </c>
      <c r="AT276" s="201" t="s">
        <v>75</v>
      </c>
      <c r="AU276" s="201" t="s">
        <v>83</v>
      </c>
      <c r="AY276" s="200" t="s">
        <v>198</v>
      </c>
      <c r="BK276" s="202">
        <f>BK277</f>
        <v>0</v>
      </c>
    </row>
    <row r="277" spans="2:65" s="1" customFormat="1" ht="16.5" customHeight="1">
      <c r="B277" s="30"/>
      <c r="C277" s="205" t="s">
        <v>263</v>
      </c>
      <c r="D277" s="205" t="s">
        <v>201</v>
      </c>
      <c r="E277" s="206" t="s">
        <v>1330</v>
      </c>
      <c r="F277" s="207" t="s">
        <v>1331</v>
      </c>
      <c r="G277" s="208" t="s">
        <v>446</v>
      </c>
      <c r="H277" s="209">
        <v>1</v>
      </c>
      <c r="I277" s="210"/>
      <c r="J277" s="209">
        <f>ROUND(I277*H277,2)</f>
        <v>0</v>
      </c>
      <c r="K277" s="207" t="s">
        <v>1</v>
      </c>
      <c r="L277" s="34"/>
      <c r="M277" s="211" t="s">
        <v>1</v>
      </c>
      <c r="N277" s="212" t="s">
        <v>41</v>
      </c>
      <c r="O277" s="62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AR277" s="215" t="s">
        <v>323</v>
      </c>
      <c r="AT277" s="215" t="s">
        <v>201</v>
      </c>
      <c r="AU277" s="215" t="s">
        <v>85</v>
      </c>
      <c r="AY277" s="13" t="s">
        <v>198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3" t="s">
        <v>83</v>
      </c>
      <c r="BK277" s="216">
        <f>ROUND(I277*H277,2)</f>
        <v>0</v>
      </c>
      <c r="BL277" s="13" t="s">
        <v>323</v>
      </c>
      <c r="BM277" s="215" t="s">
        <v>317</v>
      </c>
    </row>
    <row r="278" spans="2:65" s="11" customFormat="1" ht="22.9" customHeight="1">
      <c r="B278" s="189"/>
      <c r="C278" s="190"/>
      <c r="D278" s="191" t="s">
        <v>75</v>
      </c>
      <c r="E278" s="203" t="s">
        <v>1393</v>
      </c>
      <c r="F278" s="203" t="s">
        <v>1394</v>
      </c>
      <c r="G278" s="190"/>
      <c r="H278" s="190"/>
      <c r="I278" s="193"/>
      <c r="J278" s="204">
        <f>BK278</f>
        <v>0</v>
      </c>
      <c r="K278" s="190"/>
      <c r="L278" s="195"/>
      <c r="M278" s="196"/>
      <c r="N278" s="197"/>
      <c r="O278" s="197"/>
      <c r="P278" s="198">
        <f>P279</f>
        <v>0</v>
      </c>
      <c r="Q278" s="197"/>
      <c r="R278" s="198">
        <f>R279</f>
        <v>0</v>
      </c>
      <c r="S278" s="197"/>
      <c r="T278" s="199">
        <f>T279</f>
        <v>0</v>
      </c>
      <c r="AR278" s="200" t="s">
        <v>208</v>
      </c>
      <c r="AT278" s="201" t="s">
        <v>75</v>
      </c>
      <c r="AU278" s="201" t="s">
        <v>83</v>
      </c>
      <c r="AY278" s="200" t="s">
        <v>198</v>
      </c>
      <c r="BK278" s="202">
        <f>BK279</f>
        <v>0</v>
      </c>
    </row>
    <row r="279" spans="2:65" s="1" customFormat="1" ht="16.5" customHeight="1">
      <c r="B279" s="30"/>
      <c r="C279" s="205" t="s">
        <v>300</v>
      </c>
      <c r="D279" s="205" t="s">
        <v>201</v>
      </c>
      <c r="E279" s="206" t="s">
        <v>1395</v>
      </c>
      <c r="F279" s="207" t="s">
        <v>1396</v>
      </c>
      <c r="G279" s="208" t="s">
        <v>446</v>
      </c>
      <c r="H279" s="209">
        <v>2</v>
      </c>
      <c r="I279" s="210"/>
      <c r="J279" s="209">
        <f>ROUND(I279*H279,2)</f>
        <v>0</v>
      </c>
      <c r="K279" s="207" t="s">
        <v>1</v>
      </c>
      <c r="L279" s="34"/>
      <c r="M279" s="211" t="s">
        <v>1</v>
      </c>
      <c r="N279" s="212" t="s">
        <v>41</v>
      </c>
      <c r="O279" s="62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AR279" s="215" t="s">
        <v>323</v>
      </c>
      <c r="AT279" s="215" t="s">
        <v>201</v>
      </c>
      <c r="AU279" s="215" t="s">
        <v>85</v>
      </c>
      <c r="AY279" s="13" t="s">
        <v>198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3" t="s">
        <v>83</v>
      </c>
      <c r="BK279" s="216">
        <f>ROUND(I279*H279,2)</f>
        <v>0</v>
      </c>
      <c r="BL279" s="13" t="s">
        <v>323</v>
      </c>
      <c r="BM279" s="215" t="s">
        <v>320</v>
      </c>
    </row>
    <row r="280" spans="2:65" s="11" customFormat="1" ht="22.9" customHeight="1">
      <c r="B280" s="189"/>
      <c r="C280" s="190"/>
      <c r="D280" s="191" t="s">
        <v>75</v>
      </c>
      <c r="E280" s="203" t="s">
        <v>1397</v>
      </c>
      <c r="F280" s="203" t="s">
        <v>1398</v>
      </c>
      <c r="G280" s="190"/>
      <c r="H280" s="190"/>
      <c r="I280" s="193"/>
      <c r="J280" s="204">
        <f>BK280</f>
        <v>0</v>
      </c>
      <c r="K280" s="190"/>
      <c r="L280" s="195"/>
      <c r="M280" s="196"/>
      <c r="N280" s="197"/>
      <c r="O280" s="197"/>
      <c r="P280" s="198">
        <f>P281</f>
        <v>0</v>
      </c>
      <c r="Q280" s="197"/>
      <c r="R280" s="198">
        <f>R281</f>
        <v>0</v>
      </c>
      <c r="S280" s="197"/>
      <c r="T280" s="199">
        <f>T281</f>
        <v>0</v>
      </c>
      <c r="AR280" s="200" t="s">
        <v>208</v>
      </c>
      <c r="AT280" s="201" t="s">
        <v>75</v>
      </c>
      <c r="AU280" s="201" t="s">
        <v>83</v>
      </c>
      <c r="AY280" s="200" t="s">
        <v>198</v>
      </c>
      <c r="BK280" s="202">
        <f>BK281</f>
        <v>0</v>
      </c>
    </row>
    <row r="281" spans="2:65" s="1" customFormat="1" ht="16.5" customHeight="1">
      <c r="B281" s="30"/>
      <c r="C281" s="205" t="s">
        <v>267</v>
      </c>
      <c r="D281" s="205" t="s">
        <v>201</v>
      </c>
      <c r="E281" s="206" t="s">
        <v>1399</v>
      </c>
      <c r="F281" s="207" t="s">
        <v>1400</v>
      </c>
      <c r="G281" s="208" t="s">
        <v>446</v>
      </c>
      <c r="H281" s="209">
        <v>1</v>
      </c>
      <c r="I281" s="210"/>
      <c r="J281" s="209">
        <f>ROUND(I281*H281,2)</f>
        <v>0</v>
      </c>
      <c r="K281" s="207" t="s">
        <v>1</v>
      </c>
      <c r="L281" s="34"/>
      <c r="M281" s="211" t="s">
        <v>1</v>
      </c>
      <c r="N281" s="212" t="s">
        <v>41</v>
      </c>
      <c r="O281" s="62"/>
      <c r="P281" s="213">
        <f>O281*H281</f>
        <v>0</v>
      </c>
      <c r="Q281" s="213">
        <v>0</v>
      </c>
      <c r="R281" s="213">
        <f>Q281*H281</f>
        <v>0</v>
      </c>
      <c r="S281" s="213">
        <v>0</v>
      </c>
      <c r="T281" s="214">
        <f>S281*H281</f>
        <v>0</v>
      </c>
      <c r="AR281" s="215" t="s">
        <v>323</v>
      </c>
      <c r="AT281" s="215" t="s">
        <v>201</v>
      </c>
      <c r="AU281" s="215" t="s">
        <v>85</v>
      </c>
      <c r="AY281" s="13" t="s">
        <v>198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3" t="s">
        <v>83</v>
      </c>
      <c r="BK281" s="216">
        <f>ROUND(I281*H281,2)</f>
        <v>0</v>
      </c>
      <c r="BL281" s="13" t="s">
        <v>323</v>
      </c>
      <c r="BM281" s="215" t="s">
        <v>323</v>
      </c>
    </row>
    <row r="282" spans="2:65" s="11" customFormat="1" ht="22.9" customHeight="1">
      <c r="B282" s="189"/>
      <c r="C282" s="190"/>
      <c r="D282" s="191" t="s">
        <v>75</v>
      </c>
      <c r="E282" s="203" t="s">
        <v>1401</v>
      </c>
      <c r="F282" s="203" t="s">
        <v>1339</v>
      </c>
      <c r="G282" s="190"/>
      <c r="H282" s="190"/>
      <c r="I282" s="193"/>
      <c r="J282" s="204">
        <f>BK282</f>
        <v>0</v>
      </c>
      <c r="K282" s="190"/>
      <c r="L282" s="195"/>
      <c r="M282" s="196"/>
      <c r="N282" s="197"/>
      <c r="O282" s="197"/>
      <c r="P282" s="198">
        <f>SUM(P283:P286)</f>
        <v>0</v>
      </c>
      <c r="Q282" s="197"/>
      <c r="R282" s="198">
        <f>SUM(R283:R286)</f>
        <v>0</v>
      </c>
      <c r="S282" s="197"/>
      <c r="T282" s="199">
        <f>SUM(T283:T286)</f>
        <v>0</v>
      </c>
      <c r="AR282" s="200" t="s">
        <v>208</v>
      </c>
      <c r="AT282" s="201" t="s">
        <v>75</v>
      </c>
      <c r="AU282" s="201" t="s">
        <v>83</v>
      </c>
      <c r="AY282" s="200" t="s">
        <v>198</v>
      </c>
      <c r="BK282" s="202">
        <f>SUM(BK283:BK286)</f>
        <v>0</v>
      </c>
    </row>
    <row r="283" spans="2:65" s="1" customFormat="1" ht="16.5" customHeight="1">
      <c r="B283" s="30"/>
      <c r="C283" s="205" t="s">
        <v>324</v>
      </c>
      <c r="D283" s="205" t="s">
        <v>201</v>
      </c>
      <c r="E283" s="206" t="s">
        <v>1342</v>
      </c>
      <c r="F283" s="207" t="s">
        <v>1343</v>
      </c>
      <c r="G283" s="208" t="s">
        <v>446</v>
      </c>
      <c r="H283" s="209">
        <v>2</v>
      </c>
      <c r="I283" s="210"/>
      <c r="J283" s="209">
        <f>ROUND(I283*H283,2)</f>
        <v>0</v>
      </c>
      <c r="K283" s="207" t="s">
        <v>1</v>
      </c>
      <c r="L283" s="34"/>
      <c r="M283" s="211" t="s">
        <v>1</v>
      </c>
      <c r="N283" s="212" t="s">
        <v>41</v>
      </c>
      <c r="O283" s="6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AR283" s="215" t="s">
        <v>323</v>
      </c>
      <c r="AT283" s="215" t="s">
        <v>201</v>
      </c>
      <c r="AU283" s="215" t="s">
        <v>85</v>
      </c>
      <c r="AY283" s="13" t="s">
        <v>198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3" t="s">
        <v>83</v>
      </c>
      <c r="BK283" s="216">
        <f>ROUND(I283*H283,2)</f>
        <v>0</v>
      </c>
      <c r="BL283" s="13" t="s">
        <v>323</v>
      </c>
      <c r="BM283" s="215" t="s">
        <v>327</v>
      </c>
    </row>
    <row r="284" spans="2:65" s="1" customFormat="1" ht="16.5" customHeight="1">
      <c r="B284" s="30"/>
      <c r="C284" s="205" t="s">
        <v>272</v>
      </c>
      <c r="D284" s="205" t="s">
        <v>201</v>
      </c>
      <c r="E284" s="206" t="s">
        <v>1344</v>
      </c>
      <c r="F284" s="207" t="s">
        <v>1345</v>
      </c>
      <c r="G284" s="208" t="s">
        <v>446</v>
      </c>
      <c r="H284" s="209">
        <v>1</v>
      </c>
      <c r="I284" s="210"/>
      <c r="J284" s="209">
        <f>ROUND(I284*H284,2)</f>
        <v>0</v>
      </c>
      <c r="K284" s="207" t="s">
        <v>1</v>
      </c>
      <c r="L284" s="34"/>
      <c r="M284" s="211" t="s">
        <v>1</v>
      </c>
      <c r="N284" s="212" t="s">
        <v>41</v>
      </c>
      <c r="O284" s="62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AR284" s="215" t="s">
        <v>323</v>
      </c>
      <c r="AT284" s="215" t="s">
        <v>201</v>
      </c>
      <c r="AU284" s="215" t="s">
        <v>85</v>
      </c>
      <c r="AY284" s="13" t="s">
        <v>198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3" t="s">
        <v>83</v>
      </c>
      <c r="BK284" s="216">
        <f>ROUND(I284*H284,2)</f>
        <v>0</v>
      </c>
      <c r="BL284" s="13" t="s">
        <v>323</v>
      </c>
      <c r="BM284" s="215" t="s">
        <v>330</v>
      </c>
    </row>
    <row r="285" spans="2:65" s="1" customFormat="1" ht="16.5" customHeight="1">
      <c r="B285" s="30"/>
      <c r="C285" s="205" t="s">
        <v>331</v>
      </c>
      <c r="D285" s="205" t="s">
        <v>201</v>
      </c>
      <c r="E285" s="206" t="s">
        <v>1402</v>
      </c>
      <c r="F285" s="207" t="s">
        <v>1403</v>
      </c>
      <c r="G285" s="208" t="s">
        <v>446</v>
      </c>
      <c r="H285" s="209">
        <v>1</v>
      </c>
      <c r="I285" s="210"/>
      <c r="J285" s="209">
        <f>ROUND(I285*H285,2)</f>
        <v>0</v>
      </c>
      <c r="K285" s="207" t="s">
        <v>1</v>
      </c>
      <c r="L285" s="34"/>
      <c r="M285" s="211" t="s">
        <v>1</v>
      </c>
      <c r="N285" s="212" t="s">
        <v>41</v>
      </c>
      <c r="O285" s="62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AR285" s="215" t="s">
        <v>323</v>
      </c>
      <c r="AT285" s="215" t="s">
        <v>201</v>
      </c>
      <c r="AU285" s="215" t="s">
        <v>85</v>
      </c>
      <c r="AY285" s="13" t="s">
        <v>198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3" t="s">
        <v>83</v>
      </c>
      <c r="BK285" s="216">
        <f>ROUND(I285*H285,2)</f>
        <v>0</v>
      </c>
      <c r="BL285" s="13" t="s">
        <v>323</v>
      </c>
      <c r="BM285" s="215" t="s">
        <v>334</v>
      </c>
    </row>
    <row r="286" spans="2:65" s="1" customFormat="1" ht="16.5" customHeight="1">
      <c r="B286" s="30"/>
      <c r="C286" s="205" t="s">
        <v>276</v>
      </c>
      <c r="D286" s="205" t="s">
        <v>201</v>
      </c>
      <c r="E286" s="206" t="s">
        <v>1404</v>
      </c>
      <c r="F286" s="207" t="s">
        <v>1405</v>
      </c>
      <c r="G286" s="208" t="s">
        <v>446</v>
      </c>
      <c r="H286" s="209">
        <v>1</v>
      </c>
      <c r="I286" s="210"/>
      <c r="J286" s="209">
        <f>ROUND(I286*H286,2)</f>
        <v>0</v>
      </c>
      <c r="K286" s="207" t="s">
        <v>1</v>
      </c>
      <c r="L286" s="34"/>
      <c r="M286" s="211" t="s">
        <v>1</v>
      </c>
      <c r="N286" s="212" t="s">
        <v>41</v>
      </c>
      <c r="O286" s="62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AR286" s="215" t="s">
        <v>323</v>
      </c>
      <c r="AT286" s="215" t="s">
        <v>201</v>
      </c>
      <c r="AU286" s="215" t="s">
        <v>85</v>
      </c>
      <c r="AY286" s="13" t="s">
        <v>198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3" t="s">
        <v>83</v>
      </c>
      <c r="BK286" s="216">
        <f>ROUND(I286*H286,2)</f>
        <v>0</v>
      </c>
      <c r="BL286" s="13" t="s">
        <v>323</v>
      </c>
      <c r="BM286" s="215" t="s">
        <v>337</v>
      </c>
    </row>
    <row r="287" spans="2:65" s="11" customFormat="1" ht="22.9" customHeight="1">
      <c r="B287" s="189"/>
      <c r="C287" s="190"/>
      <c r="D287" s="191" t="s">
        <v>75</v>
      </c>
      <c r="E287" s="203" t="s">
        <v>1406</v>
      </c>
      <c r="F287" s="203" t="s">
        <v>1339</v>
      </c>
      <c r="G287" s="190"/>
      <c r="H287" s="190"/>
      <c r="I287" s="193"/>
      <c r="J287" s="204">
        <f>BK287</f>
        <v>0</v>
      </c>
      <c r="K287" s="190"/>
      <c r="L287" s="195"/>
      <c r="M287" s="196"/>
      <c r="N287" s="197"/>
      <c r="O287" s="197"/>
      <c r="P287" s="198">
        <f>P288</f>
        <v>0</v>
      </c>
      <c r="Q287" s="197"/>
      <c r="R287" s="198">
        <f>R288</f>
        <v>0</v>
      </c>
      <c r="S287" s="197"/>
      <c r="T287" s="199">
        <f>T288</f>
        <v>0</v>
      </c>
      <c r="AR287" s="200" t="s">
        <v>208</v>
      </c>
      <c r="AT287" s="201" t="s">
        <v>75</v>
      </c>
      <c r="AU287" s="201" t="s">
        <v>83</v>
      </c>
      <c r="AY287" s="200" t="s">
        <v>198</v>
      </c>
      <c r="BK287" s="202">
        <f>BK288</f>
        <v>0</v>
      </c>
    </row>
    <row r="288" spans="2:65" s="1" customFormat="1" ht="16.5" customHeight="1">
      <c r="B288" s="30"/>
      <c r="C288" s="205" t="s">
        <v>338</v>
      </c>
      <c r="D288" s="205" t="s">
        <v>201</v>
      </c>
      <c r="E288" s="206" t="s">
        <v>1407</v>
      </c>
      <c r="F288" s="207" t="s">
        <v>1408</v>
      </c>
      <c r="G288" s="208" t="s">
        <v>446</v>
      </c>
      <c r="H288" s="209">
        <v>6</v>
      </c>
      <c r="I288" s="210"/>
      <c r="J288" s="209">
        <f>ROUND(I288*H288,2)</f>
        <v>0</v>
      </c>
      <c r="K288" s="207" t="s">
        <v>1</v>
      </c>
      <c r="L288" s="34"/>
      <c r="M288" s="211" t="s">
        <v>1</v>
      </c>
      <c r="N288" s="212" t="s">
        <v>41</v>
      </c>
      <c r="O288" s="62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AR288" s="215" t="s">
        <v>323</v>
      </c>
      <c r="AT288" s="215" t="s">
        <v>201</v>
      </c>
      <c r="AU288" s="215" t="s">
        <v>85</v>
      </c>
      <c r="AY288" s="13" t="s">
        <v>198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3" t="s">
        <v>83</v>
      </c>
      <c r="BK288" s="216">
        <f>ROUND(I288*H288,2)</f>
        <v>0</v>
      </c>
      <c r="BL288" s="13" t="s">
        <v>323</v>
      </c>
      <c r="BM288" s="215" t="s">
        <v>341</v>
      </c>
    </row>
    <row r="289" spans="2:65" s="11" customFormat="1" ht="22.9" customHeight="1">
      <c r="B289" s="189"/>
      <c r="C289" s="190"/>
      <c r="D289" s="191" t="s">
        <v>75</v>
      </c>
      <c r="E289" s="203" t="s">
        <v>1409</v>
      </c>
      <c r="F289" s="203" t="s">
        <v>1410</v>
      </c>
      <c r="G289" s="190"/>
      <c r="H289" s="190"/>
      <c r="I289" s="193"/>
      <c r="J289" s="204">
        <f>BK289</f>
        <v>0</v>
      </c>
      <c r="K289" s="190"/>
      <c r="L289" s="195"/>
      <c r="M289" s="196"/>
      <c r="N289" s="197"/>
      <c r="O289" s="197"/>
      <c r="P289" s="198">
        <f>P290</f>
        <v>0</v>
      </c>
      <c r="Q289" s="197"/>
      <c r="R289" s="198">
        <f>R290</f>
        <v>0</v>
      </c>
      <c r="S289" s="197"/>
      <c r="T289" s="199">
        <f>T290</f>
        <v>0</v>
      </c>
      <c r="AR289" s="200" t="s">
        <v>208</v>
      </c>
      <c r="AT289" s="201" t="s">
        <v>75</v>
      </c>
      <c r="AU289" s="201" t="s">
        <v>83</v>
      </c>
      <c r="AY289" s="200" t="s">
        <v>198</v>
      </c>
      <c r="BK289" s="202">
        <f>BK290</f>
        <v>0</v>
      </c>
    </row>
    <row r="290" spans="2:65" s="1" customFormat="1" ht="16.5" customHeight="1">
      <c r="B290" s="30"/>
      <c r="C290" s="205" t="s">
        <v>279</v>
      </c>
      <c r="D290" s="205" t="s">
        <v>201</v>
      </c>
      <c r="E290" s="206" t="s">
        <v>1411</v>
      </c>
      <c r="F290" s="207" t="s">
        <v>1412</v>
      </c>
      <c r="G290" s="208" t="s">
        <v>446</v>
      </c>
      <c r="H290" s="209">
        <v>2</v>
      </c>
      <c r="I290" s="210"/>
      <c r="J290" s="209">
        <f>ROUND(I290*H290,2)</f>
        <v>0</v>
      </c>
      <c r="K290" s="207" t="s">
        <v>1</v>
      </c>
      <c r="L290" s="34"/>
      <c r="M290" s="211" t="s">
        <v>1</v>
      </c>
      <c r="N290" s="212" t="s">
        <v>41</v>
      </c>
      <c r="O290" s="62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AR290" s="215" t="s">
        <v>323</v>
      </c>
      <c r="AT290" s="215" t="s">
        <v>201</v>
      </c>
      <c r="AU290" s="215" t="s">
        <v>85</v>
      </c>
      <c r="AY290" s="13" t="s">
        <v>198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3" t="s">
        <v>83</v>
      </c>
      <c r="BK290" s="216">
        <f>ROUND(I290*H290,2)</f>
        <v>0</v>
      </c>
      <c r="BL290" s="13" t="s">
        <v>323</v>
      </c>
      <c r="BM290" s="215" t="s">
        <v>344</v>
      </c>
    </row>
    <row r="291" spans="2:65" s="11" customFormat="1" ht="22.9" customHeight="1">
      <c r="B291" s="189"/>
      <c r="C291" s="190"/>
      <c r="D291" s="191" t="s">
        <v>75</v>
      </c>
      <c r="E291" s="203" t="s">
        <v>1413</v>
      </c>
      <c r="F291" s="203" t="s">
        <v>1353</v>
      </c>
      <c r="G291" s="190"/>
      <c r="H291" s="190"/>
      <c r="I291" s="193"/>
      <c r="J291" s="204">
        <f>BK291</f>
        <v>0</v>
      </c>
      <c r="K291" s="190"/>
      <c r="L291" s="195"/>
      <c r="M291" s="196"/>
      <c r="N291" s="197"/>
      <c r="O291" s="197"/>
      <c r="P291" s="198">
        <f>P292</f>
        <v>0</v>
      </c>
      <c r="Q291" s="197"/>
      <c r="R291" s="198">
        <f>R292</f>
        <v>0</v>
      </c>
      <c r="S291" s="197"/>
      <c r="T291" s="199">
        <f>T292</f>
        <v>0</v>
      </c>
      <c r="AR291" s="200" t="s">
        <v>208</v>
      </c>
      <c r="AT291" s="201" t="s">
        <v>75</v>
      </c>
      <c r="AU291" s="201" t="s">
        <v>83</v>
      </c>
      <c r="AY291" s="200" t="s">
        <v>198</v>
      </c>
      <c r="BK291" s="202">
        <f>BK292</f>
        <v>0</v>
      </c>
    </row>
    <row r="292" spans="2:65" s="1" customFormat="1" ht="16.5" customHeight="1">
      <c r="B292" s="30"/>
      <c r="C292" s="205" t="s">
        <v>345</v>
      </c>
      <c r="D292" s="205" t="s">
        <v>201</v>
      </c>
      <c r="E292" s="206" t="s">
        <v>1354</v>
      </c>
      <c r="F292" s="207" t="s">
        <v>1355</v>
      </c>
      <c r="G292" s="208" t="s">
        <v>446</v>
      </c>
      <c r="H292" s="209">
        <v>22</v>
      </c>
      <c r="I292" s="210"/>
      <c r="J292" s="209">
        <f>ROUND(I292*H292,2)</f>
        <v>0</v>
      </c>
      <c r="K292" s="207" t="s">
        <v>1</v>
      </c>
      <c r="L292" s="34"/>
      <c r="M292" s="211" t="s">
        <v>1</v>
      </c>
      <c r="N292" s="212" t="s">
        <v>41</v>
      </c>
      <c r="O292" s="62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AR292" s="215" t="s">
        <v>323</v>
      </c>
      <c r="AT292" s="215" t="s">
        <v>201</v>
      </c>
      <c r="AU292" s="215" t="s">
        <v>85</v>
      </c>
      <c r="AY292" s="13" t="s">
        <v>198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3" t="s">
        <v>83</v>
      </c>
      <c r="BK292" s="216">
        <f>ROUND(I292*H292,2)</f>
        <v>0</v>
      </c>
      <c r="BL292" s="13" t="s">
        <v>323</v>
      </c>
      <c r="BM292" s="215" t="s">
        <v>348</v>
      </c>
    </row>
    <row r="293" spans="2:65" s="11" customFormat="1" ht="22.9" customHeight="1">
      <c r="B293" s="189"/>
      <c r="C293" s="190"/>
      <c r="D293" s="191" t="s">
        <v>75</v>
      </c>
      <c r="E293" s="203" t="s">
        <v>1414</v>
      </c>
      <c r="F293" s="203" t="s">
        <v>1375</v>
      </c>
      <c r="G293" s="190"/>
      <c r="H293" s="190"/>
      <c r="I293" s="193"/>
      <c r="J293" s="204">
        <f>BK293</f>
        <v>0</v>
      </c>
      <c r="K293" s="190"/>
      <c r="L293" s="195"/>
      <c r="M293" s="196"/>
      <c r="N293" s="197"/>
      <c r="O293" s="197"/>
      <c r="P293" s="198">
        <f>SUM(P294:P296)</f>
        <v>0</v>
      </c>
      <c r="Q293" s="197"/>
      <c r="R293" s="198">
        <f>SUM(R294:R296)</f>
        <v>0</v>
      </c>
      <c r="S293" s="197"/>
      <c r="T293" s="199">
        <f>SUM(T294:T296)</f>
        <v>0</v>
      </c>
      <c r="AR293" s="200" t="s">
        <v>208</v>
      </c>
      <c r="AT293" s="201" t="s">
        <v>75</v>
      </c>
      <c r="AU293" s="201" t="s">
        <v>83</v>
      </c>
      <c r="AY293" s="200" t="s">
        <v>198</v>
      </c>
      <c r="BK293" s="202">
        <f>SUM(BK294:BK296)</f>
        <v>0</v>
      </c>
    </row>
    <row r="294" spans="2:65" s="1" customFormat="1" ht="16.5" customHeight="1">
      <c r="B294" s="30"/>
      <c r="C294" s="205" t="s">
        <v>282</v>
      </c>
      <c r="D294" s="205" t="s">
        <v>201</v>
      </c>
      <c r="E294" s="206" t="s">
        <v>1415</v>
      </c>
      <c r="F294" s="207" t="s">
        <v>1416</v>
      </c>
      <c r="G294" s="208" t="s">
        <v>446</v>
      </c>
      <c r="H294" s="209">
        <v>1</v>
      </c>
      <c r="I294" s="210"/>
      <c r="J294" s="209">
        <f>ROUND(I294*H294,2)</f>
        <v>0</v>
      </c>
      <c r="K294" s="207" t="s">
        <v>1</v>
      </c>
      <c r="L294" s="34"/>
      <c r="M294" s="211" t="s">
        <v>1</v>
      </c>
      <c r="N294" s="212" t="s">
        <v>41</v>
      </c>
      <c r="O294" s="62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AR294" s="215" t="s">
        <v>323</v>
      </c>
      <c r="AT294" s="215" t="s">
        <v>201</v>
      </c>
      <c r="AU294" s="215" t="s">
        <v>85</v>
      </c>
      <c r="AY294" s="13" t="s">
        <v>198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3" t="s">
        <v>83</v>
      </c>
      <c r="BK294" s="216">
        <f>ROUND(I294*H294,2)</f>
        <v>0</v>
      </c>
      <c r="BL294" s="13" t="s">
        <v>323</v>
      </c>
      <c r="BM294" s="215" t="s">
        <v>351</v>
      </c>
    </row>
    <row r="295" spans="2:65" s="1" customFormat="1" ht="16.5" customHeight="1">
      <c r="B295" s="30"/>
      <c r="C295" s="205" t="s">
        <v>352</v>
      </c>
      <c r="D295" s="205" t="s">
        <v>201</v>
      </c>
      <c r="E295" s="206" t="s">
        <v>1417</v>
      </c>
      <c r="F295" s="207" t="s">
        <v>1418</v>
      </c>
      <c r="G295" s="208" t="s">
        <v>446</v>
      </c>
      <c r="H295" s="209">
        <v>2</v>
      </c>
      <c r="I295" s="210"/>
      <c r="J295" s="209">
        <f>ROUND(I295*H295,2)</f>
        <v>0</v>
      </c>
      <c r="K295" s="207" t="s">
        <v>1</v>
      </c>
      <c r="L295" s="34"/>
      <c r="M295" s="211" t="s">
        <v>1</v>
      </c>
      <c r="N295" s="212" t="s">
        <v>41</v>
      </c>
      <c r="O295" s="62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AR295" s="215" t="s">
        <v>323</v>
      </c>
      <c r="AT295" s="215" t="s">
        <v>201</v>
      </c>
      <c r="AU295" s="215" t="s">
        <v>85</v>
      </c>
      <c r="AY295" s="13" t="s">
        <v>198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3" t="s">
        <v>83</v>
      </c>
      <c r="BK295" s="216">
        <f>ROUND(I295*H295,2)</f>
        <v>0</v>
      </c>
      <c r="BL295" s="13" t="s">
        <v>323</v>
      </c>
      <c r="BM295" s="215" t="s">
        <v>355</v>
      </c>
    </row>
    <row r="296" spans="2:65" s="1" customFormat="1" ht="16.5" customHeight="1">
      <c r="B296" s="30"/>
      <c r="C296" s="205" t="s">
        <v>285</v>
      </c>
      <c r="D296" s="205" t="s">
        <v>201</v>
      </c>
      <c r="E296" s="206" t="s">
        <v>1419</v>
      </c>
      <c r="F296" s="207" t="s">
        <v>1420</v>
      </c>
      <c r="G296" s="208" t="s">
        <v>446</v>
      </c>
      <c r="H296" s="209">
        <v>1</v>
      </c>
      <c r="I296" s="210"/>
      <c r="J296" s="209">
        <f>ROUND(I296*H296,2)</f>
        <v>0</v>
      </c>
      <c r="K296" s="207" t="s">
        <v>1</v>
      </c>
      <c r="L296" s="34"/>
      <c r="M296" s="211" t="s">
        <v>1</v>
      </c>
      <c r="N296" s="212" t="s">
        <v>41</v>
      </c>
      <c r="O296" s="62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AR296" s="215" t="s">
        <v>323</v>
      </c>
      <c r="AT296" s="215" t="s">
        <v>201</v>
      </c>
      <c r="AU296" s="215" t="s">
        <v>85</v>
      </c>
      <c r="AY296" s="13" t="s">
        <v>198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3" t="s">
        <v>83</v>
      </c>
      <c r="BK296" s="216">
        <f>ROUND(I296*H296,2)</f>
        <v>0</v>
      </c>
      <c r="BL296" s="13" t="s">
        <v>323</v>
      </c>
      <c r="BM296" s="215" t="s">
        <v>356</v>
      </c>
    </row>
    <row r="297" spans="2:65" s="11" customFormat="1" ht="22.9" customHeight="1">
      <c r="B297" s="189"/>
      <c r="C297" s="190"/>
      <c r="D297" s="191" t="s">
        <v>75</v>
      </c>
      <c r="E297" s="203" t="s">
        <v>1421</v>
      </c>
      <c r="F297" s="203" t="s">
        <v>1422</v>
      </c>
      <c r="G297" s="190"/>
      <c r="H297" s="190"/>
      <c r="I297" s="193"/>
      <c r="J297" s="204">
        <f>BK297</f>
        <v>0</v>
      </c>
      <c r="K297" s="190"/>
      <c r="L297" s="195"/>
      <c r="M297" s="196"/>
      <c r="N297" s="197"/>
      <c r="O297" s="197"/>
      <c r="P297" s="198">
        <f>SUM(P298:P299)</f>
        <v>0</v>
      </c>
      <c r="Q297" s="197"/>
      <c r="R297" s="198">
        <f>SUM(R298:R299)</f>
        <v>0</v>
      </c>
      <c r="S297" s="197"/>
      <c r="T297" s="199">
        <f>SUM(T298:T299)</f>
        <v>0</v>
      </c>
      <c r="AR297" s="200" t="s">
        <v>208</v>
      </c>
      <c r="AT297" s="201" t="s">
        <v>75</v>
      </c>
      <c r="AU297" s="201" t="s">
        <v>83</v>
      </c>
      <c r="AY297" s="200" t="s">
        <v>198</v>
      </c>
      <c r="BK297" s="202">
        <f>SUM(BK298:BK299)</f>
        <v>0</v>
      </c>
    </row>
    <row r="298" spans="2:65" s="1" customFormat="1" ht="16.5" customHeight="1">
      <c r="B298" s="30"/>
      <c r="C298" s="205" t="s">
        <v>357</v>
      </c>
      <c r="D298" s="205" t="s">
        <v>201</v>
      </c>
      <c r="E298" s="206" t="s">
        <v>1423</v>
      </c>
      <c r="F298" s="207" t="s">
        <v>1424</v>
      </c>
      <c r="G298" s="208" t="s">
        <v>446</v>
      </c>
      <c r="H298" s="209">
        <v>1</v>
      </c>
      <c r="I298" s="210"/>
      <c r="J298" s="209">
        <f>ROUND(I298*H298,2)</f>
        <v>0</v>
      </c>
      <c r="K298" s="207" t="s">
        <v>1</v>
      </c>
      <c r="L298" s="34"/>
      <c r="M298" s="211" t="s">
        <v>1</v>
      </c>
      <c r="N298" s="212" t="s">
        <v>41</v>
      </c>
      <c r="O298" s="62"/>
      <c r="P298" s="213">
        <f>O298*H298</f>
        <v>0</v>
      </c>
      <c r="Q298" s="213">
        <v>0</v>
      </c>
      <c r="R298" s="213">
        <f>Q298*H298</f>
        <v>0</v>
      </c>
      <c r="S298" s="213">
        <v>0</v>
      </c>
      <c r="T298" s="214">
        <f>S298*H298</f>
        <v>0</v>
      </c>
      <c r="AR298" s="215" t="s">
        <v>323</v>
      </c>
      <c r="AT298" s="215" t="s">
        <v>201</v>
      </c>
      <c r="AU298" s="215" t="s">
        <v>85</v>
      </c>
      <c r="AY298" s="13" t="s">
        <v>198</v>
      </c>
      <c r="BE298" s="216">
        <f>IF(N298="základní",J298,0)</f>
        <v>0</v>
      </c>
      <c r="BF298" s="216">
        <f>IF(N298="snížená",J298,0)</f>
        <v>0</v>
      </c>
      <c r="BG298" s="216">
        <f>IF(N298="zákl. přenesená",J298,0)</f>
        <v>0</v>
      </c>
      <c r="BH298" s="216">
        <f>IF(N298="sníž. přenesená",J298,0)</f>
        <v>0</v>
      </c>
      <c r="BI298" s="216">
        <f>IF(N298="nulová",J298,0)</f>
        <v>0</v>
      </c>
      <c r="BJ298" s="13" t="s">
        <v>83</v>
      </c>
      <c r="BK298" s="216">
        <f>ROUND(I298*H298,2)</f>
        <v>0</v>
      </c>
      <c r="BL298" s="13" t="s">
        <v>323</v>
      </c>
      <c r="BM298" s="215" t="s">
        <v>360</v>
      </c>
    </row>
    <row r="299" spans="2:65" s="1" customFormat="1" ht="16.5" customHeight="1">
      <c r="B299" s="30"/>
      <c r="C299" s="205" t="s">
        <v>288</v>
      </c>
      <c r="D299" s="205" t="s">
        <v>201</v>
      </c>
      <c r="E299" s="206" t="s">
        <v>1425</v>
      </c>
      <c r="F299" s="207" t="s">
        <v>1426</v>
      </c>
      <c r="G299" s="208" t="s">
        <v>446</v>
      </c>
      <c r="H299" s="209">
        <v>1</v>
      </c>
      <c r="I299" s="210"/>
      <c r="J299" s="209">
        <f>ROUND(I299*H299,2)</f>
        <v>0</v>
      </c>
      <c r="K299" s="207" t="s">
        <v>1</v>
      </c>
      <c r="L299" s="34"/>
      <c r="M299" s="211" t="s">
        <v>1</v>
      </c>
      <c r="N299" s="212" t="s">
        <v>41</v>
      </c>
      <c r="O299" s="62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AR299" s="215" t="s">
        <v>323</v>
      </c>
      <c r="AT299" s="215" t="s">
        <v>201</v>
      </c>
      <c r="AU299" s="215" t="s">
        <v>85</v>
      </c>
      <c r="AY299" s="13" t="s">
        <v>198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3" t="s">
        <v>83</v>
      </c>
      <c r="BK299" s="216">
        <f>ROUND(I299*H299,2)</f>
        <v>0</v>
      </c>
      <c r="BL299" s="13" t="s">
        <v>323</v>
      </c>
      <c r="BM299" s="215" t="s">
        <v>363</v>
      </c>
    </row>
    <row r="300" spans="2:65" s="11" customFormat="1" ht="25.9" customHeight="1">
      <c r="B300" s="189"/>
      <c r="C300" s="190"/>
      <c r="D300" s="191" t="s">
        <v>75</v>
      </c>
      <c r="E300" s="192" t="s">
        <v>1427</v>
      </c>
      <c r="F300" s="192" t="s">
        <v>1428</v>
      </c>
      <c r="G300" s="190"/>
      <c r="H300" s="190"/>
      <c r="I300" s="193"/>
      <c r="J300" s="194">
        <f>BK300</f>
        <v>0</v>
      </c>
      <c r="K300" s="190"/>
      <c r="L300" s="195"/>
      <c r="M300" s="196"/>
      <c r="N300" s="197"/>
      <c r="O300" s="197"/>
      <c r="P300" s="198">
        <f>P301+P303+P305+P309</f>
        <v>0</v>
      </c>
      <c r="Q300" s="197"/>
      <c r="R300" s="198">
        <f>R301+R303+R305+R309</f>
        <v>0</v>
      </c>
      <c r="S300" s="197"/>
      <c r="T300" s="199">
        <f>T301+T303+T305+T309</f>
        <v>0</v>
      </c>
      <c r="AR300" s="200" t="s">
        <v>208</v>
      </c>
      <c r="AT300" s="201" t="s">
        <v>75</v>
      </c>
      <c r="AU300" s="201" t="s">
        <v>76</v>
      </c>
      <c r="AY300" s="200" t="s">
        <v>198</v>
      </c>
      <c r="BK300" s="202">
        <f>BK301+BK303+BK305+BK309</f>
        <v>0</v>
      </c>
    </row>
    <row r="301" spans="2:65" s="11" customFormat="1" ht="22.9" customHeight="1">
      <c r="B301" s="189"/>
      <c r="C301" s="190"/>
      <c r="D301" s="191" t="s">
        <v>75</v>
      </c>
      <c r="E301" s="203" t="s">
        <v>1429</v>
      </c>
      <c r="F301" s="203" t="s">
        <v>1361</v>
      </c>
      <c r="G301" s="190"/>
      <c r="H301" s="190"/>
      <c r="I301" s="193"/>
      <c r="J301" s="204">
        <f>BK301</f>
        <v>0</v>
      </c>
      <c r="K301" s="190"/>
      <c r="L301" s="195"/>
      <c r="M301" s="196"/>
      <c r="N301" s="197"/>
      <c r="O301" s="197"/>
      <c r="P301" s="198">
        <f>P302</f>
        <v>0</v>
      </c>
      <c r="Q301" s="197"/>
      <c r="R301" s="198">
        <f>R302</f>
        <v>0</v>
      </c>
      <c r="S301" s="197"/>
      <c r="T301" s="199">
        <f>T302</f>
        <v>0</v>
      </c>
      <c r="AR301" s="200" t="s">
        <v>208</v>
      </c>
      <c r="AT301" s="201" t="s">
        <v>75</v>
      </c>
      <c r="AU301" s="201" t="s">
        <v>83</v>
      </c>
      <c r="AY301" s="200" t="s">
        <v>198</v>
      </c>
      <c r="BK301" s="202">
        <f>BK302</f>
        <v>0</v>
      </c>
    </row>
    <row r="302" spans="2:65" s="1" customFormat="1" ht="16.5" customHeight="1">
      <c r="B302" s="30"/>
      <c r="C302" s="205" t="s">
        <v>364</v>
      </c>
      <c r="D302" s="205" t="s">
        <v>201</v>
      </c>
      <c r="E302" s="206" t="s">
        <v>1362</v>
      </c>
      <c r="F302" s="207" t="s">
        <v>1363</v>
      </c>
      <c r="G302" s="208" t="s">
        <v>446</v>
      </c>
      <c r="H302" s="209">
        <v>1</v>
      </c>
      <c r="I302" s="210"/>
      <c r="J302" s="209">
        <f>ROUND(I302*H302,2)</f>
        <v>0</v>
      </c>
      <c r="K302" s="207" t="s">
        <v>1</v>
      </c>
      <c r="L302" s="34"/>
      <c r="M302" s="211" t="s">
        <v>1</v>
      </c>
      <c r="N302" s="212" t="s">
        <v>41</v>
      </c>
      <c r="O302" s="62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AR302" s="215" t="s">
        <v>323</v>
      </c>
      <c r="AT302" s="215" t="s">
        <v>201</v>
      </c>
      <c r="AU302" s="215" t="s">
        <v>85</v>
      </c>
      <c r="AY302" s="13" t="s">
        <v>198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3" t="s">
        <v>83</v>
      </c>
      <c r="BK302" s="216">
        <f>ROUND(I302*H302,2)</f>
        <v>0</v>
      </c>
      <c r="BL302" s="13" t="s">
        <v>323</v>
      </c>
      <c r="BM302" s="215" t="s">
        <v>367</v>
      </c>
    </row>
    <row r="303" spans="2:65" s="11" customFormat="1" ht="22.9" customHeight="1">
      <c r="B303" s="189"/>
      <c r="C303" s="190"/>
      <c r="D303" s="191" t="s">
        <v>75</v>
      </c>
      <c r="E303" s="203" t="s">
        <v>1430</v>
      </c>
      <c r="F303" s="203" t="s">
        <v>1365</v>
      </c>
      <c r="G303" s="190"/>
      <c r="H303" s="190"/>
      <c r="I303" s="193"/>
      <c r="J303" s="204">
        <f>BK303</f>
        <v>0</v>
      </c>
      <c r="K303" s="190"/>
      <c r="L303" s="195"/>
      <c r="M303" s="196"/>
      <c r="N303" s="197"/>
      <c r="O303" s="197"/>
      <c r="P303" s="198">
        <f>P304</f>
        <v>0</v>
      </c>
      <c r="Q303" s="197"/>
      <c r="R303" s="198">
        <f>R304</f>
        <v>0</v>
      </c>
      <c r="S303" s="197"/>
      <c r="T303" s="199">
        <f>T304</f>
        <v>0</v>
      </c>
      <c r="AR303" s="200" t="s">
        <v>208</v>
      </c>
      <c r="AT303" s="201" t="s">
        <v>75</v>
      </c>
      <c r="AU303" s="201" t="s">
        <v>83</v>
      </c>
      <c r="AY303" s="200" t="s">
        <v>198</v>
      </c>
      <c r="BK303" s="202">
        <f>BK304</f>
        <v>0</v>
      </c>
    </row>
    <row r="304" spans="2:65" s="1" customFormat="1" ht="16.5" customHeight="1">
      <c r="B304" s="30"/>
      <c r="C304" s="205" t="s">
        <v>292</v>
      </c>
      <c r="D304" s="205" t="s">
        <v>201</v>
      </c>
      <c r="E304" s="206" t="s">
        <v>1336</v>
      </c>
      <c r="F304" s="207" t="s">
        <v>1337</v>
      </c>
      <c r="G304" s="208" t="s">
        <v>446</v>
      </c>
      <c r="H304" s="209">
        <v>1</v>
      </c>
      <c r="I304" s="210"/>
      <c r="J304" s="209">
        <f>ROUND(I304*H304,2)</f>
        <v>0</v>
      </c>
      <c r="K304" s="207" t="s">
        <v>1</v>
      </c>
      <c r="L304" s="34"/>
      <c r="M304" s="211" t="s">
        <v>1</v>
      </c>
      <c r="N304" s="212" t="s">
        <v>41</v>
      </c>
      <c r="O304" s="6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215" t="s">
        <v>323</v>
      </c>
      <c r="AT304" s="215" t="s">
        <v>201</v>
      </c>
      <c r="AU304" s="215" t="s">
        <v>85</v>
      </c>
      <c r="AY304" s="13" t="s">
        <v>198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3" t="s">
        <v>83</v>
      </c>
      <c r="BK304" s="216">
        <f>ROUND(I304*H304,2)</f>
        <v>0</v>
      </c>
      <c r="BL304" s="13" t="s">
        <v>323</v>
      </c>
      <c r="BM304" s="215" t="s">
        <v>370</v>
      </c>
    </row>
    <row r="305" spans="2:65" s="11" customFormat="1" ht="22.9" customHeight="1">
      <c r="B305" s="189"/>
      <c r="C305" s="190"/>
      <c r="D305" s="191" t="s">
        <v>75</v>
      </c>
      <c r="E305" s="203" t="s">
        <v>1431</v>
      </c>
      <c r="F305" s="203" t="s">
        <v>1432</v>
      </c>
      <c r="G305" s="190"/>
      <c r="H305" s="190"/>
      <c r="I305" s="193"/>
      <c r="J305" s="204">
        <f>BK305</f>
        <v>0</v>
      </c>
      <c r="K305" s="190"/>
      <c r="L305" s="195"/>
      <c r="M305" s="196"/>
      <c r="N305" s="197"/>
      <c r="O305" s="197"/>
      <c r="P305" s="198">
        <f>SUM(P306:P308)</f>
        <v>0</v>
      </c>
      <c r="Q305" s="197"/>
      <c r="R305" s="198">
        <f>SUM(R306:R308)</f>
        <v>0</v>
      </c>
      <c r="S305" s="197"/>
      <c r="T305" s="199">
        <f>SUM(T306:T308)</f>
        <v>0</v>
      </c>
      <c r="AR305" s="200" t="s">
        <v>208</v>
      </c>
      <c r="AT305" s="201" t="s">
        <v>75</v>
      </c>
      <c r="AU305" s="201" t="s">
        <v>83</v>
      </c>
      <c r="AY305" s="200" t="s">
        <v>198</v>
      </c>
      <c r="BK305" s="202">
        <f>SUM(BK306:BK308)</f>
        <v>0</v>
      </c>
    </row>
    <row r="306" spans="2:65" s="1" customFormat="1" ht="16.5" customHeight="1">
      <c r="B306" s="30"/>
      <c r="C306" s="205" t="s">
        <v>371</v>
      </c>
      <c r="D306" s="205" t="s">
        <v>201</v>
      </c>
      <c r="E306" s="206" t="s">
        <v>1368</v>
      </c>
      <c r="F306" s="207" t="s">
        <v>1369</v>
      </c>
      <c r="G306" s="208" t="s">
        <v>446</v>
      </c>
      <c r="H306" s="209">
        <v>1</v>
      </c>
      <c r="I306" s="210"/>
      <c r="J306" s="209">
        <f>ROUND(I306*H306,2)</f>
        <v>0</v>
      </c>
      <c r="K306" s="207" t="s">
        <v>1</v>
      </c>
      <c r="L306" s="34"/>
      <c r="M306" s="211" t="s">
        <v>1</v>
      </c>
      <c r="N306" s="212" t="s">
        <v>41</v>
      </c>
      <c r="O306" s="62"/>
      <c r="P306" s="213">
        <f>O306*H306</f>
        <v>0</v>
      </c>
      <c r="Q306" s="213">
        <v>0</v>
      </c>
      <c r="R306" s="213">
        <f>Q306*H306</f>
        <v>0</v>
      </c>
      <c r="S306" s="213">
        <v>0</v>
      </c>
      <c r="T306" s="214">
        <f>S306*H306</f>
        <v>0</v>
      </c>
      <c r="AR306" s="215" t="s">
        <v>323</v>
      </c>
      <c r="AT306" s="215" t="s">
        <v>201</v>
      </c>
      <c r="AU306" s="215" t="s">
        <v>85</v>
      </c>
      <c r="AY306" s="13" t="s">
        <v>198</v>
      </c>
      <c r="BE306" s="216">
        <f>IF(N306="základní",J306,0)</f>
        <v>0</v>
      </c>
      <c r="BF306" s="216">
        <f>IF(N306="snížená",J306,0)</f>
        <v>0</v>
      </c>
      <c r="BG306" s="216">
        <f>IF(N306="zákl. přenesená",J306,0)</f>
        <v>0</v>
      </c>
      <c r="BH306" s="216">
        <f>IF(N306="sníž. přenesená",J306,0)</f>
        <v>0</v>
      </c>
      <c r="BI306" s="216">
        <f>IF(N306="nulová",J306,0)</f>
        <v>0</v>
      </c>
      <c r="BJ306" s="13" t="s">
        <v>83</v>
      </c>
      <c r="BK306" s="216">
        <f>ROUND(I306*H306,2)</f>
        <v>0</v>
      </c>
      <c r="BL306" s="13" t="s">
        <v>323</v>
      </c>
      <c r="BM306" s="215" t="s">
        <v>374</v>
      </c>
    </row>
    <row r="307" spans="2:65" s="1" customFormat="1" ht="16.5" customHeight="1">
      <c r="B307" s="30"/>
      <c r="C307" s="205" t="s">
        <v>295</v>
      </c>
      <c r="D307" s="205" t="s">
        <v>201</v>
      </c>
      <c r="E307" s="206" t="s">
        <v>1342</v>
      </c>
      <c r="F307" s="207" t="s">
        <v>1343</v>
      </c>
      <c r="G307" s="208" t="s">
        <v>446</v>
      </c>
      <c r="H307" s="209">
        <v>2</v>
      </c>
      <c r="I307" s="210"/>
      <c r="J307" s="209">
        <f>ROUND(I307*H307,2)</f>
        <v>0</v>
      </c>
      <c r="K307" s="207" t="s">
        <v>1</v>
      </c>
      <c r="L307" s="34"/>
      <c r="M307" s="211" t="s">
        <v>1</v>
      </c>
      <c r="N307" s="212" t="s">
        <v>41</v>
      </c>
      <c r="O307" s="62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AR307" s="215" t="s">
        <v>323</v>
      </c>
      <c r="AT307" s="215" t="s">
        <v>201</v>
      </c>
      <c r="AU307" s="215" t="s">
        <v>85</v>
      </c>
      <c r="AY307" s="13" t="s">
        <v>198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3" t="s">
        <v>83</v>
      </c>
      <c r="BK307" s="216">
        <f>ROUND(I307*H307,2)</f>
        <v>0</v>
      </c>
      <c r="BL307" s="13" t="s">
        <v>323</v>
      </c>
      <c r="BM307" s="215" t="s">
        <v>377</v>
      </c>
    </row>
    <row r="308" spans="2:65" s="1" customFormat="1" ht="16.5" customHeight="1">
      <c r="B308" s="30"/>
      <c r="C308" s="205" t="s">
        <v>378</v>
      </c>
      <c r="D308" s="205" t="s">
        <v>201</v>
      </c>
      <c r="E308" s="206" t="s">
        <v>1344</v>
      </c>
      <c r="F308" s="207" t="s">
        <v>1345</v>
      </c>
      <c r="G308" s="208" t="s">
        <v>446</v>
      </c>
      <c r="H308" s="209">
        <v>4</v>
      </c>
      <c r="I308" s="210"/>
      <c r="J308" s="209">
        <f>ROUND(I308*H308,2)</f>
        <v>0</v>
      </c>
      <c r="K308" s="207" t="s">
        <v>1</v>
      </c>
      <c r="L308" s="34"/>
      <c r="M308" s="211" t="s">
        <v>1</v>
      </c>
      <c r="N308" s="212" t="s">
        <v>41</v>
      </c>
      <c r="O308" s="6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AR308" s="215" t="s">
        <v>323</v>
      </c>
      <c r="AT308" s="215" t="s">
        <v>201</v>
      </c>
      <c r="AU308" s="215" t="s">
        <v>85</v>
      </c>
      <c r="AY308" s="13" t="s">
        <v>198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3" t="s">
        <v>83</v>
      </c>
      <c r="BK308" s="216">
        <f>ROUND(I308*H308,2)</f>
        <v>0</v>
      </c>
      <c r="BL308" s="13" t="s">
        <v>323</v>
      </c>
      <c r="BM308" s="215" t="s">
        <v>381</v>
      </c>
    </row>
    <row r="309" spans="2:65" s="11" customFormat="1" ht="22.9" customHeight="1">
      <c r="B309" s="189"/>
      <c r="C309" s="190"/>
      <c r="D309" s="191" t="s">
        <v>75</v>
      </c>
      <c r="E309" s="203" t="s">
        <v>1433</v>
      </c>
      <c r="F309" s="203" t="s">
        <v>1375</v>
      </c>
      <c r="G309" s="190"/>
      <c r="H309" s="190"/>
      <c r="I309" s="193"/>
      <c r="J309" s="204">
        <f>BK309</f>
        <v>0</v>
      </c>
      <c r="K309" s="190"/>
      <c r="L309" s="195"/>
      <c r="M309" s="196"/>
      <c r="N309" s="197"/>
      <c r="O309" s="197"/>
      <c r="P309" s="198">
        <f>P310</f>
        <v>0</v>
      </c>
      <c r="Q309" s="197"/>
      <c r="R309" s="198">
        <f>R310</f>
        <v>0</v>
      </c>
      <c r="S309" s="197"/>
      <c r="T309" s="199">
        <f>T310</f>
        <v>0</v>
      </c>
      <c r="AR309" s="200" t="s">
        <v>208</v>
      </c>
      <c r="AT309" s="201" t="s">
        <v>75</v>
      </c>
      <c r="AU309" s="201" t="s">
        <v>83</v>
      </c>
      <c r="AY309" s="200" t="s">
        <v>198</v>
      </c>
      <c r="BK309" s="202">
        <f>BK310</f>
        <v>0</v>
      </c>
    </row>
    <row r="310" spans="2:65" s="1" customFormat="1" ht="16.5" customHeight="1">
      <c r="B310" s="30"/>
      <c r="C310" s="205" t="s">
        <v>299</v>
      </c>
      <c r="D310" s="205" t="s">
        <v>201</v>
      </c>
      <c r="E310" s="206" t="s">
        <v>1415</v>
      </c>
      <c r="F310" s="207" t="s">
        <v>1416</v>
      </c>
      <c r="G310" s="208" t="s">
        <v>446</v>
      </c>
      <c r="H310" s="209">
        <v>1</v>
      </c>
      <c r="I310" s="210"/>
      <c r="J310" s="209">
        <f>ROUND(I310*H310,2)</f>
        <v>0</v>
      </c>
      <c r="K310" s="207" t="s">
        <v>1</v>
      </c>
      <c r="L310" s="34"/>
      <c r="M310" s="211" t="s">
        <v>1</v>
      </c>
      <c r="N310" s="212" t="s">
        <v>41</v>
      </c>
      <c r="O310" s="62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AR310" s="215" t="s">
        <v>323</v>
      </c>
      <c r="AT310" s="215" t="s">
        <v>201</v>
      </c>
      <c r="AU310" s="215" t="s">
        <v>85</v>
      </c>
      <c r="AY310" s="13" t="s">
        <v>198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3" t="s">
        <v>83</v>
      </c>
      <c r="BK310" s="216">
        <f>ROUND(I310*H310,2)</f>
        <v>0</v>
      </c>
      <c r="BL310" s="13" t="s">
        <v>323</v>
      </c>
      <c r="BM310" s="215" t="s">
        <v>384</v>
      </c>
    </row>
    <row r="311" spans="2:65" s="11" customFormat="1" ht="25.9" customHeight="1">
      <c r="B311" s="189"/>
      <c r="C311" s="190"/>
      <c r="D311" s="191" t="s">
        <v>75</v>
      </c>
      <c r="E311" s="192" t="s">
        <v>1434</v>
      </c>
      <c r="F311" s="192" t="s">
        <v>1435</v>
      </c>
      <c r="G311" s="190"/>
      <c r="H311" s="190"/>
      <c r="I311" s="193"/>
      <c r="J311" s="194">
        <f>BK311</f>
        <v>0</v>
      </c>
      <c r="K311" s="190"/>
      <c r="L311" s="195"/>
      <c r="M311" s="196"/>
      <c r="N311" s="197"/>
      <c r="O311" s="197"/>
      <c r="P311" s="198">
        <f>P312</f>
        <v>0</v>
      </c>
      <c r="Q311" s="197"/>
      <c r="R311" s="198">
        <f>R312</f>
        <v>0</v>
      </c>
      <c r="S311" s="197"/>
      <c r="T311" s="199">
        <f>T312</f>
        <v>0</v>
      </c>
      <c r="AR311" s="200" t="s">
        <v>208</v>
      </c>
      <c r="AT311" s="201" t="s">
        <v>75</v>
      </c>
      <c r="AU311" s="201" t="s">
        <v>76</v>
      </c>
      <c r="AY311" s="200" t="s">
        <v>198</v>
      </c>
      <c r="BK311" s="202">
        <f>BK312</f>
        <v>0</v>
      </c>
    </row>
    <row r="312" spans="2:65" s="11" customFormat="1" ht="22.9" customHeight="1">
      <c r="B312" s="189"/>
      <c r="C312" s="190"/>
      <c r="D312" s="191" t="s">
        <v>75</v>
      </c>
      <c r="E312" s="203" t="s">
        <v>1436</v>
      </c>
      <c r="F312" s="203" t="s">
        <v>1437</v>
      </c>
      <c r="G312" s="190"/>
      <c r="H312" s="190"/>
      <c r="I312" s="193"/>
      <c r="J312" s="204">
        <f>BK312</f>
        <v>0</v>
      </c>
      <c r="K312" s="190"/>
      <c r="L312" s="195"/>
      <c r="M312" s="196"/>
      <c r="N312" s="197"/>
      <c r="O312" s="197"/>
      <c r="P312" s="198">
        <f>SUM(P313:P318)</f>
        <v>0</v>
      </c>
      <c r="Q312" s="197"/>
      <c r="R312" s="198">
        <f>SUM(R313:R318)</f>
        <v>0</v>
      </c>
      <c r="S312" s="197"/>
      <c r="T312" s="199">
        <f>SUM(T313:T318)</f>
        <v>0</v>
      </c>
      <c r="AR312" s="200" t="s">
        <v>208</v>
      </c>
      <c r="AT312" s="201" t="s">
        <v>75</v>
      </c>
      <c r="AU312" s="201" t="s">
        <v>83</v>
      </c>
      <c r="AY312" s="200" t="s">
        <v>198</v>
      </c>
      <c r="BK312" s="202">
        <f>SUM(BK313:BK318)</f>
        <v>0</v>
      </c>
    </row>
    <row r="313" spans="2:65" s="1" customFormat="1" ht="16.5" customHeight="1">
      <c r="B313" s="30"/>
      <c r="C313" s="205" t="s">
        <v>385</v>
      </c>
      <c r="D313" s="205" t="s">
        <v>201</v>
      </c>
      <c r="E313" s="206" t="s">
        <v>1438</v>
      </c>
      <c r="F313" s="207" t="s">
        <v>1439</v>
      </c>
      <c r="G313" s="208" t="s">
        <v>446</v>
      </c>
      <c r="H313" s="209">
        <v>1</v>
      </c>
      <c r="I313" s="210"/>
      <c r="J313" s="209">
        <f t="shared" ref="J313:J318" si="5">ROUND(I313*H313,2)</f>
        <v>0</v>
      </c>
      <c r="K313" s="207" t="s">
        <v>1</v>
      </c>
      <c r="L313" s="34"/>
      <c r="M313" s="211" t="s">
        <v>1</v>
      </c>
      <c r="N313" s="212" t="s">
        <v>41</v>
      </c>
      <c r="O313" s="62"/>
      <c r="P313" s="213">
        <f t="shared" ref="P313:P318" si="6">O313*H313</f>
        <v>0</v>
      </c>
      <c r="Q313" s="213">
        <v>0</v>
      </c>
      <c r="R313" s="213">
        <f t="shared" ref="R313:R318" si="7">Q313*H313</f>
        <v>0</v>
      </c>
      <c r="S313" s="213">
        <v>0</v>
      </c>
      <c r="T313" s="214">
        <f t="shared" ref="T313:T318" si="8">S313*H313</f>
        <v>0</v>
      </c>
      <c r="AR313" s="215" t="s">
        <v>323</v>
      </c>
      <c r="AT313" s="215" t="s">
        <v>201</v>
      </c>
      <c r="AU313" s="215" t="s">
        <v>85</v>
      </c>
      <c r="AY313" s="13" t="s">
        <v>198</v>
      </c>
      <c r="BE313" s="216">
        <f t="shared" ref="BE313:BE318" si="9">IF(N313="základní",J313,0)</f>
        <v>0</v>
      </c>
      <c r="BF313" s="216">
        <f t="shared" ref="BF313:BF318" si="10">IF(N313="snížená",J313,0)</f>
        <v>0</v>
      </c>
      <c r="BG313" s="216">
        <f t="shared" ref="BG313:BG318" si="11">IF(N313="zákl. přenesená",J313,0)</f>
        <v>0</v>
      </c>
      <c r="BH313" s="216">
        <f t="shared" ref="BH313:BH318" si="12">IF(N313="sníž. přenesená",J313,0)</f>
        <v>0</v>
      </c>
      <c r="BI313" s="216">
        <f t="shared" ref="BI313:BI318" si="13">IF(N313="nulová",J313,0)</f>
        <v>0</v>
      </c>
      <c r="BJ313" s="13" t="s">
        <v>83</v>
      </c>
      <c r="BK313" s="216">
        <f t="shared" ref="BK313:BK318" si="14">ROUND(I313*H313,2)</f>
        <v>0</v>
      </c>
      <c r="BL313" s="13" t="s">
        <v>323</v>
      </c>
      <c r="BM313" s="215" t="s">
        <v>388</v>
      </c>
    </row>
    <row r="314" spans="2:65" s="1" customFormat="1" ht="16.5" customHeight="1">
      <c r="B314" s="30"/>
      <c r="C314" s="205" t="s">
        <v>304</v>
      </c>
      <c r="D314" s="205" t="s">
        <v>201</v>
      </c>
      <c r="E314" s="206" t="s">
        <v>1440</v>
      </c>
      <c r="F314" s="207" t="s">
        <v>1441</v>
      </c>
      <c r="G314" s="208" t="s">
        <v>446</v>
      </c>
      <c r="H314" s="209">
        <v>1</v>
      </c>
      <c r="I314" s="210"/>
      <c r="J314" s="209">
        <f t="shared" si="5"/>
        <v>0</v>
      </c>
      <c r="K314" s="207" t="s">
        <v>1</v>
      </c>
      <c r="L314" s="34"/>
      <c r="M314" s="211" t="s">
        <v>1</v>
      </c>
      <c r="N314" s="212" t="s">
        <v>41</v>
      </c>
      <c r="O314" s="62"/>
      <c r="P314" s="213">
        <f t="shared" si="6"/>
        <v>0</v>
      </c>
      <c r="Q314" s="213">
        <v>0</v>
      </c>
      <c r="R314" s="213">
        <f t="shared" si="7"/>
        <v>0</v>
      </c>
      <c r="S314" s="213">
        <v>0</v>
      </c>
      <c r="T314" s="214">
        <f t="shared" si="8"/>
        <v>0</v>
      </c>
      <c r="AR314" s="215" t="s">
        <v>323</v>
      </c>
      <c r="AT314" s="215" t="s">
        <v>201</v>
      </c>
      <c r="AU314" s="215" t="s">
        <v>85</v>
      </c>
      <c r="AY314" s="13" t="s">
        <v>198</v>
      </c>
      <c r="BE314" s="216">
        <f t="shared" si="9"/>
        <v>0</v>
      </c>
      <c r="BF314" s="216">
        <f t="shared" si="10"/>
        <v>0</v>
      </c>
      <c r="BG314" s="216">
        <f t="shared" si="11"/>
        <v>0</v>
      </c>
      <c r="BH314" s="216">
        <f t="shared" si="12"/>
        <v>0</v>
      </c>
      <c r="BI314" s="216">
        <f t="shared" si="13"/>
        <v>0</v>
      </c>
      <c r="BJ314" s="13" t="s">
        <v>83</v>
      </c>
      <c r="BK314" s="216">
        <f t="shared" si="14"/>
        <v>0</v>
      </c>
      <c r="BL314" s="13" t="s">
        <v>323</v>
      </c>
      <c r="BM314" s="215" t="s">
        <v>392</v>
      </c>
    </row>
    <row r="315" spans="2:65" s="1" customFormat="1" ht="16.5" customHeight="1">
      <c r="B315" s="30"/>
      <c r="C315" s="205" t="s">
        <v>393</v>
      </c>
      <c r="D315" s="205" t="s">
        <v>201</v>
      </c>
      <c r="E315" s="206" t="s">
        <v>1442</v>
      </c>
      <c r="F315" s="207" t="s">
        <v>1443</v>
      </c>
      <c r="G315" s="208" t="s">
        <v>446</v>
      </c>
      <c r="H315" s="209">
        <v>1</v>
      </c>
      <c r="I315" s="210"/>
      <c r="J315" s="209">
        <f t="shared" si="5"/>
        <v>0</v>
      </c>
      <c r="K315" s="207" t="s">
        <v>1</v>
      </c>
      <c r="L315" s="34"/>
      <c r="M315" s="211" t="s">
        <v>1</v>
      </c>
      <c r="N315" s="212" t="s">
        <v>41</v>
      </c>
      <c r="O315" s="62"/>
      <c r="P315" s="213">
        <f t="shared" si="6"/>
        <v>0</v>
      </c>
      <c r="Q315" s="213">
        <v>0</v>
      </c>
      <c r="R315" s="213">
        <f t="shared" si="7"/>
        <v>0</v>
      </c>
      <c r="S315" s="213">
        <v>0</v>
      </c>
      <c r="T315" s="214">
        <f t="shared" si="8"/>
        <v>0</v>
      </c>
      <c r="AR315" s="215" t="s">
        <v>323</v>
      </c>
      <c r="AT315" s="215" t="s">
        <v>201</v>
      </c>
      <c r="AU315" s="215" t="s">
        <v>85</v>
      </c>
      <c r="AY315" s="13" t="s">
        <v>198</v>
      </c>
      <c r="BE315" s="216">
        <f t="shared" si="9"/>
        <v>0</v>
      </c>
      <c r="BF315" s="216">
        <f t="shared" si="10"/>
        <v>0</v>
      </c>
      <c r="BG315" s="216">
        <f t="shared" si="11"/>
        <v>0</v>
      </c>
      <c r="BH315" s="216">
        <f t="shared" si="12"/>
        <v>0</v>
      </c>
      <c r="BI315" s="216">
        <f t="shared" si="13"/>
        <v>0</v>
      </c>
      <c r="BJ315" s="13" t="s">
        <v>83</v>
      </c>
      <c r="BK315" s="216">
        <f t="shared" si="14"/>
        <v>0</v>
      </c>
      <c r="BL315" s="13" t="s">
        <v>323</v>
      </c>
      <c r="BM315" s="215" t="s">
        <v>396</v>
      </c>
    </row>
    <row r="316" spans="2:65" s="1" customFormat="1" ht="16.5" customHeight="1">
      <c r="B316" s="30"/>
      <c r="C316" s="205" t="s">
        <v>307</v>
      </c>
      <c r="D316" s="205" t="s">
        <v>201</v>
      </c>
      <c r="E316" s="206" t="s">
        <v>1444</v>
      </c>
      <c r="F316" s="207" t="s">
        <v>1445</v>
      </c>
      <c r="G316" s="208" t="s">
        <v>446</v>
      </c>
      <c r="H316" s="209">
        <v>6</v>
      </c>
      <c r="I316" s="210"/>
      <c r="J316" s="209">
        <f t="shared" si="5"/>
        <v>0</v>
      </c>
      <c r="K316" s="207" t="s">
        <v>1</v>
      </c>
      <c r="L316" s="34"/>
      <c r="M316" s="211" t="s">
        <v>1</v>
      </c>
      <c r="N316" s="212" t="s">
        <v>41</v>
      </c>
      <c r="O316" s="62"/>
      <c r="P316" s="213">
        <f t="shared" si="6"/>
        <v>0</v>
      </c>
      <c r="Q316" s="213">
        <v>0</v>
      </c>
      <c r="R316" s="213">
        <f t="shared" si="7"/>
        <v>0</v>
      </c>
      <c r="S316" s="213">
        <v>0</v>
      </c>
      <c r="T316" s="214">
        <f t="shared" si="8"/>
        <v>0</v>
      </c>
      <c r="AR316" s="215" t="s">
        <v>323</v>
      </c>
      <c r="AT316" s="215" t="s">
        <v>201</v>
      </c>
      <c r="AU316" s="215" t="s">
        <v>85</v>
      </c>
      <c r="AY316" s="13" t="s">
        <v>198</v>
      </c>
      <c r="BE316" s="216">
        <f t="shared" si="9"/>
        <v>0</v>
      </c>
      <c r="BF316" s="216">
        <f t="shared" si="10"/>
        <v>0</v>
      </c>
      <c r="BG316" s="216">
        <f t="shared" si="11"/>
        <v>0</v>
      </c>
      <c r="BH316" s="216">
        <f t="shared" si="12"/>
        <v>0</v>
      </c>
      <c r="BI316" s="216">
        <f t="shared" si="13"/>
        <v>0</v>
      </c>
      <c r="BJ316" s="13" t="s">
        <v>83</v>
      </c>
      <c r="BK316" s="216">
        <f t="shared" si="14"/>
        <v>0</v>
      </c>
      <c r="BL316" s="13" t="s">
        <v>323</v>
      </c>
      <c r="BM316" s="215" t="s">
        <v>399</v>
      </c>
    </row>
    <row r="317" spans="2:65" s="1" customFormat="1" ht="16.5" customHeight="1">
      <c r="B317" s="30"/>
      <c r="C317" s="205" t="s">
        <v>400</v>
      </c>
      <c r="D317" s="205" t="s">
        <v>201</v>
      </c>
      <c r="E317" s="206" t="s">
        <v>1446</v>
      </c>
      <c r="F317" s="207" t="s">
        <v>1447</v>
      </c>
      <c r="G317" s="208" t="s">
        <v>446</v>
      </c>
      <c r="H317" s="209">
        <v>1</v>
      </c>
      <c r="I317" s="210"/>
      <c r="J317" s="209">
        <f t="shared" si="5"/>
        <v>0</v>
      </c>
      <c r="K317" s="207" t="s">
        <v>1</v>
      </c>
      <c r="L317" s="34"/>
      <c r="M317" s="211" t="s">
        <v>1</v>
      </c>
      <c r="N317" s="212" t="s">
        <v>41</v>
      </c>
      <c r="O317" s="62"/>
      <c r="P317" s="213">
        <f t="shared" si="6"/>
        <v>0</v>
      </c>
      <c r="Q317" s="213">
        <v>0</v>
      </c>
      <c r="R317" s="213">
        <f t="shared" si="7"/>
        <v>0</v>
      </c>
      <c r="S317" s="213">
        <v>0</v>
      </c>
      <c r="T317" s="214">
        <f t="shared" si="8"/>
        <v>0</v>
      </c>
      <c r="AR317" s="215" t="s">
        <v>323</v>
      </c>
      <c r="AT317" s="215" t="s">
        <v>201</v>
      </c>
      <c r="AU317" s="215" t="s">
        <v>85</v>
      </c>
      <c r="AY317" s="13" t="s">
        <v>198</v>
      </c>
      <c r="BE317" s="216">
        <f t="shared" si="9"/>
        <v>0</v>
      </c>
      <c r="BF317" s="216">
        <f t="shared" si="10"/>
        <v>0</v>
      </c>
      <c r="BG317" s="216">
        <f t="shared" si="11"/>
        <v>0</v>
      </c>
      <c r="BH317" s="216">
        <f t="shared" si="12"/>
        <v>0</v>
      </c>
      <c r="BI317" s="216">
        <f t="shared" si="13"/>
        <v>0</v>
      </c>
      <c r="BJ317" s="13" t="s">
        <v>83</v>
      </c>
      <c r="BK317" s="216">
        <f t="shared" si="14"/>
        <v>0</v>
      </c>
      <c r="BL317" s="13" t="s">
        <v>323</v>
      </c>
      <c r="BM317" s="215" t="s">
        <v>403</v>
      </c>
    </row>
    <row r="318" spans="2:65" s="1" customFormat="1" ht="16.5" customHeight="1">
      <c r="B318" s="30"/>
      <c r="C318" s="205" t="s">
        <v>310</v>
      </c>
      <c r="D318" s="205" t="s">
        <v>201</v>
      </c>
      <c r="E318" s="206" t="s">
        <v>1448</v>
      </c>
      <c r="F318" s="207" t="s">
        <v>1449</v>
      </c>
      <c r="G318" s="208" t="s">
        <v>446</v>
      </c>
      <c r="H318" s="209">
        <v>1</v>
      </c>
      <c r="I318" s="210"/>
      <c r="J318" s="209">
        <f t="shared" si="5"/>
        <v>0</v>
      </c>
      <c r="K318" s="207" t="s">
        <v>1</v>
      </c>
      <c r="L318" s="34"/>
      <c r="M318" s="211" t="s">
        <v>1</v>
      </c>
      <c r="N318" s="212" t="s">
        <v>41</v>
      </c>
      <c r="O318" s="62"/>
      <c r="P318" s="213">
        <f t="shared" si="6"/>
        <v>0</v>
      </c>
      <c r="Q318" s="213">
        <v>0</v>
      </c>
      <c r="R318" s="213">
        <f t="shared" si="7"/>
        <v>0</v>
      </c>
      <c r="S318" s="213">
        <v>0</v>
      </c>
      <c r="T318" s="214">
        <f t="shared" si="8"/>
        <v>0</v>
      </c>
      <c r="AR318" s="215" t="s">
        <v>323</v>
      </c>
      <c r="AT318" s="215" t="s">
        <v>201</v>
      </c>
      <c r="AU318" s="215" t="s">
        <v>85</v>
      </c>
      <c r="AY318" s="13" t="s">
        <v>198</v>
      </c>
      <c r="BE318" s="216">
        <f t="shared" si="9"/>
        <v>0</v>
      </c>
      <c r="BF318" s="216">
        <f t="shared" si="10"/>
        <v>0</v>
      </c>
      <c r="BG318" s="216">
        <f t="shared" si="11"/>
        <v>0</v>
      </c>
      <c r="BH318" s="216">
        <f t="shared" si="12"/>
        <v>0</v>
      </c>
      <c r="BI318" s="216">
        <f t="shared" si="13"/>
        <v>0</v>
      </c>
      <c r="BJ318" s="13" t="s">
        <v>83</v>
      </c>
      <c r="BK318" s="216">
        <f t="shared" si="14"/>
        <v>0</v>
      </c>
      <c r="BL318" s="13" t="s">
        <v>323</v>
      </c>
      <c r="BM318" s="215" t="s">
        <v>407</v>
      </c>
    </row>
    <row r="319" spans="2:65" s="11" customFormat="1" ht="25.9" customHeight="1">
      <c r="B319" s="189"/>
      <c r="C319" s="190"/>
      <c r="D319" s="191" t="s">
        <v>75</v>
      </c>
      <c r="E319" s="192" t="s">
        <v>1450</v>
      </c>
      <c r="F319" s="192" t="s">
        <v>1451</v>
      </c>
      <c r="G319" s="190"/>
      <c r="H319" s="190"/>
      <c r="I319" s="193"/>
      <c r="J319" s="194">
        <f>BK319</f>
        <v>0</v>
      </c>
      <c r="K319" s="190"/>
      <c r="L319" s="195"/>
      <c r="M319" s="196"/>
      <c r="N319" s="197"/>
      <c r="O319" s="197"/>
      <c r="P319" s="198">
        <f>P320+P379+P452+P458</f>
        <v>0</v>
      </c>
      <c r="Q319" s="197"/>
      <c r="R319" s="198">
        <f>R320+R379+R452+R458</f>
        <v>0</v>
      </c>
      <c r="S319" s="197"/>
      <c r="T319" s="199">
        <f>T320+T379+T452+T458</f>
        <v>0</v>
      </c>
      <c r="AR319" s="200" t="s">
        <v>208</v>
      </c>
      <c r="AT319" s="201" t="s">
        <v>75</v>
      </c>
      <c r="AU319" s="201" t="s">
        <v>76</v>
      </c>
      <c r="AY319" s="200" t="s">
        <v>198</v>
      </c>
      <c r="BK319" s="202">
        <f>BK320+BK379+BK452+BK458</f>
        <v>0</v>
      </c>
    </row>
    <row r="320" spans="2:65" s="11" customFormat="1" ht="22.9" customHeight="1">
      <c r="B320" s="189"/>
      <c r="C320" s="190"/>
      <c r="D320" s="191" t="s">
        <v>75</v>
      </c>
      <c r="E320" s="203" t="s">
        <v>1452</v>
      </c>
      <c r="F320" s="203" t="s">
        <v>1453</v>
      </c>
      <c r="G320" s="190"/>
      <c r="H320" s="190"/>
      <c r="I320" s="193"/>
      <c r="J320" s="204">
        <f>BK320</f>
        <v>0</v>
      </c>
      <c r="K320" s="190"/>
      <c r="L320" s="195"/>
      <c r="M320" s="196"/>
      <c r="N320" s="197"/>
      <c r="O320" s="197"/>
      <c r="P320" s="198">
        <f>P321+P323+P325+P328+P330+P332+P335+P341+P344+P346+P352+P355+P357+P359+P361+P363+P367+P370+P373+P377</f>
        <v>0</v>
      </c>
      <c r="Q320" s="197"/>
      <c r="R320" s="198">
        <f>R321+R323+R325+R328+R330+R332+R335+R341+R344+R346+R352+R355+R357+R359+R361+R363+R367+R370+R373+R377</f>
        <v>0</v>
      </c>
      <c r="S320" s="197"/>
      <c r="T320" s="199">
        <f>T321+T323+T325+T328+T330+T332+T335+T341+T344+T346+T352+T355+T357+T359+T361+T363+T367+T370+T373+T377</f>
        <v>0</v>
      </c>
      <c r="AR320" s="200" t="s">
        <v>208</v>
      </c>
      <c r="AT320" s="201" t="s">
        <v>75</v>
      </c>
      <c r="AU320" s="201" t="s">
        <v>83</v>
      </c>
      <c r="AY320" s="200" t="s">
        <v>198</v>
      </c>
      <c r="BK320" s="202">
        <f>BK321+BK323+BK325+BK328+BK330+BK332+BK335+BK341+BK344+BK346+BK352+BK355+BK357+BK359+BK361+BK363+BK367+BK370+BK373+BK377</f>
        <v>0</v>
      </c>
    </row>
    <row r="321" spans="2:65" s="11" customFormat="1" ht="20.85" customHeight="1">
      <c r="B321" s="189"/>
      <c r="C321" s="190"/>
      <c r="D321" s="191" t="s">
        <v>75</v>
      </c>
      <c r="E321" s="203" t="s">
        <v>1454</v>
      </c>
      <c r="F321" s="203" t="s">
        <v>1455</v>
      </c>
      <c r="G321" s="190"/>
      <c r="H321" s="190"/>
      <c r="I321" s="193"/>
      <c r="J321" s="204">
        <f>BK321</f>
        <v>0</v>
      </c>
      <c r="K321" s="190"/>
      <c r="L321" s="195"/>
      <c r="M321" s="196"/>
      <c r="N321" s="197"/>
      <c r="O321" s="197"/>
      <c r="P321" s="198">
        <f>P322</f>
        <v>0</v>
      </c>
      <c r="Q321" s="197"/>
      <c r="R321" s="198">
        <f>R322</f>
        <v>0</v>
      </c>
      <c r="S321" s="197"/>
      <c r="T321" s="199">
        <f>T322</f>
        <v>0</v>
      </c>
      <c r="AR321" s="200" t="s">
        <v>208</v>
      </c>
      <c r="AT321" s="201" t="s">
        <v>75</v>
      </c>
      <c r="AU321" s="201" t="s">
        <v>85</v>
      </c>
      <c r="AY321" s="200" t="s">
        <v>198</v>
      </c>
      <c r="BK321" s="202">
        <f>BK322</f>
        <v>0</v>
      </c>
    </row>
    <row r="322" spans="2:65" s="1" customFormat="1" ht="16.5" customHeight="1">
      <c r="B322" s="30"/>
      <c r="C322" s="205" t="s">
        <v>408</v>
      </c>
      <c r="D322" s="205" t="s">
        <v>201</v>
      </c>
      <c r="E322" s="206" t="s">
        <v>1456</v>
      </c>
      <c r="F322" s="207" t="s">
        <v>1457</v>
      </c>
      <c r="G322" s="208" t="s">
        <v>256</v>
      </c>
      <c r="H322" s="209">
        <v>5</v>
      </c>
      <c r="I322" s="210"/>
      <c r="J322" s="209">
        <f>ROUND(I322*H322,2)</f>
        <v>0</v>
      </c>
      <c r="K322" s="207" t="s">
        <v>1</v>
      </c>
      <c r="L322" s="34"/>
      <c r="M322" s="211" t="s">
        <v>1</v>
      </c>
      <c r="N322" s="212" t="s">
        <v>41</v>
      </c>
      <c r="O322" s="62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215" t="s">
        <v>323</v>
      </c>
      <c r="AT322" s="215" t="s">
        <v>201</v>
      </c>
      <c r="AU322" s="215" t="s">
        <v>208</v>
      </c>
      <c r="AY322" s="13" t="s">
        <v>198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3" t="s">
        <v>83</v>
      </c>
      <c r="BK322" s="216">
        <f>ROUND(I322*H322,2)</f>
        <v>0</v>
      </c>
      <c r="BL322" s="13" t="s">
        <v>323</v>
      </c>
      <c r="BM322" s="215" t="s">
        <v>411</v>
      </c>
    </row>
    <row r="323" spans="2:65" s="11" customFormat="1" ht="20.85" customHeight="1">
      <c r="B323" s="189"/>
      <c r="C323" s="190"/>
      <c r="D323" s="191" t="s">
        <v>75</v>
      </c>
      <c r="E323" s="203" t="s">
        <v>1458</v>
      </c>
      <c r="F323" s="203" t="s">
        <v>1459</v>
      </c>
      <c r="G323" s="190"/>
      <c r="H323" s="190"/>
      <c r="I323" s="193"/>
      <c r="J323" s="204">
        <f>BK323</f>
        <v>0</v>
      </c>
      <c r="K323" s="190"/>
      <c r="L323" s="195"/>
      <c r="M323" s="196"/>
      <c r="N323" s="197"/>
      <c r="O323" s="197"/>
      <c r="P323" s="198">
        <f>P324</f>
        <v>0</v>
      </c>
      <c r="Q323" s="197"/>
      <c r="R323" s="198">
        <f>R324</f>
        <v>0</v>
      </c>
      <c r="S323" s="197"/>
      <c r="T323" s="199">
        <f>T324</f>
        <v>0</v>
      </c>
      <c r="AR323" s="200" t="s">
        <v>208</v>
      </c>
      <c r="AT323" s="201" t="s">
        <v>75</v>
      </c>
      <c r="AU323" s="201" t="s">
        <v>85</v>
      </c>
      <c r="AY323" s="200" t="s">
        <v>198</v>
      </c>
      <c r="BK323" s="202">
        <f>BK324</f>
        <v>0</v>
      </c>
    </row>
    <row r="324" spans="2:65" s="1" customFormat="1" ht="16.5" customHeight="1">
      <c r="B324" s="30"/>
      <c r="C324" s="205" t="s">
        <v>314</v>
      </c>
      <c r="D324" s="205" t="s">
        <v>201</v>
      </c>
      <c r="E324" s="206" t="s">
        <v>1460</v>
      </c>
      <c r="F324" s="207" t="s">
        <v>1461</v>
      </c>
      <c r="G324" s="208" t="s">
        <v>446</v>
      </c>
      <c r="H324" s="209">
        <v>210</v>
      </c>
      <c r="I324" s="210"/>
      <c r="J324" s="209">
        <f>ROUND(I324*H324,2)</f>
        <v>0</v>
      </c>
      <c r="K324" s="207" t="s">
        <v>1</v>
      </c>
      <c r="L324" s="34"/>
      <c r="M324" s="211" t="s">
        <v>1</v>
      </c>
      <c r="N324" s="212" t="s">
        <v>41</v>
      </c>
      <c r="O324" s="62"/>
      <c r="P324" s="213">
        <f>O324*H324</f>
        <v>0</v>
      </c>
      <c r="Q324" s="213">
        <v>0</v>
      </c>
      <c r="R324" s="213">
        <f>Q324*H324</f>
        <v>0</v>
      </c>
      <c r="S324" s="213">
        <v>0</v>
      </c>
      <c r="T324" s="214">
        <f>S324*H324</f>
        <v>0</v>
      </c>
      <c r="AR324" s="215" t="s">
        <v>323</v>
      </c>
      <c r="AT324" s="215" t="s">
        <v>201</v>
      </c>
      <c r="AU324" s="215" t="s">
        <v>208</v>
      </c>
      <c r="AY324" s="13" t="s">
        <v>198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3" t="s">
        <v>83</v>
      </c>
      <c r="BK324" s="216">
        <f>ROUND(I324*H324,2)</f>
        <v>0</v>
      </c>
      <c r="BL324" s="13" t="s">
        <v>323</v>
      </c>
      <c r="BM324" s="215" t="s">
        <v>414</v>
      </c>
    </row>
    <row r="325" spans="2:65" s="11" customFormat="1" ht="20.85" customHeight="1">
      <c r="B325" s="189"/>
      <c r="C325" s="190"/>
      <c r="D325" s="191" t="s">
        <v>75</v>
      </c>
      <c r="E325" s="203" t="s">
        <v>1462</v>
      </c>
      <c r="F325" s="203" t="s">
        <v>1463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SUM(P326:P327)</f>
        <v>0</v>
      </c>
      <c r="Q325" s="197"/>
      <c r="R325" s="198">
        <f>SUM(R326:R327)</f>
        <v>0</v>
      </c>
      <c r="S325" s="197"/>
      <c r="T325" s="199">
        <f>SUM(T326:T327)</f>
        <v>0</v>
      </c>
      <c r="AR325" s="200" t="s">
        <v>208</v>
      </c>
      <c r="AT325" s="201" t="s">
        <v>75</v>
      </c>
      <c r="AU325" s="201" t="s">
        <v>85</v>
      </c>
      <c r="AY325" s="200" t="s">
        <v>198</v>
      </c>
      <c r="BK325" s="202">
        <f>SUM(BK326:BK327)</f>
        <v>0</v>
      </c>
    </row>
    <row r="326" spans="2:65" s="1" customFormat="1" ht="16.5" customHeight="1">
      <c r="B326" s="30"/>
      <c r="C326" s="205" t="s">
        <v>415</v>
      </c>
      <c r="D326" s="205" t="s">
        <v>201</v>
      </c>
      <c r="E326" s="206" t="s">
        <v>1464</v>
      </c>
      <c r="F326" s="207" t="s">
        <v>1465</v>
      </c>
      <c r="G326" s="208" t="s">
        <v>446</v>
      </c>
      <c r="H326" s="209">
        <v>56</v>
      </c>
      <c r="I326" s="210"/>
      <c r="J326" s="209">
        <f>ROUND(I326*H326,2)</f>
        <v>0</v>
      </c>
      <c r="K326" s="207" t="s">
        <v>1</v>
      </c>
      <c r="L326" s="34"/>
      <c r="M326" s="211" t="s">
        <v>1</v>
      </c>
      <c r="N326" s="212" t="s">
        <v>41</v>
      </c>
      <c r="O326" s="62"/>
      <c r="P326" s="213">
        <f>O326*H326</f>
        <v>0</v>
      </c>
      <c r="Q326" s="213">
        <v>0</v>
      </c>
      <c r="R326" s="213">
        <f>Q326*H326</f>
        <v>0</v>
      </c>
      <c r="S326" s="213">
        <v>0</v>
      </c>
      <c r="T326" s="214">
        <f>S326*H326</f>
        <v>0</v>
      </c>
      <c r="AR326" s="215" t="s">
        <v>323</v>
      </c>
      <c r="AT326" s="215" t="s">
        <v>201</v>
      </c>
      <c r="AU326" s="215" t="s">
        <v>208</v>
      </c>
      <c r="AY326" s="13" t="s">
        <v>198</v>
      </c>
      <c r="BE326" s="216">
        <f>IF(N326="základní",J326,0)</f>
        <v>0</v>
      </c>
      <c r="BF326" s="216">
        <f>IF(N326="snížená",J326,0)</f>
        <v>0</v>
      </c>
      <c r="BG326" s="216">
        <f>IF(N326="zákl. přenesená",J326,0)</f>
        <v>0</v>
      </c>
      <c r="BH326" s="216">
        <f>IF(N326="sníž. přenesená",J326,0)</f>
        <v>0</v>
      </c>
      <c r="BI326" s="216">
        <f>IF(N326="nulová",J326,0)</f>
        <v>0</v>
      </c>
      <c r="BJ326" s="13" t="s">
        <v>83</v>
      </c>
      <c r="BK326" s="216">
        <f>ROUND(I326*H326,2)</f>
        <v>0</v>
      </c>
      <c r="BL326" s="13" t="s">
        <v>323</v>
      </c>
      <c r="BM326" s="215" t="s">
        <v>417</v>
      </c>
    </row>
    <row r="327" spans="2:65" s="1" customFormat="1" ht="16.5" customHeight="1">
      <c r="B327" s="30"/>
      <c r="C327" s="205" t="s">
        <v>317</v>
      </c>
      <c r="D327" s="205" t="s">
        <v>201</v>
      </c>
      <c r="E327" s="206" t="s">
        <v>1466</v>
      </c>
      <c r="F327" s="207" t="s">
        <v>1467</v>
      </c>
      <c r="G327" s="208" t="s">
        <v>446</v>
      </c>
      <c r="H327" s="209">
        <v>40</v>
      </c>
      <c r="I327" s="210"/>
      <c r="J327" s="209">
        <f>ROUND(I327*H327,2)</f>
        <v>0</v>
      </c>
      <c r="K327" s="207" t="s">
        <v>1</v>
      </c>
      <c r="L327" s="34"/>
      <c r="M327" s="211" t="s">
        <v>1</v>
      </c>
      <c r="N327" s="212" t="s">
        <v>41</v>
      </c>
      <c r="O327" s="62"/>
      <c r="P327" s="213">
        <f>O327*H327</f>
        <v>0</v>
      </c>
      <c r="Q327" s="213">
        <v>0</v>
      </c>
      <c r="R327" s="213">
        <f>Q327*H327</f>
        <v>0</v>
      </c>
      <c r="S327" s="213">
        <v>0</v>
      </c>
      <c r="T327" s="214">
        <f>S327*H327</f>
        <v>0</v>
      </c>
      <c r="AR327" s="215" t="s">
        <v>323</v>
      </c>
      <c r="AT327" s="215" t="s">
        <v>201</v>
      </c>
      <c r="AU327" s="215" t="s">
        <v>208</v>
      </c>
      <c r="AY327" s="13" t="s">
        <v>198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3" t="s">
        <v>83</v>
      </c>
      <c r="BK327" s="216">
        <f>ROUND(I327*H327,2)</f>
        <v>0</v>
      </c>
      <c r="BL327" s="13" t="s">
        <v>323</v>
      </c>
      <c r="BM327" s="215" t="s">
        <v>420</v>
      </c>
    </row>
    <row r="328" spans="2:65" s="11" customFormat="1" ht="20.85" customHeight="1">
      <c r="B328" s="189"/>
      <c r="C328" s="190"/>
      <c r="D328" s="191" t="s">
        <v>75</v>
      </c>
      <c r="E328" s="203" t="s">
        <v>1468</v>
      </c>
      <c r="F328" s="203" t="s">
        <v>1469</v>
      </c>
      <c r="G328" s="190"/>
      <c r="H328" s="190"/>
      <c r="I328" s="193"/>
      <c r="J328" s="204">
        <f>BK328</f>
        <v>0</v>
      </c>
      <c r="K328" s="190"/>
      <c r="L328" s="195"/>
      <c r="M328" s="196"/>
      <c r="N328" s="197"/>
      <c r="O328" s="197"/>
      <c r="P328" s="198">
        <f>P329</f>
        <v>0</v>
      </c>
      <c r="Q328" s="197"/>
      <c r="R328" s="198">
        <f>R329</f>
        <v>0</v>
      </c>
      <c r="S328" s="197"/>
      <c r="T328" s="199">
        <f>T329</f>
        <v>0</v>
      </c>
      <c r="AR328" s="200" t="s">
        <v>208</v>
      </c>
      <c r="AT328" s="201" t="s">
        <v>75</v>
      </c>
      <c r="AU328" s="201" t="s">
        <v>85</v>
      </c>
      <c r="AY328" s="200" t="s">
        <v>198</v>
      </c>
      <c r="BK328" s="202">
        <f>BK329</f>
        <v>0</v>
      </c>
    </row>
    <row r="329" spans="2:65" s="1" customFormat="1" ht="16.5" customHeight="1">
      <c r="B329" s="30"/>
      <c r="C329" s="205" t="s">
        <v>421</v>
      </c>
      <c r="D329" s="205" t="s">
        <v>201</v>
      </c>
      <c r="E329" s="206" t="s">
        <v>1470</v>
      </c>
      <c r="F329" s="207" t="s">
        <v>1471</v>
      </c>
      <c r="G329" s="208" t="s">
        <v>446</v>
      </c>
      <c r="H329" s="209">
        <v>480</v>
      </c>
      <c r="I329" s="210"/>
      <c r="J329" s="209">
        <f>ROUND(I329*H329,2)</f>
        <v>0</v>
      </c>
      <c r="K329" s="207" t="s">
        <v>1</v>
      </c>
      <c r="L329" s="34"/>
      <c r="M329" s="211" t="s">
        <v>1</v>
      </c>
      <c r="N329" s="212" t="s">
        <v>41</v>
      </c>
      <c r="O329" s="62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215" t="s">
        <v>323</v>
      </c>
      <c r="AT329" s="215" t="s">
        <v>201</v>
      </c>
      <c r="AU329" s="215" t="s">
        <v>208</v>
      </c>
      <c r="AY329" s="13" t="s">
        <v>198</v>
      </c>
      <c r="BE329" s="216">
        <f>IF(N329="základní",J329,0)</f>
        <v>0</v>
      </c>
      <c r="BF329" s="216">
        <f>IF(N329="snížená",J329,0)</f>
        <v>0</v>
      </c>
      <c r="BG329" s="216">
        <f>IF(N329="zákl. přenesená",J329,0)</f>
        <v>0</v>
      </c>
      <c r="BH329" s="216">
        <f>IF(N329="sníž. přenesená",J329,0)</f>
        <v>0</v>
      </c>
      <c r="BI329" s="216">
        <f>IF(N329="nulová",J329,0)</f>
        <v>0</v>
      </c>
      <c r="BJ329" s="13" t="s">
        <v>83</v>
      </c>
      <c r="BK329" s="216">
        <f>ROUND(I329*H329,2)</f>
        <v>0</v>
      </c>
      <c r="BL329" s="13" t="s">
        <v>323</v>
      </c>
      <c r="BM329" s="215" t="s">
        <v>424</v>
      </c>
    </row>
    <row r="330" spans="2:65" s="11" customFormat="1" ht="20.85" customHeight="1">
      <c r="B330" s="189"/>
      <c r="C330" s="190"/>
      <c r="D330" s="191" t="s">
        <v>75</v>
      </c>
      <c r="E330" s="203" t="s">
        <v>1472</v>
      </c>
      <c r="F330" s="203" t="s">
        <v>1473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P331</f>
        <v>0</v>
      </c>
      <c r="Q330" s="197"/>
      <c r="R330" s="198">
        <f>R331</f>
        <v>0</v>
      </c>
      <c r="S330" s="197"/>
      <c r="T330" s="199">
        <f>T331</f>
        <v>0</v>
      </c>
      <c r="AR330" s="200" t="s">
        <v>208</v>
      </c>
      <c r="AT330" s="201" t="s">
        <v>75</v>
      </c>
      <c r="AU330" s="201" t="s">
        <v>85</v>
      </c>
      <c r="AY330" s="200" t="s">
        <v>198</v>
      </c>
      <c r="BK330" s="202">
        <f>BK331</f>
        <v>0</v>
      </c>
    </row>
    <row r="331" spans="2:65" s="1" customFormat="1" ht="16.5" customHeight="1">
      <c r="B331" s="30"/>
      <c r="C331" s="205" t="s">
        <v>320</v>
      </c>
      <c r="D331" s="205" t="s">
        <v>201</v>
      </c>
      <c r="E331" s="206" t="s">
        <v>1474</v>
      </c>
      <c r="F331" s="207" t="s">
        <v>1475</v>
      </c>
      <c r="G331" s="208" t="s">
        <v>446</v>
      </c>
      <c r="H331" s="209">
        <v>240</v>
      </c>
      <c r="I331" s="210"/>
      <c r="J331" s="209">
        <f>ROUND(I331*H331,2)</f>
        <v>0</v>
      </c>
      <c r="K331" s="207" t="s">
        <v>1</v>
      </c>
      <c r="L331" s="34"/>
      <c r="M331" s="211" t="s">
        <v>1</v>
      </c>
      <c r="N331" s="212" t="s">
        <v>41</v>
      </c>
      <c r="O331" s="62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AR331" s="215" t="s">
        <v>323</v>
      </c>
      <c r="AT331" s="215" t="s">
        <v>201</v>
      </c>
      <c r="AU331" s="215" t="s">
        <v>208</v>
      </c>
      <c r="AY331" s="13" t="s">
        <v>198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3" t="s">
        <v>83</v>
      </c>
      <c r="BK331" s="216">
        <f>ROUND(I331*H331,2)</f>
        <v>0</v>
      </c>
      <c r="BL331" s="13" t="s">
        <v>323</v>
      </c>
      <c r="BM331" s="215" t="s">
        <v>427</v>
      </c>
    </row>
    <row r="332" spans="2:65" s="11" customFormat="1" ht="20.85" customHeight="1">
      <c r="B332" s="189"/>
      <c r="C332" s="190"/>
      <c r="D332" s="191" t="s">
        <v>75</v>
      </c>
      <c r="E332" s="203" t="s">
        <v>1476</v>
      </c>
      <c r="F332" s="203" t="s">
        <v>1477</v>
      </c>
      <c r="G332" s="190"/>
      <c r="H332" s="190"/>
      <c r="I332" s="193"/>
      <c r="J332" s="204">
        <f>BK332</f>
        <v>0</v>
      </c>
      <c r="K332" s="190"/>
      <c r="L332" s="195"/>
      <c r="M332" s="196"/>
      <c r="N332" s="197"/>
      <c r="O332" s="197"/>
      <c r="P332" s="198">
        <f>SUM(P333:P334)</f>
        <v>0</v>
      </c>
      <c r="Q332" s="197"/>
      <c r="R332" s="198">
        <f>SUM(R333:R334)</f>
        <v>0</v>
      </c>
      <c r="S332" s="197"/>
      <c r="T332" s="199">
        <f>SUM(T333:T334)</f>
        <v>0</v>
      </c>
      <c r="AR332" s="200" t="s">
        <v>208</v>
      </c>
      <c r="AT332" s="201" t="s">
        <v>75</v>
      </c>
      <c r="AU332" s="201" t="s">
        <v>85</v>
      </c>
      <c r="AY332" s="200" t="s">
        <v>198</v>
      </c>
      <c r="BK332" s="202">
        <f>SUM(BK333:BK334)</f>
        <v>0</v>
      </c>
    </row>
    <row r="333" spans="2:65" s="1" customFormat="1" ht="16.5" customHeight="1">
      <c r="B333" s="30"/>
      <c r="C333" s="205" t="s">
        <v>428</v>
      </c>
      <c r="D333" s="205" t="s">
        <v>201</v>
      </c>
      <c r="E333" s="206" t="s">
        <v>1478</v>
      </c>
      <c r="F333" s="207" t="s">
        <v>1479</v>
      </c>
      <c r="G333" s="208" t="s">
        <v>256</v>
      </c>
      <c r="H333" s="209">
        <v>60</v>
      </c>
      <c r="I333" s="210"/>
      <c r="J333" s="209">
        <f>ROUND(I333*H333,2)</f>
        <v>0</v>
      </c>
      <c r="K333" s="207" t="s">
        <v>1</v>
      </c>
      <c r="L333" s="34"/>
      <c r="M333" s="211" t="s">
        <v>1</v>
      </c>
      <c r="N333" s="212" t="s">
        <v>41</v>
      </c>
      <c r="O333" s="62"/>
      <c r="P333" s="213">
        <f>O333*H333</f>
        <v>0</v>
      </c>
      <c r="Q333" s="213">
        <v>0</v>
      </c>
      <c r="R333" s="213">
        <f>Q333*H333</f>
        <v>0</v>
      </c>
      <c r="S333" s="213">
        <v>0</v>
      </c>
      <c r="T333" s="214">
        <f>S333*H333</f>
        <v>0</v>
      </c>
      <c r="AR333" s="215" t="s">
        <v>323</v>
      </c>
      <c r="AT333" s="215" t="s">
        <v>201</v>
      </c>
      <c r="AU333" s="215" t="s">
        <v>208</v>
      </c>
      <c r="AY333" s="13" t="s">
        <v>198</v>
      </c>
      <c r="BE333" s="216">
        <f>IF(N333="základní",J333,0)</f>
        <v>0</v>
      </c>
      <c r="BF333" s="216">
        <f>IF(N333="snížená",J333,0)</f>
        <v>0</v>
      </c>
      <c r="BG333" s="216">
        <f>IF(N333="zákl. přenesená",J333,0)</f>
        <v>0</v>
      </c>
      <c r="BH333" s="216">
        <f>IF(N333="sníž. přenesená",J333,0)</f>
        <v>0</v>
      </c>
      <c r="BI333" s="216">
        <f>IF(N333="nulová",J333,0)</f>
        <v>0</v>
      </c>
      <c r="BJ333" s="13" t="s">
        <v>83</v>
      </c>
      <c r="BK333" s="216">
        <f>ROUND(I333*H333,2)</f>
        <v>0</v>
      </c>
      <c r="BL333" s="13" t="s">
        <v>323</v>
      </c>
      <c r="BM333" s="215" t="s">
        <v>431</v>
      </c>
    </row>
    <row r="334" spans="2:65" s="1" customFormat="1" ht="16.5" customHeight="1">
      <c r="B334" s="30"/>
      <c r="C334" s="205" t="s">
        <v>323</v>
      </c>
      <c r="D334" s="205" t="s">
        <v>201</v>
      </c>
      <c r="E334" s="206" t="s">
        <v>1480</v>
      </c>
      <c r="F334" s="207" t="s">
        <v>1481</v>
      </c>
      <c r="G334" s="208" t="s">
        <v>256</v>
      </c>
      <c r="H334" s="209">
        <v>515</v>
      </c>
      <c r="I334" s="210"/>
      <c r="J334" s="209">
        <f>ROUND(I334*H334,2)</f>
        <v>0</v>
      </c>
      <c r="K334" s="207" t="s">
        <v>1</v>
      </c>
      <c r="L334" s="34"/>
      <c r="M334" s="211" t="s">
        <v>1</v>
      </c>
      <c r="N334" s="212" t="s">
        <v>41</v>
      </c>
      <c r="O334" s="62"/>
      <c r="P334" s="213">
        <f>O334*H334</f>
        <v>0</v>
      </c>
      <c r="Q334" s="213">
        <v>0</v>
      </c>
      <c r="R334" s="213">
        <f>Q334*H334</f>
        <v>0</v>
      </c>
      <c r="S334" s="213">
        <v>0</v>
      </c>
      <c r="T334" s="214">
        <f>S334*H334</f>
        <v>0</v>
      </c>
      <c r="AR334" s="215" t="s">
        <v>323</v>
      </c>
      <c r="AT334" s="215" t="s">
        <v>201</v>
      </c>
      <c r="AU334" s="215" t="s">
        <v>208</v>
      </c>
      <c r="AY334" s="13" t="s">
        <v>198</v>
      </c>
      <c r="BE334" s="216">
        <f>IF(N334="základní",J334,0)</f>
        <v>0</v>
      </c>
      <c r="BF334" s="216">
        <f>IF(N334="snížená",J334,0)</f>
        <v>0</v>
      </c>
      <c r="BG334" s="216">
        <f>IF(N334="zákl. přenesená",J334,0)</f>
        <v>0</v>
      </c>
      <c r="BH334" s="216">
        <f>IF(N334="sníž. přenesená",J334,0)</f>
        <v>0</v>
      </c>
      <c r="BI334" s="216">
        <f>IF(N334="nulová",J334,0)</f>
        <v>0</v>
      </c>
      <c r="BJ334" s="13" t="s">
        <v>83</v>
      </c>
      <c r="BK334" s="216">
        <f>ROUND(I334*H334,2)</f>
        <v>0</v>
      </c>
      <c r="BL334" s="13" t="s">
        <v>323</v>
      </c>
      <c r="BM334" s="215" t="s">
        <v>434</v>
      </c>
    </row>
    <row r="335" spans="2:65" s="11" customFormat="1" ht="20.85" customHeight="1">
      <c r="B335" s="189"/>
      <c r="C335" s="190"/>
      <c r="D335" s="191" t="s">
        <v>75</v>
      </c>
      <c r="E335" s="203" t="s">
        <v>1482</v>
      </c>
      <c r="F335" s="203" t="s">
        <v>1483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SUM(P336:P340)</f>
        <v>0</v>
      </c>
      <c r="Q335" s="197"/>
      <c r="R335" s="198">
        <f>SUM(R336:R340)</f>
        <v>0</v>
      </c>
      <c r="S335" s="197"/>
      <c r="T335" s="199">
        <f>SUM(T336:T340)</f>
        <v>0</v>
      </c>
      <c r="AR335" s="200" t="s">
        <v>208</v>
      </c>
      <c r="AT335" s="201" t="s">
        <v>75</v>
      </c>
      <c r="AU335" s="201" t="s">
        <v>85</v>
      </c>
      <c r="AY335" s="200" t="s">
        <v>198</v>
      </c>
      <c r="BK335" s="202">
        <f>SUM(BK336:BK340)</f>
        <v>0</v>
      </c>
    </row>
    <row r="336" spans="2:65" s="1" customFormat="1" ht="16.5" customHeight="1">
      <c r="B336" s="30"/>
      <c r="C336" s="205" t="s">
        <v>435</v>
      </c>
      <c r="D336" s="205" t="s">
        <v>201</v>
      </c>
      <c r="E336" s="206" t="s">
        <v>1484</v>
      </c>
      <c r="F336" s="207" t="s">
        <v>1485</v>
      </c>
      <c r="G336" s="208" t="s">
        <v>256</v>
      </c>
      <c r="H336" s="209">
        <v>685</v>
      </c>
      <c r="I336" s="210"/>
      <c r="J336" s="209">
        <f>ROUND(I336*H336,2)</f>
        <v>0</v>
      </c>
      <c r="K336" s="207" t="s">
        <v>1</v>
      </c>
      <c r="L336" s="34"/>
      <c r="M336" s="211" t="s">
        <v>1</v>
      </c>
      <c r="N336" s="212" t="s">
        <v>41</v>
      </c>
      <c r="O336" s="62"/>
      <c r="P336" s="213">
        <f>O336*H336</f>
        <v>0</v>
      </c>
      <c r="Q336" s="213">
        <v>0</v>
      </c>
      <c r="R336" s="213">
        <f>Q336*H336</f>
        <v>0</v>
      </c>
      <c r="S336" s="213">
        <v>0</v>
      </c>
      <c r="T336" s="214">
        <f>S336*H336</f>
        <v>0</v>
      </c>
      <c r="AR336" s="215" t="s">
        <v>323</v>
      </c>
      <c r="AT336" s="215" t="s">
        <v>201</v>
      </c>
      <c r="AU336" s="215" t="s">
        <v>208</v>
      </c>
      <c r="AY336" s="13" t="s">
        <v>198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3" t="s">
        <v>83</v>
      </c>
      <c r="BK336" s="216">
        <f>ROUND(I336*H336,2)</f>
        <v>0</v>
      </c>
      <c r="BL336" s="13" t="s">
        <v>323</v>
      </c>
      <c r="BM336" s="215" t="s">
        <v>438</v>
      </c>
    </row>
    <row r="337" spans="2:65" s="1" customFormat="1" ht="16.5" customHeight="1">
      <c r="B337" s="30"/>
      <c r="C337" s="205" t="s">
        <v>327</v>
      </c>
      <c r="D337" s="205" t="s">
        <v>201</v>
      </c>
      <c r="E337" s="206" t="s">
        <v>1486</v>
      </c>
      <c r="F337" s="207" t="s">
        <v>1487</v>
      </c>
      <c r="G337" s="208" t="s">
        <v>256</v>
      </c>
      <c r="H337" s="209">
        <v>1250</v>
      </c>
      <c r="I337" s="210"/>
      <c r="J337" s="209">
        <f>ROUND(I337*H337,2)</f>
        <v>0</v>
      </c>
      <c r="K337" s="207" t="s">
        <v>1</v>
      </c>
      <c r="L337" s="34"/>
      <c r="M337" s="211" t="s">
        <v>1</v>
      </c>
      <c r="N337" s="212" t="s">
        <v>41</v>
      </c>
      <c r="O337" s="62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AR337" s="215" t="s">
        <v>323</v>
      </c>
      <c r="AT337" s="215" t="s">
        <v>201</v>
      </c>
      <c r="AU337" s="215" t="s">
        <v>208</v>
      </c>
      <c r="AY337" s="13" t="s">
        <v>198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3" t="s">
        <v>83</v>
      </c>
      <c r="BK337" s="216">
        <f>ROUND(I337*H337,2)</f>
        <v>0</v>
      </c>
      <c r="BL337" s="13" t="s">
        <v>323</v>
      </c>
      <c r="BM337" s="215" t="s">
        <v>442</v>
      </c>
    </row>
    <row r="338" spans="2:65" s="1" customFormat="1" ht="16.5" customHeight="1">
      <c r="B338" s="30"/>
      <c r="C338" s="205" t="s">
        <v>443</v>
      </c>
      <c r="D338" s="205" t="s">
        <v>201</v>
      </c>
      <c r="E338" s="206" t="s">
        <v>1488</v>
      </c>
      <c r="F338" s="207" t="s">
        <v>1489</v>
      </c>
      <c r="G338" s="208" t="s">
        <v>256</v>
      </c>
      <c r="H338" s="209">
        <v>148</v>
      </c>
      <c r="I338" s="210"/>
      <c r="J338" s="209">
        <f>ROUND(I338*H338,2)</f>
        <v>0</v>
      </c>
      <c r="K338" s="207" t="s">
        <v>1</v>
      </c>
      <c r="L338" s="34"/>
      <c r="M338" s="211" t="s">
        <v>1</v>
      </c>
      <c r="N338" s="212" t="s">
        <v>41</v>
      </c>
      <c r="O338" s="62"/>
      <c r="P338" s="213">
        <f>O338*H338</f>
        <v>0</v>
      </c>
      <c r="Q338" s="213">
        <v>0</v>
      </c>
      <c r="R338" s="213">
        <f>Q338*H338</f>
        <v>0</v>
      </c>
      <c r="S338" s="213">
        <v>0</v>
      </c>
      <c r="T338" s="214">
        <f>S338*H338</f>
        <v>0</v>
      </c>
      <c r="AR338" s="215" t="s">
        <v>323</v>
      </c>
      <c r="AT338" s="215" t="s">
        <v>201</v>
      </c>
      <c r="AU338" s="215" t="s">
        <v>208</v>
      </c>
      <c r="AY338" s="13" t="s">
        <v>198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3" t="s">
        <v>83</v>
      </c>
      <c r="BK338" s="216">
        <f>ROUND(I338*H338,2)</f>
        <v>0</v>
      </c>
      <c r="BL338" s="13" t="s">
        <v>323</v>
      </c>
      <c r="BM338" s="215" t="s">
        <v>447</v>
      </c>
    </row>
    <row r="339" spans="2:65" s="1" customFormat="1" ht="16.5" customHeight="1">
      <c r="B339" s="30"/>
      <c r="C339" s="205" t="s">
        <v>330</v>
      </c>
      <c r="D339" s="205" t="s">
        <v>201</v>
      </c>
      <c r="E339" s="206" t="s">
        <v>1490</v>
      </c>
      <c r="F339" s="207" t="s">
        <v>1491</v>
      </c>
      <c r="G339" s="208" t="s">
        <v>256</v>
      </c>
      <c r="H339" s="209">
        <v>76</v>
      </c>
      <c r="I339" s="210"/>
      <c r="J339" s="209">
        <f>ROUND(I339*H339,2)</f>
        <v>0</v>
      </c>
      <c r="K339" s="207" t="s">
        <v>1</v>
      </c>
      <c r="L339" s="34"/>
      <c r="M339" s="211" t="s">
        <v>1</v>
      </c>
      <c r="N339" s="212" t="s">
        <v>41</v>
      </c>
      <c r="O339" s="62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215" t="s">
        <v>323</v>
      </c>
      <c r="AT339" s="215" t="s">
        <v>201</v>
      </c>
      <c r="AU339" s="215" t="s">
        <v>208</v>
      </c>
      <c r="AY339" s="13" t="s">
        <v>198</v>
      </c>
      <c r="BE339" s="216">
        <f>IF(N339="základní",J339,0)</f>
        <v>0</v>
      </c>
      <c r="BF339" s="216">
        <f>IF(N339="snížená",J339,0)</f>
        <v>0</v>
      </c>
      <c r="BG339" s="216">
        <f>IF(N339="zákl. přenesená",J339,0)</f>
        <v>0</v>
      </c>
      <c r="BH339" s="216">
        <f>IF(N339="sníž. přenesená",J339,0)</f>
        <v>0</v>
      </c>
      <c r="BI339" s="216">
        <f>IF(N339="nulová",J339,0)</f>
        <v>0</v>
      </c>
      <c r="BJ339" s="13" t="s">
        <v>83</v>
      </c>
      <c r="BK339" s="216">
        <f>ROUND(I339*H339,2)</f>
        <v>0</v>
      </c>
      <c r="BL339" s="13" t="s">
        <v>323</v>
      </c>
      <c r="BM339" s="215" t="s">
        <v>450</v>
      </c>
    </row>
    <row r="340" spans="2:65" s="1" customFormat="1" ht="16.5" customHeight="1">
      <c r="B340" s="30"/>
      <c r="C340" s="205" t="s">
        <v>451</v>
      </c>
      <c r="D340" s="205" t="s">
        <v>201</v>
      </c>
      <c r="E340" s="206" t="s">
        <v>1492</v>
      </c>
      <c r="F340" s="207" t="s">
        <v>1493</v>
      </c>
      <c r="G340" s="208" t="s">
        <v>256</v>
      </c>
      <c r="H340" s="209">
        <v>128</v>
      </c>
      <c r="I340" s="210"/>
      <c r="J340" s="209">
        <f>ROUND(I340*H340,2)</f>
        <v>0</v>
      </c>
      <c r="K340" s="207" t="s">
        <v>1</v>
      </c>
      <c r="L340" s="34"/>
      <c r="M340" s="211" t="s">
        <v>1</v>
      </c>
      <c r="N340" s="212" t="s">
        <v>41</v>
      </c>
      <c r="O340" s="62"/>
      <c r="P340" s="213">
        <f>O340*H340</f>
        <v>0</v>
      </c>
      <c r="Q340" s="213">
        <v>0</v>
      </c>
      <c r="R340" s="213">
        <f>Q340*H340</f>
        <v>0</v>
      </c>
      <c r="S340" s="213">
        <v>0</v>
      </c>
      <c r="T340" s="214">
        <f>S340*H340</f>
        <v>0</v>
      </c>
      <c r="AR340" s="215" t="s">
        <v>323</v>
      </c>
      <c r="AT340" s="215" t="s">
        <v>201</v>
      </c>
      <c r="AU340" s="215" t="s">
        <v>208</v>
      </c>
      <c r="AY340" s="13" t="s">
        <v>198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3" t="s">
        <v>83</v>
      </c>
      <c r="BK340" s="216">
        <f>ROUND(I340*H340,2)</f>
        <v>0</v>
      </c>
      <c r="BL340" s="13" t="s">
        <v>323</v>
      </c>
      <c r="BM340" s="215" t="s">
        <v>454</v>
      </c>
    </row>
    <row r="341" spans="2:65" s="11" customFormat="1" ht="20.85" customHeight="1">
      <c r="B341" s="189"/>
      <c r="C341" s="190"/>
      <c r="D341" s="191" t="s">
        <v>75</v>
      </c>
      <c r="E341" s="203" t="s">
        <v>1494</v>
      </c>
      <c r="F341" s="203" t="s">
        <v>1495</v>
      </c>
      <c r="G341" s="190"/>
      <c r="H341" s="190"/>
      <c r="I341" s="193"/>
      <c r="J341" s="204">
        <f>BK341</f>
        <v>0</v>
      </c>
      <c r="K341" s="190"/>
      <c r="L341" s="195"/>
      <c r="M341" s="196"/>
      <c r="N341" s="197"/>
      <c r="O341" s="197"/>
      <c r="P341" s="198">
        <f>SUM(P342:P343)</f>
        <v>0</v>
      </c>
      <c r="Q341" s="197"/>
      <c r="R341" s="198">
        <f>SUM(R342:R343)</f>
        <v>0</v>
      </c>
      <c r="S341" s="197"/>
      <c r="T341" s="199">
        <f>SUM(T342:T343)</f>
        <v>0</v>
      </c>
      <c r="AR341" s="200" t="s">
        <v>208</v>
      </c>
      <c r="AT341" s="201" t="s">
        <v>75</v>
      </c>
      <c r="AU341" s="201" t="s">
        <v>85</v>
      </c>
      <c r="AY341" s="200" t="s">
        <v>198</v>
      </c>
      <c r="BK341" s="202">
        <f>SUM(BK342:BK343)</f>
        <v>0</v>
      </c>
    </row>
    <row r="342" spans="2:65" s="1" customFormat="1" ht="16.5" customHeight="1">
      <c r="B342" s="30"/>
      <c r="C342" s="205" t="s">
        <v>334</v>
      </c>
      <c r="D342" s="205" t="s">
        <v>201</v>
      </c>
      <c r="E342" s="206" t="s">
        <v>1496</v>
      </c>
      <c r="F342" s="207" t="s">
        <v>1497</v>
      </c>
      <c r="G342" s="208" t="s">
        <v>446</v>
      </c>
      <c r="H342" s="209">
        <v>132</v>
      </c>
      <c r="I342" s="210"/>
      <c r="J342" s="209">
        <f>ROUND(I342*H342,2)</f>
        <v>0</v>
      </c>
      <c r="K342" s="207" t="s">
        <v>1</v>
      </c>
      <c r="L342" s="34"/>
      <c r="M342" s="211" t="s">
        <v>1</v>
      </c>
      <c r="N342" s="212" t="s">
        <v>41</v>
      </c>
      <c r="O342" s="62"/>
      <c r="P342" s="213">
        <f>O342*H342</f>
        <v>0</v>
      </c>
      <c r="Q342" s="213">
        <v>0</v>
      </c>
      <c r="R342" s="213">
        <f>Q342*H342</f>
        <v>0</v>
      </c>
      <c r="S342" s="213">
        <v>0</v>
      </c>
      <c r="T342" s="214">
        <f>S342*H342</f>
        <v>0</v>
      </c>
      <c r="AR342" s="215" t="s">
        <v>323</v>
      </c>
      <c r="AT342" s="215" t="s">
        <v>201</v>
      </c>
      <c r="AU342" s="215" t="s">
        <v>208</v>
      </c>
      <c r="AY342" s="13" t="s">
        <v>198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3" t="s">
        <v>83</v>
      </c>
      <c r="BK342" s="216">
        <f>ROUND(I342*H342,2)</f>
        <v>0</v>
      </c>
      <c r="BL342" s="13" t="s">
        <v>323</v>
      </c>
      <c r="BM342" s="215" t="s">
        <v>457</v>
      </c>
    </row>
    <row r="343" spans="2:65" s="1" customFormat="1" ht="16.5" customHeight="1">
      <c r="B343" s="30"/>
      <c r="C343" s="205" t="s">
        <v>458</v>
      </c>
      <c r="D343" s="205" t="s">
        <v>201</v>
      </c>
      <c r="E343" s="206" t="s">
        <v>1498</v>
      </c>
      <c r="F343" s="207" t="s">
        <v>1499</v>
      </c>
      <c r="G343" s="208" t="s">
        <v>446</v>
      </c>
      <c r="H343" s="209">
        <v>6</v>
      </c>
      <c r="I343" s="210"/>
      <c r="J343" s="209">
        <f>ROUND(I343*H343,2)</f>
        <v>0</v>
      </c>
      <c r="K343" s="207" t="s">
        <v>1</v>
      </c>
      <c r="L343" s="34"/>
      <c r="M343" s="211" t="s">
        <v>1</v>
      </c>
      <c r="N343" s="212" t="s">
        <v>41</v>
      </c>
      <c r="O343" s="62"/>
      <c r="P343" s="213">
        <f>O343*H343</f>
        <v>0</v>
      </c>
      <c r="Q343" s="213">
        <v>0</v>
      </c>
      <c r="R343" s="213">
        <f>Q343*H343</f>
        <v>0</v>
      </c>
      <c r="S343" s="213">
        <v>0</v>
      </c>
      <c r="T343" s="214">
        <f>S343*H343</f>
        <v>0</v>
      </c>
      <c r="AR343" s="215" t="s">
        <v>323</v>
      </c>
      <c r="AT343" s="215" t="s">
        <v>201</v>
      </c>
      <c r="AU343" s="215" t="s">
        <v>208</v>
      </c>
      <c r="AY343" s="13" t="s">
        <v>198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3" t="s">
        <v>83</v>
      </c>
      <c r="BK343" s="216">
        <f>ROUND(I343*H343,2)</f>
        <v>0</v>
      </c>
      <c r="BL343" s="13" t="s">
        <v>323</v>
      </c>
      <c r="BM343" s="215" t="s">
        <v>461</v>
      </c>
    </row>
    <row r="344" spans="2:65" s="11" customFormat="1" ht="20.85" customHeight="1">
      <c r="B344" s="189"/>
      <c r="C344" s="190"/>
      <c r="D344" s="191" t="s">
        <v>75</v>
      </c>
      <c r="E344" s="203" t="s">
        <v>1500</v>
      </c>
      <c r="F344" s="203" t="s">
        <v>1501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P345</f>
        <v>0</v>
      </c>
      <c r="Q344" s="197"/>
      <c r="R344" s="198">
        <f>R345</f>
        <v>0</v>
      </c>
      <c r="S344" s="197"/>
      <c r="T344" s="199">
        <f>T345</f>
        <v>0</v>
      </c>
      <c r="AR344" s="200" t="s">
        <v>208</v>
      </c>
      <c r="AT344" s="201" t="s">
        <v>75</v>
      </c>
      <c r="AU344" s="201" t="s">
        <v>85</v>
      </c>
      <c r="AY344" s="200" t="s">
        <v>198</v>
      </c>
      <c r="BK344" s="202">
        <f>BK345</f>
        <v>0</v>
      </c>
    </row>
    <row r="345" spans="2:65" s="1" customFormat="1" ht="16.5" customHeight="1">
      <c r="B345" s="30"/>
      <c r="C345" s="205" t="s">
        <v>337</v>
      </c>
      <c r="D345" s="205" t="s">
        <v>201</v>
      </c>
      <c r="E345" s="206" t="s">
        <v>1502</v>
      </c>
      <c r="F345" s="207" t="s">
        <v>1503</v>
      </c>
      <c r="G345" s="208" t="s">
        <v>446</v>
      </c>
      <c r="H345" s="209">
        <v>36</v>
      </c>
      <c r="I345" s="210"/>
      <c r="J345" s="209">
        <f>ROUND(I345*H345,2)</f>
        <v>0</v>
      </c>
      <c r="K345" s="207" t="s">
        <v>1</v>
      </c>
      <c r="L345" s="34"/>
      <c r="M345" s="211" t="s">
        <v>1</v>
      </c>
      <c r="N345" s="212" t="s">
        <v>41</v>
      </c>
      <c r="O345" s="62"/>
      <c r="P345" s="213">
        <f>O345*H345</f>
        <v>0</v>
      </c>
      <c r="Q345" s="213">
        <v>0</v>
      </c>
      <c r="R345" s="213">
        <f>Q345*H345</f>
        <v>0</v>
      </c>
      <c r="S345" s="213">
        <v>0</v>
      </c>
      <c r="T345" s="214">
        <f>S345*H345</f>
        <v>0</v>
      </c>
      <c r="AR345" s="215" t="s">
        <v>323</v>
      </c>
      <c r="AT345" s="215" t="s">
        <v>201</v>
      </c>
      <c r="AU345" s="215" t="s">
        <v>208</v>
      </c>
      <c r="AY345" s="13" t="s">
        <v>198</v>
      </c>
      <c r="BE345" s="216">
        <f>IF(N345="základní",J345,0)</f>
        <v>0</v>
      </c>
      <c r="BF345" s="216">
        <f>IF(N345="snížená",J345,0)</f>
        <v>0</v>
      </c>
      <c r="BG345" s="216">
        <f>IF(N345="zákl. přenesená",J345,0)</f>
        <v>0</v>
      </c>
      <c r="BH345" s="216">
        <f>IF(N345="sníž. přenesená",J345,0)</f>
        <v>0</v>
      </c>
      <c r="BI345" s="216">
        <f>IF(N345="nulová",J345,0)</f>
        <v>0</v>
      </c>
      <c r="BJ345" s="13" t="s">
        <v>83</v>
      </c>
      <c r="BK345" s="216">
        <f>ROUND(I345*H345,2)</f>
        <v>0</v>
      </c>
      <c r="BL345" s="13" t="s">
        <v>323</v>
      </c>
      <c r="BM345" s="215" t="s">
        <v>464</v>
      </c>
    </row>
    <row r="346" spans="2:65" s="11" customFormat="1" ht="20.85" customHeight="1">
      <c r="B346" s="189"/>
      <c r="C346" s="190"/>
      <c r="D346" s="191" t="s">
        <v>75</v>
      </c>
      <c r="E346" s="203" t="s">
        <v>1504</v>
      </c>
      <c r="F346" s="203" t="s">
        <v>1505</v>
      </c>
      <c r="G346" s="190"/>
      <c r="H346" s="190"/>
      <c r="I346" s="193"/>
      <c r="J346" s="204">
        <f>BK346</f>
        <v>0</v>
      </c>
      <c r="K346" s="190"/>
      <c r="L346" s="195"/>
      <c r="M346" s="196"/>
      <c r="N346" s="197"/>
      <c r="O346" s="197"/>
      <c r="P346" s="198">
        <f>SUM(P347:P351)</f>
        <v>0</v>
      </c>
      <c r="Q346" s="197"/>
      <c r="R346" s="198">
        <f>SUM(R347:R351)</f>
        <v>0</v>
      </c>
      <c r="S346" s="197"/>
      <c r="T346" s="199">
        <f>SUM(T347:T351)</f>
        <v>0</v>
      </c>
      <c r="AR346" s="200" t="s">
        <v>208</v>
      </c>
      <c r="AT346" s="201" t="s">
        <v>75</v>
      </c>
      <c r="AU346" s="201" t="s">
        <v>85</v>
      </c>
      <c r="AY346" s="200" t="s">
        <v>198</v>
      </c>
      <c r="BK346" s="202">
        <f>SUM(BK347:BK351)</f>
        <v>0</v>
      </c>
    </row>
    <row r="347" spans="2:65" s="1" customFormat="1" ht="16.5" customHeight="1">
      <c r="B347" s="30"/>
      <c r="C347" s="205" t="s">
        <v>465</v>
      </c>
      <c r="D347" s="205" t="s">
        <v>201</v>
      </c>
      <c r="E347" s="206" t="s">
        <v>1506</v>
      </c>
      <c r="F347" s="207" t="s">
        <v>1507</v>
      </c>
      <c r="G347" s="208" t="s">
        <v>446</v>
      </c>
      <c r="H347" s="209">
        <v>30</v>
      </c>
      <c r="I347" s="210"/>
      <c r="J347" s="209">
        <f>ROUND(I347*H347,2)</f>
        <v>0</v>
      </c>
      <c r="K347" s="207" t="s">
        <v>1</v>
      </c>
      <c r="L347" s="34"/>
      <c r="M347" s="211" t="s">
        <v>1</v>
      </c>
      <c r="N347" s="212" t="s">
        <v>41</v>
      </c>
      <c r="O347" s="62"/>
      <c r="P347" s="213">
        <f>O347*H347</f>
        <v>0</v>
      </c>
      <c r="Q347" s="213">
        <v>0</v>
      </c>
      <c r="R347" s="213">
        <f>Q347*H347</f>
        <v>0</v>
      </c>
      <c r="S347" s="213">
        <v>0</v>
      </c>
      <c r="T347" s="214">
        <f>S347*H347</f>
        <v>0</v>
      </c>
      <c r="AR347" s="215" t="s">
        <v>323</v>
      </c>
      <c r="AT347" s="215" t="s">
        <v>201</v>
      </c>
      <c r="AU347" s="215" t="s">
        <v>208</v>
      </c>
      <c r="AY347" s="13" t="s">
        <v>198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3" t="s">
        <v>83</v>
      </c>
      <c r="BK347" s="216">
        <f>ROUND(I347*H347,2)</f>
        <v>0</v>
      </c>
      <c r="BL347" s="13" t="s">
        <v>323</v>
      </c>
      <c r="BM347" s="215" t="s">
        <v>468</v>
      </c>
    </row>
    <row r="348" spans="2:65" s="1" customFormat="1" ht="16.5" customHeight="1">
      <c r="B348" s="30"/>
      <c r="C348" s="205" t="s">
        <v>341</v>
      </c>
      <c r="D348" s="205" t="s">
        <v>201</v>
      </c>
      <c r="E348" s="206" t="s">
        <v>1508</v>
      </c>
      <c r="F348" s="207" t="s">
        <v>1509</v>
      </c>
      <c r="G348" s="208" t="s">
        <v>446</v>
      </c>
      <c r="H348" s="209">
        <v>6</v>
      </c>
      <c r="I348" s="210"/>
      <c r="J348" s="209">
        <f>ROUND(I348*H348,2)</f>
        <v>0</v>
      </c>
      <c r="K348" s="207" t="s">
        <v>1</v>
      </c>
      <c r="L348" s="34"/>
      <c r="M348" s="211" t="s">
        <v>1</v>
      </c>
      <c r="N348" s="212" t="s">
        <v>41</v>
      </c>
      <c r="O348" s="62"/>
      <c r="P348" s="213">
        <f>O348*H348</f>
        <v>0</v>
      </c>
      <c r="Q348" s="213">
        <v>0</v>
      </c>
      <c r="R348" s="213">
        <f>Q348*H348</f>
        <v>0</v>
      </c>
      <c r="S348" s="213">
        <v>0</v>
      </c>
      <c r="T348" s="214">
        <f>S348*H348</f>
        <v>0</v>
      </c>
      <c r="AR348" s="215" t="s">
        <v>323</v>
      </c>
      <c r="AT348" s="215" t="s">
        <v>201</v>
      </c>
      <c r="AU348" s="215" t="s">
        <v>208</v>
      </c>
      <c r="AY348" s="13" t="s">
        <v>198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3" t="s">
        <v>83</v>
      </c>
      <c r="BK348" s="216">
        <f>ROUND(I348*H348,2)</f>
        <v>0</v>
      </c>
      <c r="BL348" s="13" t="s">
        <v>323</v>
      </c>
      <c r="BM348" s="215" t="s">
        <v>471</v>
      </c>
    </row>
    <row r="349" spans="2:65" s="1" customFormat="1" ht="16.5" customHeight="1">
      <c r="B349" s="30"/>
      <c r="C349" s="205" t="s">
        <v>472</v>
      </c>
      <c r="D349" s="205" t="s">
        <v>201</v>
      </c>
      <c r="E349" s="206" t="s">
        <v>1510</v>
      </c>
      <c r="F349" s="207" t="s">
        <v>1511</v>
      </c>
      <c r="G349" s="208" t="s">
        <v>446</v>
      </c>
      <c r="H349" s="209">
        <v>24</v>
      </c>
      <c r="I349" s="210"/>
      <c r="J349" s="209">
        <f>ROUND(I349*H349,2)</f>
        <v>0</v>
      </c>
      <c r="K349" s="207" t="s">
        <v>1</v>
      </c>
      <c r="L349" s="34"/>
      <c r="M349" s="211" t="s">
        <v>1</v>
      </c>
      <c r="N349" s="212" t="s">
        <v>41</v>
      </c>
      <c r="O349" s="6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AR349" s="215" t="s">
        <v>323</v>
      </c>
      <c r="AT349" s="215" t="s">
        <v>201</v>
      </c>
      <c r="AU349" s="215" t="s">
        <v>208</v>
      </c>
      <c r="AY349" s="13" t="s">
        <v>198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3" t="s">
        <v>83</v>
      </c>
      <c r="BK349" s="216">
        <f>ROUND(I349*H349,2)</f>
        <v>0</v>
      </c>
      <c r="BL349" s="13" t="s">
        <v>323</v>
      </c>
      <c r="BM349" s="215" t="s">
        <v>475</v>
      </c>
    </row>
    <row r="350" spans="2:65" s="1" customFormat="1" ht="16.5" customHeight="1">
      <c r="B350" s="30"/>
      <c r="C350" s="205" t="s">
        <v>344</v>
      </c>
      <c r="D350" s="205" t="s">
        <v>201</v>
      </c>
      <c r="E350" s="206" t="s">
        <v>1512</v>
      </c>
      <c r="F350" s="207" t="s">
        <v>1513</v>
      </c>
      <c r="G350" s="208" t="s">
        <v>446</v>
      </c>
      <c r="H350" s="209">
        <v>18</v>
      </c>
      <c r="I350" s="210"/>
      <c r="J350" s="209">
        <f>ROUND(I350*H350,2)</f>
        <v>0</v>
      </c>
      <c r="K350" s="207" t="s">
        <v>1</v>
      </c>
      <c r="L350" s="34"/>
      <c r="M350" s="211" t="s">
        <v>1</v>
      </c>
      <c r="N350" s="212" t="s">
        <v>41</v>
      </c>
      <c r="O350" s="62"/>
      <c r="P350" s="213">
        <f>O350*H350</f>
        <v>0</v>
      </c>
      <c r="Q350" s="213">
        <v>0</v>
      </c>
      <c r="R350" s="213">
        <f>Q350*H350</f>
        <v>0</v>
      </c>
      <c r="S350" s="213">
        <v>0</v>
      </c>
      <c r="T350" s="214">
        <f>S350*H350</f>
        <v>0</v>
      </c>
      <c r="AR350" s="215" t="s">
        <v>323</v>
      </c>
      <c r="AT350" s="215" t="s">
        <v>201</v>
      </c>
      <c r="AU350" s="215" t="s">
        <v>208</v>
      </c>
      <c r="AY350" s="13" t="s">
        <v>198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3" t="s">
        <v>83</v>
      </c>
      <c r="BK350" s="216">
        <f>ROUND(I350*H350,2)</f>
        <v>0</v>
      </c>
      <c r="BL350" s="13" t="s">
        <v>323</v>
      </c>
      <c r="BM350" s="215" t="s">
        <v>478</v>
      </c>
    </row>
    <row r="351" spans="2:65" s="1" customFormat="1" ht="16.5" customHeight="1">
      <c r="B351" s="30"/>
      <c r="C351" s="205" t="s">
        <v>479</v>
      </c>
      <c r="D351" s="205" t="s">
        <v>201</v>
      </c>
      <c r="E351" s="206" t="s">
        <v>1514</v>
      </c>
      <c r="F351" s="207" t="s">
        <v>1515</v>
      </c>
      <c r="G351" s="208" t="s">
        <v>446</v>
      </c>
      <c r="H351" s="209">
        <v>6</v>
      </c>
      <c r="I351" s="210"/>
      <c r="J351" s="209">
        <f>ROUND(I351*H351,2)</f>
        <v>0</v>
      </c>
      <c r="K351" s="207" t="s">
        <v>1</v>
      </c>
      <c r="L351" s="34"/>
      <c r="M351" s="211" t="s">
        <v>1</v>
      </c>
      <c r="N351" s="212" t="s">
        <v>41</v>
      </c>
      <c r="O351" s="62"/>
      <c r="P351" s="213">
        <f>O351*H351</f>
        <v>0</v>
      </c>
      <c r="Q351" s="213">
        <v>0</v>
      </c>
      <c r="R351" s="213">
        <f>Q351*H351</f>
        <v>0</v>
      </c>
      <c r="S351" s="213">
        <v>0</v>
      </c>
      <c r="T351" s="214">
        <f>S351*H351</f>
        <v>0</v>
      </c>
      <c r="AR351" s="215" t="s">
        <v>323</v>
      </c>
      <c r="AT351" s="215" t="s">
        <v>201</v>
      </c>
      <c r="AU351" s="215" t="s">
        <v>208</v>
      </c>
      <c r="AY351" s="13" t="s">
        <v>198</v>
      </c>
      <c r="BE351" s="216">
        <f>IF(N351="základní",J351,0)</f>
        <v>0</v>
      </c>
      <c r="BF351" s="216">
        <f>IF(N351="snížená",J351,0)</f>
        <v>0</v>
      </c>
      <c r="BG351" s="216">
        <f>IF(N351="zákl. přenesená",J351,0)</f>
        <v>0</v>
      </c>
      <c r="BH351" s="216">
        <f>IF(N351="sníž. přenesená",J351,0)</f>
        <v>0</v>
      </c>
      <c r="BI351" s="216">
        <f>IF(N351="nulová",J351,0)</f>
        <v>0</v>
      </c>
      <c r="BJ351" s="13" t="s">
        <v>83</v>
      </c>
      <c r="BK351" s="216">
        <f>ROUND(I351*H351,2)</f>
        <v>0</v>
      </c>
      <c r="BL351" s="13" t="s">
        <v>323</v>
      </c>
      <c r="BM351" s="215" t="s">
        <v>482</v>
      </c>
    </row>
    <row r="352" spans="2:65" s="11" customFormat="1" ht="20.85" customHeight="1">
      <c r="B352" s="189"/>
      <c r="C352" s="190"/>
      <c r="D352" s="191" t="s">
        <v>75</v>
      </c>
      <c r="E352" s="203" t="s">
        <v>1516</v>
      </c>
      <c r="F352" s="203" t="s">
        <v>1517</v>
      </c>
      <c r="G352" s="190"/>
      <c r="H352" s="190"/>
      <c r="I352" s="193"/>
      <c r="J352" s="204">
        <f>BK352</f>
        <v>0</v>
      </c>
      <c r="K352" s="190"/>
      <c r="L352" s="195"/>
      <c r="M352" s="196"/>
      <c r="N352" s="197"/>
      <c r="O352" s="197"/>
      <c r="P352" s="198">
        <f>SUM(P353:P354)</f>
        <v>0</v>
      </c>
      <c r="Q352" s="197"/>
      <c r="R352" s="198">
        <f>SUM(R353:R354)</f>
        <v>0</v>
      </c>
      <c r="S352" s="197"/>
      <c r="T352" s="199">
        <f>SUM(T353:T354)</f>
        <v>0</v>
      </c>
      <c r="AR352" s="200" t="s">
        <v>208</v>
      </c>
      <c r="AT352" s="201" t="s">
        <v>75</v>
      </c>
      <c r="AU352" s="201" t="s">
        <v>85</v>
      </c>
      <c r="AY352" s="200" t="s">
        <v>198</v>
      </c>
      <c r="BK352" s="202">
        <f>SUM(BK353:BK354)</f>
        <v>0</v>
      </c>
    </row>
    <row r="353" spans="2:65" s="1" customFormat="1" ht="16.5" customHeight="1">
      <c r="B353" s="30"/>
      <c r="C353" s="205" t="s">
        <v>348</v>
      </c>
      <c r="D353" s="205" t="s">
        <v>201</v>
      </c>
      <c r="E353" s="206" t="s">
        <v>1518</v>
      </c>
      <c r="F353" s="207" t="s">
        <v>1519</v>
      </c>
      <c r="G353" s="208" t="s">
        <v>446</v>
      </c>
      <c r="H353" s="209">
        <v>78</v>
      </c>
      <c r="I353" s="210"/>
      <c r="J353" s="209">
        <f>ROUND(I353*H353,2)</f>
        <v>0</v>
      </c>
      <c r="K353" s="207" t="s">
        <v>1</v>
      </c>
      <c r="L353" s="34"/>
      <c r="M353" s="211" t="s">
        <v>1</v>
      </c>
      <c r="N353" s="212" t="s">
        <v>41</v>
      </c>
      <c r="O353" s="62"/>
      <c r="P353" s="213">
        <f>O353*H353</f>
        <v>0</v>
      </c>
      <c r="Q353" s="213">
        <v>0</v>
      </c>
      <c r="R353" s="213">
        <f>Q353*H353</f>
        <v>0</v>
      </c>
      <c r="S353" s="213">
        <v>0</v>
      </c>
      <c r="T353" s="214">
        <f>S353*H353</f>
        <v>0</v>
      </c>
      <c r="AR353" s="215" t="s">
        <v>323</v>
      </c>
      <c r="AT353" s="215" t="s">
        <v>201</v>
      </c>
      <c r="AU353" s="215" t="s">
        <v>208</v>
      </c>
      <c r="AY353" s="13" t="s">
        <v>198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3" t="s">
        <v>83</v>
      </c>
      <c r="BK353" s="216">
        <f>ROUND(I353*H353,2)</f>
        <v>0</v>
      </c>
      <c r="BL353" s="13" t="s">
        <v>323</v>
      </c>
      <c r="BM353" s="215" t="s">
        <v>485</v>
      </c>
    </row>
    <row r="354" spans="2:65" s="1" customFormat="1" ht="16.5" customHeight="1">
      <c r="B354" s="30"/>
      <c r="C354" s="205" t="s">
        <v>486</v>
      </c>
      <c r="D354" s="205" t="s">
        <v>201</v>
      </c>
      <c r="E354" s="206" t="s">
        <v>1520</v>
      </c>
      <c r="F354" s="207" t="s">
        <v>1521</v>
      </c>
      <c r="G354" s="208" t="s">
        <v>446</v>
      </c>
      <c r="H354" s="209">
        <v>6</v>
      </c>
      <c r="I354" s="210"/>
      <c r="J354" s="209">
        <f>ROUND(I354*H354,2)</f>
        <v>0</v>
      </c>
      <c r="K354" s="207" t="s">
        <v>1</v>
      </c>
      <c r="L354" s="34"/>
      <c r="M354" s="211" t="s">
        <v>1</v>
      </c>
      <c r="N354" s="212" t="s">
        <v>41</v>
      </c>
      <c r="O354" s="62"/>
      <c r="P354" s="213">
        <f>O354*H354</f>
        <v>0</v>
      </c>
      <c r="Q354" s="213">
        <v>0</v>
      </c>
      <c r="R354" s="213">
        <f>Q354*H354</f>
        <v>0</v>
      </c>
      <c r="S354" s="213">
        <v>0</v>
      </c>
      <c r="T354" s="214">
        <f>S354*H354</f>
        <v>0</v>
      </c>
      <c r="AR354" s="215" t="s">
        <v>323</v>
      </c>
      <c r="AT354" s="215" t="s">
        <v>201</v>
      </c>
      <c r="AU354" s="215" t="s">
        <v>208</v>
      </c>
      <c r="AY354" s="13" t="s">
        <v>198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3" t="s">
        <v>83</v>
      </c>
      <c r="BK354" s="216">
        <f>ROUND(I354*H354,2)</f>
        <v>0</v>
      </c>
      <c r="BL354" s="13" t="s">
        <v>323</v>
      </c>
      <c r="BM354" s="215" t="s">
        <v>489</v>
      </c>
    </row>
    <row r="355" spans="2:65" s="11" customFormat="1" ht="20.85" customHeight="1">
      <c r="B355" s="189"/>
      <c r="C355" s="190"/>
      <c r="D355" s="191" t="s">
        <v>75</v>
      </c>
      <c r="E355" s="203" t="s">
        <v>1522</v>
      </c>
      <c r="F355" s="203" t="s">
        <v>1523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P356</f>
        <v>0</v>
      </c>
      <c r="Q355" s="197"/>
      <c r="R355" s="198">
        <f>R356</f>
        <v>0</v>
      </c>
      <c r="S355" s="197"/>
      <c r="T355" s="199">
        <f>T356</f>
        <v>0</v>
      </c>
      <c r="AR355" s="200" t="s">
        <v>208</v>
      </c>
      <c r="AT355" s="201" t="s">
        <v>75</v>
      </c>
      <c r="AU355" s="201" t="s">
        <v>85</v>
      </c>
      <c r="AY355" s="200" t="s">
        <v>198</v>
      </c>
      <c r="BK355" s="202">
        <f>BK356</f>
        <v>0</v>
      </c>
    </row>
    <row r="356" spans="2:65" s="1" customFormat="1" ht="24" customHeight="1">
      <c r="B356" s="30"/>
      <c r="C356" s="205" t="s">
        <v>351</v>
      </c>
      <c r="D356" s="205" t="s">
        <v>201</v>
      </c>
      <c r="E356" s="206" t="s">
        <v>1524</v>
      </c>
      <c r="F356" s="207" t="s">
        <v>1525</v>
      </c>
      <c r="G356" s="208" t="s">
        <v>446</v>
      </c>
      <c r="H356" s="209">
        <v>84</v>
      </c>
      <c r="I356" s="210"/>
      <c r="J356" s="209">
        <f>ROUND(I356*H356,2)</f>
        <v>0</v>
      </c>
      <c r="K356" s="207" t="s">
        <v>1</v>
      </c>
      <c r="L356" s="34"/>
      <c r="M356" s="211" t="s">
        <v>1</v>
      </c>
      <c r="N356" s="212" t="s">
        <v>41</v>
      </c>
      <c r="O356" s="62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AR356" s="215" t="s">
        <v>323</v>
      </c>
      <c r="AT356" s="215" t="s">
        <v>201</v>
      </c>
      <c r="AU356" s="215" t="s">
        <v>208</v>
      </c>
      <c r="AY356" s="13" t="s">
        <v>198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3" t="s">
        <v>83</v>
      </c>
      <c r="BK356" s="216">
        <f>ROUND(I356*H356,2)</f>
        <v>0</v>
      </c>
      <c r="BL356" s="13" t="s">
        <v>323</v>
      </c>
      <c r="BM356" s="215" t="s">
        <v>492</v>
      </c>
    </row>
    <row r="357" spans="2:65" s="11" customFormat="1" ht="20.85" customHeight="1">
      <c r="B357" s="189"/>
      <c r="C357" s="190"/>
      <c r="D357" s="191" t="s">
        <v>75</v>
      </c>
      <c r="E357" s="203" t="s">
        <v>1526</v>
      </c>
      <c r="F357" s="203" t="s">
        <v>1527</v>
      </c>
      <c r="G357" s="190"/>
      <c r="H357" s="190"/>
      <c r="I357" s="193"/>
      <c r="J357" s="204">
        <f>BK357</f>
        <v>0</v>
      </c>
      <c r="K357" s="190"/>
      <c r="L357" s="195"/>
      <c r="M357" s="196"/>
      <c r="N357" s="197"/>
      <c r="O357" s="197"/>
      <c r="P357" s="198">
        <f>P358</f>
        <v>0</v>
      </c>
      <c r="Q357" s="197"/>
      <c r="R357" s="198">
        <f>R358</f>
        <v>0</v>
      </c>
      <c r="S357" s="197"/>
      <c r="T357" s="199">
        <f>T358</f>
        <v>0</v>
      </c>
      <c r="AR357" s="200" t="s">
        <v>208</v>
      </c>
      <c r="AT357" s="201" t="s">
        <v>75</v>
      </c>
      <c r="AU357" s="201" t="s">
        <v>85</v>
      </c>
      <c r="AY357" s="200" t="s">
        <v>198</v>
      </c>
      <c r="BK357" s="202">
        <f>BK358</f>
        <v>0</v>
      </c>
    </row>
    <row r="358" spans="2:65" s="1" customFormat="1" ht="16.5" customHeight="1">
      <c r="B358" s="30"/>
      <c r="C358" s="205" t="s">
        <v>493</v>
      </c>
      <c r="D358" s="205" t="s">
        <v>201</v>
      </c>
      <c r="E358" s="206" t="s">
        <v>1528</v>
      </c>
      <c r="F358" s="207" t="s">
        <v>1529</v>
      </c>
      <c r="G358" s="208" t="s">
        <v>446</v>
      </c>
      <c r="H358" s="209">
        <v>6</v>
      </c>
      <c r="I358" s="210"/>
      <c r="J358" s="209">
        <f>ROUND(I358*H358,2)</f>
        <v>0</v>
      </c>
      <c r="K358" s="207" t="s">
        <v>1</v>
      </c>
      <c r="L358" s="34"/>
      <c r="M358" s="211" t="s">
        <v>1</v>
      </c>
      <c r="N358" s="212" t="s">
        <v>41</v>
      </c>
      <c r="O358" s="62"/>
      <c r="P358" s="213">
        <f>O358*H358</f>
        <v>0</v>
      </c>
      <c r="Q358" s="213">
        <v>0</v>
      </c>
      <c r="R358" s="213">
        <f>Q358*H358</f>
        <v>0</v>
      </c>
      <c r="S358" s="213">
        <v>0</v>
      </c>
      <c r="T358" s="214">
        <f>S358*H358</f>
        <v>0</v>
      </c>
      <c r="AR358" s="215" t="s">
        <v>323</v>
      </c>
      <c r="AT358" s="215" t="s">
        <v>201</v>
      </c>
      <c r="AU358" s="215" t="s">
        <v>208</v>
      </c>
      <c r="AY358" s="13" t="s">
        <v>198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3" t="s">
        <v>83</v>
      </c>
      <c r="BK358" s="216">
        <f>ROUND(I358*H358,2)</f>
        <v>0</v>
      </c>
      <c r="BL358" s="13" t="s">
        <v>323</v>
      </c>
      <c r="BM358" s="215" t="s">
        <v>496</v>
      </c>
    </row>
    <row r="359" spans="2:65" s="11" customFormat="1" ht="20.85" customHeight="1">
      <c r="B359" s="189"/>
      <c r="C359" s="190"/>
      <c r="D359" s="191" t="s">
        <v>75</v>
      </c>
      <c r="E359" s="203" t="s">
        <v>1530</v>
      </c>
      <c r="F359" s="203" t="s">
        <v>1531</v>
      </c>
      <c r="G359" s="190"/>
      <c r="H359" s="190"/>
      <c r="I359" s="193"/>
      <c r="J359" s="204">
        <f>BK359</f>
        <v>0</v>
      </c>
      <c r="K359" s="190"/>
      <c r="L359" s="195"/>
      <c r="M359" s="196"/>
      <c r="N359" s="197"/>
      <c r="O359" s="197"/>
      <c r="P359" s="198">
        <f>P360</f>
        <v>0</v>
      </c>
      <c r="Q359" s="197"/>
      <c r="R359" s="198">
        <f>R360</f>
        <v>0</v>
      </c>
      <c r="S359" s="197"/>
      <c r="T359" s="199">
        <f>T360</f>
        <v>0</v>
      </c>
      <c r="AR359" s="200" t="s">
        <v>208</v>
      </c>
      <c r="AT359" s="201" t="s">
        <v>75</v>
      </c>
      <c r="AU359" s="201" t="s">
        <v>85</v>
      </c>
      <c r="AY359" s="200" t="s">
        <v>198</v>
      </c>
      <c r="BK359" s="202">
        <f>BK360</f>
        <v>0</v>
      </c>
    </row>
    <row r="360" spans="2:65" s="1" customFormat="1" ht="16.5" customHeight="1">
      <c r="B360" s="30"/>
      <c r="C360" s="205" t="s">
        <v>355</v>
      </c>
      <c r="D360" s="205" t="s">
        <v>201</v>
      </c>
      <c r="E360" s="206" t="s">
        <v>1532</v>
      </c>
      <c r="F360" s="207" t="s">
        <v>1533</v>
      </c>
      <c r="G360" s="208" t="s">
        <v>446</v>
      </c>
      <c r="H360" s="209">
        <v>126</v>
      </c>
      <c r="I360" s="210"/>
      <c r="J360" s="209">
        <f>ROUND(I360*H360,2)</f>
        <v>0</v>
      </c>
      <c r="K360" s="207" t="s">
        <v>1</v>
      </c>
      <c r="L360" s="34"/>
      <c r="M360" s="211" t="s">
        <v>1</v>
      </c>
      <c r="N360" s="212" t="s">
        <v>41</v>
      </c>
      <c r="O360" s="62"/>
      <c r="P360" s="213">
        <f>O360*H360</f>
        <v>0</v>
      </c>
      <c r="Q360" s="213">
        <v>0</v>
      </c>
      <c r="R360" s="213">
        <f>Q360*H360</f>
        <v>0</v>
      </c>
      <c r="S360" s="213">
        <v>0</v>
      </c>
      <c r="T360" s="214">
        <f>S360*H360</f>
        <v>0</v>
      </c>
      <c r="AR360" s="215" t="s">
        <v>323</v>
      </c>
      <c r="AT360" s="215" t="s">
        <v>201</v>
      </c>
      <c r="AU360" s="215" t="s">
        <v>208</v>
      </c>
      <c r="AY360" s="13" t="s">
        <v>198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3" t="s">
        <v>83</v>
      </c>
      <c r="BK360" s="216">
        <f>ROUND(I360*H360,2)</f>
        <v>0</v>
      </c>
      <c r="BL360" s="13" t="s">
        <v>323</v>
      </c>
      <c r="BM360" s="215" t="s">
        <v>499</v>
      </c>
    </row>
    <row r="361" spans="2:65" s="11" customFormat="1" ht="20.85" customHeight="1">
      <c r="B361" s="189"/>
      <c r="C361" s="190"/>
      <c r="D361" s="191" t="s">
        <v>75</v>
      </c>
      <c r="E361" s="203" t="s">
        <v>1534</v>
      </c>
      <c r="F361" s="203" t="s">
        <v>1535</v>
      </c>
      <c r="G361" s="190"/>
      <c r="H361" s="190"/>
      <c r="I361" s="193"/>
      <c r="J361" s="204">
        <f>BK361</f>
        <v>0</v>
      </c>
      <c r="K361" s="190"/>
      <c r="L361" s="195"/>
      <c r="M361" s="196"/>
      <c r="N361" s="197"/>
      <c r="O361" s="197"/>
      <c r="P361" s="198">
        <f>P362</f>
        <v>0</v>
      </c>
      <c r="Q361" s="197"/>
      <c r="R361" s="198">
        <f>R362</f>
        <v>0</v>
      </c>
      <c r="S361" s="197"/>
      <c r="T361" s="199">
        <f>T362</f>
        <v>0</v>
      </c>
      <c r="AR361" s="200" t="s">
        <v>208</v>
      </c>
      <c r="AT361" s="201" t="s">
        <v>75</v>
      </c>
      <c r="AU361" s="201" t="s">
        <v>85</v>
      </c>
      <c r="AY361" s="200" t="s">
        <v>198</v>
      </c>
      <c r="BK361" s="202">
        <f>BK362</f>
        <v>0</v>
      </c>
    </row>
    <row r="362" spans="2:65" s="1" customFormat="1" ht="16.5" customHeight="1">
      <c r="B362" s="30"/>
      <c r="C362" s="205" t="s">
        <v>500</v>
      </c>
      <c r="D362" s="205" t="s">
        <v>201</v>
      </c>
      <c r="E362" s="206" t="s">
        <v>1536</v>
      </c>
      <c r="F362" s="207" t="s">
        <v>1537</v>
      </c>
      <c r="G362" s="208" t="s">
        <v>446</v>
      </c>
      <c r="H362" s="209">
        <v>6</v>
      </c>
      <c r="I362" s="210"/>
      <c r="J362" s="209">
        <f>ROUND(I362*H362,2)</f>
        <v>0</v>
      </c>
      <c r="K362" s="207" t="s">
        <v>1</v>
      </c>
      <c r="L362" s="34"/>
      <c r="M362" s="211" t="s">
        <v>1</v>
      </c>
      <c r="N362" s="212" t="s">
        <v>41</v>
      </c>
      <c r="O362" s="62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AR362" s="215" t="s">
        <v>323</v>
      </c>
      <c r="AT362" s="215" t="s">
        <v>201</v>
      </c>
      <c r="AU362" s="215" t="s">
        <v>208</v>
      </c>
      <c r="AY362" s="13" t="s">
        <v>198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3" t="s">
        <v>83</v>
      </c>
      <c r="BK362" s="216">
        <f>ROUND(I362*H362,2)</f>
        <v>0</v>
      </c>
      <c r="BL362" s="13" t="s">
        <v>323</v>
      </c>
      <c r="BM362" s="215" t="s">
        <v>503</v>
      </c>
    </row>
    <row r="363" spans="2:65" s="11" customFormat="1" ht="20.85" customHeight="1">
      <c r="B363" s="189"/>
      <c r="C363" s="190"/>
      <c r="D363" s="191" t="s">
        <v>75</v>
      </c>
      <c r="E363" s="203" t="s">
        <v>1538</v>
      </c>
      <c r="F363" s="203" t="s">
        <v>1539</v>
      </c>
      <c r="G363" s="190"/>
      <c r="H363" s="190"/>
      <c r="I363" s="193"/>
      <c r="J363" s="204">
        <f>BK363</f>
        <v>0</v>
      </c>
      <c r="K363" s="190"/>
      <c r="L363" s="195"/>
      <c r="M363" s="196"/>
      <c r="N363" s="197"/>
      <c r="O363" s="197"/>
      <c r="P363" s="198">
        <f>SUM(P364:P366)</f>
        <v>0</v>
      </c>
      <c r="Q363" s="197"/>
      <c r="R363" s="198">
        <f>SUM(R364:R366)</f>
        <v>0</v>
      </c>
      <c r="S363" s="197"/>
      <c r="T363" s="199">
        <f>SUM(T364:T366)</f>
        <v>0</v>
      </c>
      <c r="AR363" s="200" t="s">
        <v>208</v>
      </c>
      <c r="AT363" s="201" t="s">
        <v>75</v>
      </c>
      <c r="AU363" s="201" t="s">
        <v>85</v>
      </c>
      <c r="AY363" s="200" t="s">
        <v>198</v>
      </c>
      <c r="BK363" s="202">
        <f>SUM(BK364:BK366)</f>
        <v>0</v>
      </c>
    </row>
    <row r="364" spans="2:65" s="1" customFormat="1" ht="16.5" customHeight="1">
      <c r="B364" s="30"/>
      <c r="C364" s="205" t="s">
        <v>356</v>
      </c>
      <c r="D364" s="205" t="s">
        <v>201</v>
      </c>
      <c r="E364" s="206" t="s">
        <v>1540</v>
      </c>
      <c r="F364" s="207" t="s">
        <v>1541</v>
      </c>
      <c r="G364" s="208" t="s">
        <v>446</v>
      </c>
      <c r="H364" s="209">
        <v>30</v>
      </c>
      <c r="I364" s="210"/>
      <c r="J364" s="209">
        <f>ROUND(I364*H364,2)</f>
        <v>0</v>
      </c>
      <c r="K364" s="207" t="s">
        <v>1</v>
      </c>
      <c r="L364" s="34"/>
      <c r="M364" s="211" t="s">
        <v>1</v>
      </c>
      <c r="N364" s="212" t="s">
        <v>41</v>
      </c>
      <c r="O364" s="62"/>
      <c r="P364" s="213">
        <f>O364*H364</f>
        <v>0</v>
      </c>
      <c r="Q364" s="213">
        <v>0</v>
      </c>
      <c r="R364" s="213">
        <f>Q364*H364</f>
        <v>0</v>
      </c>
      <c r="S364" s="213">
        <v>0</v>
      </c>
      <c r="T364" s="214">
        <f>S364*H364</f>
        <v>0</v>
      </c>
      <c r="AR364" s="215" t="s">
        <v>323</v>
      </c>
      <c r="AT364" s="215" t="s">
        <v>201</v>
      </c>
      <c r="AU364" s="215" t="s">
        <v>208</v>
      </c>
      <c r="AY364" s="13" t="s">
        <v>198</v>
      </c>
      <c r="BE364" s="216">
        <f>IF(N364="základní",J364,0)</f>
        <v>0</v>
      </c>
      <c r="BF364" s="216">
        <f>IF(N364="snížená",J364,0)</f>
        <v>0</v>
      </c>
      <c r="BG364" s="216">
        <f>IF(N364="zákl. přenesená",J364,0)</f>
        <v>0</v>
      </c>
      <c r="BH364" s="216">
        <f>IF(N364="sníž. přenesená",J364,0)</f>
        <v>0</v>
      </c>
      <c r="BI364" s="216">
        <f>IF(N364="nulová",J364,0)</f>
        <v>0</v>
      </c>
      <c r="BJ364" s="13" t="s">
        <v>83</v>
      </c>
      <c r="BK364" s="216">
        <f>ROUND(I364*H364,2)</f>
        <v>0</v>
      </c>
      <c r="BL364" s="13" t="s">
        <v>323</v>
      </c>
      <c r="BM364" s="215" t="s">
        <v>506</v>
      </c>
    </row>
    <row r="365" spans="2:65" s="1" customFormat="1" ht="16.5" customHeight="1">
      <c r="B365" s="30"/>
      <c r="C365" s="205" t="s">
        <v>507</v>
      </c>
      <c r="D365" s="205" t="s">
        <v>201</v>
      </c>
      <c r="E365" s="206" t="s">
        <v>1542</v>
      </c>
      <c r="F365" s="207" t="s">
        <v>1543</v>
      </c>
      <c r="G365" s="208" t="s">
        <v>446</v>
      </c>
      <c r="H365" s="209">
        <v>6</v>
      </c>
      <c r="I365" s="210"/>
      <c r="J365" s="209">
        <f>ROUND(I365*H365,2)</f>
        <v>0</v>
      </c>
      <c r="K365" s="207" t="s">
        <v>1</v>
      </c>
      <c r="L365" s="34"/>
      <c r="M365" s="211" t="s">
        <v>1</v>
      </c>
      <c r="N365" s="212" t="s">
        <v>41</v>
      </c>
      <c r="O365" s="6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AR365" s="215" t="s">
        <v>323</v>
      </c>
      <c r="AT365" s="215" t="s">
        <v>201</v>
      </c>
      <c r="AU365" s="215" t="s">
        <v>208</v>
      </c>
      <c r="AY365" s="13" t="s">
        <v>198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3" t="s">
        <v>83</v>
      </c>
      <c r="BK365" s="216">
        <f>ROUND(I365*H365,2)</f>
        <v>0</v>
      </c>
      <c r="BL365" s="13" t="s">
        <v>323</v>
      </c>
      <c r="BM365" s="215" t="s">
        <v>510</v>
      </c>
    </row>
    <row r="366" spans="2:65" s="1" customFormat="1" ht="16.5" customHeight="1">
      <c r="B366" s="30"/>
      <c r="C366" s="205" t="s">
        <v>360</v>
      </c>
      <c r="D366" s="205" t="s">
        <v>201</v>
      </c>
      <c r="E366" s="206" t="s">
        <v>1544</v>
      </c>
      <c r="F366" s="207" t="s">
        <v>1545</v>
      </c>
      <c r="G366" s="208" t="s">
        <v>446</v>
      </c>
      <c r="H366" s="209">
        <v>12</v>
      </c>
      <c r="I366" s="210"/>
      <c r="J366" s="209">
        <f>ROUND(I366*H366,2)</f>
        <v>0</v>
      </c>
      <c r="K366" s="207" t="s">
        <v>1</v>
      </c>
      <c r="L366" s="34"/>
      <c r="M366" s="211" t="s">
        <v>1</v>
      </c>
      <c r="N366" s="212" t="s">
        <v>41</v>
      </c>
      <c r="O366" s="62"/>
      <c r="P366" s="213">
        <f>O366*H366</f>
        <v>0</v>
      </c>
      <c r="Q366" s="213">
        <v>0</v>
      </c>
      <c r="R366" s="213">
        <f>Q366*H366</f>
        <v>0</v>
      </c>
      <c r="S366" s="213">
        <v>0</v>
      </c>
      <c r="T366" s="214">
        <f>S366*H366</f>
        <v>0</v>
      </c>
      <c r="AR366" s="215" t="s">
        <v>323</v>
      </c>
      <c r="AT366" s="215" t="s">
        <v>201</v>
      </c>
      <c r="AU366" s="215" t="s">
        <v>208</v>
      </c>
      <c r="AY366" s="13" t="s">
        <v>198</v>
      </c>
      <c r="BE366" s="216">
        <f>IF(N366="základní",J366,0)</f>
        <v>0</v>
      </c>
      <c r="BF366" s="216">
        <f>IF(N366="snížená",J366,0)</f>
        <v>0</v>
      </c>
      <c r="BG366" s="216">
        <f>IF(N366="zákl. přenesená",J366,0)</f>
        <v>0</v>
      </c>
      <c r="BH366" s="216">
        <f>IF(N366="sníž. přenesená",J366,0)</f>
        <v>0</v>
      </c>
      <c r="BI366" s="216">
        <f>IF(N366="nulová",J366,0)</f>
        <v>0</v>
      </c>
      <c r="BJ366" s="13" t="s">
        <v>83</v>
      </c>
      <c r="BK366" s="216">
        <f>ROUND(I366*H366,2)</f>
        <v>0</v>
      </c>
      <c r="BL366" s="13" t="s">
        <v>323</v>
      </c>
      <c r="BM366" s="215" t="s">
        <v>513</v>
      </c>
    </row>
    <row r="367" spans="2:65" s="11" customFormat="1" ht="20.85" customHeight="1">
      <c r="B367" s="189"/>
      <c r="C367" s="190"/>
      <c r="D367" s="191" t="s">
        <v>75</v>
      </c>
      <c r="E367" s="203" t="s">
        <v>1546</v>
      </c>
      <c r="F367" s="203" t="s">
        <v>1547</v>
      </c>
      <c r="G367" s="190"/>
      <c r="H367" s="190"/>
      <c r="I367" s="193"/>
      <c r="J367" s="204">
        <f>BK367</f>
        <v>0</v>
      </c>
      <c r="K367" s="190"/>
      <c r="L367" s="195"/>
      <c r="M367" s="196"/>
      <c r="N367" s="197"/>
      <c r="O367" s="197"/>
      <c r="P367" s="198">
        <f>SUM(P368:P369)</f>
        <v>0</v>
      </c>
      <c r="Q367" s="197"/>
      <c r="R367" s="198">
        <f>SUM(R368:R369)</f>
        <v>0</v>
      </c>
      <c r="S367" s="197"/>
      <c r="T367" s="199">
        <f>SUM(T368:T369)</f>
        <v>0</v>
      </c>
      <c r="AR367" s="200" t="s">
        <v>208</v>
      </c>
      <c r="AT367" s="201" t="s">
        <v>75</v>
      </c>
      <c r="AU367" s="201" t="s">
        <v>85</v>
      </c>
      <c r="AY367" s="200" t="s">
        <v>198</v>
      </c>
      <c r="BK367" s="202">
        <f>SUM(BK368:BK369)</f>
        <v>0</v>
      </c>
    </row>
    <row r="368" spans="2:65" s="1" customFormat="1" ht="16.5" customHeight="1">
      <c r="B368" s="30"/>
      <c r="C368" s="205" t="s">
        <v>514</v>
      </c>
      <c r="D368" s="205" t="s">
        <v>201</v>
      </c>
      <c r="E368" s="206" t="s">
        <v>1548</v>
      </c>
      <c r="F368" s="207" t="s">
        <v>1549</v>
      </c>
      <c r="G368" s="208" t="s">
        <v>256</v>
      </c>
      <c r="H368" s="209">
        <v>90</v>
      </c>
      <c r="I368" s="210"/>
      <c r="J368" s="209">
        <f>ROUND(I368*H368,2)</f>
        <v>0</v>
      </c>
      <c r="K368" s="207" t="s">
        <v>1</v>
      </c>
      <c r="L368" s="34"/>
      <c r="M368" s="211" t="s">
        <v>1</v>
      </c>
      <c r="N368" s="212" t="s">
        <v>41</v>
      </c>
      <c r="O368" s="62"/>
      <c r="P368" s="213">
        <f>O368*H368</f>
        <v>0</v>
      </c>
      <c r="Q368" s="213">
        <v>0</v>
      </c>
      <c r="R368" s="213">
        <f>Q368*H368</f>
        <v>0</v>
      </c>
      <c r="S368" s="213">
        <v>0</v>
      </c>
      <c r="T368" s="214">
        <f>S368*H368</f>
        <v>0</v>
      </c>
      <c r="AR368" s="215" t="s">
        <v>323</v>
      </c>
      <c r="AT368" s="215" t="s">
        <v>201</v>
      </c>
      <c r="AU368" s="215" t="s">
        <v>208</v>
      </c>
      <c r="AY368" s="13" t="s">
        <v>198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3" t="s">
        <v>83</v>
      </c>
      <c r="BK368" s="216">
        <f>ROUND(I368*H368,2)</f>
        <v>0</v>
      </c>
      <c r="BL368" s="13" t="s">
        <v>323</v>
      </c>
      <c r="BM368" s="215" t="s">
        <v>517</v>
      </c>
    </row>
    <row r="369" spans="2:65" s="1" customFormat="1" ht="16.5" customHeight="1">
      <c r="B369" s="30"/>
      <c r="C369" s="205" t="s">
        <v>363</v>
      </c>
      <c r="D369" s="205" t="s">
        <v>201</v>
      </c>
      <c r="E369" s="206" t="s">
        <v>1550</v>
      </c>
      <c r="F369" s="207" t="s">
        <v>1551</v>
      </c>
      <c r="G369" s="208" t="s">
        <v>256</v>
      </c>
      <c r="H369" s="209">
        <v>125</v>
      </c>
      <c r="I369" s="210"/>
      <c r="J369" s="209">
        <f>ROUND(I369*H369,2)</f>
        <v>0</v>
      </c>
      <c r="K369" s="207" t="s">
        <v>1</v>
      </c>
      <c r="L369" s="34"/>
      <c r="M369" s="211" t="s">
        <v>1</v>
      </c>
      <c r="N369" s="212" t="s">
        <v>41</v>
      </c>
      <c r="O369" s="62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AR369" s="215" t="s">
        <v>323</v>
      </c>
      <c r="AT369" s="215" t="s">
        <v>201</v>
      </c>
      <c r="AU369" s="215" t="s">
        <v>208</v>
      </c>
      <c r="AY369" s="13" t="s">
        <v>198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3" t="s">
        <v>83</v>
      </c>
      <c r="BK369" s="216">
        <f>ROUND(I369*H369,2)</f>
        <v>0</v>
      </c>
      <c r="BL369" s="13" t="s">
        <v>323</v>
      </c>
      <c r="BM369" s="215" t="s">
        <v>520</v>
      </c>
    </row>
    <row r="370" spans="2:65" s="11" customFormat="1" ht="20.85" customHeight="1">
      <c r="B370" s="189"/>
      <c r="C370" s="190"/>
      <c r="D370" s="191" t="s">
        <v>75</v>
      </c>
      <c r="E370" s="203" t="s">
        <v>1552</v>
      </c>
      <c r="F370" s="203" t="s">
        <v>1553</v>
      </c>
      <c r="G370" s="190"/>
      <c r="H370" s="190"/>
      <c r="I370" s="193"/>
      <c r="J370" s="204">
        <f>BK370</f>
        <v>0</v>
      </c>
      <c r="K370" s="190"/>
      <c r="L370" s="195"/>
      <c r="M370" s="196"/>
      <c r="N370" s="197"/>
      <c r="O370" s="197"/>
      <c r="P370" s="198">
        <f>SUM(P371:P372)</f>
        <v>0</v>
      </c>
      <c r="Q370" s="197"/>
      <c r="R370" s="198">
        <f>SUM(R371:R372)</f>
        <v>0</v>
      </c>
      <c r="S370" s="197"/>
      <c r="T370" s="199">
        <f>SUM(T371:T372)</f>
        <v>0</v>
      </c>
      <c r="AR370" s="200" t="s">
        <v>208</v>
      </c>
      <c r="AT370" s="201" t="s">
        <v>75</v>
      </c>
      <c r="AU370" s="201" t="s">
        <v>85</v>
      </c>
      <c r="AY370" s="200" t="s">
        <v>198</v>
      </c>
      <c r="BK370" s="202">
        <f>SUM(BK371:BK372)</f>
        <v>0</v>
      </c>
    </row>
    <row r="371" spans="2:65" s="1" customFormat="1" ht="16.5" customHeight="1">
      <c r="B371" s="30"/>
      <c r="C371" s="205" t="s">
        <v>521</v>
      </c>
      <c r="D371" s="205" t="s">
        <v>201</v>
      </c>
      <c r="E371" s="206" t="s">
        <v>1554</v>
      </c>
      <c r="F371" s="207" t="s">
        <v>1555</v>
      </c>
      <c r="G371" s="208" t="s">
        <v>446</v>
      </c>
      <c r="H371" s="209">
        <v>12</v>
      </c>
      <c r="I371" s="210"/>
      <c r="J371" s="209">
        <f>ROUND(I371*H371,2)</f>
        <v>0</v>
      </c>
      <c r="K371" s="207" t="s">
        <v>1</v>
      </c>
      <c r="L371" s="34"/>
      <c r="M371" s="211" t="s">
        <v>1</v>
      </c>
      <c r="N371" s="212" t="s">
        <v>41</v>
      </c>
      <c r="O371" s="62"/>
      <c r="P371" s="213">
        <f>O371*H371</f>
        <v>0</v>
      </c>
      <c r="Q371" s="213">
        <v>0</v>
      </c>
      <c r="R371" s="213">
        <f>Q371*H371</f>
        <v>0</v>
      </c>
      <c r="S371" s="213">
        <v>0</v>
      </c>
      <c r="T371" s="214">
        <f>S371*H371</f>
        <v>0</v>
      </c>
      <c r="AR371" s="215" t="s">
        <v>323</v>
      </c>
      <c r="AT371" s="215" t="s">
        <v>201</v>
      </c>
      <c r="AU371" s="215" t="s">
        <v>208</v>
      </c>
      <c r="AY371" s="13" t="s">
        <v>198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3" t="s">
        <v>83</v>
      </c>
      <c r="BK371" s="216">
        <f>ROUND(I371*H371,2)</f>
        <v>0</v>
      </c>
      <c r="BL371" s="13" t="s">
        <v>323</v>
      </c>
      <c r="BM371" s="215" t="s">
        <v>524</v>
      </c>
    </row>
    <row r="372" spans="2:65" s="1" customFormat="1" ht="16.5" customHeight="1">
      <c r="B372" s="30"/>
      <c r="C372" s="205" t="s">
        <v>367</v>
      </c>
      <c r="D372" s="205" t="s">
        <v>201</v>
      </c>
      <c r="E372" s="206" t="s">
        <v>1554</v>
      </c>
      <c r="F372" s="207" t="s">
        <v>1555</v>
      </c>
      <c r="G372" s="208" t="s">
        <v>446</v>
      </c>
      <c r="H372" s="209">
        <v>12</v>
      </c>
      <c r="I372" s="210"/>
      <c r="J372" s="209">
        <f>ROUND(I372*H372,2)</f>
        <v>0</v>
      </c>
      <c r="K372" s="207" t="s">
        <v>1</v>
      </c>
      <c r="L372" s="34"/>
      <c r="M372" s="211" t="s">
        <v>1</v>
      </c>
      <c r="N372" s="212" t="s">
        <v>41</v>
      </c>
      <c r="O372" s="62"/>
      <c r="P372" s="213">
        <f>O372*H372</f>
        <v>0</v>
      </c>
      <c r="Q372" s="213">
        <v>0</v>
      </c>
      <c r="R372" s="213">
        <f>Q372*H372</f>
        <v>0</v>
      </c>
      <c r="S372" s="213">
        <v>0</v>
      </c>
      <c r="T372" s="214">
        <f>S372*H372</f>
        <v>0</v>
      </c>
      <c r="AR372" s="215" t="s">
        <v>323</v>
      </c>
      <c r="AT372" s="215" t="s">
        <v>201</v>
      </c>
      <c r="AU372" s="215" t="s">
        <v>208</v>
      </c>
      <c r="AY372" s="13" t="s">
        <v>198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3" t="s">
        <v>83</v>
      </c>
      <c r="BK372" s="216">
        <f>ROUND(I372*H372,2)</f>
        <v>0</v>
      </c>
      <c r="BL372" s="13" t="s">
        <v>323</v>
      </c>
      <c r="BM372" s="215" t="s">
        <v>527</v>
      </c>
    </row>
    <row r="373" spans="2:65" s="11" customFormat="1" ht="20.85" customHeight="1">
      <c r="B373" s="189"/>
      <c r="C373" s="190"/>
      <c r="D373" s="191" t="s">
        <v>75</v>
      </c>
      <c r="E373" s="203" t="s">
        <v>1556</v>
      </c>
      <c r="F373" s="203" t="s">
        <v>1557</v>
      </c>
      <c r="G373" s="190"/>
      <c r="H373" s="190"/>
      <c r="I373" s="193"/>
      <c r="J373" s="204">
        <f>BK373</f>
        <v>0</v>
      </c>
      <c r="K373" s="190"/>
      <c r="L373" s="195"/>
      <c r="M373" s="196"/>
      <c r="N373" s="197"/>
      <c r="O373" s="197"/>
      <c r="P373" s="198">
        <f>SUM(P374:P376)</f>
        <v>0</v>
      </c>
      <c r="Q373" s="197"/>
      <c r="R373" s="198">
        <f>SUM(R374:R376)</f>
        <v>0</v>
      </c>
      <c r="S373" s="197"/>
      <c r="T373" s="199">
        <f>SUM(T374:T376)</f>
        <v>0</v>
      </c>
      <c r="AR373" s="200" t="s">
        <v>208</v>
      </c>
      <c r="AT373" s="201" t="s">
        <v>75</v>
      </c>
      <c r="AU373" s="201" t="s">
        <v>85</v>
      </c>
      <c r="AY373" s="200" t="s">
        <v>198</v>
      </c>
      <c r="BK373" s="202">
        <f>SUM(BK374:BK376)</f>
        <v>0</v>
      </c>
    </row>
    <row r="374" spans="2:65" s="1" customFormat="1" ht="16.5" customHeight="1">
      <c r="B374" s="30"/>
      <c r="C374" s="205" t="s">
        <v>528</v>
      </c>
      <c r="D374" s="205" t="s">
        <v>201</v>
      </c>
      <c r="E374" s="206" t="s">
        <v>1558</v>
      </c>
      <c r="F374" s="207" t="s">
        <v>1559</v>
      </c>
      <c r="G374" s="208" t="s">
        <v>1560</v>
      </c>
      <c r="H374" s="209">
        <v>20</v>
      </c>
      <c r="I374" s="210"/>
      <c r="J374" s="209">
        <f>ROUND(I374*H374,2)</f>
        <v>0</v>
      </c>
      <c r="K374" s="207" t="s">
        <v>1</v>
      </c>
      <c r="L374" s="34"/>
      <c r="M374" s="211" t="s">
        <v>1</v>
      </c>
      <c r="N374" s="212" t="s">
        <v>41</v>
      </c>
      <c r="O374" s="62"/>
      <c r="P374" s="213">
        <f>O374*H374</f>
        <v>0</v>
      </c>
      <c r="Q374" s="213">
        <v>0</v>
      </c>
      <c r="R374" s="213">
        <f>Q374*H374</f>
        <v>0</v>
      </c>
      <c r="S374" s="213">
        <v>0</v>
      </c>
      <c r="T374" s="214">
        <f>S374*H374</f>
        <v>0</v>
      </c>
      <c r="AR374" s="215" t="s">
        <v>323</v>
      </c>
      <c r="AT374" s="215" t="s">
        <v>201</v>
      </c>
      <c r="AU374" s="215" t="s">
        <v>208</v>
      </c>
      <c r="AY374" s="13" t="s">
        <v>198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3" t="s">
        <v>83</v>
      </c>
      <c r="BK374" s="216">
        <f>ROUND(I374*H374,2)</f>
        <v>0</v>
      </c>
      <c r="BL374" s="13" t="s">
        <v>323</v>
      </c>
      <c r="BM374" s="215" t="s">
        <v>531</v>
      </c>
    </row>
    <row r="375" spans="2:65" s="1" customFormat="1" ht="16.5" customHeight="1">
      <c r="B375" s="30"/>
      <c r="C375" s="205" t="s">
        <v>370</v>
      </c>
      <c r="D375" s="205" t="s">
        <v>201</v>
      </c>
      <c r="E375" s="206" t="s">
        <v>1561</v>
      </c>
      <c r="F375" s="207" t="s">
        <v>1562</v>
      </c>
      <c r="G375" s="208" t="s">
        <v>1560</v>
      </c>
      <c r="H375" s="209">
        <v>10</v>
      </c>
      <c r="I375" s="210"/>
      <c r="J375" s="209">
        <f>ROUND(I375*H375,2)</f>
        <v>0</v>
      </c>
      <c r="K375" s="207" t="s">
        <v>1</v>
      </c>
      <c r="L375" s="34"/>
      <c r="M375" s="211" t="s">
        <v>1</v>
      </c>
      <c r="N375" s="212" t="s">
        <v>41</v>
      </c>
      <c r="O375" s="62"/>
      <c r="P375" s="213">
        <f>O375*H375</f>
        <v>0</v>
      </c>
      <c r="Q375" s="213">
        <v>0</v>
      </c>
      <c r="R375" s="213">
        <f>Q375*H375</f>
        <v>0</v>
      </c>
      <c r="S375" s="213">
        <v>0</v>
      </c>
      <c r="T375" s="214">
        <f>S375*H375</f>
        <v>0</v>
      </c>
      <c r="AR375" s="215" t="s">
        <v>323</v>
      </c>
      <c r="AT375" s="215" t="s">
        <v>201</v>
      </c>
      <c r="AU375" s="215" t="s">
        <v>208</v>
      </c>
      <c r="AY375" s="13" t="s">
        <v>198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3" t="s">
        <v>83</v>
      </c>
      <c r="BK375" s="216">
        <f>ROUND(I375*H375,2)</f>
        <v>0</v>
      </c>
      <c r="BL375" s="13" t="s">
        <v>323</v>
      </c>
      <c r="BM375" s="215" t="s">
        <v>535</v>
      </c>
    </row>
    <row r="376" spans="2:65" s="1" customFormat="1" ht="16.5" customHeight="1">
      <c r="B376" s="30"/>
      <c r="C376" s="205" t="s">
        <v>536</v>
      </c>
      <c r="D376" s="205" t="s">
        <v>201</v>
      </c>
      <c r="E376" s="206" t="s">
        <v>1563</v>
      </c>
      <c r="F376" s="207" t="s">
        <v>1564</v>
      </c>
      <c r="G376" s="208" t="s">
        <v>1560</v>
      </c>
      <c r="H376" s="209">
        <v>12</v>
      </c>
      <c r="I376" s="210"/>
      <c r="J376" s="209">
        <f>ROUND(I376*H376,2)</f>
        <v>0</v>
      </c>
      <c r="K376" s="207" t="s">
        <v>1</v>
      </c>
      <c r="L376" s="34"/>
      <c r="M376" s="211" t="s">
        <v>1</v>
      </c>
      <c r="N376" s="212" t="s">
        <v>41</v>
      </c>
      <c r="O376" s="62"/>
      <c r="P376" s="213">
        <f>O376*H376</f>
        <v>0</v>
      </c>
      <c r="Q376" s="213">
        <v>0</v>
      </c>
      <c r="R376" s="213">
        <f>Q376*H376</f>
        <v>0</v>
      </c>
      <c r="S376" s="213">
        <v>0</v>
      </c>
      <c r="T376" s="214">
        <f>S376*H376</f>
        <v>0</v>
      </c>
      <c r="AR376" s="215" t="s">
        <v>323</v>
      </c>
      <c r="AT376" s="215" t="s">
        <v>201</v>
      </c>
      <c r="AU376" s="215" t="s">
        <v>208</v>
      </c>
      <c r="AY376" s="13" t="s">
        <v>198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3" t="s">
        <v>83</v>
      </c>
      <c r="BK376" s="216">
        <f>ROUND(I376*H376,2)</f>
        <v>0</v>
      </c>
      <c r="BL376" s="13" t="s">
        <v>323</v>
      </c>
      <c r="BM376" s="215" t="s">
        <v>539</v>
      </c>
    </row>
    <row r="377" spans="2:65" s="11" customFormat="1" ht="20.85" customHeight="1">
      <c r="B377" s="189"/>
      <c r="C377" s="190"/>
      <c r="D377" s="191" t="s">
        <v>75</v>
      </c>
      <c r="E377" s="203" t="s">
        <v>1565</v>
      </c>
      <c r="F377" s="203" t="s">
        <v>1566</v>
      </c>
      <c r="G377" s="190"/>
      <c r="H377" s="190"/>
      <c r="I377" s="193"/>
      <c r="J377" s="204">
        <f>BK377</f>
        <v>0</v>
      </c>
      <c r="K377" s="190"/>
      <c r="L377" s="195"/>
      <c r="M377" s="196"/>
      <c r="N377" s="197"/>
      <c r="O377" s="197"/>
      <c r="P377" s="198">
        <f>P378</f>
        <v>0</v>
      </c>
      <c r="Q377" s="197"/>
      <c r="R377" s="198">
        <f>R378</f>
        <v>0</v>
      </c>
      <c r="S377" s="197"/>
      <c r="T377" s="199">
        <f>T378</f>
        <v>0</v>
      </c>
      <c r="AR377" s="200" t="s">
        <v>208</v>
      </c>
      <c r="AT377" s="201" t="s">
        <v>75</v>
      </c>
      <c r="AU377" s="201" t="s">
        <v>85</v>
      </c>
      <c r="AY377" s="200" t="s">
        <v>198</v>
      </c>
      <c r="BK377" s="202">
        <f>BK378</f>
        <v>0</v>
      </c>
    </row>
    <row r="378" spans="2:65" s="1" customFormat="1" ht="16.5" customHeight="1">
      <c r="B378" s="30"/>
      <c r="C378" s="205" t="s">
        <v>374</v>
      </c>
      <c r="D378" s="205" t="s">
        <v>201</v>
      </c>
      <c r="E378" s="206" t="s">
        <v>1567</v>
      </c>
      <c r="F378" s="207" t="s">
        <v>1568</v>
      </c>
      <c r="G378" s="208" t="s">
        <v>1560</v>
      </c>
      <c r="H378" s="209">
        <v>40</v>
      </c>
      <c r="I378" s="210"/>
      <c r="J378" s="209">
        <f>ROUND(I378*H378,2)</f>
        <v>0</v>
      </c>
      <c r="K378" s="207" t="s">
        <v>1</v>
      </c>
      <c r="L378" s="34"/>
      <c r="M378" s="211" t="s">
        <v>1</v>
      </c>
      <c r="N378" s="212" t="s">
        <v>41</v>
      </c>
      <c r="O378" s="62"/>
      <c r="P378" s="213">
        <f>O378*H378</f>
        <v>0</v>
      </c>
      <c r="Q378" s="213">
        <v>0</v>
      </c>
      <c r="R378" s="213">
        <f>Q378*H378</f>
        <v>0</v>
      </c>
      <c r="S378" s="213">
        <v>0</v>
      </c>
      <c r="T378" s="214">
        <f>S378*H378</f>
        <v>0</v>
      </c>
      <c r="AR378" s="215" t="s">
        <v>323</v>
      </c>
      <c r="AT378" s="215" t="s">
        <v>201</v>
      </c>
      <c r="AU378" s="215" t="s">
        <v>208</v>
      </c>
      <c r="AY378" s="13" t="s">
        <v>198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3" t="s">
        <v>83</v>
      </c>
      <c r="BK378" s="216">
        <f>ROUND(I378*H378,2)</f>
        <v>0</v>
      </c>
      <c r="BL378" s="13" t="s">
        <v>323</v>
      </c>
      <c r="BM378" s="215" t="s">
        <v>542</v>
      </c>
    </row>
    <row r="379" spans="2:65" s="11" customFormat="1" ht="22.9" customHeight="1">
      <c r="B379" s="189"/>
      <c r="C379" s="190"/>
      <c r="D379" s="191" t="s">
        <v>75</v>
      </c>
      <c r="E379" s="203" t="s">
        <v>1569</v>
      </c>
      <c r="F379" s="203" t="s">
        <v>1570</v>
      </c>
      <c r="G379" s="190"/>
      <c r="H379" s="190"/>
      <c r="I379" s="193"/>
      <c r="J379" s="204">
        <f>BK379</f>
        <v>0</v>
      </c>
      <c r="K379" s="190"/>
      <c r="L379" s="195"/>
      <c r="M379" s="196"/>
      <c r="N379" s="197"/>
      <c r="O379" s="197"/>
      <c r="P379" s="198">
        <f>P380+P382+P384+P387+P389+P391+P393+P396+P401+P404+P406+P410+P412+P417+P420+P422+P424+P426+P428+P430+P433+P439+P444+P447+P450</f>
        <v>0</v>
      </c>
      <c r="Q379" s="197"/>
      <c r="R379" s="198">
        <f>R380+R382+R384+R387+R389+R391+R393+R396+R401+R404+R406+R410+R412+R417+R420+R422+R424+R426+R428+R430+R433+R439+R444+R447+R450</f>
        <v>0</v>
      </c>
      <c r="S379" s="197"/>
      <c r="T379" s="199">
        <f>T380+T382+T384+T387+T389+T391+T393+T396+T401+T404+T406+T410+T412+T417+T420+T422+T424+T426+T428+T430+T433+T439+T444+T447+T450</f>
        <v>0</v>
      </c>
      <c r="AR379" s="200" t="s">
        <v>208</v>
      </c>
      <c r="AT379" s="201" t="s">
        <v>75</v>
      </c>
      <c r="AU379" s="201" t="s">
        <v>83</v>
      </c>
      <c r="AY379" s="200" t="s">
        <v>198</v>
      </c>
      <c r="BK379" s="202">
        <f>BK380+BK382+BK384+BK387+BK389+BK391+BK393+BK396+BK401+BK404+BK406+BK410+BK412+BK417+BK420+BK422+BK424+BK426+BK428+BK430+BK433+BK439+BK444+BK447+BK450</f>
        <v>0</v>
      </c>
    </row>
    <row r="380" spans="2:65" s="11" customFormat="1" ht="20.85" customHeight="1">
      <c r="B380" s="189"/>
      <c r="C380" s="190"/>
      <c r="D380" s="191" t="s">
        <v>75</v>
      </c>
      <c r="E380" s="203" t="s">
        <v>1571</v>
      </c>
      <c r="F380" s="203" t="s">
        <v>1572</v>
      </c>
      <c r="G380" s="190"/>
      <c r="H380" s="190"/>
      <c r="I380" s="193"/>
      <c r="J380" s="204">
        <f>BK380</f>
        <v>0</v>
      </c>
      <c r="K380" s="190"/>
      <c r="L380" s="195"/>
      <c r="M380" s="196"/>
      <c r="N380" s="197"/>
      <c r="O380" s="197"/>
      <c r="P380" s="198">
        <f>P381</f>
        <v>0</v>
      </c>
      <c r="Q380" s="197"/>
      <c r="R380" s="198">
        <f>R381</f>
        <v>0</v>
      </c>
      <c r="S380" s="197"/>
      <c r="T380" s="199">
        <f>T381</f>
        <v>0</v>
      </c>
      <c r="AR380" s="200" t="s">
        <v>208</v>
      </c>
      <c r="AT380" s="201" t="s">
        <v>75</v>
      </c>
      <c r="AU380" s="201" t="s">
        <v>85</v>
      </c>
      <c r="AY380" s="200" t="s">
        <v>198</v>
      </c>
      <c r="BK380" s="202">
        <f>BK381</f>
        <v>0</v>
      </c>
    </row>
    <row r="381" spans="2:65" s="1" customFormat="1" ht="24" customHeight="1">
      <c r="B381" s="30"/>
      <c r="C381" s="205" t="s">
        <v>543</v>
      </c>
      <c r="D381" s="205" t="s">
        <v>201</v>
      </c>
      <c r="E381" s="206" t="s">
        <v>1573</v>
      </c>
      <c r="F381" s="207" t="s">
        <v>1574</v>
      </c>
      <c r="G381" s="208" t="s">
        <v>446</v>
      </c>
      <c r="H381" s="209">
        <v>3</v>
      </c>
      <c r="I381" s="210"/>
      <c r="J381" s="209">
        <f>ROUND(I381*H381,2)</f>
        <v>0</v>
      </c>
      <c r="K381" s="207" t="s">
        <v>1</v>
      </c>
      <c r="L381" s="34"/>
      <c r="M381" s="211" t="s">
        <v>1</v>
      </c>
      <c r="N381" s="212" t="s">
        <v>41</v>
      </c>
      <c r="O381" s="62"/>
      <c r="P381" s="213">
        <f>O381*H381</f>
        <v>0</v>
      </c>
      <c r="Q381" s="213">
        <v>0</v>
      </c>
      <c r="R381" s="213">
        <f>Q381*H381</f>
        <v>0</v>
      </c>
      <c r="S381" s="213">
        <v>0</v>
      </c>
      <c r="T381" s="214">
        <f>S381*H381</f>
        <v>0</v>
      </c>
      <c r="AR381" s="215" t="s">
        <v>323</v>
      </c>
      <c r="AT381" s="215" t="s">
        <v>201</v>
      </c>
      <c r="AU381" s="215" t="s">
        <v>208</v>
      </c>
      <c r="AY381" s="13" t="s">
        <v>198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3" t="s">
        <v>83</v>
      </c>
      <c r="BK381" s="216">
        <f>ROUND(I381*H381,2)</f>
        <v>0</v>
      </c>
      <c r="BL381" s="13" t="s">
        <v>323</v>
      </c>
      <c r="BM381" s="215" t="s">
        <v>546</v>
      </c>
    </row>
    <row r="382" spans="2:65" s="11" customFormat="1" ht="20.85" customHeight="1">
      <c r="B382" s="189"/>
      <c r="C382" s="190"/>
      <c r="D382" s="191" t="s">
        <v>75</v>
      </c>
      <c r="E382" s="203" t="s">
        <v>1575</v>
      </c>
      <c r="F382" s="203" t="s">
        <v>1459</v>
      </c>
      <c r="G382" s="190"/>
      <c r="H382" s="190"/>
      <c r="I382" s="193"/>
      <c r="J382" s="204">
        <f>BK382</f>
        <v>0</v>
      </c>
      <c r="K382" s="190"/>
      <c r="L382" s="195"/>
      <c r="M382" s="196"/>
      <c r="N382" s="197"/>
      <c r="O382" s="197"/>
      <c r="P382" s="198">
        <f>P383</f>
        <v>0</v>
      </c>
      <c r="Q382" s="197"/>
      <c r="R382" s="198">
        <f>R383</f>
        <v>0</v>
      </c>
      <c r="S382" s="197"/>
      <c r="T382" s="199">
        <f>T383</f>
        <v>0</v>
      </c>
      <c r="AR382" s="200" t="s">
        <v>208</v>
      </c>
      <c r="AT382" s="201" t="s">
        <v>75</v>
      </c>
      <c r="AU382" s="201" t="s">
        <v>85</v>
      </c>
      <c r="AY382" s="200" t="s">
        <v>198</v>
      </c>
      <c r="BK382" s="202">
        <f>BK383</f>
        <v>0</v>
      </c>
    </row>
    <row r="383" spans="2:65" s="1" customFormat="1" ht="16.5" customHeight="1">
      <c r="B383" s="30"/>
      <c r="C383" s="205" t="s">
        <v>377</v>
      </c>
      <c r="D383" s="205" t="s">
        <v>201</v>
      </c>
      <c r="E383" s="206" t="s">
        <v>1460</v>
      </c>
      <c r="F383" s="207" t="s">
        <v>1461</v>
      </c>
      <c r="G383" s="208" t="s">
        <v>446</v>
      </c>
      <c r="H383" s="209">
        <v>37</v>
      </c>
      <c r="I383" s="210"/>
      <c r="J383" s="209">
        <f>ROUND(I383*H383,2)</f>
        <v>0</v>
      </c>
      <c r="K383" s="207" t="s">
        <v>1</v>
      </c>
      <c r="L383" s="34"/>
      <c r="M383" s="211" t="s">
        <v>1</v>
      </c>
      <c r="N383" s="212" t="s">
        <v>41</v>
      </c>
      <c r="O383" s="62"/>
      <c r="P383" s="213">
        <f>O383*H383</f>
        <v>0</v>
      </c>
      <c r="Q383" s="213">
        <v>0</v>
      </c>
      <c r="R383" s="213">
        <f>Q383*H383</f>
        <v>0</v>
      </c>
      <c r="S383" s="213">
        <v>0</v>
      </c>
      <c r="T383" s="214">
        <f>S383*H383</f>
        <v>0</v>
      </c>
      <c r="AR383" s="215" t="s">
        <v>323</v>
      </c>
      <c r="AT383" s="215" t="s">
        <v>201</v>
      </c>
      <c r="AU383" s="215" t="s">
        <v>208</v>
      </c>
      <c r="AY383" s="13" t="s">
        <v>198</v>
      </c>
      <c r="BE383" s="216">
        <f>IF(N383="základní",J383,0)</f>
        <v>0</v>
      </c>
      <c r="BF383" s="216">
        <f>IF(N383="snížená",J383,0)</f>
        <v>0</v>
      </c>
      <c r="BG383" s="216">
        <f>IF(N383="zákl. přenesená",J383,0)</f>
        <v>0</v>
      </c>
      <c r="BH383" s="216">
        <f>IF(N383="sníž. přenesená",J383,0)</f>
        <v>0</v>
      </c>
      <c r="BI383" s="216">
        <f>IF(N383="nulová",J383,0)</f>
        <v>0</v>
      </c>
      <c r="BJ383" s="13" t="s">
        <v>83</v>
      </c>
      <c r="BK383" s="216">
        <f>ROUND(I383*H383,2)</f>
        <v>0</v>
      </c>
      <c r="BL383" s="13" t="s">
        <v>323</v>
      </c>
      <c r="BM383" s="215" t="s">
        <v>550</v>
      </c>
    </row>
    <row r="384" spans="2:65" s="11" customFormat="1" ht="20.85" customHeight="1">
      <c r="B384" s="189"/>
      <c r="C384" s="190"/>
      <c r="D384" s="191" t="s">
        <v>75</v>
      </c>
      <c r="E384" s="203" t="s">
        <v>1576</v>
      </c>
      <c r="F384" s="203" t="s">
        <v>1463</v>
      </c>
      <c r="G384" s="190"/>
      <c r="H384" s="190"/>
      <c r="I384" s="193"/>
      <c r="J384" s="204">
        <f>BK384</f>
        <v>0</v>
      </c>
      <c r="K384" s="190"/>
      <c r="L384" s="195"/>
      <c r="M384" s="196"/>
      <c r="N384" s="197"/>
      <c r="O384" s="197"/>
      <c r="P384" s="198">
        <f>SUM(P385:P386)</f>
        <v>0</v>
      </c>
      <c r="Q384" s="197"/>
      <c r="R384" s="198">
        <f>SUM(R385:R386)</f>
        <v>0</v>
      </c>
      <c r="S384" s="197"/>
      <c r="T384" s="199">
        <f>SUM(T385:T386)</f>
        <v>0</v>
      </c>
      <c r="AR384" s="200" t="s">
        <v>208</v>
      </c>
      <c r="AT384" s="201" t="s">
        <v>75</v>
      </c>
      <c r="AU384" s="201" t="s">
        <v>85</v>
      </c>
      <c r="AY384" s="200" t="s">
        <v>198</v>
      </c>
      <c r="BK384" s="202">
        <f>SUM(BK385:BK386)</f>
        <v>0</v>
      </c>
    </row>
    <row r="385" spans="2:65" s="1" customFormat="1" ht="16.5" customHeight="1">
      <c r="B385" s="30"/>
      <c r="C385" s="205" t="s">
        <v>552</v>
      </c>
      <c r="D385" s="205" t="s">
        <v>201</v>
      </c>
      <c r="E385" s="206" t="s">
        <v>1464</v>
      </c>
      <c r="F385" s="207" t="s">
        <v>1465</v>
      </c>
      <c r="G385" s="208" t="s">
        <v>446</v>
      </c>
      <c r="H385" s="209">
        <v>4</v>
      </c>
      <c r="I385" s="210"/>
      <c r="J385" s="209">
        <f>ROUND(I385*H385,2)</f>
        <v>0</v>
      </c>
      <c r="K385" s="207" t="s">
        <v>1</v>
      </c>
      <c r="L385" s="34"/>
      <c r="M385" s="211" t="s">
        <v>1</v>
      </c>
      <c r="N385" s="212" t="s">
        <v>41</v>
      </c>
      <c r="O385" s="62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AR385" s="215" t="s">
        <v>323</v>
      </c>
      <c r="AT385" s="215" t="s">
        <v>201</v>
      </c>
      <c r="AU385" s="215" t="s">
        <v>208</v>
      </c>
      <c r="AY385" s="13" t="s">
        <v>198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3" t="s">
        <v>83</v>
      </c>
      <c r="BK385" s="216">
        <f>ROUND(I385*H385,2)</f>
        <v>0</v>
      </c>
      <c r="BL385" s="13" t="s">
        <v>323</v>
      </c>
      <c r="BM385" s="215" t="s">
        <v>555</v>
      </c>
    </row>
    <row r="386" spans="2:65" s="1" customFormat="1" ht="16.5" customHeight="1">
      <c r="B386" s="30"/>
      <c r="C386" s="205" t="s">
        <v>381</v>
      </c>
      <c r="D386" s="205" t="s">
        <v>201</v>
      </c>
      <c r="E386" s="206" t="s">
        <v>1466</v>
      </c>
      <c r="F386" s="207" t="s">
        <v>1467</v>
      </c>
      <c r="G386" s="208" t="s">
        <v>446</v>
      </c>
      <c r="H386" s="209">
        <v>5</v>
      </c>
      <c r="I386" s="210"/>
      <c r="J386" s="209">
        <f>ROUND(I386*H386,2)</f>
        <v>0</v>
      </c>
      <c r="K386" s="207" t="s">
        <v>1</v>
      </c>
      <c r="L386" s="34"/>
      <c r="M386" s="211" t="s">
        <v>1</v>
      </c>
      <c r="N386" s="212" t="s">
        <v>41</v>
      </c>
      <c r="O386" s="62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AR386" s="215" t="s">
        <v>323</v>
      </c>
      <c r="AT386" s="215" t="s">
        <v>201</v>
      </c>
      <c r="AU386" s="215" t="s">
        <v>208</v>
      </c>
      <c r="AY386" s="13" t="s">
        <v>198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3" t="s">
        <v>83</v>
      </c>
      <c r="BK386" s="216">
        <f>ROUND(I386*H386,2)</f>
        <v>0</v>
      </c>
      <c r="BL386" s="13" t="s">
        <v>323</v>
      </c>
      <c r="BM386" s="215" t="s">
        <v>558</v>
      </c>
    </row>
    <row r="387" spans="2:65" s="11" customFormat="1" ht="20.85" customHeight="1">
      <c r="B387" s="189"/>
      <c r="C387" s="190"/>
      <c r="D387" s="191" t="s">
        <v>75</v>
      </c>
      <c r="E387" s="203" t="s">
        <v>1577</v>
      </c>
      <c r="F387" s="203" t="s">
        <v>1469</v>
      </c>
      <c r="G387" s="190"/>
      <c r="H387" s="190"/>
      <c r="I387" s="193"/>
      <c r="J387" s="204">
        <f>BK387</f>
        <v>0</v>
      </c>
      <c r="K387" s="190"/>
      <c r="L387" s="195"/>
      <c r="M387" s="196"/>
      <c r="N387" s="197"/>
      <c r="O387" s="197"/>
      <c r="P387" s="198">
        <f>P388</f>
        <v>0</v>
      </c>
      <c r="Q387" s="197"/>
      <c r="R387" s="198">
        <f>R388</f>
        <v>0</v>
      </c>
      <c r="S387" s="197"/>
      <c r="T387" s="199">
        <f>T388</f>
        <v>0</v>
      </c>
      <c r="AR387" s="200" t="s">
        <v>208</v>
      </c>
      <c r="AT387" s="201" t="s">
        <v>75</v>
      </c>
      <c r="AU387" s="201" t="s">
        <v>85</v>
      </c>
      <c r="AY387" s="200" t="s">
        <v>198</v>
      </c>
      <c r="BK387" s="202">
        <f>BK388</f>
        <v>0</v>
      </c>
    </row>
    <row r="388" spans="2:65" s="1" customFormat="1" ht="16.5" customHeight="1">
      <c r="B388" s="30"/>
      <c r="C388" s="205" t="s">
        <v>560</v>
      </c>
      <c r="D388" s="205" t="s">
        <v>201</v>
      </c>
      <c r="E388" s="206" t="s">
        <v>1470</v>
      </c>
      <c r="F388" s="207" t="s">
        <v>1471</v>
      </c>
      <c r="G388" s="208" t="s">
        <v>446</v>
      </c>
      <c r="H388" s="209">
        <v>45</v>
      </c>
      <c r="I388" s="210"/>
      <c r="J388" s="209">
        <f>ROUND(I388*H388,2)</f>
        <v>0</v>
      </c>
      <c r="K388" s="207" t="s">
        <v>1</v>
      </c>
      <c r="L388" s="34"/>
      <c r="M388" s="211" t="s">
        <v>1</v>
      </c>
      <c r="N388" s="212" t="s">
        <v>41</v>
      </c>
      <c r="O388" s="62"/>
      <c r="P388" s="213">
        <f>O388*H388</f>
        <v>0</v>
      </c>
      <c r="Q388" s="213">
        <v>0</v>
      </c>
      <c r="R388" s="213">
        <f>Q388*H388</f>
        <v>0</v>
      </c>
      <c r="S388" s="213">
        <v>0</v>
      </c>
      <c r="T388" s="214">
        <f>S388*H388</f>
        <v>0</v>
      </c>
      <c r="AR388" s="215" t="s">
        <v>323</v>
      </c>
      <c r="AT388" s="215" t="s">
        <v>201</v>
      </c>
      <c r="AU388" s="215" t="s">
        <v>208</v>
      </c>
      <c r="AY388" s="13" t="s">
        <v>198</v>
      </c>
      <c r="BE388" s="216">
        <f>IF(N388="základní",J388,0)</f>
        <v>0</v>
      </c>
      <c r="BF388" s="216">
        <f>IF(N388="snížená",J388,0)</f>
        <v>0</v>
      </c>
      <c r="BG388" s="216">
        <f>IF(N388="zákl. přenesená",J388,0)</f>
        <v>0</v>
      </c>
      <c r="BH388" s="216">
        <f>IF(N388="sníž. přenesená",J388,0)</f>
        <v>0</v>
      </c>
      <c r="BI388" s="216">
        <f>IF(N388="nulová",J388,0)</f>
        <v>0</v>
      </c>
      <c r="BJ388" s="13" t="s">
        <v>83</v>
      </c>
      <c r="BK388" s="216">
        <f>ROUND(I388*H388,2)</f>
        <v>0</v>
      </c>
      <c r="BL388" s="13" t="s">
        <v>323</v>
      </c>
      <c r="BM388" s="215" t="s">
        <v>563</v>
      </c>
    </row>
    <row r="389" spans="2:65" s="11" customFormat="1" ht="20.85" customHeight="1">
      <c r="B389" s="189"/>
      <c r="C389" s="190"/>
      <c r="D389" s="191" t="s">
        <v>75</v>
      </c>
      <c r="E389" s="203" t="s">
        <v>1578</v>
      </c>
      <c r="F389" s="203" t="s">
        <v>1473</v>
      </c>
      <c r="G389" s="190"/>
      <c r="H389" s="190"/>
      <c r="I389" s="193"/>
      <c r="J389" s="204">
        <f>BK389</f>
        <v>0</v>
      </c>
      <c r="K389" s="190"/>
      <c r="L389" s="195"/>
      <c r="M389" s="196"/>
      <c r="N389" s="197"/>
      <c r="O389" s="197"/>
      <c r="P389" s="198">
        <f>P390</f>
        <v>0</v>
      </c>
      <c r="Q389" s="197"/>
      <c r="R389" s="198">
        <f>R390</f>
        <v>0</v>
      </c>
      <c r="S389" s="197"/>
      <c r="T389" s="199">
        <f>T390</f>
        <v>0</v>
      </c>
      <c r="AR389" s="200" t="s">
        <v>208</v>
      </c>
      <c r="AT389" s="201" t="s">
        <v>75</v>
      </c>
      <c r="AU389" s="201" t="s">
        <v>85</v>
      </c>
      <c r="AY389" s="200" t="s">
        <v>198</v>
      </c>
      <c r="BK389" s="202">
        <f>BK390</f>
        <v>0</v>
      </c>
    </row>
    <row r="390" spans="2:65" s="1" customFormat="1" ht="16.5" customHeight="1">
      <c r="B390" s="30"/>
      <c r="C390" s="205" t="s">
        <v>384</v>
      </c>
      <c r="D390" s="205" t="s">
        <v>201</v>
      </c>
      <c r="E390" s="206" t="s">
        <v>1474</v>
      </c>
      <c r="F390" s="207" t="s">
        <v>1475</v>
      </c>
      <c r="G390" s="208" t="s">
        <v>446</v>
      </c>
      <c r="H390" s="209">
        <v>150</v>
      </c>
      <c r="I390" s="210"/>
      <c r="J390" s="209">
        <f>ROUND(I390*H390,2)</f>
        <v>0</v>
      </c>
      <c r="K390" s="207" t="s">
        <v>1</v>
      </c>
      <c r="L390" s="34"/>
      <c r="M390" s="211" t="s">
        <v>1</v>
      </c>
      <c r="N390" s="212" t="s">
        <v>41</v>
      </c>
      <c r="O390" s="62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AR390" s="215" t="s">
        <v>323</v>
      </c>
      <c r="AT390" s="215" t="s">
        <v>201</v>
      </c>
      <c r="AU390" s="215" t="s">
        <v>208</v>
      </c>
      <c r="AY390" s="13" t="s">
        <v>198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3" t="s">
        <v>83</v>
      </c>
      <c r="BK390" s="216">
        <f>ROUND(I390*H390,2)</f>
        <v>0</v>
      </c>
      <c r="BL390" s="13" t="s">
        <v>323</v>
      </c>
      <c r="BM390" s="215" t="s">
        <v>566</v>
      </c>
    </row>
    <row r="391" spans="2:65" s="11" customFormat="1" ht="20.85" customHeight="1">
      <c r="B391" s="189"/>
      <c r="C391" s="190"/>
      <c r="D391" s="191" t="s">
        <v>75</v>
      </c>
      <c r="E391" s="203" t="s">
        <v>1579</v>
      </c>
      <c r="F391" s="203" t="s">
        <v>1580</v>
      </c>
      <c r="G391" s="190"/>
      <c r="H391" s="190"/>
      <c r="I391" s="193"/>
      <c r="J391" s="204">
        <f>BK391</f>
        <v>0</v>
      </c>
      <c r="K391" s="190"/>
      <c r="L391" s="195"/>
      <c r="M391" s="196"/>
      <c r="N391" s="197"/>
      <c r="O391" s="197"/>
      <c r="P391" s="198">
        <f>P392</f>
        <v>0</v>
      </c>
      <c r="Q391" s="197"/>
      <c r="R391" s="198">
        <f>R392</f>
        <v>0</v>
      </c>
      <c r="S391" s="197"/>
      <c r="T391" s="199">
        <f>T392</f>
        <v>0</v>
      </c>
      <c r="AR391" s="200" t="s">
        <v>208</v>
      </c>
      <c r="AT391" s="201" t="s">
        <v>75</v>
      </c>
      <c r="AU391" s="201" t="s">
        <v>85</v>
      </c>
      <c r="AY391" s="200" t="s">
        <v>198</v>
      </c>
      <c r="BK391" s="202">
        <f>BK392</f>
        <v>0</v>
      </c>
    </row>
    <row r="392" spans="2:65" s="1" customFormat="1" ht="16.5" customHeight="1">
      <c r="B392" s="30"/>
      <c r="C392" s="205" t="s">
        <v>567</v>
      </c>
      <c r="D392" s="205" t="s">
        <v>201</v>
      </c>
      <c r="E392" s="206" t="s">
        <v>1581</v>
      </c>
      <c r="F392" s="207" t="s">
        <v>1582</v>
      </c>
      <c r="G392" s="208" t="s">
        <v>256</v>
      </c>
      <c r="H392" s="209">
        <v>16</v>
      </c>
      <c r="I392" s="210"/>
      <c r="J392" s="209">
        <f>ROUND(I392*H392,2)</f>
        <v>0</v>
      </c>
      <c r="K392" s="207" t="s">
        <v>1</v>
      </c>
      <c r="L392" s="34"/>
      <c r="M392" s="211" t="s">
        <v>1</v>
      </c>
      <c r="N392" s="212" t="s">
        <v>41</v>
      </c>
      <c r="O392" s="62"/>
      <c r="P392" s="213">
        <f>O392*H392</f>
        <v>0</v>
      </c>
      <c r="Q392" s="213">
        <v>0</v>
      </c>
      <c r="R392" s="213">
        <f>Q392*H392</f>
        <v>0</v>
      </c>
      <c r="S392" s="213">
        <v>0</v>
      </c>
      <c r="T392" s="214">
        <f>S392*H392</f>
        <v>0</v>
      </c>
      <c r="AR392" s="215" t="s">
        <v>323</v>
      </c>
      <c r="AT392" s="215" t="s">
        <v>201</v>
      </c>
      <c r="AU392" s="215" t="s">
        <v>208</v>
      </c>
      <c r="AY392" s="13" t="s">
        <v>198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3" t="s">
        <v>83</v>
      </c>
      <c r="BK392" s="216">
        <f>ROUND(I392*H392,2)</f>
        <v>0</v>
      </c>
      <c r="BL392" s="13" t="s">
        <v>323</v>
      </c>
      <c r="BM392" s="215" t="s">
        <v>570</v>
      </c>
    </row>
    <row r="393" spans="2:65" s="11" customFormat="1" ht="20.85" customHeight="1">
      <c r="B393" s="189"/>
      <c r="C393" s="190"/>
      <c r="D393" s="191" t="s">
        <v>75</v>
      </c>
      <c r="E393" s="203" t="s">
        <v>1583</v>
      </c>
      <c r="F393" s="203" t="s">
        <v>1477</v>
      </c>
      <c r="G393" s="190"/>
      <c r="H393" s="190"/>
      <c r="I393" s="193"/>
      <c r="J393" s="204">
        <f>BK393</f>
        <v>0</v>
      </c>
      <c r="K393" s="190"/>
      <c r="L393" s="195"/>
      <c r="M393" s="196"/>
      <c r="N393" s="197"/>
      <c r="O393" s="197"/>
      <c r="P393" s="198">
        <f>SUM(P394:P395)</f>
        <v>0</v>
      </c>
      <c r="Q393" s="197"/>
      <c r="R393" s="198">
        <f>SUM(R394:R395)</f>
        <v>0</v>
      </c>
      <c r="S393" s="197"/>
      <c r="T393" s="199">
        <f>SUM(T394:T395)</f>
        <v>0</v>
      </c>
      <c r="AR393" s="200" t="s">
        <v>208</v>
      </c>
      <c r="AT393" s="201" t="s">
        <v>75</v>
      </c>
      <c r="AU393" s="201" t="s">
        <v>85</v>
      </c>
      <c r="AY393" s="200" t="s">
        <v>198</v>
      </c>
      <c r="BK393" s="202">
        <f>SUM(BK394:BK395)</f>
        <v>0</v>
      </c>
    </row>
    <row r="394" spans="2:65" s="1" customFormat="1" ht="16.5" customHeight="1">
      <c r="B394" s="30"/>
      <c r="C394" s="205" t="s">
        <v>388</v>
      </c>
      <c r="D394" s="205" t="s">
        <v>201</v>
      </c>
      <c r="E394" s="206" t="s">
        <v>1478</v>
      </c>
      <c r="F394" s="207" t="s">
        <v>1479</v>
      </c>
      <c r="G394" s="208" t="s">
        <v>256</v>
      </c>
      <c r="H394" s="209">
        <v>155</v>
      </c>
      <c r="I394" s="210"/>
      <c r="J394" s="209">
        <f>ROUND(I394*H394,2)</f>
        <v>0</v>
      </c>
      <c r="K394" s="207" t="s">
        <v>1</v>
      </c>
      <c r="L394" s="34"/>
      <c r="M394" s="211" t="s">
        <v>1</v>
      </c>
      <c r="N394" s="212" t="s">
        <v>41</v>
      </c>
      <c r="O394" s="62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AR394" s="215" t="s">
        <v>323</v>
      </c>
      <c r="AT394" s="215" t="s">
        <v>201</v>
      </c>
      <c r="AU394" s="215" t="s">
        <v>208</v>
      </c>
      <c r="AY394" s="13" t="s">
        <v>198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3" t="s">
        <v>83</v>
      </c>
      <c r="BK394" s="216">
        <f>ROUND(I394*H394,2)</f>
        <v>0</v>
      </c>
      <c r="BL394" s="13" t="s">
        <v>323</v>
      </c>
      <c r="BM394" s="215" t="s">
        <v>573</v>
      </c>
    </row>
    <row r="395" spans="2:65" s="1" customFormat="1" ht="16.5" customHeight="1">
      <c r="B395" s="30"/>
      <c r="C395" s="205" t="s">
        <v>574</v>
      </c>
      <c r="D395" s="205" t="s">
        <v>201</v>
      </c>
      <c r="E395" s="206" t="s">
        <v>1480</v>
      </c>
      <c r="F395" s="207" t="s">
        <v>1481</v>
      </c>
      <c r="G395" s="208" t="s">
        <v>256</v>
      </c>
      <c r="H395" s="209">
        <v>95</v>
      </c>
      <c r="I395" s="210"/>
      <c r="J395" s="209">
        <f>ROUND(I395*H395,2)</f>
        <v>0</v>
      </c>
      <c r="K395" s="207" t="s">
        <v>1</v>
      </c>
      <c r="L395" s="34"/>
      <c r="M395" s="211" t="s">
        <v>1</v>
      </c>
      <c r="N395" s="212" t="s">
        <v>41</v>
      </c>
      <c r="O395" s="62"/>
      <c r="P395" s="213">
        <f>O395*H395</f>
        <v>0</v>
      </c>
      <c r="Q395" s="213">
        <v>0</v>
      </c>
      <c r="R395" s="213">
        <f>Q395*H395</f>
        <v>0</v>
      </c>
      <c r="S395" s="213">
        <v>0</v>
      </c>
      <c r="T395" s="214">
        <f>S395*H395</f>
        <v>0</v>
      </c>
      <c r="AR395" s="215" t="s">
        <v>323</v>
      </c>
      <c r="AT395" s="215" t="s">
        <v>201</v>
      </c>
      <c r="AU395" s="215" t="s">
        <v>208</v>
      </c>
      <c r="AY395" s="13" t="s">
        <v>198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3" t="s">
        <v>83</v>
      </c>
      <c r="BK395" s="216">
        <f>ROUND(I395*H395,2)</f>
        <v>0</v>
      </c>
      <c r="BL395" s="13" t="s">
        <v>323</v>
      </c>
      <c r="BM395" s="215" t="s">
        <v>577</v>
      </c>
    </row>
    <row r="396" spans="2:65" s="11" customFormat="1" ht="20.85" customHeight="1">
      <c r="B396" s="189"/>
      <c r="C396" s="190"/>
      <c r="D396" s="191" t="s">
        <v>75</v>
      </c>
      <c r="E396" s="203" t="s">
        <v>1584</v>
      </c>
      <c r="F396" s="203" t="s">
        <v>1483</v>
      </c>
      <c r="G396" s="190"/>
      <c r="H396" s="190"/>
      <c r="I396" s="193"/>
      <c r="J396" s="204">
        <f>BK396</f>
        <v>0</v>
      </c>
      <c r="K396" s="190"/>
      <c r="L396" s="195"/>
      <c r="M396" s="196"/>
      <c r="N396" s="197"/>
      <c r="O396" s="197"/>
      <c r="P396" s="198">
        <f>SUM(P397:P400)</f>
        <v>0</v>
      </c>
      <c r="Q396" s="197"/>
      <c r="R396" s="198">
        <f>SUM(R397:R400)</f>
        <v>0</v>
      </c>
      <c r="S396" s="197"/>
      <c r="T396" s="199">
        <f>SUM(T397:T400)</f>
        <v>0</v>
      </c>
      <c r="AR396" s="200" t="s">
        <v>208</v>
      </c>
      <c r="AT396" s="201" t="s">
        <v>75</v>
      </c>
      <c r="AU396" s="201" t="s">
        <v>85</v>
      </c>
      <c r="AY396" s="200" t="s">
        <v>198</v>
      </c>
      <c r="BK396" s="202">
        <f>SUM(BK397:BK400)</f>
        <v>0</v>
      </c>
    </row>
    <row r="397" spans="2:65" s="1" customFormat="1" ht="16.5" customHeight="1">
      <c r="B397" s="30"/>
      <c r="C397" s="205" t="s">
        <v>392</v>
      </c>
      <c r="D397" s="205" t="s">
        <v>201</v>
      </c>
      <c r="E397" s="206" t="s">
        <v>1484</v>
      </c>
      <c r="F397" s="207" t="s">
        <v>1485</v>
      </c>
      <c r="G397" s="208" t="s">
        <v>256</v>
      </c>
      <c r="H397" s="209">
        <v>355</v>
      </c>
      <c r="I397" s="210"/>
      <c r="J397" s="209">
        <f>ROUND(I397*H397,2)</f>
        <v>0</v>
      </c>
      <c r="K397" s="207" t="s">
        <v>1</v>
      </c>
      <c r="L397" s="34"/>
      <c r="M397" s="211" t="s">
        <v>1</v>
      </c>
      <c r="N397" s="212" t="s">
        <v>41</v>
      </c>
      <c r="O397" s="62"/>
      <c r="P397" s="213">
        <f>O397*H397</f>
        <v>0</v>
      </c>
      <c r="Q397" s="213">
        <v>0</v>
      </c>
      <c r="R397" s="213">
        <f>Q397*H397</f>
        <v>0</v>
      </c>
      <c r="S397" s="213">
        <v>0</v>
      </c>
      <c r="T397" s="214">
        <f>S397*H397</f>
        <v>0</v>
      </c>
      <c r="AR397" s="215" t="s">
        <v>323</v>
      </c>
      <c r="AT397" s="215" t="s">
        <v>201</v>
      </c>
      <c r="AU397" s="215" t="s">
        <v>208</v>
      </c>
      <c r="AY397" s="13" t="s">
        <v>198</v>
      </c>
      <c r="BE397" s="216">
        <f>IF(N397="základní",J397,0)</f>
        <v>0</v>
      </c>
      <c r="BF397" s="216">
        <f>IF(N397="snížená",J397,0)</f>
        <v>0</v>
      </c>
      <c r="BG397" s="216">
        <f>IF(N397="zákl. přenesená",J397,0)</f>
        <v>0</v>
      </c>
      <c r="BH397" s="216">
        <f>IF(N397="sníž. přenesená",J397,0)</f>
        <v>0</v>
      </c>
      <c r="BI397" s="216">
        <f>IF(N397="nulová",J397,0)</f>
        <v>0</v>
      </c>
      <c r="BJ397" s="13" t="s">
        <v>83</v>
      </c>
      <c r="BK397" s="216">
        <f>ROUND(I397*H397,2)</f>
        <v>0</v>
      </c>
      <c r="BL397" s="13" t="s">
        <v>323</v>
      </c>
      <c r="BM397" s="215" t="s">
        <v>580</v>
      </c>
    </row>
    <row r="398" spans="2:65" s="1" customFormat="1" ht="16.5" customHeight="1">
      <c r="B398" s="30"/>
      <c r="C398" s="205" t="s">
        <v>581</v>
      </c>
      <c r="D398" s="205" t="s">
        <v>201</v>
      </c>
      <c r="E398" s="206" t="s">
        <v>1486</v>
      </c>
      <c r="F398" s="207" t="s">
        <v>1487</v>
      </c>
      <c r="G398" s="208" t="s">
        <v>256</v>
      </c>
      <c r="H398" s="209">
        <v>95</v>
      </c>
      <c r="I398" s="210"/>
      <c r="J398" s="209">
        <f>ROUND(I398*H398,2)</f>
        <v>0</v>
      </c>
      <c r="K398" s="207" t="s">
        <v>1</v>
      </c>
      <c r="L398" s="34"/>
      <c r="M398" s="211" t="s">
        <v>1</v>
      </c>
      <c r="N398" s="212" t="s">
        <v>41</v>
      </c>
      <c r="O398" s="62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AR398" s="215" t="s">
        <v>323</v>
      </c>
      <c r="AT398" s="215" t="s">
        <v>201</v>
      </c>
      <c r="AU398" s="215" t="s">
        <v>208</v>
      </c>
      <c r="AY398" s="13" t="s">
        <v>198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3" t="s">
        <v>83</v>
      </c>
      <c r="BK398" s="216">
        <f>ROUND(I398*H398,2)</f>
        <v>0</v>
      </c>
      <c r="BL398" s="13" t="s">
        <v>323</v>
      </c>
      <c r="BM398" s="215" t="s">
        <v>584</v>
      </c>
    </row>
    <row r="399" spans="2:65" s="1" customFormat="1" ht="16.5" customHeight="1">
      <c r="B399" s="30"/>
      <c r="C399" s="205" t="s">
        <v>396</v>
      </c>
      <c r="D399" s="205" t="s">
        <v>201</v>
      </c>
      <c r="E399" s="206" t="s">
        <v>1488</v>
      </c>
      <c r="F399" s="207" t="s">
        <v>1489</v>
      </c>
      <c r="G399" s="208" t="s">
        <v>256</v>
      </c>
      <c r="H399" s="209">
        <v>95</v>
      </c>
      <c r="I399" s="210"/>
      <c r="J399" s="209">
        <f>ROUND(I399*H399,2)</f>
        <v>0</v>
      </c>
      <c r="K399" s="207" t="s">
        <v>1</v>
      </c>
      <c r="L399" s="34"/>
      <c r="M399" s="211" t="s">
        <v>1</v>
      </c>
      <c r="N399" s="212" t="s">
        <v>41</v>
      </c>
      <c r="O399" s="62"/>
      <c r="P399" s="213">
        <f>O399*H399</f>
        <v>0</v>
      </c>
      <c r="Q399" s="213">
        <v>0</v>
      </c>
      <c r="R399" s="213">
        <f>Q399*H399</f>
        <v>0</v>
      </c>
      <c r="S399" s="213">
        <v>0</v>
      </c>
      <c r="T399" s="214">
        <f>S399*H399</f>
        <v>0</v>
      </c>
      <c r="AR399" s="215" t="s">
        <v>323</v>
      </c>
      <c r="AT399" s="215" t="s">
        <v>201</v>
      </c>
      <c r="AU399" s="215" t="s">
        <v>208</v>
      </c>
      <c r="AY399" s="13" t="s">
        <v>198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3" t="s">
        <v>83</v>
      </c>
      <c r="BK399" s="216">
        <f>ROUND(I399*H399,2)</f>
        <v>0</v>
      </c>
      <c r="BL399" s="13" t="s">
        <v>323</v>
      </c>
      <c r="BM399" s="215" t="s">
        <v>587</v>
      </c>
    </row>
    <row r="400" spans="2:65" s="1" customFormat="1" ht="16.5" customHeight="1">
      <c r="B400" s="30"/>
      <c r="C400" s="205" t="s">
        <v>588</v>
      </c>
      <c r="D400" s="205" t="s">
        <v>201</v>
      </c>
      <c r="E400" s="206" t="s">
        <v>1492</v>
      </c>
      <c r="F400" s="207" t="s">
        <v>1493</v>
      </c>
      <c r="G400" s="208" t="s">
        <v>256</v>
      </c>
      <c r="H400" s="209">
        <v>40</v>
      </c>
      <c r="I400" s="210"/>
      <c r="J400" s="209">
        <f>ROUND(I400*H400,2)</f>
        <v>0</v>
      </c>
      <c r="K400" s="207" t="s">
        <v>1</v>
      </c>
      <c r="L400" s="34"/>
      <c r="M400" s="211" t="s">
        <v>1</v>
      </c>
      <c r="N400" s="212" t="s">
        <v>41</v>
      </c>
      <c r="O400" s="62"/>
      <c r="P400" s="213">
        <f>O400*H400</f>
        <v>0</v>
      </c>
      <c r="Q400" s="213">
        <v>0</v>
      </c>
      <c r="R400" s="213">
        <f>Q400*H400</f>
        <v>0</v>
      </c>
      <c r="S400" s="213">
        <v>0</v>
      </c>
      <c r="T400" s="214">
        <f>S400*H400</f>
        <v>0</v>
      </c>
      <c r="AR400" s="215" t="s">
        <v>323</v>
      </c>
      <c r="AT400" s="215" t="s">
        <v>201</v>
      </c>
      <c r="AU400" s="215" t="s">
        <v>208</v>
      </c>
      <c r="AY400" s="13" t="s">
        <v>198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3" t="s">
        <v>83</v>
      </c>
      <c r="BK400" s="216">
        <f>ROUND(I400*H400,2)</f>
        <v>0</v>
      </c>
      <c r="BL400" s="13" t="s">
        <v>323</v>
      </c>
      <c r="BM400" s="215" t="s">
        <v>591</v>
      </c>
    </row>
    <row r="401" spans="2:65" s="11" customFormat="1" ht="20.85" customHeight="1">
      <c r="B401" s="189"/>
      <c r="C401" s="190"/>
      <c r="D401" s="191" t="s">
        <v>75</v>
      </c>
      <c r="E401" s="203" t="s">
        <v>1585</v>
      </c>
      <c r="F401" s="203" t="s">
        <v>1586</v>
      </c>
      <c r="G401" s="190"/>
      <c r="H401" s="190"/>
      <c r="I401" s="193"/>
      <c r="J401" s="204">
        <f>BK401</f>
        <v>0</v>
      </c>
      <c r="K401" s="190"/>
      <c r="L401" s="195"/>
      <c r="M401" s="196"/>
      <c r="N401" s="197"/>
      <c r="O401" s="197"/>
      <c r="P401" s="198">
        <f>SUM(P402:P403)</f>
        <v>0</v>
      </c>
      <c r="Q401" s="197"/>
      <c r="R401" s="198">
        <f>SUM(R402:R403)</f>
        <v>0</v>
      </c>
      <c r="S401" s="197"/>
      <c r="T401" s="199">
        <f>SUM(T402:T403)</f>
        <v>0</v>
      </c>
      <c r="AR401" s="200" t="s">
        <v>208</v>
      </c>
      <c r="AT401" s="201" t="s">
        <v>75</v>
      </c>
      <c r="AU401" s="201" t="s">
        <v>85</v>
      </c>
      <c r="AY401" s="200" t="s">
        <v>198</v>
      </c>
      <c r="BK401" s="202">
        <f>SUM(BK402:BK403)</f>
        <v>0</v>
      </c>
    </row>
    <row r="402" spans="2:65" s="1" customFormat="1" ht="16.5" customHeight="1">
      <c r="B402" s="30"/>
      <c r="C402" s="205" t="s">
        <v>399</v>
      </c>
      <c r="D402" s="205" t="s">
        <v>201</v>
      </c>
      <c r="E402" s="206" t="s">
        <v>1587</v>
      </c>
      <c r="F402" s="207" t="s">
        <v>1588</v>
      </c>
      <c r="G402" s="208" t="s">
        <v>256</v>
      </c>
      <c r="H402" s="209">
        <v>60</v>
      </c>
      <c r="I402" s="210"/>
      <c r="J402" s="209">
        <f>ROUND(I402*H402,2)</f>
        <v>0</v>
      </c>
      <c r="K402" s="207" t="s">
        <v>1</v>
      </c>
      <c r="L402" s="34"/>
      <c r="M402" s="211" t="s">
        <v>1</v>
      </c>
      <c r="N402" s="212" t="s">
        <v>41</v>
      </c>
      <c r="O402" s="62"/>
      <c r="P402" s="213">
        <f>O402*H402</f>
        <v>0</v>
      </c>
      <c r="Q402" s="213">
        <v>0</v>
      </c>
      <c r="R402" s="213">
        <f>Q402*H402</f>
        <v>0</v>
      </c>
      <c r="S402" s="213">
        <v>0</v>
      </c>
      <c r="T402" s="214">
        <f>S402*H402</f>
        <v>0</v>
      </c>
      <c r="AR402" s="215" t="s">
        <v>323</v>
      </c>
      <c r="AT402" s="215" t="s">
        <v>201</v>
      </c>
      <c r="AU402" s="215" t="s">
        <v>208</v>
      </c>
      <c r="AY402" s="13" t="s">
        <v>198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3" t="s">
        <v>83</v>
      </c>
      <c r="BK402" s="216">
        <f>ROUND(I402*H402,2)</f>
        <v>0</v>
      </c>
      <c r="BL402" s="13" t="s">
        <v>323</v>
      </c>
      <c r="BM402" s="215" t="s">
        <v>594</v>
      </c>
    </row>
    <row r="403" spans="2:65" s="1" customFormat="1" ht="16.5" customHeight="1">
      <c r="B403" s="30"/>
      <c r="C403" s="205" t="s">
        <v>595</v>
      </c>
      <c r="D403" s="205" t="s">
        <v>201</v>
      </c>
      <c r="E403" s="206" t="s">
        <v>1589</v>
      </c>
      <c r="F403" s="207" t="s">
        <v>1590</v>
      </c>
      <c r="G403" s="208" t="s">
        <v>256</v>
      </c>
      <c r="H403" s="209">
        <v>5</v>
      </c>
      <c r="I403" s="210"/>
      <c r="J403" s="209">
        <f>ROUND(I403*H403,2)</f>
        <v>0</v>
      </c>
      <c r="K403" s="207" t="s">
        <v>1</v>
      </c>
      <c r="L403" s="34"/>
      <c r="M403" s="211" t="s">
        <v>1</v>
      </c>
      <c r="N403" s="212" t="s">
        <v>41</v>
      </c>
      <c r="O403" s="62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AR403" s="215" t="s">
        <v>323</v>
      </c>
      <c r="AT403" s="215" t="s">
        <v>201</v>
      </c>
      <c r="AU403" s="215" t="s">
        <v>208</v>
      </c>
      <c r="AY403" s="13" t="s">
        <v>198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3" t="s">
        <v>83</v>
      </c>
      <c r="BK403" s="216">
        <f>ROUND(I403*H403,2)</f>
        <v>0</v>
      </c>
      <c r="BL403" s="13" t="s">
        <v>323</v>
      </c>
      <c r="BM403" s="215" t="s">
        <v>598</v>
      </c>
    </row>
    <row r="404" spans="2:65" s="11" customFormat="1" ht="20.85" customHeight="1">
      <c r="B404" s="189"/>
      <c r="C404" s="190"/>
      <c r="D404" s="191" t="s">
        <v>75</v>
      </c>
      <c r="E404" s="203" t="s">
        <v>1591</v>
      </c>
      <c r="F404" s="203" t="s">
        <v>1592</v>
      </c>
      <c r="G404" s="190"/>
      <c r="H404" s="190"/>
      <c r="I404" s="193"/>
      <c r="J404" s="204">
        <f>BK404</f>
        <v>0</v>
      </c>
      <c r="K404" s="190"/>
      <c r="L404" s="195"/>
      <c r="M404" s="196"/>
      <c r="N404" s="197"/>
      <c r="O404" s="197"/>
      <c r="P404" s="198">
        <f>P405</f>
        <v>0</v>
      </c>
      <c r="Q404" s="197"/>
      <c r="R404" s="198">
        <f>R405</f>
        <v>0</v>
      </c>
      <c r="S404" s="197"/>
      <c r="T404" s="199">
        <f>T405</f>
        <v>0</v>
      </c>
      <c r="AR404" s="200" t="s">
        <v>208</v>
      </c>
      <c r="AT404" s="201" t="s">
        <v>75</v>
      </c>
      <c r="AU404" s="201" t="s">
        <v>85</v>
      </c>
      <c r="AY404" s="200" t="s">
        <v>198</v>
      </c>
      <c r="BK404" s="202">
        <f>BK405</f>
        <v>0</v>
      </c>
    </row>
    <row r="405" spans="2:65" s="1" customFormat="1" ht="16.5" customHeight="1">
      <c r="B405" s="30"/>
      <c r="C405" s="205" t="s">
        <v>403</v>
      </c>
      <c r="D405" s="205" t="s">
        <v>201</v>
      </c>
      <c r="E405" s="206" t="s">
        <v>1593</v>
      </c>
      <c r="F405" s="207" t="s">
        <v>1594</v>
      </c>
      <c r="G405" s="208" t="s">
        <v>256</v>
      </c>
      <c r="H405" s="209">
        <v>10</v>
      </c>
      <c r="I405" s="210"/>
      <c r="J405" s="209">
        <f>ROUND(I405*H405,2)</f>
        <v>0</v>
      </c>
      <c r="K405" s="207" t="s">
        <v>1</v>
      </c>
      <c r="L405" s="34"/>
      <c r="M405" s="211" t="s">
        <v>1</v>
      </c>
      <c r="N405" s="212" t="s">
        <v>41</v>
      </c>
      <c r="O405" s="62"/>
      <c r="P405" s="213">
        <f>O405*H405</f>
        <v>0</v>
      </c>
      <c r="Q405" s="213">
        <v>0</v>
      </c>
      <c r="R405" s="213">
        <f>Q405*H405</f>
        <v>0</v>
      </c>
      <c r="S405" s="213">
        <v>0</v>
      </c>
      <c r="T405" s="214">
        <f>S405*H405</f>
        <v>0</v>
      </c>
      <c r="AR405" s="215" t="s">
        <v>323</v>
      </c>
      <c r="AT405" s="215" t="s">
        <v>201</v>
      </c>
      <c r="AU405" s="215" t="s">
        <v>208</v>
      </c>
      <c r="AY405" s="13" t="s">
        <v>198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3" t="s">
        <v>83</v>
      </c>
      <c r="BK405" s="216">
        <f>ROUND(I405*H405,2)</f>
        <v>0</v>
      </c>
      <c r="BL405" s="13" t="s">
        <v>323</v>
      </c>
      <c r="BM405" s="215" t="s">
        <v>601</v>
      </c>
    </row>
    <row r="406" spans="2:65" s="11" customFormat="1" ht="20.85" customHeight="1">
      <c r="B406" s="189"/>
      <c r="C406" s="190"/>
      <c r="D406" s="191" t="s">
        <v>75</v>
      </c>
      <c r="E406" s="203" t="s">
        <v>1595</v>
      </c>
      <c r="F406" s="203" t="s">
        <v>1495</v>
      </c>
      <c r="G406" s="190"/>
      <c r="H406" s="190"/>
      <c r="I406" s="193"/>
      <c r="J406" s="204">
        <f>BK406</f>
        <v>0</v>
      </c>
      <c r="K406" s="190"/>
      <c r="L406" s="195"/>
      <c r="M406" s="196"/>
      <c r="N406" s="197"/>
      <c r="O406" s="197"/>
      <c r="P406" s="198">
        <f>SUM(P407:P409)</f>
        <v>0</v>
      </c>
      <c r="Q406" s="197"/>
      <c r="R406" s="198">
        <f>SUM(R407:R409)</f>
        <v>0</v>
      </c>
      <c r="S406" s="197"/>
      <c r="T406" s="199">
        <f>SUM(T407:T409)</f>
        <v>0</v>
      </c>
      <c r="AR406" s="200" t="s">
        <v>208</v>
      </c>
      <c r="AT406" s="201" t="s">
        <v>75</v>
      </c>
      <c r="AU406" s="201" t="s">
        <v>85</v>
      </c>
      <c r="AY406" s="200" t="s">
        <v>198</v>
      </c>
      <c r="BK406" s="202">
        <f>SUM(BK407:BK409)</f>
        <v>0</v>
      </c>
    </row>
    <row r="407" spans="2:65" s="1" customFormat="1" ht="16.5" customHeight="1">
      <c r="B407" s="30"/>
      <c r="C407" s="205" t="s">
        <v>602</v>
      </c>
      <c r="D407" s="205" t="s">
        <v>201</v>
      </c>
      <c r="E407" s="206" t="s">
        <v>1496</v>
      </c>
      <c r="F407" s="207" t="s">
        <v>1497</v>
      </c>
      <c r="G407" s="208" t="s">
        <v>446</v>
      </c>
      <c r="H407" s="209">
        <v>58</v>
      </c>
      <c r="I407" s="210"/>
      <c r="J407" s="209">
        <f>ROUND(I407*H407,2)</f>
        <v>0</v>
      </c>
      <c r="K407" s="207" t="s">
        <v>1</v>
      </c>
      <c r="L407" s="34"/>
      <c r="M407" s="211" t="s">
        <v>1</v>
      </c>
      <c r="N407" s="212" t="s">
        <v>41</v>
      </c>
      <c r="O407" s="62"/>
      <c r="P407" s="213">
        <f>O407*H407</f>
        <v>0</v>
      </c>
      <c r="Q407" s="213">
        <v>0</v>
      </c>
      <c r="R407" s="213">
        <f>Q407*H407</f>
        <v>0</v>
      </c>
      <c r="S407" s="213">
        <v>0</v>
      </c>
      <c r="T407" s="214">
        <f>S407*H407</f>
        <v>0</v>
      </c>
      <c r="AR407" s="215" t="s">
        <v>323</v>
      </c>
      <c r="AT407" s="215" t="s">
        <v>201</v>
      </c>
      <c r="AU407" s="215" t="s">
        <v>208</v>
      </c>
      <c r="AY407" s="13" t="s">
        <v>198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3" t="s">
        <v>83</v>
      </c>
      <c r="BK407" s="216">
        <f>ROUND(I407*H407,2)</f>
        <v>0</v>
      </c>
      <c r="BL407" s="13" t="s">
        <v>323</v>
      </c>
      <c r="BM407" s="215" t="s">
        <v>605</v>
      </c>
    </row>
    <row r="408" spans="2:65" s="1" customFormat="1" ht="16.5" customHeight="1">
      <c r="B408" s="30"/>
      <c r="C408" s="205" t="s">
        <v>407</v>
      </c>
      <c r="D408" s="205" t="s">
        <v>201</v>
      </c>
      <c r="E408" s="206" t="s">
        <v>1596</v>
      </c>
      <c r="F408" s="207" t="s">
        <v>1597</v>
      </c>
      <c r="G408" s="208" t="s">
        <v>446</v>
      </c>
      <c r="H408" s="209">
        <v>2</v>
      </c>
      <c r="I408" s="210"/>
      <c r="J408" s="209">
        <f>ROUND(I408*H408,2)</f>
        <v>0</v>
      </c>
      <c r="K408" s="207" t="s">
        <v>1</v>
      </c>
      <c r="L408" s="34"/>
      <c r="M408" s="211" t="s">
        <v>1</v>
      </c>
      <c r="N408" s="212" t="s">
        <v>41</v>
      </c>
      <c r="O408" s="62"/>
      <c r="P408" s="213">
        <f>O408*H408</f>
        <v>0</v>
      </c>
      <c r="Q408" s="213">
        <v>0</v>
      </c>
      <c r="R408" s="213">
        <f>Q408*H408</f>
        <v>0</v>
      </c>
      <c r="S408" s="213">
        <v>0</v>
      </c>
      <c r="T408" s="214">
        <f>S408*H408</f>
        <v>0</v>
      </c>
      <c r="AR408" s="215" t="s">
        <v>323</v>
      </c>
      <c r="AT408" s="215" t="s">
        <v>201</v>
      </c>
      <c r="AU408" s="215" t="s">
        <v>208</v>
      </c>
      <c r="AY408" s="13" t="s">
        <v>198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3" t="s">
        <v>83</v>
      </c>
      <c r="BK408" s="216">
        <f>ROUND(I408*H408,2)</f>
        <v>0</v>
      </c>
      <c r="BL408" s="13" t="s">
        <v>323</v>
      </c>
      <c r="BM408" s="215" t="s">
        <v>608</v>
      </c>
    </row>
    <row r="409" spans="2:65" s="1" customFormat="1" ht="16.5" customHeight="1">
      <c r="B409" s="30"/>
      <c r="C409" s="205" t="s">
        <v>609</v>
      </c>
      <c r="D409" s="205" t="s">
        <v>201</v>
      </c>
      <c r="E409" s="206" t="s">
        <v>1498</v>
      </c>
      <c r="F409" s="207" t="s">
        <v>1499</v>
      </c>
      <c r="G409" s="208" t="s">
        <v>446</v>
      </c>
      <c r="H409" s="209">
        <v>4</v>
      </c>
      <c r="I409" s="210"/>
      <c r="J409" s="209">
        <f>ROUND(I409*H409,2)</f>
        <v>0</v>
      </c>
      <c r="K409" s="207" t="s">
        <v>1</v>
      </c>
      <c r="L409" s="34"/>
      <c r="M409" s="211" t="s">
        <v>1</v>
      </c>
      <c r="N409" s="212" t="s">
        <v>41</v>
      </c>
      <c r="O409" s="62"/>
      <c r="P409" s="213">
        <f>O409*H409</f>
        <v>0</v>
      </c>
      <c r="Q409" s="213">
        <v>0</v>
      </c>
      <c r="R409" s="213">
        <f>Q409*H409</f>
        <v>0</v>
      </c>
      <c r="S409" s="213">
        <v>0</v>
      </c>
      <c r="T409" s="214">
        <f>S409*H409</f>
        <v>0</v>
      </c>
      <c r="AR409" s="215" t="s">
        <v>323</v>
      </c>
      <c r="AT409" s="215" t="s">
        <v>201</v>
      </c>
      <c r="AU409" s="215" t="s">
        <v>208</v>
      </c>
      <c r="AY409" s="13" t="s">
        <v>198</v>
      </c>
      <c r="BE409" s="216">
        <f>IF(N409="základní",J409,0)</f>
        <v>0</v>
      </c>
      <c r="BF409" s="216">
        <f>IF(N409="snížená",J409,0)</f>
        <v>0</v>
      </c>
      <c r="BG409" s="216">
        <f>IF(N409="zákl. přenesená",J409,0)</f>
        <v>0</v>
      </c>
      <c r="BH409" s="216">
        <f>IF(N409="sníž. přenesená",J409,0)</f>
        <v>0</v>
      </c>
      <c r="BI409" s="216">
        <f>IF(N409="nulová",J409,0)</f>
        <v>0</v>
      </c>
      <c r="BJ409" s="13" t="s">
        <v>83</v>
      </c>
      <c r="BK409" s="216">
        <f>ROUND(I409*H409,2)</f>
        <v>0</v>
      </c>
      <c r="BL409" s="13" t="s">
        <v>323</v>
      </c>
      <c r="BM409" s="215" t="s">
        <v>612</v>
      </c>
    </row>
    <row r="410" spans="2:65" s="11" customFormat="1" ht="20.85" customHeight="1">
      <c r="B410" s="189"/>
      <c r="C410" s="190"/>
      <c r="D410" s="191" t="s">
        <v>75</v>
      </c>
      <c r="E410" s="203" t="s">
        <v>1598</v>
      </c>
      <c r="F410" s="203" t="s">
        <v>1501</v>
      </c>
      <c r="G410" s="190"/>
      <c r="H410" s="190"/>
      <c r="I410" s="193"/>
      <c r="J410" s="204">
        <f>BK410</f>
        <v>0</v>
      </c>
      <c r="K410" s="190"/>
      <c r="L410" s="195"/>
      <c r="M410" s="196"/>
      <c r="N410" s="197"/>
      <c r="O410" s="197"/>
      <c r="P410" s="198">
        <f>P411</f>
        <v>0</v>
      </c>
      <c r="Q410" s="197"/>
      <c r="R410" s="198">
        <f>R411</f>
        <v>0</v>
      </c>
      <c r="S410" s="197"/>
      <c r="T410" s="199">
        <f>T411</f>
        <v>0</v>
      </c>
      <c r="AR410" s="200" t="s">
        <v>208</v>
      </c>
      <c r="AT410" s="201" t="s">
        <v>75</v>
      </c>
      <c r="AU410" s="201" t="s">
        <v>85</v>
      </c>
      <c r="AY410" s="200" t="s">
        <v>198</v>
      </c>
      <c r="BK410" s="202">
        <f>BK411</f>
        <v>0</v>
      </c>
    </row>
    <row r="411" spans="2:65" s="1" customFormat="1" ht="16.5" customHeight="1">
      <c r="B411" s="30"/>
      <c r="C411" s="205" t="s">
        <v>411</v>
      </c>
      <c r="D411" s="205" t="s">
        <v>201</v>
      </c>
      <c r="E411" s="206" t="s">
        <v>1502</v>
      </c>
      <c r="F411" s="207" t="s">
        <v>1503</v>
      </c>
      <c r="G411" s="208" t="s">
        <v>446</v>
      </c>
      <c r="H411" s="209">
        <v>20</v>
      </c>
      <c r="I411" s="210"/>
      <c r="J411" s="209">
        <f>ROUND(I411*H411,2)</f>
        <v>0</v>
      </c>
      <c r="K411" s="207" t="s">
        <v>1</v>
      </c>
      <c r="L411" s="34"/>
      <c r="M411" s="211" t="s">
        <v>1</v>
      </c>
      <c r="N411" s="212" t="s">
        <v>41</v>
      </c>
      <c r="O411" s="62"/>
      <c r="P411" s="213">
        <f>O411*H411</f>
        <v>0</v>
      </c>
      <c r="Q411" s="213">
        <v>0</v>
      </c>
      <c r="R411" s="213">
        <f>Q411*H411</f>
        <v>0</v>
      </c>
      <c r="S411" s="213">
        <v>0</v>
      </c>
      <c r="T411" s="214">
        <f>S411*H411</f>
        <v>0</v>
      </c>
      <c r="AR411" s="215" t="s">
        <v>323</v>
      </c>
      <c r="AT411" s="215" t="s">
        <v>201</v>
      </c>
      <c r="AU411" s="215" t="s">
        <v>208</v>
      </c>
      <c r="AY411" s="13" t="s">
        <v>198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3" t="s">
        <v>83</v>
      </c>
      <c r="BK411" s="216">
        <f>ROUND(I411*H411,2)</f>
        <v>0</v>
      </c>
      <c r="BL411" s="13" t="s">
        <v>323</v>
      </c>
      <c r="BM411" s="215" t="s">
        <v>615</v>
      </c>
    </row>
    <row r="412" spans="2:65" s="11" customFormat="1" ht="20.85" customHeight="1">
      <c r="B412" s="189"/>
      <c r="C412" s="190"/>
      <c r="D412" s="191" t="s">
        <v>75</v>
      </c>
      <c r="E412" s="203" t="s">
        <v>1599</v>
      </c>
      <c r="F412" s="203" t="s">
        <v>1505</v>
      </c>
      <c r="G412" s="190"/>
      <c r="H412" s="190"/>
      <c r="I412" s="193"/>
      <c r="J412" s="204">
        <f>BK412</f>
        <v>0</v>
      </c>
      <c r="K412" s="190"/>
      <c r="L412" s="195"/>
      <c r="M412" s="196"/>
      <c r="N412" s="197"/>
      <c r="O412" s="197"/>
      <c r="P412" s="198">
        <f>SUM(P413:P416)</f>
        <v>0</v>
      </c>
      <c r="Q412" s="197"/>
      <c r="R412" s="198">
        <f>SUM(R413:R416)</f>
        <v>0</v>
      </c>
      <c r="S412" s="197"/>
      <c r="T412" s="199">
        <f>SUM(T413:T416)</f>
        <v>0</v>
      </c>
      <c r="AR412" s="200" t="s">
        <v>208</v>
      </c>
      <c r="AT412" s="201" t="s">
        <v>75</v>
      </c>
      <c r="AU412" s="201" t="s">
        <v>85</v>
      </c>
      <c r="AY412" s="200" t="s">
        <v>198</v>
      </c>
      <c r="BK412" s="202">
        <f>SUM(BK413:BK416)</f>
        <v>0</v>
      </c>
    </row>
    <row r="413" spans="2:65" s="1" customFormat="1" ht="16.5" customHeight="1">
      <c r="B413" s="30"/>
      <c r="C413" s="205" t="s">
        <v>617</v>
      </c>
      <c r="D413" s="205" t="s">
        <v>201</v>
      </c>
      <c r="E413" s="206" t="s">
        <v>1506</v>
      </c>
      <c r="F413" s="207" t="s">
        <v>1507</v>
      </c>
      <c r="G413" s="208" t="s">
        <v>446</v>
      </c>
      <c r="H413" s="209">
        <v>8</v>
      </c>
      <c r="I413" s="210"/>
      <c r="J413" s="209">
        <f>ROUND(I413*H413,2)</f>
        <v>0</v>
      </c>
      <c r="K413" s="207" t="s">
        <v>1</v>
      </c>
      <c r="L413" s="34"/>
      <c r="M413" s="211" t="s">
        <v>1</v>
      </c>
      <c r="N413" s="212" t="s">
        <v>41</v>
      </c>
      <c r="O413" s="62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AR413" s="215" t="s">
        <v>323</v>
      </c>
      <c r="AT413" s="215" t="s">
        <v>201</v>
      </c>
      <c r="AU413" s="215" t="s">
        <v>208</v>
      </c>
      <c r="AY413" s="13" t="s">
        <v>198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3" t="s">
        <v>83</v>
      </c>
      <c r="BK413" s="216">
        <f>ROUND(I413*H413,2)</f>
        <v>0</v>
      </c>
      <c r="BL413" s="13" t="s">
        <v>323</v>
      </c>
      <c r="BM413" s="215" t="s">
        <v>620</v>
      </c>
    </row>
    <row r="414" spans="2:65" s="1" customFormat="1" ht="16.5" customHeight="1">
      <c r="B414" s="30"/>
      <c r="C414" s="205" t="s">
        <v>414</v>
      </c>
      <c r="D414" s="205" t="s">
        <v>201</v>
      </c>
      <c r="E414" s="206" t="s">
        <v>1508</v>
      </c>
      <c r="F414" s="207" t="s">
        <v>1509</v>
      </c>
      <c r="G414" s="208" t="s">
        <v>446</v>
      </c>
      <c r="H414" s="209">
        <v>1</v>
      </c>
      <c r="I414" s="210"/>
      <c r="J414" s="209">
        <f>ROUND(I414*H414,2)</f>
        <v>0</v>
      </c>
      <c r="K414" s="207" t="s">
        <v>1</v>
      </c>
      <c r="L414" s="34"/>
      <c r="M414" s="211" t="s">
        <v>1</v>
      </c>
      <c r="N414" s="212" t="s">
        <v>41</v>
      </c>
      <c r="O414" s="62"/>
      <c r="P414" s="213">
        <f>O414*H414</f>
        <v>0</v>
      </c>
      <c r="Q414" s="213">
        <v>0</v>
      </c>
      <c r="R414" s="213">
        <f>Q414*H414</f>
        <v>0</v>
      </c>
      <c r="S414" s="213">
        <v>0</v>
      </c>
      <c r="T414" s="214">
        <f>S414*H414</f>
        <v>0</v>
      </c>
      <c r="AR414" s="215" t="s">
        <v>323</v>
      </c>
      <c r="AT414" s="215" t="s">
        <v>201</v>
      </c>
      <c r="AU414" s="215" t="s">
        <v>208</v>
      </c>
      <c r="AY414" s="13" t="s">
        <v>198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3" t="s">
        <v>83</v>
      </c>
      <c r="BK414" s="216">
        <f>ROUND(I414*H414,2)</f>
        <v>0</v>
      </c>
      <c r="BL414" s="13" t="s">
        <v>323</v>
      </c>
      <c r="BM414" s="215" t="s">
        <v>623</v>
      </c>
    </row>
    <row r="415" spans="2:65" s="1" customFormat="1" ht="16.5" customHeight="1">
      <c r="B415" s="30"/>
      <c r="C415" s="205" t="s">
        <v>624</v>
      </c>
      <c r="D415" s="205" t="s">
        <v>201</v>
      </c>
      <c r="E415" s="206" t="s">
        <v>1510</v>
      </c>
      <c r="F415" s="207" t="s">
        <v>1511</v>
      </c>
      <c r="G415" s="208" t="s">
        <v>446</v>
      </c>
      <c r="H415" s="209">
        <v>6</v>
      </c>
      <c r="I415" s="210"/>
      <c r="J415" s="209">
        <f>ROUND(I415*H415,2)</f>
        <v>0</v>
      </c>
      <c r="K415" s="207" t="s">
        <v>1</v>
      </c>
      <c r="L415" s="34"/>
      <c r="M415" s="211" t="s">
        <v>1</v>
      </c>
      <c r="N415" s="212" t="s">
        <v>41</v>
      </c>
      <c r="O415" s="62"/>
      <c r="P415" s="213">
        <f>O415*H415</f>
        <v>0</v>
      </c>
      <c r="Q415" s="213">
        <v>0</v>
      </c>
      <c r="R415" s="213">
        <f>Q415*H415</f>
        <v>0</v>
      </c>
      <c r="S415" s="213">
        <v>0</v>
      </c>
      <c r="T415" s="214">
        <f>S415*H415</f>
        <v>0</v>
      </c>
      <c r="AR415" s="215" t="s">
        <v>323</v>
      </c>
      <c r="AT415" s="215" t="s">
        <v>201</v>
      </c>
      <c r="AU415" s="215" t="s">
        <v>208</v>
      </c>
      <c r="AY415" s="13" t="s">
        <v>198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3" t="s">
        <v>83</v>
      </c>
      <c r="BK415" s="216">
        <f>ROUND(I415*H415,2)</f>
        <v>0</v>
      </c>
      <c r="BL415" s="13" t="s">
        <v>323</v>
      </c>
      <c r="BM415" s="215" t="s">
        <v>627</v>
      </c>
    </row>
    <row r="416" spans="2:65" s="1" customFormat="1" ht="16.5" customHeight="1">
      <c r="B416" s="30"/>
      <c r="C416" s="205" t="s">
        <v>417</v>
      </c>
      <c r="D416" s="205" t="s">
        <v>201</v>
      </c>
      <c r="E416" s="206" t="s">
        <v>1514</v>
      </c>
      <c r="F416" s="207" t="s">
        <v>1515</v>
      </c>
      <c r="G416" s="208" t="s">
        <v>446</v>
      </c>
      <c r="H416" s="209">
        <v>8</v>
      </c>
      <c r="I416" s="210"/>
      <c r="J416" s="209">
        <f>ROUND(I416*H416,2)</f>
        <v>0</v>
      </c>
      <c r="K416" s="207" t="s">
        <v>1</v>
      </c>
      <c r="L416" s="34"/>
      <c r="M416" s="211" t="s">
        <v>1</v>
      </c>
      <c r="N416" s="212" t="s">
        <v>41</v>
      </c>
      <c r="O416" s="62"/>
      <c r="P416" s="213">
        <f>O416*H416</f>
        <v>0</v>
      </c>
      <c r="Q416" s="213">
        <v>0</v>
      </c>
      <c r="R416" s="213">
        <f>Q416*H416</f>
        <v>0</v>
      </c>
      <c r="S416" s="213">
        <v>0</v>
      </c>
      <c r="T416" s="214">
        <f>S416*H416</f>
        <v>0</v>
      </c>
      <c r="AR416" s="215" t="s">
        <v>323</v>
      </c>
      <c r="AT416" s="215" t="s">
        <v>201</v>
      </c>
      <c r="AU416" s="215" t="s">
        <v>208</v>
      </c>
      <c r="AY416" s="13" t="s">
        <v>198</v>
      </c>
      <c r="BE416" s="216">
        <f>IF(N416="základní",J416,0)</f>
        <v>0</v>
      </c>
      <c r="BF416" s="216">
        <f>IF(N416="snížená",J416,0)</f>
        <v>0</v>
      </c>
      <c r="BG416" s="216">
        <f>IF(N416="zákl. přenesená",J416,0)</f>
        <v>0</v>
      </c>
      <c r="BH416" s="216">
        <f>IF(N416="sníž. přenesená",J416,0)</f>
        <v>0</v>
      </c>
      <c r="BI416" s="216">
        <f>IF(N416="nulová",J416,0)</f>
        <v>0</v>
      </c>
      <c r="BJ416" s="13" t="s">
        <v>83</v>
      </c>
      <c r="BK416" s="216">
        <f>ROUND(I416*H416,2)</f>
        <v>0</v>
      </c>
      <c r="BL416" s="13" t="s">
        <v>323</v>
      </c>
      <c r="BM416" s="215" t="s">
        <v>630</v>
      </c>
    </row>
    <row r="417" spans="2:65" s="11" customFormat="1" ht="20.85" customHeight="1">
      <c r="B417" s="189"/>
      <c r="C417" s="190"/>
      <c r="D417" s="191" t="s">
        <v>75</v>
      </c>
      <c r="E417" s="203" t="s">
        <v>1600</v>
      </c>
      <c r="F417" s="203" t="s">
        <v>1517</v>
      </c>
      <c r="G417" s="190"/>
      <c r="H417" s="190"/>
      <c r="I417" s="193"/>
      <c r="J417" s="204">
        <f>BK417</f>
        <v>0</v>
      </c>
      <c r="K417" s="190"/>
      <c r="L417" s="195"/>
      <c r="M417" s="196"/>
      <c r="N417" s="197"/>
      <c r="O417" s="197"/>
      <c r="P417" s="198">
        <f>SUM(P418:P419)</f>
        <v>0</v>
      </c>
      <c r="Q417" s="197"/>
      <c r="R417" s="198">
        <f>SUM(R418:R419)</f>
        <v>0</v>
      </c>
      <c r="S417" s="197"/>
      <c r="T417" s="199">
        <f>SUM(T418:T419)</f>
        <v>0</v>
      </c>
      <c r="AR417" s="200" t="s">
        <v>208</v>
      </c>
      <c r="AT417" s="201" t="s">
        <v>75</v>
      </c>
      <c r="AU417" s="201" t="s">
        <v>85</v>
      </c>
      <c r="AY417" s="200" t="s">
        <v>198</v>
      </c>
      <c r="BK417" s="202">
        <f>SUM(BK418:BK419)</f>
        <v>0</v>
      </c>
    </row>
    <row r="418" spans="2:65" s="1" customFormat="1" ht="16.5" customHeight="1">
      <c r="B418" s="30"/>
      <c r="C418" s="205" t="s">
        <v>631</v>
      </c>
      <c r="D418" s="205" t="s">
        <v>201</v>
      </c>
      <c r="E418" s="206" t="s">
        <v>1518</v>
      </c>
      <c r="F418" s="207" t="s">
        <v>1519</v>
      </c>
      <c r="G418" s="208" t="s">
        <v>446</v>
      </c>
      <c r="H418" s="209">
        <v>22</v>
      </c>
      <c r="I418" s="210"/>
      <c r="J418" s="209">
        <f>ROUND(I418*H418,2)</f>
        <v>0</v>
      </c>
      <c r="K418" s="207" t="s">
        <v>1</v>
      </c>
      <c r="L418" s="34"/>
      <c r="M418" s="211" t="s">
        <v>1</v>
      </c>
      <c r="N418" s="212" t="s">
        <v>41</v>
      </c>
      <c r="O418" s="62"/>
      <c r="P418" s="213">
        <f>O418*H418</f>
        <v>0</v>
      </c>
      <c r="Q418" s="213">
        <v>0</v>
      </c>
      <c r="R418" s="213">
        <f>Q418*H418</f>
        <v>0</v>
      </c>
      <c r="S418" s="213">
        <v>0</v>
      </c>
      <c r="T418" s="214">
        <f>S418*H418</f>
        <v>0</v>
      </c>
      <c r="AR418" s="215" t="s">
        <v>323</v>
      </c>
      <c r="AT418" s="215" t="s">
        <v>201</v>
      </c>
      <c r="AU418" s="215" t="s">
        <v>208</v>
      </c>
      <c r="AY418" s="13" t="s">
        <v>198</v>
      </c>
      <c r="BE418" s="216">
        <f>IF(N418="základní",J418,0)</f>
        <v>0</v>
      </c>
      <c r="BF418" s="216">
        <f>IF(N418="snížená",J418,0)</f>
        <v>0</v>
      </c>
      <c r="BG418" s="216">
        <f>IF(N418="zákl. přenesená",J418,0)</f>
        <v>0</v>
      </c>
      <c r="BH418" s="216">
        <f>IF(N418="sníž. přenesená",J418,0)</f>
        <v>0</v>
      </c>
      <c r="BI418" s="216">
        <f>IF(N418="nulová",J418,0)</f>
        <v>0</v>
      </c>
      <c r="BJ418" s="13" t="s">
        <v>83</v>
      </c>
      <c r="BK418" s="216">
        <f>ROUND(I418*H418,2)</f>
        <v>0</v>
      </c>
      <c r="BL418" s="13" t="s">
        <v>323</v>
      </c>
      <c r="BM418" s="215" t="s">
        <v>634</v>
      </c>
    </row>
    <row r="419" spans="2:65" s="1" customFormat="1" ht="16.5" customHeight="1">
      <c r="B419" s="30"/>
      <c r="C419" s="205" t="s">
        <v>420</v>
      </c>
      <c r="D419" s="205" t="s">
        <v>201</v>
      </c>
      <c r="E419" s="206" t="s">
        <v>1520</v>
      </c>
      <c r="F419" s="207" t="s">
        <v>1521</v>
      </c>
      <c r="G419" s="208" t="s">
        <v>446</v>
      </c>
      <c r="H419" s="209">
        <v>1</v>
      </c>
      <c r="I419" s="210"/>
      <c r="J419" s="209">
        <f>ROUND(I419*H419,2)</f>
        <v>0</v>
      </c>
      <c r="K419" s="207" t="s">
        <v>1</v>
      </c>
      <c r="L419" s="34"/>
      <c r="M419" s="211" t="s">
        <v>1</v>
      </c>
      <c r="N419" s="212" t="s">
        <v>41</v>
      </c>
      <c r="O419" s="62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AR419" s="215" t="s">
        <v>323</v>
      </c>
      <c r="AT419" s="215" t="s">
        <v>201</v>
      </c>
      <c r="AU419" s="215" t="s">
        <v>208</v>
      </c>
      <c r="AY419" s="13" t="s">
        <v>198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3" t="s">
        <v>83</v>
      </c>
      <c r="BK419" s="216">
        <f>ROUND(I419*H419,2)</f>
        <v>0</v>
      </c>
      <c r="BL419" s="13" t="s">
        <v>323</v>
      </c>
      <c r="BM419" s="215" t="s">
        <v>637</v>
      </c>
    </row>
    <row r="420" spans="2:65" s="11" customFormat="1" ht="20.85" customHeight="1">
      <c r="B420" s="189"/>
      <c r="C420" s="190"/>
      <c r="D420" s="191" t="s">
        <v>75</v>
      </c>
      <c r="E420" s="203" t="s">
        <v>1601</v>
      </c>
      <c r="F420" s="203" t="s">
        <v>1523</v>
      </c>
      <c r="G420" s="190"/>
      <c r="H420" s="190"/>
      <c r="I420" s="193"/>
      <c r="J420" s="204">
        <f>BK420</f>
        <v>0</v>
      </c>
      <c r="K420" s="190"/>
      <c r="L420" s="195"/>
      <c r="M420" s="196"/>
      <c r="N420" s="197"/>
      <c r="O420" s="197"/>
      <c r="P420" s="198">
        <f>P421</f>
        <v>0</v>
      </c>
      <c r="Q420" s="197"/>
      <c r="R420" s="198">
        <f>R421</f>
        <v>0</v>
      </c>
      <c r="S420" s="197"/>
      <c r="T420" s="199">
        <f>T421</f>
        <v>0</v>
      </c>
      <c r="AR420" s="200" t="s">
        <v>208</v>
      </c>
      <c r="AT420" s="201" t="s">
        <v>75</v>
      </c>
      <c r="AU420" s="201" t="s">
        <v>85</v>
      </c>
      <c r="AY420" s="200" t="s">
        <v>198</v>
      </c>
      <c r="BK420" s="202">
        <f>BK421</f>
        <v>0</v>
      </c>
    </row>
    <row r="421" spans="2:65" s="1" customFormat="1" ht="24" customHeight="1">
      <c r="B421" s="30"/>
      <c r="C421" s="205" t="s">
        <v>638</v>
      </c>
      <c r="D421" s="205" t="s">
        <v>201</v>
      </c>
      <c r="E421" s="206" t="s">
        <v>1524</v>
      </c>
      <c r="F421" s="207" t="s">
        <v>1525</v>
      </c>
      <c r="G421" s="208" t="s">
        <v>446</v>
      </c>
      <c r="H421" s="209">
        <v>23</v>
      </c>
      <c r="I421" s="210"/>
      <c r="J421" s="209">
        <f>ROUND(I421*H421,2)</f>
        <v>0</v>
      </c>
      <c r="K421" s="207" t="s">
        <v>1</v>
      </c>
      <c r="L421" s="34"/>
      <c r="M421" s="211" t="s">
        <v>1</v>
      </c>
      <c r="N421" s="212" t="s">
        <v>41</v>
      </c>
      <c r="O421" s="62"/>
      <c r="P421" s="213">
        <f>O421*H421</f>
        <v>0</v>
      </c>
      <c r="Q421" s="213">
        <v>0</v>
      </c>
      <c r="R421" s="213">
        <f>Q421*H421</f>
        <v>0</v>
      </c>
      <c r="S421" s="213">
        <v>0</v>
      </c>
      <c r="T421" s="214">
        <f>S421*H421</f>
        <v>0</v>
      </c>
      <c r="AR421" s="215" t="s">
        <v>323</v>
      </c>
      <c r="AT421" s="215" t="s">
        <v>201</v>
      </c>
      <c r="AU421" s="215" t="s">
        <v>208</v>
      </c>
      <c r="AY421" s="13" t="s">
        <v>198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3" t="s">
        <v>83</v>
      </c>
      <c r="BK421" s="216">
        <f>ROUND(I421*H421,2)</f>
        <v>0</v>
      </c>
      <c r="BL421" s="13" t="s">
        <v>323</v>
      </c>
      <c r="BM421" s="215" t="s">
        <v>641</v>
      </c>
    </row>
    <row r="422" spans="2:65" s="11" customFormat="1" ht="20.85" customHeight="1">
      <c r="B422" s="189"/>
      <c r="C422" s="190"/>
      <c r="D422" s="191" t="s">
        <v>75</v>
      </c>
      <c r="E422" s="203" t="s">
        <v>1602</v>
      </c>
      <c r="F422" s="203" t="s">
        <v>1531</v>
      </c>
      <c r="G422" s="190"/>
      <c r="H422" s="190"/>
      <c r="I422" s="193"/>
      <c r="J422" s="204">
        <f>BK422</f>
        <v>0</v>
      </c>
      <c r="K422" s="190"/>
      <c r="L422" s="195"/>
      <c r="M422" s="196"/>
      <c r="N422" s="197"/>
      <c r="O422" s="197"/>
      <c r="P422" s="198">
        <f>P423</f>
        <v>0</v>
      </c>
      <c r="Q422" s="197"/>
      <c r="R422" s="198">
        <f>R423</f>
        <v>0</v>
      </c>
      <c r="S422" s="197"/>
      <c r="T422" s="199">
        <f>T423</f>
        <v>0</v>
      </c>
      <c r="AR422" s="200" t="s">
        <v>208</v>
      </c>
      <c r="AT422" s="201" t="s">
        <v>75</v>
      </c>
      <c r="AU422" s="201" t="s">
        <v>85</v>
      </c>
      <c r="AY422" s="200" t="s">
        <v>198</v>
      </c>
      <c r="BK422" s="202">
        <f>BK423</f>
        <v>0</v>
      </c>
    </row>
    <row r="423" spans="2:65" s="1" customFormat="1" ht="16.5" customHeight="1">
      <c r="B423" s="30"/>
      <c r="C423" s="205" t="s">
        <v>424</v>
      </c>
      <c r="D423" s="205" t="s">
        <v>201</v>
      </c>
      <c r="E423" s="206" t="s">
        <v>1532</v>
      </c>
      <c r="F423" s="207" t="s">
        <v>1533</v>
      </c>
      <c r="G423" s="208" t="s">
        <v>446</v>
      </c>
      <c r="H423" s="209">
        <v>14</v>
      </c>
      <c r="I423" s="210"/>
      <c r="J423" s="209">
        <f>ROUND(I423*H423,2)</f>
        <v>0</v>
      </c>
      <c r="K423" s="207" t="s">
        <v>1</v>
      </c>
      <c r="L423" s="34"/>
      <c r="M423" s="211" t="s">
        <v>1</v>
      </c>
      <c r="N423" s="212" t="s">
        <v>41</v>
      </c>
      <c r="O423" s="62"/>
      <c r="P423" s="213">
        <f>O423*H423</f>
        <v>0</v>
      </c>
      <c r="Q423" s="213">
        <v>0</v>
      </c>
      <c r="R423" s="213">
        <f>Q423*H423</f>
        <v>0</v>
      </c>
      <c r="S423" s="213">
        <v>0</v>
      </c>
      <c r="T423" s="214">
        <f>S423*H423</f>
        <v>0</v>
      </c>
      <c r="AR423" s="215" t="s">
        <v>323</v>
      </c>
      <c r="AT423" s="215" t="s">
        <v>201</v>
      </c>
      <c r="AU423" s="215" t="s">
        <v>208</v>
      </c>
      <c r="AY423" s="13" t="s">
        <v>198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3" t="s">
        <v>83</v>
      </c>
      <c r="BK423" s="216">
        <f>ROUND(I423*H423,2)</f>
        <v>0</v>
      </c>
      <c r="BL423" s="13" t="s">
        <v>323</v>
      </c>
      <c r="BM423" s="215" t="s">
        <v>644</v>
      </c>
    </row>
    <row r="424" spans="2:65" s="11" customFormat="1" ht="20.85" customHeight="1">
      <c r="B424" s="189"/>
      <c r="C424" s="190"/>
      <c r="D424" s="191" t="s">
        <v>75</v>
      </c>
      <c r="E424" s="203" t="s">
        <v>1603</v>
      </c>
      <c r="F424" s="203" t="s">
        <v>1604</v>
      </c>
      <c r="G424" s="190"/>
      <c r="H424" s="190"/>
      <c r="I424" s="193"/>
      <c r="J424" s="204">
        <f>BK424</f>
        <v>0</v>
      </c>
      <c r="K424" s="190"/>
      <c r="L424" s="195"/>
      <c r="M424" s="196"/>
      <c r="N424" s="197"/>
      <c r="O424" s="197"/>
      <c r="P424" s="198">
        <f>P425</f>
        <v>0</v>
      </c>
      <c r="Q424" s="197"/>
      <c r="R424" s="198">
        <f>R425</f>
        <v>0</v>
      </c>
      <c r="S424" s="197"/>
      <c r="T424" s="199">
        <f>T425</f>
        <v>0</v>
      </c>
      <c r="AR424" s="200" t="s">
        <v>208</v>
      </c>
      <c r="AT424" s="201" t="s">
        <v>75</v>
      </c>
      <c r="AU424" s="201" t="s">
        <v>85</v>
      </c>
      <c r="AY424" s="200" t="s">
        <v>198</v>
      </c>
      <c r="BK424" s="202">
        <f>BK425</f>
        <v>0</v>
      </c>
    </row>
    <row r="425" spans="2:65" s="1" customFormat="1" ht="16.5" customHeight="1">
      <c r="B425" s="30"/>
      <c r="C425" s="205" t="s">
        <v>646</v>
      </c>
      <c r="D425" s="205" t="s">
        <v>201</v>
      </c>
      <c r="E425" s="206" t="s">
        <v>1605</v>
      </c>
      <c r="F425" s="207" t="s">
        <v>1606</v>
      </c>
      <c r="G425" s="208" t="s">
        <v>446</v>
      </c>
      <c r="H425" s="209">
        <v>1</v>
      </c>
      <c r="I425" s="210"/>
      <c r="J425" s="209">
        <f>ROUND(I425*H425,2)</f>
        <v>0</v>
      </c>
      <c r="K425" s="207" t="s">
        <v>1</v>
      </c>
      <c r="L425" s="34"/>
      <c r="M425" s="211" t="s">
        <v>1</v>
      </c>
      <c r="N425" s="212" t="s">
        <v>41</v>
      </c>
      <c r="O425" s="62"/>
      <c r="P425" s="213">
        <f>O425*H425</f>
        <v>0</v>
      </c>
      <c r="Q425" s="213">
        <v>0</v>
      </c>
      <c r="R425" s="213">
        <f>Q425*H425</f>
        <v>0</v>
      </c>
      <c r="S425" s="213">
        <v>0</v>
      </c>
      <c r="T425" s="214">
        <f>S425*H425</f>
        <v>0</v>
      </c>
      <c r="AR425" s="215" t="s">
        <v>323</v>
      </c>
      <c r="AT425" s="215" t="s">
        <v>201</v>
      </c>
      <c r="AU425" s="215" t="s">
        <v>208</v>
      </c>
      <c r="AY425" s="13" t="s">
        <v>198</v>
      </c>
      <c r="BE425" s="216">
        <f>IF(N425="základní",J425,0)</f>
        <v>0</v>
      </c>
      <c r="BF425" s="216">
        <f>IF(N425="snížená",J425,0)</f>
        <v>0</v>
      </c>
      <c r="BG425" s="216">
        <f>IF(N425="zákl. přenesená",J425,0)</f>
        <v>0</v>
      </c>
      <c r="BH425" s="216">
        <f>IF(N425="sníž. přenesená",J425,0)</f>
        <v>0</v>
      </c>
      <c r="BI425" s="216">
        <f>IF(N425="nulová",J425,0)</f>
        <v>0</v>
      </c>
      <c r="BJ425" s="13" t="s">
        <v>83</v>
      </c>
      <c r="BK425" s="216">
        <f>ROUND(I425*H425,2)</f>
        <v>0</v>
      </c>
      <c r="BL425" s="13" t="s">
        <v>323</v>
      </c>
      <c r="BM425" s="215" t="s">
        <v>649</v>
      </c>
    </row>
    <row r="426" spans="2:65" s="11" customFormat="1" ht="20.85" customHeight="1">
      <c r="B426" s="189"/>
      <c r="C426" s="190"/>
      <c r="D426" s="191" t="s">
        <v>75</v>
      </c>
      <c r="E426" s="203" t="s">
        <v>1607</v>
      </c>
      <c r="F426" s="203" t="s">
        <v>1608</v>
      </c>
      <c r="G426" s="190"/>
      <c r="H426" s="190"/>
      <c r="I426" s="193"/>
      <c r="J426" s="204">
        <f>BK426</f>
        <v>0</v>
      </c>
      <c r="K426" s="190"/>
      <c r="L426" s="195"/>
      <c r="M426" s="196"/>
      <c r="N426" s="197"/>
      <c r="O426" s="197"/>
      <c r="P426" s="198">
        <f>P427</f>
        <v>0</v>
      </c>
      <c r="Q426" s="197"/>
      <c r="R426" s="198">
        <f>R427</f>
        <v>0</v>
      </c>
      <c r="S426" s="197"/>
      <c r="T426" s="199">
        <f>T427</f>
        <v>0</v>
      </c>
      <c r="AR426" s="200" t="s">
        <v>208</v>
      </c>
      <c r="AT426" s="201" t="s">
        <v>75</v>
      </c>
      <c r="AU426" s="201" t="s">
        <v>85</v>
      </c>
      <c r="AY426" s="200" t="s">
        <v>198</v>
      </c>
      <c r="BK426" s="202">
        <f>BK427</f>
        <v>0</v>
      </c>
    </row>
    <row r="427" spans="2:65" s="1" customFormat="1" ht="16.5" customHeight="1">
      <c r="B427" s="30"/>
      <c r="C427" s="205" t="s">
        <v>427</v>
      </c>
      <c r="D427" s="205" t="s">
        <v>201</v>
      </c>
      <c r="E427" s="206" t="s">
        <v>1609</v>
      </c>
      <c r="F427" s="207" t="s">
        <v>1610</v>
      </c>
      <c r="G427" s="208" t="s">
        <v>446</v>
      </c>
      <c r="H427" s="209">
        <v>3</v>
      </c>
      <c r="I427" s="210"/>
      <c r="J427" s="209">
        <f>ROUND(I427*H427,2)</f>
        <v>0</v>
      </c>
      <c r="K427" s="207" t="s">
        <v>1</v>
      </c>
      <c r="L427" s="34"/>
      <c r="M427" s="211" t="s">
        <v>1</v>
      </c>
      <c r="N427" s="212" t="s">
        <v>41</v>
      </c>
      <c r="O427" s="62"/>
      <c r="P427" s="213">
        <f>O427*H427</f>
        <v>0</v>
      </c>
      <c r="Q427" s="213">
        <v>0</v>
      </c>
      <c r="R427" s="213">
        <f>Q427*H427</f>
        <v>0</v>
      </c>
      <c r="S427" s="213">
        <v>0</v>
      </c>
      <c r="T427" s="214">
        <f>S427*H427</f>
        <v>0</v>
      </c>
      <c r="AR427" s="215" t="s">
        <v>323</v>
      </c>
      <c r="AT427" s="215" t="s">
        <v>201</v>
      </c>
      <c r="AU427" s="215" t="s">
        <v>208</v>
      </c>
      <c r="AY427" s="13" t="s">
        <v>198</v>
      </c>
      <c r="BE427" s="216">
        <f>IF(N427="základní",J427,0)</f>
        <v>0</v>
      </c>
      <c r="BF427" s="216">
        <f>IF(N427="snížená",J427,0)</f>
        <v>0</v>
      </c>
      <c r="BG427" s="216">
        <f>IF(N427="zákl. přenesená",J427,0)</f>
        <v>0</v>
      </c>
      <c r="BH427" s="216">
        <f>IF(N427="sníž. přenesená",J427,0)</f>
        <v>0</v>
      </c>
      <c r="BI427" s="216">
        <f>IF(N427="nulová",J427,0)</f>
        <v>0</v>
      </c>
      <c r="BJ427" s="13" t="s">
        <v>83</v>
      </c>
      <c r="BK427" s="216">
        <f>ROUND(I427*H427,2)</f>
        <v>0</v>
      </c>
      <c r="BL427" s="13" t="s">
        <v>323</v>
      </c>
      <c r="BM427" s="215" t="s">
        <v>652</v>
      </c>
    </row>
    <row r="428" spans="2:65" s="11" customFormat="1" ht="20.85" customHeight="1">
      <c r="B428" s="189"/>
      <c r="C428" s="190"/>
      <c r="D428" s="191" t="s">
        <v>75</v>
      </c>
      <c r="E428" s="203" t="s">
        <v>1611</v>
      </c>
      <c r="F428" s="203" t="s">
        <v>1535</v>
      </c>
      <c r="G428" s="190"/>
      <c r="H428" s="190"/>
      <c r="I428" s="193"/>
      <c r="J428" s="204">
        <f>BK428</f>
        <v>0</v>
      </c>
      <c r="K428" s="190"/>
      <c r="L428" s="195"/>
      <c r="M428" s="196"/>
      <c r="N428" s="197"/>
      <c r="O428" s="197"/>
      <c r="P428" s="198">
        <f>P429</f>
        <v>0</v>
      </c>
      <c r="Q428" s="197"/>
      <c r="R428" s="198">
        <f>R429</f>
        <v>0</v>
      </c>
      <c r="S428" s="197"/>
      <c r="T428" s="199">
        <f>T429</f>
        <v>0</v>
      </c>
      <c r="AR428" s="200" t="s">
        <v>208</v>
      </c>
      <c r="AT428" s="201" t="s">
        <v>75</v>
      </c>
      <c r="AU428" s="201" t="s">
        <v>85</v>
      </c>
      <c r="AY428" s="200" t="s">
        <v>198</v>
      </c>
      <c r="BK428" s="202">
        <f>BK429</f>
        <v>0</v>
      </c>
    </row>
    <row r="429" spans="2:65" s="1" customFormat="1" ht="16.5" customHeight="1">
      <c r="B429" s="30"/>
      <c r="C429" s="205" t="s">
        <v>653</v>
      </c>
      <c r="D429" s="205" t="s">
        <v>201</v>
      </c>
      <c r="E429" s="206" t="s">
        <v>1536</v>
      </c>
      <c r="F429" s="207" t="s">
        <v>1537</v>
      </c>
      <c r="G429" s="208" t="s">
        <v>446</v>
      </c>
      <c r="H429" s="209">
        <v>1</v>
      </c>
      <c r="I429" s="210"/>
      <c r="J429" s="209">
        <f>ROUND(I429*H429,2)</f>
        <v>0</v>
      </c>
      <c r="K429" s="207" t="s">
        <v>1</v>
      </c>
      <c r="L429" s="34"/>
      <c r="M429" s="211" t="s">
        <v>1</v>
      </c>
      <c r="N429" s="212" t="s">
        <v>41</v>
      </c>
      <c r="O429" s="62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AR429" s="215" t="s">
        <v>323</v>
      </c>
      <c r="AT429" s="215" t="s">
        <v>201</v>
      </c>
      <c r="AU429" s="215" t="s">
        <v>208</v>
      </c>
      <c r="AY429" s="13" t="s">
        <v>198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3" t="s">
        <v>83</v>
      </c>
      <c r="BK429" s="216">
        <f>ROUND(I429*H429,2)</f>
        <v>0</v>
      </c>
      <c r="BL429" s="13" t="s">
        <v>323</v>
      </c>
      <c r="BM429" s="215" t="s">
        <v>656</v>
      </c>
    </row>
    <row r="430" spans="2:65" s="11" customFormat="1" ht="20.85" customHeight="1">
      <c r="B430" s="189"/>
      <c r="C430" s="190"/>
      <c r="D430" s="191" t="s">
        <v>75</v>
      </c>
      <c r="E430" s="203" t="s">
        <v>1612</v>
      </c>
      <c r="F430" s="203" t="s">
        <v>1613</v>
      </c>
      <c r="G430" s="190"/>
      <c r="H430" s="190"/>
      <c r="I430" s="193"/>
      <c r="J430" s="204">
        <f>BK430</f>
        <v>0</v>
      </c>
      <c r="K430" s="190"/>
      <c r="L430" s="195"/>
      <c r="M430" s="196"/>
      <c r="N430" s="197"/>
      <c r="O430" s="197"/>
      <c r="P430" s="198">
        <f>SUM(P431:P432)</f>
        <v>0</v>
      </c>
      <c r="Q430" s="197"/>
      <c r="R430" s="198">
        <f>SUM(R431:R432)</f>
        <v>0</v>
      </c>
      <c r="S430" s="197"/>
      <c r="T430" s="199">
        <f>SUM(T431:T432)</f>
        <v>0</v>
      </c>
      <c r="AR430" s="200" t="s">
        <v>208</v>
      </c>
      <c r="AT430" s="201" t="s">
        <v>75</v>
      </c>
      <c r="AU430" s="201" t="s">
        <v>85</v>
      </c>
      <c r="AY430" s="200" t="s">
        <v>198</v>
      </c>
      <c r="BK430" s="202">
        <f>SUM(BK431:BK432)</f>
        <v>0</v>
      </c>
    </row>
    <row r="431" spans="2:65" s="1" customFormat="1" ht="16.5" customHeight="1">
      <c r="B431" s="30"/>
      <c r="C431" s="205" t="s">
        <v>431</v>
      </c>
      <c r="D431" s="205" t="s">
        <v>201</v>
      </c>
      <c r="E431" s="206" t="s">
        <v>1614</v>
      </c>
      <c r="F431" s="207" t="s">
        <v>1615</v>
      </c>
      <c r="G431" s="208" t="s">
        <v>446</v>
      </c>
      <c r="H431" s="209">
        <v>3</v>
      </c>
      <c r="I431" s="210"/>
      <c r="J431" s="209">
        <f>ROUND(I431*H431,2)</f>
        <v>0</v>
      </c>
      <c r="K431" s="207" t="s">
        <v>1</v>
      </c>
      <c r="L431" s="34"/>
      <c r="M431" s="211" t="s">
        <v>1</v>
      </c>
      <c r="N431" s="212" t="s">
        <v>41</v>
      </c>
      <c r="O431" s="62"/>
      <c r="P431" s="213">
        <f>O431*H431</f>
        <v>0</v>
      </c>
      <c r="Q431" s="213">
        <v>0</v>
      </c>
      <c r="R431" s="213">
        <f>Q431*H431</f>
        <v>0</v>
      </c>
      <c r="S431" s="213">
        <v>0</v>
      </c>
      <c r="T431" s="214">
        <f>S431*H431</f>
        <v>0</v>
      </c>
      <c r="AR431" s="215" t="s">
        <v>323</v>
      </c>
      <c r="AT431" s="215" t="s">
        <v>201</v>
      </c>
      <c r="AU431" s="215" t="s">
        <v>208</v>
      </c>
      <c r="AY431" s="13" t="s">
        <v>198</v>
      </c>
      <c r="BE431" s="216">
        <f>IF(N431="základní",J431,0)</f>
        <v>0</v>
      </c>
      <c r="BF431" s="216">
        <f>IF(N431="snížená",J431,0)</f>
        <v>0</v>
      </c>
      <c r="BG431" s="216">
        <f>IF(N431="zákl. přenesená",J431,0)</f>
        <v>0</v>
      </c>
      <c r="BH431" s="216">
        <f>IF(N431="sníž. přenesená",J431,0)</f>
        <v>0</v>
      </c>
      <c r="BI431" s="216">
        <f>IF(N431="nulová",J431,0)</f>
        <v>0</v>
      </c>
      <c r="BJ431" s="13" t="s">
        <v>83</v>
      </c>
      <c r="BK431" s="216">
        <f>ROUND(I431*H431,2)</f>
        <v>0</v>
      </c>
      <c r="BL431" s="13" t="s">
        <v>323</v>
      </c>
      <c r="BM431" s="215" t="s">
        <v>659</v>
      </c>
    </row>
    <row r="432" spans="2:65" s="1" customFormat="1" ht="16.5" customHeight="1">
      <c r="B432" s="30"/>
      <c r="C432" s="205" t="s">
        <v>660</v>
      </c>
      <c r="D432" s="205" t="s">
        <v>201</v>
      </c>
      <c r="E432" s="206" t="s">
        <v>1616</v>
      </c>
      <c r="F432" s="207" t="s">
        <v>1617</v>
      </c>
      <c r="G432" s="208" t="s">
        <v>446</v>
      </c>
      <c r="H432" s="209">
        <v>1</v>
      </c>
      <c r="I432" s="210"/>
      <c r="J432" s="209">
        <f>ROUND(I432*H432,2)</f>
        <v>0</v>
      </c>
      <c r="K432" s="207" t="s">
        <v>1</v>
      </c>
      <c r="L432" s="34"/>
      <c r="M432" s="211" t="s">
        <v>1</v>
      </c>
      <c r="N432" s="212" t="s">
        <v>41</v>
      </c>
      <c r="O432" s="62"/>
      <c r="P432" s="213">
        <f>O432*H432</f>
        <v>0</v>
      </c>
      <c r="Q432" s="213">
        <v>0</v>
      </c>
      <c r="R432" s="213">
        <f>Q432*H432</f>
        <v>0</v>
      </c>
      <c r="S432" s="213">
        <v>0</v>
      </c>
      <c r="T432" s="214">
        <f>S432*H432</f>
        <v>0</v>
      </c>
      <c r="AR432" s="215" t="s">
        <v>323</v>
      </c>
      <c r="AT432" s="215" t="s">
        <v>201</v>
      </c>
      <c r="AU432" s="215" t="s">
        <v>208</v>
      </c>
      <c r="AY432" s="13" t="s">
        <v>198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3" t="s">
        <v>83</v>
      </c>
      <c r="BK432" s="216">
        <f>ROUND(I432*H432,2)</f>
        <v>0</v>
      </c>
      <c r="BL432" s="13" t="s">
        <v>323</v>
      </c>
      <c r="BM432" s="215" t="s">
        <v>663</v>
      </c>
    </row>
    <row r="433" spans="2:65" s="11" customFormat="1" ht="20.85" customHeight="1">
      <c r="B433" s="189"/>
      <c r="C433" s="190"/>
      <c r="D433" s="191" t="s">
        <v>75</v>
      </c>
      <c r="E433" s="203" t="s">
        <v>1618</v>
      </c>
      <c r="F433" s="203" t="s">
        <v>1539</v>
      </c>
      <c r="G433" s="190"/>
      <c r="H433" s="190"/>
      <c r="I433" s="193"/>
      <c r="J433" s="204">
        <f>BK433</f>
        <v>0</v>
      </c>
      <c r="K433" s="190"/>
      <c r="L433" s="195"/>
      <c r="M433" s="196"/>
      <c r="N433" s="197"/>
      <c r="O433" s="197"/>
      <c r="P433" s="198">
        <f>SUM(P434:P438)</f>
        <v>0</v>
      </c>
      <c r="Q433" s="197"/>
      <c r="R433" s="198">
        <f>SUM(R434:R438)</f>
        <v>0</v>
      </c>
      <c r="S433" s="197"/>
      <c r="T433" s="199">
        <f>SUM(T434:T438)</f>
        <v>0</v>
      </c>
      <c r="AR433" s="200" t="s">
        <v>208</v>
      </c>
      <c r="AT433" s="201" t="s">
        <v>75</v>
      </c>
      <c r="AU433" s="201" t="s">
        <v>85</v>
      </c>
      <c r="AY433" s="200" t="s">
        <v>198</v>
      </c>
      <c r="BK433" s="202">
        <f>SUM(BK434:BK438)</f>
        <v>0</v>
      </c>
    </row>
    <row r="434" spans="2:65" s="1" customFormat="1" ht="16.5" customHeight="1">
      <c r="B434" s="30"/>
      <c r="C434" s="205" t="s">
        <v>434</v>
      </c>
      <c r="D434" s="205" t="s">
        <v>201</v>
      </c>
      <c r="E434" s="206" t="s">
        <v>1540</v>
      </c>
      <c r="F434" s="207" t="s">
        <v>1541</v>
      </c>
      <c r="G434" s="208" t="s">
        <v>446</v>
      </c>
      <c r="H434" s="209">
        <v>9</v>
      </c>
      <c r="I434" s="210"/>
      <c r="J434" s="209">
        <f>ROUND(I434*H434,2)</f>
        <v>0</v>
      </c>
      <c r="K434" s="207" t="s">
        <v>1</v>
      </c>
      <c r="L434" s="34"/>
      <c r="M434" s="211" t="s">
        <v>1</v>
      </c>
      <c r="N434" s="212" t="s">
        <v>41</v>
      </c>
      <c r="O434" s="62"/>
      <c r="P434" s="213">
        <f>O434*H434</f>
        <v>0</v>
      </c>
      <c r="Q434" s="213">
        <v>0</v>
      </c>
      <c r="R434" s="213">
        <f>Q434*H434</f>
        <v>0</v>
      </c>
      <c r="S434" s="213">
        <v>0</v>
      </c>
      <c r="T434" s="214">
        <f>S434*H434</f>
        <v>0</v>
      </c>
      <c r="AR434" s="215" t="s">
        <v>323</v>
      </c>
      <c r="AT434" s="215" t="s">
        <v>201</v>
      </c>
      <c r="AU434" s="215" t="s">
        <v>208</v>
      </c>
      <c r="AY434" s="13" t="s">
        <v>198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3" t="s">
        <v>83</v>
      </c>
      <c r="BK434" s="216">
        <f>ROUND(I434*H434,2)</f>
        <v>0</v>
      </c>
      <c r="BL434" s="13" t="s">
        <v>323</v>
      </c>
      <c r="BM434" s="215" t="s">
        <v>666</v>
      </c>
    </row>
    <row r="435" spans="2:65" s="1" customFormat="1" ht="16.5" customHeight="1">
      <c r="B435" s="30"/>
      <c r="C435" s="205" t="s">
        <v>667</v>
      </c>
      <c r="D435" s="205" t="s">
        <v>201</v>
      </c>
      <c r="E435" s="206" t="s">
        <v>1542</v>
      </c>
      <c r="F435" s="207" t="s">
        <v>1543</v>
      </c>
      <c r="G435" s="208" t="s">
        <v>446</v>
      </c>
      <c r="H435" s="209">
        <v>1</v>
      </c>
      <c r="I435" s="210"/>
      <c r="J435" s="209">
        <f>ROUND(I435*H435,2)</f>
        <v>0</v>
      </c>
      <c r="K435" s="207" t="s">
        <v>1</v>
      </c>
      <c r="L435" s="34"/>
      <c r="M435" s="211" t="s">
        <v>1</v>
      </c>
      <c r="N435" s="212" t="s">
        <v>41</v>
      </c>
      <c r="O435" s="62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215" t="s">
        <v>323</v>
      </c>
      <c r="AT435" s="215" t="s">
        <v>201</v>
      </c>
      <c r="AU435" s="215" t="s">
        <v>208</v>
      </c>
      <c r="AY435" s="13" t="s">
        <v>198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3" t="s">
        <v>83</v>
      </c>
      <c r="BK435" s="216">
        <f>ROUND(I435*H435,2)</f>
        <v>0</v>
      </c>
      <c r="BL435" s="13" t="s">
        <v>323</v>
      </c>
      <c r="BM435" s="215" t="s">
        <v>670</v>
      </c>
    </row>
    <row r="436" spans="2:65" s="1" customFormat="1" ht="16.5" customHeight="1">
      <c r="B436" s="30"/>
      <c r="C436" s="205" t="s">
        <v>438</v>
      </c>
      <c r="D436" s="205" t="s">
        <v>201</v>
      </c>
      <c r="E436" s="206" t="s">
        <v>1619</v>
      </c>
      <c r="F436" s="207" t="s">
        <v>1620</v>
      </c>
      <c r="G436" s="208" t="s">
        <v>446</v>
      </c>
      <c r="H436" s="209">
        <v>1</v>
      </c>
      <c r="I436" s="210"/>
      <c r="J436" s="209">
        <f>ROUND(I436*H436,2)</f>
        <v>0</v>
      </c>
      <c r="K436" s="207" t="s">
        <v>1</v>
      </c>
      <c r="L436" s="34"/>
      <c r="M436" s="211" t="s">
        <v>1</v>
      </c>
      <c r="N436" s="212" t="s">
        <v>41</v>
      </c>
      <c r="O436" s="62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AR436" s="215" t="s">
        <v>323</v>
      </c>
      <c r="AT436" s="215" t="s">
        <v>201</v>
      </c>
      <c r="AU436" s="215" t="s">
        <v>208</v>
      </c>
      <c r="AY436" s="13" t="s">
        <v>198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3" t="s">
        <v>83</v>
      </c>
      <c r="BK436" s="216">
        <f>ROUND(I436*H436,2)</f>
        <v>0</v>
      </c>
      <c r="BL436" s="13" t="s">
        <v>323</v>
      </c>
      <c r="BM436" s="215" t="s">
        <v>673</v>
      </c>
    </row>
    <row r="437" spans="2:65" s="1" customFormat="1" ht="16.5" customHeight="1">
      <c r="B437" s="30"/>
      <c r="C437" s="205" t="s">
        <v>675</v>
      </c>
      <c r="D437" s="205" t="s">
        <v>201</v>
      </c>
      <c r="E437" s="206" t="s">
        <v>1621</v>
      </c>
      <c r="F437" s="207" t="s">
        <v>1622</v>
      </c>
      <c r="G437" s="208" t="s">
        <v>446</v>
      </c>
      <c r="H437" s="209">
        <v>9</v>
      </c>
      <c r="I437" s="210"/>
      <c r="J437" s="209">
        <f>ROUND(I437*H437,2)</f>
        <v>0</v>
      </c>
      <c r="K437" s="207" t="s">
        <v>1</v>
      </c>
      <c r="L437" s="34"/>
      <c r="M437" s="211" t="s">
        <v>1</v>
      </c>
      <c r="N437" s="212" t="s">
        <v>41</v>
      </c>
      <c r="O437" s="62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AR437" s="215" t="s">
        <v>323</v>
      </c>
      <c r="AT437" s="215" t="s">
        <v>201</v>
      </c>
      <c r="AU437" s="215" t="s">
        <v>208</v>
      </c>
      <c r="AY437" s="13" t="s">
        <v>198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3" t="s">
        <v>83</v>
      </c>
      <c r="BK437" s="216">
        <f>ROUND(I437*H437,2)</f>
        <v>0</v>
      </c>
      <c r="BL437" s="13" t="s">
        <v>323</v>
      </c>
      <c r="BM437" s="215" t="s">
        <v>678</v>
      </c>
    </row>
    <row r="438" spans="2:65" s="1" customFormat="1" ht="16.5" customHeight="1">
      <c r="B438" s="30"/>
      <c r="C438" s="205" t="s">
        <v>442</v>
      </c>
      <c r="D438" s="205" t="s">
        <v>201</v>
      </c>
      <c r="E438" s="206" t="s">
        <v>1623</v>
      </c>
      <c r="F438" s="207" t="s">
        <v>1624</v>
      </c>
      <c r="G438" s="208" t="s">
        <v>446</v>
      </c>
      <c r="H438" s="209">
        <v>8</v>
      </c>
      <c r="I438" s="210"/>
      <c r="J438" s="209">
        <f>ROUND(I438*H438,2)</f>
        <v>0</v>
      </c>
      <c r="K438" s="207" t="s">
        <v>1</v>
      </c>
      <c r="L438" s="34"/>
      <c r="M438" s="211" t="s">
        <v>1</v>
      </c>
      <c r="N438" s="212" t="s">
        <v>41</v>
      </c>
      <c r="O438" s="62"/>
      <c r="P438" s="213">
        <f>O438*H438</f>
        <v>0</v>
      </c>
      <c r="Q438" s="213">
        <v>0</v>
      </c>
      <c r="R438" s="213">
        <f>Q438*H438</f>
        <v>0</v>
      </c>
      <c r="S438" s="213">
        <v>0</v>
      </c>
      <c r="T438" s="214">
        <f>S438*H438</f>
        <v>0</v>
      </c>
      <c r="AR438" s="215" t="s">
        <v>323</v>
      </c>
      <c r="AT438" s="215" t="s">
        <v>201</v>
      </c>
      <c r="AU438" s="215" t="s">
        <v>208</v>
      </c>
      <c r="AY438" s="13" t="s">
        <v>198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3" t="s">
        <v>83</v>
      </c>
      <c r="BK438" s="216">
        <f>ROUND(I438*H438,2)</f>
        <v>0</v>
      </c>
      <c r="BL438" s="13" t="s">
        <v>323</v>
      </c>
      <c r="BM438" s="215" t="s">
        <v>681</v>
      </c>
    </row>
    <row r="439" spans="2:65" s="11" customFormat="1" ht="20.85" customHeight="1">
      <c r="B439" s="189"/>
      <c r="C439" s="190"/>
      <c r="D439" s="191" t="s">
        <v>75</v>
      </c>
      <c r="E439" s="203" t="s">
        <v>1625</v>
      </c>
      <c r="F439" s="203" t="s">
        <v>1547</v>
      </c>
      <c r="G439" s="190"/>
      <c r="H439" s="190"/>
      <c r="I439" s="193"/>
      <c r="J439" s="204">
        <f>BK439</f>
        <v>0</v>
      </c>
      <c r="K439" s="190"/>
      <c r="L439" s="195"/>
      <c r="M439" s="196"/>
      <c r="N439" s="197"/>
      <c r="O439" s="197"/>
      <c r="P439" s="198">
        <f>SUM(P440:P443)</f>
        <v>0</v>
      </c>
      <c r="Q439" s="197"/>
      <c r="R439" s="198">
        <f>SUM(R440:R443)</f>
        <v>0</v>
      </c>
      <c r="S439" s="197"/>
      <c r="T439" s="199">
        <f>SUM(T440:T443)</f>
        <v>0</v>
      </c>
      <c r="AR439" s="200" t="s">
        <v>208</v>
      </c>
      <c r="AT439" s="201" t="s">
        <v>75</v>
      </c>
      <c r="AU439" s="201" t="s">
        <v>85</v>
      </c>
      <c r="AY439" s="200" t="s">
        <v>198</v>
      </c>
      <c r="BK439" s="202">
        <f>SUM(BK440:BK443)</f>
        <v>0</v>
      </c>
    </row>
    <row r="440" spans="2:65" s="1" customFormat="1" ht="16.5" customHeight="1">
      <c r="B440" s="30"/>
      <c r="C440" s="205" t="s">
        <v>684</v>
      </c>
      <c r="D440" s="205" t="s">
        <v>201</v>
      </c>
      <c r="E440" s="206" t="s">
        <v>1626</v>
      </c>
      <c r="F440" s="207" t="s">
        <v>1627</v>
      </c>
      <c r="G440" s="208" t="s">
        <v>256</v>
      </c>
      <c r="H440" s="209">
        <v>20</v>
      </c>
      <c r="I440" s="210"/>
      <c r="J440" s="209">
        <f>ROUND(I440*H440,2)</f>
        <v>0</v>
      </c>
      <c r="K440" s="207" t="s">
        <v>1</v>
      </c>
      <c r="L440" s="34"/>
      <c r="M440" s="211" t="s">
        <v>1</v>
      </c>
      <c r="N440" s="212" t="s">
        <v>41</v>
      </c>
      <c r="O440" s="62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AR440" s="215" t="s">
        <v>323</v>
      </c>
      <c r="AT440" s="215" t="s">
        <v>201</v>
      </c>
      <c r="AU440" s="215" t="s">
        <v>208</v>
      </c>
      <c r="AY440" s="13" t="s">
        <v>198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3" t="s">
        <v>83</v>
      </c>
      <c r="BK440" s="216">
        <f>ROUND(I440*H440,2)</f>
        <v>0</v>
      </c>
      <c r="BL440" s="13" t="s">
        <v>323</v>
      </c>
      <c r="BM440" s="215" t="s">
        <v>687</v>
      </c>
    </row>
    <row r="441" spans="2:65" s="1" customFormat="1" ht="16.5" customHeight="1">
      <c r="B441" s="30"/>
      <c r="C441" s="205" t="s">
        <v>447</v>
      </c>
      <c r="D441" s="205" t="s">
        <v>201</v>
      </c>
      <c r="E441" s="206" t="s">
        <v>1628</v>
      </c>
      <c r="F441" s="207" t="s">
        <v>1629</v>
      </c>
      <c r="G441" s="208" t="s">
        <v>256</v>
      </c>
      <c r="H441" s="209">
        <v>40</v>
      </c>
      <c r="I441" s="210"/>
      <c r="J441" s="209">
        <f>ROUND(I441*H441,2)</f>
        <v>0</v>
      </c>
      <c r="K441" s="207" t="s">
        <v>1</v>
      </c>
      <c r="L441" s="34"/>
      <c r="M441" s="211" t="s">
        <v>1</v>
      </c>
      <c r="N441" s="212" t="s">
        <v>41</v>
      </c>
      <c r="O441" s="62"/>
      <c r="P441" s="213">
        <f>O441*H441</f>
        <v>0</v>
      </c>
      <c r="Q441" s="213">
        <v>0</v>
      </c>
      <c r="R441" s="213">
        <f>Q441*H441</f>
        <v>0</v>
      </c>
      <c r="S441" s="213">
        <v>0</v>
      </c>
      <c r="T441" s="214">
        <f>S441*H441</f>
        <v>0</v>
      </c>
      <c r="AR441" s="215" t="s">
        <v>323</v>
      </c>
      <c r="AT441" s="215" t="s">
        <v>201</v>
      </c>
      <c r="AU441" s="215" t="s">
        <v>208</v>
      </c>
      <c r="AY441" s="13" t="s">
        <v>198</v>
      </c>
      <c r="BE441" s="216">
        <f>IF(N441="základní",J441,0)</f>
        <v>0</v>
      </c>
      <c r="BF441" s="216">
        <f>IF(N441="snížená",J441,0)</f>
        <v>0</v>
      </c>
      <c r="BG441" s="216">
        <f>IF(N441="zákl. přenesená",J441,0)</f>
        <v>0</v>
      </c>
      <c r="BH441" s="216">
        <f>IF(N441="sníž. přenesená",J441,0)</f>
        <v>0</v>
      </c>
      <c r="BI441" s="216">
        <f>IF(N441="nulová",J441,0)</f>
        <v>0</v>
      </c>
      <c r="BJ441" s="13" t="s">
        <v>83</v>
      </c>
      <c r="BK441" s="216">
        <f>ROUND(I441*H441,2)</f>
        <v>0</v>
      </c>
      <c r="BL441" s="13" t="s">
        <v>323</v>
      </c>
      <c r="BM441" s="215" t="s">
        <v>690</v>
      </c>
    </row>
    <row r="442" spans="2:65" s="1" customFormat="1" ht="16.5" customHeight="1">
      <c r="B442" s="30"/>
      <c r="C442" s="205" t="s">
        <v>691</v>
      </c>
      <c r="D442" s="205" t="s">
        <v>201</v>
      </c>
      <c r="E442" s="206" t="s">
        <v>1548</v>
      </c>
      <c r="F442" s="207" t="s">
        <v>1549</v>
      </c>
      <c r="G442" s="208" t="s">
        <v>256</v>
      </c>
      <c r="H442" s="209">
        <v>90</v>
      </c>
      <c r="I442" s="210"/>
      <c r="J442" s="209">
        <f>ROUND(I442*H442,2)</f>
        <v>0</v>
      </c>
      <c r="K442" s="207" t="s">
        <v>1</v>
      </c>
      <c r="L442" s="34"/>
      <c r="M442" s="211" t="s">
        <v>1</v>
      </c>
      <c r="N442" s="212" t="s">
        <v>41</v>
      </c>
      <c r="O442" s="62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215" t="s">
        <v>323</v>
      </c>
      <c r="AT442" s="215" t="s">
        <v>201</v>
      </c>
      <c r="AU442" s="215" t="s">
        <v>208</v>
      </c>
      <c r="AY442" s="13" t="s">
        <v>198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3" t="s">
        <v>83</v>
      </c>
      <c r="BK442" s="216">
        <f>ROUND(I442*H442,2)</f>
        <v>0</v>
      </c>
      <c r="BL442" s="13" t="s">
        <v>323</v>
      </c>
      <c r="BM442" s="215" t="s">
        <v>694</v>
      </c>
    </row>
    <row r="443" spans="2:65" s="1" customFormat="1" ht="16.5" customHeight="1">
      <c r="B443" s="30"/>
      <c r="C443" s="205" t="s">
        <v>450</v>
      </c>
      <c r="D443" s="205" t="s">
        <v>201</v>
      </c>
      <c r="E443" s="206" t="s">
        <v>1550</v>
      </c>
      <c r="F443" s="207" t="s">
        <v>1551</v>
      </c>
      <c r="G443" s="208" t="s">
        <v>256</v>
      </c>
      <c r="H443" s="209">
        <v>65</v>
      </c>
      <c r="I443" s="210"/>
      <c r="J443" s="209">
        <f>ROUND(I443*H443,2)</f>
        <v>0</v>
      </c>
      <c r="K443" s="207" t="s">
        <v>1</v>
      </c>
      <c r="L443" s="34"/>
      <c r="M443" s="211" t="s">
        <v>1</v>
      </c>
      <c r="N443" s="212" t="s">
        <v>41</v>
      </c>
      <c r="O443" s="62"/>
      <c r="P443" s="213">
        <f>O443*H443</f>
        <v>0</v>
      </c>
      <c r="Q443" s="213">
        <v>0</v>
      </c>
      <c r="R443" s="213">
        <f>Q443*H443</f>
        <v>0</v>
      </c>
      <c r="S443" s="213">
        <v>0</v>
      </c>
      <c r="T443" s="214">
        <f>S443*H443</f>
        <v>0</v>
      </c>
      <c r="AR443" s="215" t="s">
        <v>323</v>
      </c>
      <c r="AT443" s="215" t="s">
        <v>201</v>
      </c>
      <c r="AU443" s="215" t="s">
        <v>208</v>
      </c>
      <c r="AY443" s="13" t="s">
        <v>198</v>
      </c>
      <c r="BE443" s="216">
        <f>IF(N443="základní",J443,0)</f>
        <v>0</v>
      </c>
      <c r="BF443" s="216">
        <f>IF(N443="snížená",J443,0)</f>
        <v>0</v>
      </c>
      <c r="BG443" s="216">
        <f>IF(N443="zákl. přenesená",J443,0)</f>
        <v>0</v>
      </c>
      <c r="BH443" s="216">
        <f>IF(N443="sníž. přenesená",J443,0)</f>
        <v>0</v>
      </c>
      <c r="BI443" s="216">
        <f>IF(N443="nulová",J443,0)</f>
        <v>0</v>
      </c>
      <c r="BJ443" s="13" t="s">
        <v>83</v>
      </c>
      <c r="BK443" s="216">
        <f>ROUND(I443*H443,2)</f>
        <v>0</v>
      </c>
      <c r="BL443" s="13" t="s">
        <v>323</v>
      </c>
      <c r="BM443" s="215" t="s">
        <v>697</v>
      </c>
    </row>
    <row r="444" spans="2:65" s="11" customFormat="1" ht="20.85" customHeight="1">
      <c r="B444" s="189"/>
      <c r="C444" s="190"/>
      <c r="D444" s="191" t="s">
        <v>75</v>
      </c>
      <c r="E444" s="203" t="s">
        <v>1630</v>
      </c>
      <c r="F444" s="203" t="s">
        <v>1553</v>
      </c>
      <c r="G444" s="190"/>
      <c r="H444" s="190"/>
      <c r="I444" s="193"/>
      <c r="J444" s="204">
        <f>BK444</f>
        <v>0</v>
      </c>
      <c r="K444" s="190"/>
      <c r="L444" s="195"/>
      <c r="M444" s="196"/>
      <c r="N444" s="197"/>
      <c r="O444" s="197"/>
      <c r="P444" s="198">
        <f>SUM(P445:P446)</f>
        <v>0</v>
      </c>
      <c r="Q444" s="197"/>
      <c r="R444" s="198">
        <f>SUM(R445:R446)</f>
        <v>0</v>
      </c>
      <c r="S444" s="197"/>
      <c r="T444" s="199">
        <f>SUM(T445:T446)</f>
        <v>0</v>
      </c>
      <c r="AR444" s="200" t="s">
        <v>208</v>
      </c>
      <c r="AT444" s="201" t="s">
        <v>75</v>
      </c>
      <c r="AU444" s="201" t="s">
        <v>85</v>
      </c>
      <c r="AY444" s="200" t="s">
        <v>198</v>
      </c>
      <c r="BK444" s="202">
        <f>SUM(BK445:BK446)</f>
        <v>0</v>
      </c>
    </row>
    <row r="445" spans="2:65" s="1" customFormat="1" ht="16.5" customHeight="1">
      <c r="B445" s="30"/>
      <c r="C445" s="205" t="s">
        <v>698</v>
      </c>
      <c r="D445" s="205" t="s">
        <v>201</v>
      </c>
      <c r="E445" s="206" t="s">
        <v>1554</v>
      </c>
      <c r="F445" s="207" t="s">
        <v>1555</v>
      </c>
      <c r="G445" s="208" t="s">
        <v>446</v>
      </c>
      <c r="H445" s="209">
        <v>8</v>
      </c>
      <c r="I445" s="210"/>
      <c r="J445" s="209">
        <f>ROUND(I445*H445,2)</f>
        <v>0</v>
      </c>
      <c r="K445" s="207" t="s">
        <v>1</v>
      </c>
      <c r="L445" s="34"/>
      <c r="M445" s="211" t="s">
        <v>1</v>
      </c>
      <c r="N445" s="212" t="s">
        <v>41</v>
      </c>
      <c r="O445" s="62"/>
      <c r="P445" s="213">
        <f>O445*H445</f>
        <v>0</v>
      </c>
      <c r="Q445" s="213">
        <v>0</v>
      </c>
      <c r="R445" s="213">
        <f>Q445*H445</f>
        <v>0</v>
      </c>
      <c r="S445" s="213">
        <v>0</v>
      </c>
      <c r="T445" s="214">
        <f>S445*H445</f>
        <v>0</v>
      </c>
      <c r="AR445" s="215" t="s">
        <v>323</v>
      </c>
      <c r="AT445" s="215" t="s">
        <v>201</v>
      </c>
      <c r="AU445" s="215" t="s">
        <v>208</v>
      </c>
      <c r="AY445" s="13" t="s">
        <v>198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3" t="s">
        <v>83</v>
      </c>
      <c r="BK445" s="216">
        <f>ROUND(I445*H445,2)</f>
        <v>0</v>
      </c>
      <c r="BL445" s="13" t="s">
        <v>323</v>
      </c>
      <c r="BM445" s="215" t="s">
        <v>701</v>
      </c>
    </row>
    <row r="446" spans="2:65" s="1" customFormat="1" ht="16.5" customHeight="1">
      <c r="B446" s="30"/>
      <c r="C446" s="205" t="s">
        <v>454</v>
      </c>
      <c r="D446" s="205" t="s">
        <v>201</v>
      </c>
      <c r="E446" s="206" t="s">
        <v>1554</v>
      </c>
      <c r="F446" s="207" t="s">
        <v>1555</v>
      </c>
      <c r="G446" s="208" t="s">
        <v>446</v>
      </c>
      <c r="H446" s="209">
        <v>8</v>
      </c>
      <c r="I446" s="210"/>
      <c r="J446" s="209">
        <f>ROUND(I446*H446,2)</f>
        <v>0</v>
      </c>
      <c r="K446" s="207" t="s">
        <v>1</v>
      </c>
      <c r="L446" s="34"/>
      <c r="M446" s="211" t="s">
        <v>1</v>
      </c>
      <c r="N446" s="212" t="s">
        <v>41</v>
      </c>
      <c r="O446" s="62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AR446" s="215" t="s">
        <v>323</v>
      </c>
      <c r="AT446" s="215" t="s">
        <v>201</v>
      </c>
      <c r="AU446" s="215" t="s">
        <v>208</v>
      </c>
      <c r="AY446" s="13" t="s">
        <v>198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3" t="s">
        <v>83</v>
      </c>
      <c r="BK446" s="216">
        <f>ROUND(I446*H446,2)</f>
        <v>0</v>
      </c>
      <c r="BL446" s="13" t="s">
        <v>323</v>
      </c>
      <c r="BM446" s="215" t="s">
        <v>704</v>
      </c>
    </row>
    <row r="447" spans="2:65" s="11" customFormat="1" ht="20.85" customHeight="1">
      <c r="B447" s="189"/>
      <c r="C447" s="190"/>
      <c r="D447" s="191" t="s">
        <v>75</v>
      </c>
      <c r="E447" s="203" t="s">
        <v>1631</v>
      </c>
      <c r="F447" s="203" t="s">
        <v>1557</v>
      </c>
      <c r="G447" s="190"/>
      <c r="H447" s="190"/>
      <c r="I447" s="193"/>
      <c r="J447" s="204">
        <f>BK447</f>
        <v>0</v>
      </c>
      <c r="K447" s="190"/>
      <c r="L447" s="195"/>
      <c r="M447" s="196"/>
      <c r="N447" s="197"/>
      <c r="O447" s="197"/>
      <c r="P447" s="198">
        <f>SUM(P448:P449)</f>
        <v>0</v>
      </c>
      <c r="Q447" s="197"/>
      <c r="R447" s="198">
        <f>SUM(R448:R449)</f>
        <v>0</v>
      </c>
      <c r="S447" s="197"/>
      <c r="T447" s="199">
        <f>SUM(T448:T449)</f>
        <v>0</v>
      </c>
      <c r="AR447" s="200" t="s">
        <v>208</v>
      </c>
      <c r="AT447" s="201" t="s">
        <v>75</v>
      </c>
      <c r="AU447" s="201" t="s">
        <v>85</v>
      </c>
      <c r="AY447" s="200" t="s">
        <v>198</v>
      </c>
      <c r="BK447" s="202">
        <f>SUM(BK448:BK449)</f>
        <v>0</v>
      </c>
    </row>
    <row r="448" spans="2:65" s="1" customFormat="1" ht="16.5" customHeight="1">
      <c r="B448" s="30"/>
      <c r="C448" s="205" t="s">
        <v>705</v>
      </c>
      <c r="D448" s="205" t="s">
        <v>201</v>
      </c>
      <c r="E448" s="206" t="s">
        <v>1558</v>
      </c>
      <c r="F448" s="207" t="s">
        <v>1559</v>
      </c>
      <c r="G448" s="208" t="s">
        <v>1560</v>
      </c>
      <c r="H448" s="209">
        <v>10</v>
      </c>
      <c r="I448" s="210"/>
      <c r="J448" s="209">
        <f>ROUND(I448*H448,2)</f>
        <v>0</v>
      </c>
      <c r="K448" s="207" t="s">
        <v>1</v>
      </c>
      <c r="L448" s="34"/>
      <c r="M448" s="211" t="s">
        <v>1</v>
      </c>
      <c r="N448" s="212" t="s">
        <v>41</v>
      </c>
      <c r="O448" s="62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215" t="s">
        <v>323</v>
      </c>
      <c r="AT448" s="215" t="s">
        <v>201</v>
      </c>
      <c r="AU448" s="215" t="s">
        <v>208</v>
      </c>
      <c r="AY448" s="13" t="s">
        <v>198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3" t="s">
        <v>83</v>
      </c>
      <c r="BK448" s="216">
        <f>ROUND(I448*H448,2)</f>
        <v>0</v>
      </c>
      <c r="BL448" s="13" t="s">
        <v>323</v>
      </c>
      <c r="BM448" s="215" t="s">
        <v>708</v>
      </c>
    </row>
    <row r="449" spans="2:65" s="1" customFormat="1" ht="16.5" customHeight="1">
      <c r="B449" s="30"/>
      <c r="C449" s="205" t="s">
        <v>457</v>
      </c>
      <c r="D449" s="205" t="s">
        <v>201</v>
      </c>
      <c r="E449" s="206" t="s">
        <v>1561</v>
      </c>
      <c r="F449" s="207" t="s">
        <v>1562</v>
      </c>
      <c r="G449" s="208" t="s">
        <v>1560</v>
      </c>
      <c r="H449" s="209">
        <v>10</v>
      </c>
      <c r="I449" s="210"/>
      <c r="J449" s="209">
        <f>ROUND(I449*H449,2)</f>
        <v>0</v>
      </c>
      <c r="K449" s="207" t="s">
        <v>1</v>
      </c>
      <c r="L449" s="34"/>
      <c r="M449" s="211" t="s">
        <v>1</v>
      </c>
      <c r="N449" s="212" t="s">
        <v>41</v>
      </c>
      <c r="O449" s="62"/>
      <c r="P449" s="213">
        <f>O449*H449</f>
        <v>0</v>
      </c>
      <c r="Q449" s="213">
        <v>0</v>
      </c>
      <c r="R449" s="213">
        <f>Q449*H449</f>
        <v>0</v>
      </c>
      <c r="S449" s="213">
        <v>0</v>
      </c>
      <c r="T449" s="214">
        <f>S449*H449</f>
        <v>0</v>
      </c>
      <c r="AR449" s="215" t="s">
        <v>323</v>
      </c>
      <c r="AT449" s="215" t="s">
        <v>201</v>
      </c>
      <c r="AU449" s="215" t="s">
        <v>208</v>
      </c>
      <c r="AY449" s="13" t="s">
        <v>198</v>
      </c>
      <c r="BE449" s="216">
        <f>IF(N449="základní",J449,0)</f>
        <v>0</v>
      </c>
      <c r="BF449" s="216">
        <f>IF(N449="snížená",J449,0)</f>
        <v>0</v>
      </c>
      <c r="BG449" s="216">
        <f>IF(N449="zákl. přenesená",J449,0)</f>
        <v>0</v>
      </c>
      <c r="BH449" s="216">
        <f>IF(N449="sníž. přenesená",J449,0)</f>
        <v>0</v>
      </c>
      <c r="BI449" s="216">
        <f>IF(N449="nulová",J449,0)</f>
        <v>0</v>
      </c>
      <c r="BJ449" s="13" t="s">
        <v>83</v>
      </c>
      <c r="BK449" s="216">
        <f>ROUND(I449*H449,2)</f>
        <v>0</v>
      </c>
      <c r="BL449" s="13" t="s">
        <v>323</v>
      </c>
      <c r="BM449" s="215" t="s">
        <v>711</v>
      </c>
    </row>
    <row r="450" spans="2:65" s="11" customFormat="1" ht="20.85" customHeight="1">
      <c r="B450" s="189"/>
      <c r="C450" s="190"/>
      <c r="D450" s="191" t="s">
        <v>75</v>
      </c>
      <c r="E450" s="203" t="s">
        <v>1632</v>
      </c>
      <c r="F450" s="203" t="s">
        <v>1566</v>
      </c>
      <c r="G450" s="190"/>
      <c r="H450" s="190"/>
      <c r="I450" s="193"/>
      <c r="J450" s="204">
        <f>BK450</f>
        <v>0</v>
      </c>
      <c r="K450" s="190"/>
      <c r="L450" s="195"/>
      <c r="M450" s="196"/>
      <c r="N450" s="197"/>
      <c r="O450" s="197"/>
      <c r="P450" s="198">
        <f>P451</f>
        <v>0</v>
      </c>
      <c r="Q450" s="197"/>
      <c r="R450" s="198">
        <f>R451</f>
        <v>0</v>
      </c>
      <c r="S450" s="197"/>
      <c r="T450" s="199">
        <f>T451</f>
        <v>0</v>
      </c>
      <c r="AR450" s="200" t="s">
        <v>208</v>
      </c>
      <c r="AT450" s="201" t="s">
        <v>75</v>
      </c>
      <c r="AU450" s="201" t="s">
        <v>85</v>
      </c>
      <c r="AY450" s="200" t="s">
        <v>198</v>
      </c>
      <c r="BK450" s="202">
        <f>BK451</f>
        <v>0</v>
      </c>
    </row>
    <row r="451" spans="2:65" s="1" customFormat="1" ht="16.5" customHeight="1">
      <c r="B451" s="30"/>
      <c r="C451" s="205" t="s">
        <v>714</v>
      </c>
      <c r="D451" s="205" t="s">
        <v>201</v>
      </c>
      <c r="E451" s="206" t="s">
        <v>1567</v>
      </c>
      <c r="F451" s="207" t="s">
        <v>1568</v>
      </c>
      <c r="G451" s="208" t="s">
        <v>1560</v>
      </c>
      <c r="H451" s="209">
        <v>25</v>
      </c>
      <c r="I451" s="210"/>
      <c r="J451" s="209">
        <f>ROUND(I451*H451,2)</f>
        <v>0</v>
      </c>
      <c r="K451" s="207" t="s">
        <v>1</v>
      </c>
      <c r="L451" s="34"/>
      <c r="M451" s="211" t="s">
        <v>1</v>
      </c>
      <c r="N451" s="212" t="s">
        <v>41</v>
      </c>
      <c r="O451" s="62"/>
      <c r="P451" s="213">
        <f>O451*H451</f>
        <v>0</v>
      </c>
      <c r="Q451" s="213">
        <v>0</v>
      </c>
      <c r="R451" s="213">
        <f>Q451*H451</f>
        <v>0</v>
      </c>
      <c r="S451" s="213">
        <v>0</v>
      </c>
      <c r="T451" s="214">
        <f>S451*H451</f>
        <v>0</v>
      </c>
      <c r="AR451" s="215" t="s">
        <v>323</v>
      </c>
      <c r="AT451" s="215" t="s">
        <v>201</v>
      </c>
      <c r="AU451" s="215" t="s">
        <v>208</v>
      </c>
      <c r="AY451" s="13" t="s">
        <v>198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3" t="s">
        <v>83</v>
      </c>
      <c r="BK451" s="216">
        <f>ROUND(I451*H451,2)</f>
        <v>0</v>
      </c>
      <c r="BL451" s="13" t="s">
        <v>323</v>
      </c>
      <c r="BM451" s="215" t="s">
        <v>717</v>
      </c>
    </row>
    <row r="452" spans="2:65" s="11" customFormat="1" ht="22.9" customHeight="1">
      <c r="B452" s="189"/>
      <c r="C452" s="190"/>
      <c r="D452" s="191" t="s">
        <v>75</v>
      </c>
      <c r="E452" s="203" t="s">
        <v>1633</v>
      </c>
      <c r="F452" s="203" t="s">
        <v>1634</v>
      </c>
      <c r="G452" s="190"/>
      <c r="H452" s="190"/>
      <c r="I452" s="193"/>
      <c r="J452" s="204">
        <f>BK452</f>
        <v>0</v>
      </c>
      <c r="K452" s="190"/>
      <c r="L452" s="195"/>
      <c r="M452" s="196"/>
      <c r="N452" s="197"/>
      <c r="O452" s="197"/>
      <c r="P452" s="198">
        <f>P453+P456</f>
        <v>0</v>
      </c>
      <c r="Q452" s="197"/>
      <c r="R452" s="198">
        <f>R453+R456</f>
        <v>0</v>
      </c>
      <c r="S452" s="197"/>
      <c r="T452" s="199">
        <f>T453+T456</f>
        <v>0</v>
      </c>
      <c r="AR452" s="200" t="s">
        <v>208</v>
      </c>
      <c r="AT452" s="201" t="s">
        <v>75</v>
      </c>
      <c r="AU452" s="201" t="s">
        <v>83</v>
      </c>
      <c r="AY452" s="200" t="s">
        <v>198</v>
      </c>
      <c r="BK452" s="202">
        <f>BK453+BK456</f>
        <v>0</v>
      </c>
    </row>
    <row r="453" spans="2:65" s="11" customFormat="1" ht="20.85" customHeight="1">
      <c r="B453" s="189"/>
      <c r="C453" s="190"/>
      <c r="D453" s="191" t="s">
        <v>75</v>
      </c>
      <c r="E453" s="203" t="s">
        <v>1635</v>
      </c>
      <c r="F453" s="203" t="s">
        <v>1636</v>
      </c>
      <c r="G453" s="190"/>
      <c r="H453" s="190"/>
      <c r="I453" s="193"/>
      <c r="J453" s="204">
        <f>BK453</f>
        <v>0</v>
      </c>
      <c r="K453" s="190"/>
      <c r="L453" s="195"/>
      <c r="M453" s="196"/>
      <c r="N453" s="197"/>
      <c r="O453" s="197"/>
      <c r="P453" s="198">
        <f>SUM(P454:P455)</f>
        <v>0</v>
      </c>
      <c r="Q453" s="197"/>
      <c r="R453" s="198">
        <f>SUM(R454:R455)</f>
        <v>0</v>
      </c>
      <c r="S453" s="197"/>
      <c r="T453" s="199">
        <f>SUM(T454:T455)</f>
        <v>0</v>
      </c>
      <c r="AR453" s="200" t="s">
        <v>208</v>
      </c>
      <c r="AT453" s="201" t="s">
        <v>75</v>
      </c>
      <c r="AU453" s="201" t="s">
        <v>85</v>
      </c>
      <c r="AY453" s="200" t="s">
        <v>198</v>
      </c>
      <c r="BK453" s="202">
        <f>SUM(BK454:BK455)</f>
        <v>0</v>
      </c>
    </row>
    <row r="454" spans="2:65" s="1" customFormat="1" ht="16.5" customHeight="1">
      <c r="B454" s="30"/>
      <c r="C454" s="205" t="s">
        <v>461</v>
      </c>
      <c r="D454" s="205" t="s">
        <v>201</v>
      </c>
      <c r="E454" s="206" t="s">
        <v>1637</v>
      </c>
      <c r="F454" s="207" t="s">
        <v>1638</v>
      </c>
      <c r="G454" s="208" t="s">
        <v>256</v>
      </c>
      <c r="H454" s="209">
        <v>92</v>
      </c>
      <c r="I454" s="210"/>
      <c r="J454" s="209">
        <f>ROUND(I454*H454,2)</f>
        <v>0</v>
      </c>
      <c r="K454" s="207" t="s">
        <v>1</v>
      </c>
      <c r="L454" s="34"/>
      <c r="M454" s="211" t="s">
        <v>1</v>
      </c>
      <c r="N454" s="212" t="s">
        <v>41</v>
      </c>
      <c r="O454" s="62"/>
      <c r="P454" s="213">
        <f>O454*H454</f>
        <v>0</v>
      </c>
      <c r="Q454" s="213">
        <v>0</v>
      </c>
      <c r="R454" s="213">
        <f>Q454*H454</f>
        <v>0</v>
      </c>
      <c r="S454" s="213">
        <v>0</v>
      </c>
      <c r="T454" s="214">
        <f>S454*H454</f>
        <v>0</v>
      </c>
      <c r="AR454" s="215" t="s">
        <v>323</v>
      </c>
      <c r="AT454" s="215" t="s">
        <v>201</v>
      </c>
      <c r="AU454" s="215" t="s">
        <v>208</v>
      </c>
      <c r="AY454" s="13" t="s">
        <v>198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3" t="s">
        <v>83</v>
      </c>
      <c r="BK454" s="216">
        <f>ROUND(I454*H454,2)</f>
        <v>0</v>
      </c>
      <c r="BL454" s="13" t="s">
        <v>323</v>
      </c>
      <c r="BM454" s="215" t="s">
        <v>720</v>
      </c>
    </row>
    <row r="455" spans="2:65" s="1" customFormat="1" ht="16.5" customHeight="1">
      <c r="B455" s="30"/>
      <c r="C455" s="205" t="s">
        <v>721</v>
      </c>
      <c r="D455" s="205" t="s">
        <v>201</v>
      </c>
      <c r="E455" s="206" t="s">
        <v>1639</v>
      </c>
      <c r="F455" s="207" t="s">
        <v>1640</v>
      </c>
      <c r="G455" s="208" t="s">
        <v>256</v>
      </c>
      <c r="H455" s="209">
        <v>12</v>
      </c>
      <c r="I455" s="210"/>
      <c r="J455" s="209">
        <f>ROUND(I455*H455,2)</f>
        <v>0</v>
      </c>
      <c r="K455" s="207" t="s">
        <v>1</v>
      </c>
      <c r="L455" s="34"/>
      <c r="M455" s="211" t="s">
        <v>1</v>
      </c>
      <c r="N455" s="212" t="s">
        <v>41</v>
      </c>
      <c r="O455" s="62"/>
      <c r="P455" s="213">
        <f>O455*H455</f>
        <v>0</v>
      </c>
      <c r="Q455" s="213">
        <v>0</v>
      </c>
      <c r="R455" s="213">
        <f>Q455*H455</f>
        <v>0</v>
      </c>
      <c r="S455" s="213">
        <v>0</v>
      </c>
      <c r="T455" s="214">
        <f>S455*H455</f>
        <v>0</v>
      </c>
      <c r="AR455" s="215" t="s">
        <v>323</v>
      </c>
      <c r="AT455" s="215" t="s">
        <v>201</v>
      </c>
      <c r="AU455" s="215" t="s">
        <v>208</v>
      </c>
      <c r="AY455" s="13" t="s">
        <v>198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3" t="s">
        <v>83</v>
      </c>
      <c r="BK455" s="216">
        <f>ROUND(I455*H455,2)</f>
        <v>0</v>
      </c>
      <c r="BL455" s="13" t="s">
        <v>323</v>
      </c>
      <c r="BM455" s="215" t="s">
        <v>724</v>
      </c>
    </row>
    <row r="456" spans="2:65" s="11" customFormat="1" ht="20.85" customHeight="1">
      <c r="B456" s="189"/>
      <c r="C456" s="190"/>
      <c r="D456" s="191" t="s">
        <v>75</v>
      </c>
      <c r="E456" s="203" t="s">
        <v>1641</v>
      </c>
      <c r="F456" s="203" t="s">
        <v>1642</v>
      </c>
      <c r="G456" s="190"/>
      <c r="H456" s="190"/>
      <c r="I456" s="193"/>
      <c r="J456" s="204">
        <f>BK456</f>
        <v>0</v>
      </c>
      <c r="K456" s="190"/>
      <c r="L456" s="195"/>
      <c r="M456" s="196"/>
      <c r="N456" s="197"/>
      <c r="O456" s="197"/>
      <c r="P456" s="198">
        <f>P457</f>
        <v>0</v>
      </c>
      <c r="Q456" s="197"/>
      <c r="R456" s="198">
        <f>R457</f>
        <v>0</v>
      </c>
      <c r="S456" s="197"/>
      <c r="T456" s="199">
        <f>T457</f>
        <v>0</v>
      </c>
      <c r="AR456" s="200" t="s">
        <v>208</v>
      </c>
      <c r="AT456" s="201" t="s">
        <v>75</v>
      </c>
      <c r="AU456" s="201" t="s">
        <v>85</v>
      </c>
      <c r="AY456" s="200" t="s">
        <v>198</v>
      </c>
      <c r="BK456" s="202">
        <f>BK457</f>
        <v>0</v>
      </c>
    </row>
    <row r="457" spans="2:65" s="1" customFormat="1" ht="16.5" customHeight="1">
      <c r="B457" s="30"/>
      <c r="C457" s="205" t="s">
        <v>464</v>
      </c>
      <c r="D457" s="205" t="s">
        <v>201</v>
      </c>
      <c r="E457" s="206" t="s">
        <v>1643</v>
      </c>
      <c r="F457" s="207" t="s">
        <v>1644</v>
      </c>
      <c r="G457" s="208" t="s">
        <v>256</v>
      </c>
      <c r="H457" s="209">
        <v>62</v>
      </c>
      <c r="I457" s="210"/>
      <c r="J457" s="209">
        <f>ROUND(I457*H457,2)</f>
        <v>0</v>
      </c>
      <c r="K457" s="207" t="s">
        <v>1</v>
      </c>
      <c r="L457" s="34"/>
      <c r="M457" s="211" t="s">
        <v>1</v>
      </c>
      <c r="N457" s="212" t="s">
        <v>41</v>
      </c>
      <c r="O457" s="62"/>
      <c r="P457" s="213">
        <f>O457*H457</f>
        <v>0</v>
      </c>
      <c r="Q457" s="213">
        <v>0</v>
      </c>
      <c r="R457" s="213">
        <f>Q457*H457</f>
        <v>0</v>
      </c>
      <c r="S457" s="213">
        <v>0</v>
      </c>
      <c r="T457" s="214">
        <f>S457*H457</f>
        <v>0</v>
      </c>
      <c r="AR457" s="215" t="s">
        <v>323</v>
      </c>
      <c r="AT457" s="215" t="s">
        <v>201</v>
      </c>
      <c r="AU457" s="215" t="s">
        <v>208</v>
      </c>
      <c r="AY457" s="13" t="s">
        <v>198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3" t="s">
        <v>83</v>
      </c>
      <c r="BK457" s="216">
        <f>ROUND(I457*H457,2)</f>
        <v>0</v>
      </c>
      <c r="BL457" s="13" t="s">
        <v>323</v>
      </c>
      <c r="BM457" s="215" t="s">
        <v>727</v>
      </c>
    </row>
    <row r="458" spans="2:65" s="11" customFormat="1" ht="22.9" customHeight="1">
      <c r="B458" s="189"/>
      <c r="C458" s="190"/>
      <c r="D458" s="191" t="s">
        <v>75</v>
      </c>
      <c r="E458" s="203" t="s">
        <v>1645</v>
      </c>
      <c r="F458" s="203" t="s">
        <v>1646</v>
      </c>
      <c r="G458" s="190"/>
      <c r="H458" s="190"/>
      <c r="I458" s="193"/>
      <c r="J458" s="204">
        <f>BK458</f>
        <v>0</v>
      </c>
      <c r="K458" s="190"/>
      <c r="L458" s="195"/>
      <c r="M458" s="196"/>
      <c r="N458" s="197"/>
      <c r="O458" s="197"/>
      <c r="P458" s="198">
        <f>P459+P461+P463+P470+P473+P476+P478+P481+P484+P486</f>
        <v>0</v>
      </c>
      <c r="Q458" s="197"/>
      <c r="R458" s="198">
        <f>R459+R461+R463+R470+R473+R476+R478+R481+R484+R486</f>
        <v>0</v>
      </c>
      <c r="S458" s="197"/>
      <c r="T458" s="199">
        <f>T459+T461+T463+T470+T473+T476+T478+T481+T484+T486</f>
        <v>0</v>
      </c>
      <c r="AR458" s="200" t="s">
        <v>208</v>
      </c>
      <c r="AT458" s="201" t="s">
        <v>75</v>
      </c>
      <c r="AU458" s="201" t="s">
        <v>83</v>
      </c>
      <c r="AY458" s="200" t="s">
        <v>198</v>
      </c>
      <c r="BK458" s="202">
        <f>BK459+BK461+BK463+BK470+BK473+BK476+BK478+BK481+BK484+BK486</f>
        <v>0</v>
      </c>
    </row>
    <row r="459" spans="2:65" s="11" customFormat="1" ht="20.85" customHeight="1">
      <c r="B459" s="189"/>
      <c r="C459" s="190"/>
      <c r="D459" s="191" t="s">
        <v>75</v>
      </c>
      <c r="E459" s="203" t="s">
        <v>1647</v>
      </c>
      <c r="F459" s="203" t="s">
        <v>1648</v>
      </c>
      <c r="G459" s="190"/>
      <c r="H459" s="190"/>
      <c r="I459" s="193"/>
      <c r="J459" s="204">
        <f>BK459</f>
        <v>0</v>
      </c>
      <c r="K459" s="190"/>
      <c r="L459" s="195"/>
      <c r="M459" s="196"/>
      <c r="N459" s="197"/>
      <c r="O459" s="197"/>
      <c r="P459" s="198">
        <f>P460</f>
        <v>0</v>
      </c>
      <c r="Q459" s="197"/>
      <c r="R459" s="198">
        <f>R460</f>
        <v>0</v>
      </c>
      <c r="S459" s="197"/>
      <c r="T459" s="199">
        <f>T460</f>
        <v>0</v>
      </c>
      <c r="AR459" s="200" t="s">
        <v>208</v>
      </c>
      <c r="AT459" s="201" t="s">
        <v>75</v>
      </c>
      <c r="AU459" s="201" t="s">
        <v>85</v>
      </c>
      <c r="AY459" s="200" t="s">
        <v>198</v>
      </c>
      <c r="BK459" s="202">
        <f>BK460</f>
        <v>0</v>
      </c>
    </row>
    <row r="460" spans="2:65" s="1" customFormat="1" ht="16.5" customHeight="1">
      <c r="B460" s="30"/>
      <c r="C460" s="205" t="s">
        <v>728</v>
      </c>
      <c r="D460" s="205" t="s">
        <v>201</v>
      </c>
      <c r="E460" s="206" t="s">
        <v>1649</v>
      </c>
      <c r="F460" s="207" t="s">
        <v>1650</v>
      </c>
      <c r="G460" s="208" t="s">
        <v>446</v>
      </c>
      <c r="H460" s="209">
        <v>40</v>
      </c>
      <c r="I460" s="210"/>
      <c r="J460" s="209">
        <f>ROUND(I460*H460,2)</f>
        <v>0</v>
      </c>
      <c r="K460" s="207" t="s">
        <v>1</v>
      </c>
      <c r="L460" s="34"/>
      <c r="M460" s="211" t="s">
        <v>1</v>
      </c>
      <c r="N460" s="212" t="s">
        <v>41</v>
      </c>
      <c r="O460" s="62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AR460" s="215" t="s">
        <v>323</v>
      </c>
      <c r="AT460" s="215" t="s">
        <v>201</v>
      </c>
      <c r="AU460" s="215" t="s">
        <v>208</v>
      </c>
      <c r="AY460" s="13" t="s">
        <v>198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3" t="s">
        <v>83</v>
      </c>
      <c r="BK460" s="216">
        <f>ROUND(I460*H460,2)</f>
        <v>0</v>
      </c>
      <c r="BL460" s="13" t="s">
        <v>323</v>
      </c>
      <c r="BM460" s="215" t="s">
        <v>731</v>
      </c>
    </row>
    <row r="461" spans="2:65" s="11" customFormat="1" ht="20.85" customHeight="1">
      <c r="B461" s="189"/>
      <c r="C461" s="190"/>
      <c r="D461" s="191" t="s">
        <v>75</v>
      </c>
      <c r="E461" s="203" t="s">
        <v>1651</v>
      </c>
      <c r="F461" s="203" t="s">
        <v>1648</v>
      </c>
      <c r="G461" s="190"/>
      <c r="H461" s="190"/>
      <c r="I461" s="193"/>
      <c r="J461" s="204">
        <f>BK461</f>
        <v>0</v>
      </c>
      <c r="K461" s="190"/>
      <c r="L461" s="195"/>
      <c r="M461" s="196"/>
      <c r="N461" s="197"/>
      <c r="O461" s="197"/>
      <c r="P461" s="198">
        <f>P462</f>
        <v>0</v>
      </c>
      <c r="Q461" s="197"/>
      <c r="R461" s="198">
        <f>R462</f>
        <v>0</v>
      </c>
      <c r="S461" s="197"/>
      <c r="T461" s="199">
        <f>T462</f>
        <v>0</v>
      </c>
      <c r="AR461" s="200" t="s">
        <v>208</v>
      </c>
      <c r="AT461" s="201" t="s">
        <v>75</v>
      </c>
      <c r="AU461" s="201" t="s">
        <v>85</v>
      </c>
      <c r="AY461" s="200" t="s">
        <v>198</v>
      </c>
      <c r="BK461" s="202">
        <f>BK462</f>
        <v>0</v>
      </c>
    </row>
    <row r="462" spans="2:65" s="1" customFormat="1" ht="16.5" customHeight="1">
      <c r="B462" s="30"/>
      <c r="C462" s="205" t="s">
        <v>468</v>
      </c>
      <c r="D462" s="205" t="s">
        <v>201</v>
      </c>
      <c r="E462" s="206" t="s">
        <v>1652</v>
      </c>
      <c r="F462" s="207" t="s">
        <v>1653</v>
      </c>
      <c r="G462" s="208" t="s">
        <v>446</v>
      </c>
      <c r="H462" s="209">
        <v>48</v>
      </c>
      <c r="I462" s="210"/>
      <c r="J462" s="209">
        <f>ROUND(I462*H462,2)</f>
        <v>0</v>
      </c>
      <c r="K462" s="207" t="s">
        <v>1</v>
      </c>
      <c r="L462" s="34"/>
      <c r="M462" s="211" t="s">
        <v>1</v>
      </c>
      <c r="N462" s="212" t="s">
        <v>41</v>
      </c>
      <c r="O462" s="62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AR462" s="215" t="s">
        <v>323</v>
      </c>
      <c r="AT462" s="215" t="s">
        <v>201</v>
      </c>
      <c r="AU462" s="215" t="s">
        <v>208</v>
      </c>
      <c r="AY462" s="13" t="s">
        <v>198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3" t="s">
        <v>83</v>
      </c>
      <c r="BK462" s="216">
        <f>ROUND(I462*H462,2)</f>
        <v>0</v>
      </c>
      <c r="BL462" s="13" t="s">
        <v>323</v>
      </c>
      <c r="BM462" s="215" t="s">
        <v>734</v>
      </c>
    </row>
    <row r="463" spans="2:65" s="11" customFormat="1" ht="20.85" customHeight="1">
      <c r="B463" s="189"/>
      <c r="C463" s="190"/>
      <c r="D463" s="191" t="s">
        <v>75</v>
      </c>
      <c r="E463" s="203" t="s">
        <v>1654</v>
      </c>
      <c r="F463" s="203" t="s">
        <v>1655</v>
      </c>
      <c r="G463" s="190"/>
      <c r="H463" s="190"/>
      <c r="I463" s="193"/>
      <c r="J463" s="204">
        <f>BK463</f>
        <v>0</v>
      </c>
      <c r="K463" s="190"/>
      <c r="L463" s="195"/>
      <c r="M463" s="196"/>
      <c r="N463" s="197"/>
      <c r="O463" s="197"/>
      <c r="P463" s="198">
        <f>SUM(P464:P469)</f>
        <v>0</v>
      </c>
      <c r="Q463" s="197"/>
      <c r="R463" s="198">
        <f>SUM(R464:R469)</f>
        <v>0</v>
      </c>
      <c r="S463" s="197"/>
      <c r="T463" s="199">
        <f>SUM(T464:T469)</f>
        <v>0</v>
      </c>
      <c r="AR463" s="200" t="s">
        <v>208</v>
      </c>
      <c r="AT463" s="201" t="s">
        <v>75</v>
      </c>
      <c r="AU463" s="201" t="s">
        <v>85</v>
      </c>
      <c r="AY463" s="200" t="s">
        <v>198</v>
      </c>
      <c r="BK463" s="202">
        <f>SUM(BK464:BK469)</f>
        <v>0</v>
      </c>
    </row>
    <row r="464" spans="2:65" s="1" customFormat="1" ht="16.5" customHeight="1">
      <c r="B464" s="30"/>
      <c r="C464" s="205" t="s">
        <v>735</v>
      </c>
      <c r="D464" s="205" t="s">
        <v>201</v>
      </c>
      <c r="E464" s="206" t="s">
        <v>1656</v>
      </c>
      <c r="F464" s="207" t="s">
        <v>1657</v>
      </c>
      <c r="G464" s="208" t="s">
        <v>446</v>
      </c>
      <c r="H464" s="209">
        <v>28</v>
      </c>
      <c r="I464" s="210"/>
      <c r="J464" s="209">
        <f t="shared" ref="J464:J469" si="15">ROUND(I464*H464,2)</f>
        <v>0</v>
      </c>
      <c r="K464" s="207" t="s">
        <v>1</v>
      </c>
      <c r="L464" s="34"/>
      <c r="M464" s="211" t="s">
        <v>1</v>
      </c>
      <c r="N464" s="212" t="s">
        <v>41</v>
      </c>
      <c r="O464" s="62"/>
      <c r="P464" s="213">
        <f t="shared" ref="P464:P469" si="16">O464*H464</f>
        <v>0</v>
      </c>
      <c r="Q464" s="213">
        <v>0</v>
      </c>
      <c r="R464" s="213">
        <f t="shared" ref="R464:R469" si="17">Q464*H464</f>
        <v>0</v>
      </c>
      <c r="S464" s="213">
        <v>0</v>
      </c>
      <c r="T464" s="214">
        <f t="shared" ref="T464:T469" si="18">S464*H464</f>
        <v>0</v>
      </c>
      <c r="AR464" s="215" t="s">
        <v>323</v>
      </c>
      <c r="AT464" s="215" t="s">
        <v>201</v>
      </c>
      <c r="AU464" s="215" t="s">
        <v>208</v>
      </c>
      <c r="AY464" s="13" t="s">
        <v>198</v>
      </c>
      <c r="BE464" s="216">
        <f t="shared" ref="BE464:BE469" si="19">IF(N464="základní",J464,0)</f>
        <v>0</v>
      </c>
      <c r="BF464" s="216">
        <f t="shared" ref="BF464:BF469" si="20">IF(N464="snížená",J464,0)</f>
        <v>0</v>
      </c>
      <c r="BG464" s="216">
        <f t="shared" ref="BG464:BG469" si="21">IF(N464="zákl. přenesená",J464,0)</f>
        <v>0</v>
      </c>
      <c r="BH464" s="216">
        <f t="shared" ref="BH464:BH469" si="22">IF(N464="sníž. přenesená",J464,0)</f>
        <v>0</v>
      </c>
      <c r="BI464" s="216">
        <f t="shared" ref="BI464:BI469" si="23">IF(N464="nulová",J464,0)</f>
        <v>0</v>
      </c>
      <c r="BJ464" s="13" t="s">
        <v>83</v>
      </c>
      <c r="BK464" s="216">
        <f t="shared" ref="BK464:BK469" si="24">ROUND(I464*H464,2)</f>
        <v>0</v>
      </c>
      <c r="BL464" s="13" t="s">
        <v>323</v>
      </c>
      <c r="BM464" s="215" t="s">
        <v>738</v>
      </c>
    </row>
    <row r="465" spans="2:65" s="1" customFormat="1" ht="16.5" customHeight="1">
      <c r="B465" s="30"/>
      <c r="C465" s="205" t="s">
        <v>471</v>
      </c>
      <c r="D465" s="205" t="s">
        <v>201</v>
      </c>
      <c r="E465" s="206" t="s">
        <v>1658</v>
      </c>
      <c r="F465" s="207" t="s">
        <v>1659</v>
      </c>
      <c r="G465" s="208" t="s">
        <v>446</v>
      </c>
      <c r="H465" s="209">
        <v>4</v>
      </c>
      <c r="I465" s="210"/>
      <c r="J465" s="209">
        <f t="shared" si="15"/>
        <v>0</v>
      </c>
      <c r="K465" s="207" t="s">
        <v>1</v>
      </c>
      <c r="L465" s="34"/>
      <c r="M465" s="211" t="s">
        <v>1</v>
      </c>
      <c r="N465" s="212" t="s">
        <v>41</v>
      </c>
      <c r="O465" s="62"/>
      <c r="P465" s="213">
        <f t="shared" si="16"/>
        <v>0</v>
      </c>
      <c r="Q465" s="213">
        <v>0</v>
      </c>
      <c r="R465" s="213">
        <f t="shared" si="17"/>
        <v>0</v>
      </c>
      <c r="S465" s="213">
        <v>0</v>
      </c>
      <c r="T465" s="214">
        <f t="shared" si="18"/>
        <v>0</v>
      </c>
      <c r="AR465" s="215" t="s">
        <v>323</v>
      </c>
      <c r="AT465" s="215" t="s">
        <v>201</v>
      </c>
      <c r="AU465" s="215" t="s">
        <v>208</v>
      </c>
      <c r="AY465" s="13" t="s">
        <v>198</v>
      </c>
      <c r="BE465" s="216">
        <f t="shared" si="19"/>
        <v>0</v>
      </c>
      <c r="BF465" s="216">
        <f t="shared" si="20"/>
        <v>0</v>
      </c>
      <c r="BG465" s="216">
        <f t="shared" si="21"/>
        <v>0</v>
      </c>
      <c r="BH465" s="216">
        <f t="shared" si="22"/>
        <v>0</v>
      </c>
      <c r="BI465" s="216">
        <f t="shared" si="23"/>
        <v>0</v>
      </c>
      <c r="BJ465" s="13" t="s">
        <v>83</v>
      </c>
      <c r="BK465" s="216">
        <f t="shared" si="24"/>
        <v>0</v>
      </c>
      <c r="BL465" s="13" t="s">
        <v>323</v>
      </c>
      <c r="BM465" s="215" t="s">
        <v>741</v>
      </c>
    </row>
    <row r="466" spans="2:65" s="1" customFormat="1" ht="16.5" customHeight="1">
      <c r="B466" s="30"/>
      <c r="C466" s="205" t="s">
        <v>742</v>
      </c>
      <c r="D466" s="205" t="s">
        <v>201</v>
      </c>
      <c r="E466" s="206" t="s">
        <v>1660</v>
      </c>
      <c r="F466" s="207" t="s">
        <v>1661</v>
      </c>
      <c r="G466" s="208" t="s">
        <v>446</v>
      </c>
      <c r="H466" s="209">
        <v>4</v>
      </c>
      <c r="I466" s="210"/>
      <c r="J466" s="209">
        <f t="shared" si="15"/>
        <v>0</v>
      </c>
      <c r="K466" s="207" t="s">
        <v>1</v>
      </c>
      <c r="L466" s="34"/>
      <c r="M466" s="211" t="s">
        <v>1</v>
      </c>
      <c r="N466" s="212" t="s">
        <v>41</v>
      </c>
      <c r="O466" s="62"/>
      <c r="P466" s="213">
        <f t="shared" si="16"/>
        <v>0</v>
      </c>
      <c r="Q466" s="213">
        <v>0</v>
      </c>
      <c r="R466" s="213">
        <f t="shared" si="17"/>
        <v>0</v>
      </c>
      <c r="S466" s="213">
        <v>0</v>
      </c>
      <c r="T466" s="214">
        <f t="shared" si="18"/>
        <v>0</v>
      </c>
      <c r="AR466" s="215" t="s">
        <v>323</v>
      </c>
      <c r="AT466" s="215" t="s">
        <v>201</v>
      </c>
      <c r="AU466" s="215" t="s">
        <v>208</v>
      </c>
      <c r="AY466" s="13" t="s">
        <v>198</v>
      </c>
      <c r="BE466" s="216">
        <f t="shared" si="19"/>
        <v>0</v>
      </c>
      <c r="BF466" s="216">
        <f t="shared" si="20"/>
        <v>0</v>
      </c>
      <c r="BG466" s="216">
        <f t="shared" si="21"/>
        <v>0</v>
      </c>
      <c r="BH466" s="216">
        <f t="shared" si="22"/>
        <v>0</v>
      </c>
      <c r="BI466" s="216">
        <f t="shared" si="23"/>
        <v>0</v>
      </c>
      <c r="BJ466" s="13" t="s">
        <v>83</v>
      </c>
      <c r="BK466" s="216">
        <f t="shared" si="24"/>
        <v>0</v>
      </c>
      <c r="BL466" s="13" t="s">
        <v>323</v>
      </c>
      <c r="BM466" s="215" t="s">
        <v>745</v>
      </c>
    </row>
    <row r="467" spans="2:65" s="1" customFormat="1" ht="16.5" customHeight="1">
      <c r="B467" s="30"/>
      <c r="C467" s="205" t="s">
        <v>475</v>
      </c>
      <c r="D467" s="205" t="s">
        <v>201</v>
      </c>
      <c r="E467" s="206" t="s">
        <v>1662</v>
      </c>
      <c r="F467" s="207" t="s">
        <v>1663</v>
      </c>
      <c r="G467" s="208" t="s">
        <v>446</v>
      </c>
      <c r="H467" s="209">
        <v>2</v>
      </c>
      <c r="I467" s="210"/>
      <c r="J467" s="209">
        <f t="shared" si="15"/>
        <v>0</v>
      </c>
      <c r="K467" s="207" t="s">
        <v>1</v>
      </c>
      <c r="L467" s="34"/>
      <c r="M467" s="211" t="s">
        <v>1</v>
      </c>
      <c r="N467" s="212" t="s">
        <v>41</v>
      </c>
      <c r="O467" s="62"/>
      <c r="P467" s="213">
        <f t="shared" si="16"/>
        <v>0</v>
      </c>
      <c r="Q467" s="213">
        <v>0</v>
      </c>
      <c r="R467" s="213">
        <f t="shared" si="17"/>
        <v>0</v>
      </c>
      <c r="S467" s="213">
        <v>0</v>
      </c>
      <c r="T467" s="214">
        <f t="shared" si="18"/>
        <v>0</v>
      </c>
      <c r="AR467" s="215" t="s">
        <v>323</v>
      </c>
      <c r="AT467" s="215" t="s">
        <v>201</v>
      </c>
      <c r="AU467" s="215" t="s">
        <v>208</v>
      </c>
      <c r="AY467" s="13" t="s">
        <v>198</v>
      </c>
      <c r="BE467" s="216">
        <f t="shared" si="19"/>
        <v>0</v>
      </c>
      <c r="BF467" s="216">
        <f t="shared" si="20"/>
        <v>0</v>
      </c>
      <c r="BG467" s="216">
        <f t="shared" si="21"/>
        <v>0</v>
      </c>
      <c r="BH467" s="216">
        <f t="shared" si="22"/>
        <v>0</v>
      </c>
      <c r="BI467" s="216">
        <f t="shared" si="23"/>
        <v>0</v>
      </c>
      <c r="BJ467" s="13" t="s">
        <v>83</v>
      </c>
      <c r="BK467" s="216">
        <f t="shared" si="24"/>
        <v>0</v>
      </c>
      <c r="BL467" s="13" t="s">
        <v>323</v>
      </c>
      <c r="BM467" s="215" t="s">
        <v>748</v>
      </c>
    </row>
    <row r="468" spans="2:65" s="1" customFormat="1" ht="16.5" customHeight="1">
      <c r="B468" s="30"/>
      <c r="C468" s="205" t="s">
        <v>751</v>
      </c>
      <c r="D468" s="205" t="s">
        <v>201</v>
      </c>
      <c r="E468" s="206" t="s">
        <v>1664</v>
      </c>
      <c r="F468" s="207" t="s">
        <v>1665</v>
      </c>
      <c r="G468" s="208" t="s">
        <v>446</v>
      </c>
      <c r="H468" s="209">
        <v>4</v>
      </c>
      <c r="I468" s="210"/>
      <c r="J468" s="209">
        <f t="shared" si="15"/>
        <v>0</v>
      </c>
      <c r="K468" s="207" t="s">
        <v>1</v>
      </c>
      <c r="L468" s="34"/>
      <c r="M468" s="211" t="s">
        <v>1</v>
      </c>
      <c r="N468" s="212" t="s">
        <v>41</v>
      </c>
      <c r="O468" s="62"/>
      <c r="P468" s="213">
        <f t="shared" si="16"/>
        <v>0</v>
      </c>
      <c r="Q468" s="213">
        <v>0</v>
      </c>
      <c r="R468" s="213">
        <f t="shared" si="17"/>
        <v>0</v>
      </c>
      <c r="S468" s="213">
        <v>0</v>
      </c>
      <c r="T468" s="214">
        <f t="shared" si="18"/>
        <v>0</v>
      </c>
      <c r="AR468" s="215" t="s">
        <v>323</v>
      </c>
      <c r="AT468" s="215" t="s">
        <v>201</v>
      </c>
      <c r="AU468" s="215" t="s">
        <v>208</v>
      </c>
      <c r="AY468" s="13" t="s">
        <v>198</v>
      </c>
      <c r="BE468" s="216">
        <f t="shared" si="19"/>
        <v>0</v>
      </c>
      <c r="BF468" s="216">
        <f t="shared" si="20"/>
        <v>0</v>
      </c>
      <c r="BG468" s="216">
        <f t="shared" si="21"/>
        <v>0</v>
      </c>
      <c r="BH468" s="216">
        <f t="shared" si="22"/>
        <v>0</v>
      </c>
      <c r="BI468" s="216">
        <f t="shared" si="23"/>
        <v>0</v>
      </c>
      <c r="BJ468" s="13" t="s">
        <v>83</v>
      </c>
      <c r="BK468" s="216">
        <f t="shared" si="24"/>
        <v>0</v>
      </c>
      <c r="BL468" s="13" t="s">
        <v>323</v>
      </c>
      <c r="BM468" s="215" t="s">
        <v>1666</v>
      </c>
    </row>
    <row r="469" spans="2:65" s="1" customFormat="1" ht="16.5" customHeight="1">
      <c r="B469" s="30"/>
      <c r="C469" s="205" t="s">
        <v>478</v>
      </c>
      <c r="D469" s="205" t="s">
        <v>201</v>
      </c>
      <c r="E469" s="206" t="s">
        <v>1667</v>
      </c>
      <c r="F469" s="207" t="s">
        <v>1668</v>
      </c>
      <c r="G469" s="208" t="s">
        <v>446</v>
      </c>
      <c r="H469" s="209">
        <v>4</v>
      </c>
      <c r="I469" s="210"/>
      <c r="J469" s="209">
        <f t="shared" si="15"/>
        <v>0</v>
      </c>
      <c r="K469" s="207" t="s">
        <v>1</v>
      </c>
      <c r="L469" s="34"/>
      <c r="M469" s="211" t="s">
        <v>1</v>
      </c>
      <c r="N469" s="212" t="s">
        <v>41</v>
      </c>
      <c r="O469" s="62"/>
      <c r="P469" s="213">
        <f t="shared" si="16"/>
        <v>0</v>
      </c>
      <c r="Q469" s="213">
        <v>0</v>
      </c>
      <c r="R469" s="213">
        <f t="shared" si="17"/>
        <v>0</v>
      </c>
      <c r="S469" s="213">
        <v>0</v>
      </c>
      <c r="T469" s="214">
        <f t="shared" si="18"/>
        <v>0</v>
      </c>
      <c r="AR469" s="215" t="s">
        <v>323</v>
      </c>
      <c r="AT469" s="215" t="s">
        <v>201</v>
      </c>
      <c r="AU469" s="215" t="s">
        <v>208</v>
      </c>
      <c r="AY469" s="13" t="s">
        <v>198</v>
      </c>
      <c r="BE469" s="216">
        <f t="shared" si="19"/>
        <v>0</v>
      </c>
      <c r="BF469" s="216">
        <f t="shared" si="20"/>
        <v>0</v>
      </c>
      <c r="BG469" s="216">
        <f t="shared" si="21"/>
        <v>0</v>
      </c>
      <c r="BH469" s="216">
        <f t="shared" si="22"/>
        <v>0</v>
      </c>
      <c r="BI469" s="216">
        <f t="shared" si="23"/>
        <v>0</v>
      </c>
      <c r="BJ469" s="13" t="s">
        <v>83</v>
      </c>
      <c r="BK469" s="216">
        <f t="shared" si="24"/>
        <v>0</v>
      </c>
      <c r="BL469" s="13" t="s">
        <v>323</v>
      </c>
      <c r="BM469" s="215" t="s">
        <v>1669</v>
      </c>
    </row>
    <row r="470" spans="2:65" s="11" customFormat="1" ht="20.85" customHeight="1">
      <c r="B470" s="189"/>
      <c r="C470" s="190"/>
      <c r="D470" s="191" t="s">
        <v>75</v>
      </c>
      <c r="E470" s="203" t="s">
        <v>1670</v>
      </c>
      <c r="F470" s="203" t="s">
        <v>1671</v>
      </c>
      <c r="G470" s="190"/>
      <c r="H470" s="190"/>
      <c r="I470" s="193"/>
      <c r="J470" s="204">
        <f>BK470</f>
        <v>0</v>
      </c>
      <c r="K470" s="190"/>
      <c r="L470" s="195"/>
      <c r="M470" s="196"/>
      <c r="N470" s="197"/>
      <c r="O470" s="197"/>
      <c r="P470" s="198">
        <f>SUM(P471:P472)</f>
        <v>0</v>
      </c>
      <c r="Q470" s="197"/>
      <c r="R470" s="198">
        <f>SUM(R471:R472)</f>
        <v>0</v>
      </c>
      <c r="S470" s="197"/>
      <c r="T470" s="199">
        <f>SUM(T471:T472)</f>
        <v>0</v>
      </c>
      <c r="AR470" s="200" t="s">
        <v>208</v>
      </c>
      <c r="AT470" s="201" t="s">
        <v>75</v>
      </c>
      <c r="AU470" s="201" t="s">
        <v>85</v>
      </c>
      <c r="AY470" s="200" t="s">
        <v>198</v>
      </c>
      <c r="BK470" s="202">
        <f>SUM(BK471:BK472)</f>
        <v>0</v>
      </c>
    </row>
    <row r="471" spans="2:65" s="1" customFormat="1" ht="16.5" customHeight="1">
      <c r="B471" s="30"/>
      <c r="C471" s="205" t="s">
        <v>758</v>
      </c>
      <c r="D471" s="205" t="s">
        <v>201</v>
      </c>
      <c r="E471" s="206" t="s">
        <v>1672</v>
      </c>
      <c r="F471" s="207" t="s">
        <v>1673</v>
      </c>
      <c r="G471" s="208" t="s">
        <v>446</v>
      </c>
      <c r="H471" s="209">
        <v>4</v>
      </c>
      <c r="I471" s="210"/>
      <c r="J471" s="209">
        <f>ROUND(I471*H471,2)</f>
        <v>0</v>
      </c>
      <c r="K471" s="207" t="s">
        <v>1</v>
      </c>
      <c r="L471" s="34"/>
      <c r="M471" s="211" t="s">
        <v>1</v>
      </c>
      <c r="N471" s="212" t="s">
        <v>41</v>
      </c>
      <c r="O471" s="62"/>
      <c r="P471" s="213">
        <f>O471*H471</f>
        <v>0</v>
      </c>
      <c r="Q471" s="213">
        <v>0</v>
      </c>
      <c r="R471" s="213">
        <f>Q471*H471</f>
        <v>0</v>
      </c>
      <c r="S471" s="213">
        <v>0</v>
      </c>
      <c r="T471" s="214">
        <f>S471*H471</f>
        <v>0</v>
      </c>
      <c r="AR471" s="215" t="s">
        <v>323</v>
      </c>
      <c r="AT471" s="215" t="s">
        <v>201</v>
      </c>
      <c r="AU471" s="215" t="s">
        <v>208</v>
      </c>
      <c r="AY471" s="13" t="s">
        <v>198</v>
      </c>
      <c r="BE471" s="216">
        <f>IF(N471="základní",J471,0)</f>
        <v>0</v>
      </c>
      <c r="BF471" s="216">
        <f>IF(N471="snížená",J471,0)</f>
        <v>0</v>
      </c>
      <c r="BG471" s="216">
        <f>IF(N471="zákl. přenesená",J471,0)</f>
        <v>0</v>
      </c>
      <c r="BH471" s="216">
        <f>IF(N471="sníž. přenesená",J471,0)</f>
        <v>0</v>
      </c>
      <c r="BI471" s="216">
        <f>IF(N471="nulová",J471,0)</f>
        <v>0</v>
      </c>
      <c r="BJ471" s="13" t="s">
        <v>83</v>
      </c>
      <c r="BK471" s="216">
        <f>ROUND(I471*H471,2)</f>
        <v>0</v>
      </c>
      <c r="BL471" s="13" t="s">
        <v>323</v>
      </c>
      <c r="BM471" s="215" t="s">
        <v>754</v>
      </c>
    </row>
    <row r="472" spans="2:65" s="1" customFormat="1" ht="16.5" customHeight="1">
      <c r="B472" s="30"/>
      <c r="C472" s="205" t="s">
        <v>482</v>
      </c>
      <c r="D472" s="205" t="s">
        <v>201</v>
      </c>
      <c r="E472" s="206" t="s">
        <v>1674</v>
      </c>
      <c r="F472" s="207" t="s">
        <v>1675</v>
      </c>
      <c r="G472" s="208" t="s">
        <v>446</v>
      </c>
      <c r="H472" s="209">
        <v>8</v>
      </c>
      <c r="I472" s="210"/>
      <c r="J472" s="209">
        <f>ROUND(I472*H472,2)</f>
        <v>0</v>
      </c>
      <c r="K472" s="207" t="s">
        <v>1</v>
      </c>
      <c r="L472" s="34"/>
      <c r="M472" s="211" t="s">
        <v>1</v>
      </c>
      <c r="N472" s="212" t="s">
        <v>41</v>
      </c>
      <c r="O472" s="6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AR472" s="215" t="s">
        <v>323</v>
      </c>
      <c r="AT472" s="215" t="s">
        <v>201</v>
      </c>
      <c r="AU472" s="215" t="s">
        <v>208</v>
      </c>
      <c r="AY472" s="13" t="s">
        <v>198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3" t="s">
        <v>83</v>
      </c>
      <c r="BK472" s="216">
        <f>ROUND(I472*H472,2)</f>
        <v>0</v>
      </c>
      <c r="BL472" s="13" t="s">
        <v>323</v>
      </c>
      <c r="BM472" s="215" t="s">
        <v>757</v>
      </c>
    </row>
    <row r="473" spans="2:65" s="11" customFormat="1" ht="20.85" customHeight="1">
      <c r="B473" s="189"/>
      <c r="C473" s="190"/>
      <c r="D473" s="191" t="s">
        <v>75</v>
      </c>
      <c r="E473" s="203" t="s">
        <v>1676</v>
      </c>
      <c r="F473" s="203" t="s">
        <v>1677</v>
      </c>
      <c r="G473" s="190"/>
      <c r="H473" s="190"/>
      <c r="I473" s="193"/>
      <c r="J473" s="204">
        <f>BK473</f>
        <v>0</v>
      </c>
      <c r="K473" s="190"/>
      <c r="L473" s="195"/>
      <c r="M473" s="196"/>
      <c r="N473" s="197"/>
      <c r="O473" s="197"/>
      <c r="P473" s="198">
        <f>SUM(P474:P475)</f>
        <v>0</v>
      </c>
      <c r="Q473" s="197"/>
      <c r="R473" s="198">
        <f>SUM(R474:R475)</f>
        <v>0</v>
      </c>
      <c r="S473" s="197"/>
      <c r="T473" s="199">
        <f>SUM(T474:T475)</f>
        <v>0</v>
      </c>
      <c r="AR473" s="200" t="s">
        <v>208</v>
      </c>
      <c r="AT473" s="201" t="s">
        <v>75</v>
      </c>
      <c r="AU473" s="201" t="s">
        <v>85</v>
      </c>
      <c r="AY473" s="200" t="s">
        <v>198</v>
      </c>
      <c r="BK473" s="202">
        <f>SUM(BK474:BK475)</f>
        <v>0</v>
      </c>
    </row>
    <row r="474" spans="2:65" s="1" customFormat="1" ht="16.5" customHeight="1">
      <c r="B474" s="30"/>
      <c r="C474" s="205" t="s">
        <v>765</v>
      </c>
      <c r="D474" s="205" t="s">
        <v>201</v>
      </c>
      <c r="E474" s="206" t="s">
        <v>1678</v>
      </c>
      <c r="F474" s="207" t="s">
        <v>1679</v>
      </c>
      <c r="G474" s="208" t="s">
        <v>446</v>
      </c>
      <c r="H474" s="209">
        <v>2</v>
      </c>
      <c r="I474" s="210"/>
      <c r="J474" s="209">
        <f>ROUND(I474*H474,2)</f>
        <v>0</v>
      </c>
      <c r="K474" s="207" t="s">
        <v>1</v>
      </c>
      <c r="L474" s="34"/>
      <c r="M474" s="211" t="s">
        <v>1</v>
      </c>
      <c r="N474" s="212" t="s">
        <v>41</v>
      </c>
      <c r="O474" s="62"/>
      <c r="P474" s="213">
        <f>O474*H474</f>
        <v>0</v>
      </c>
      <c r="Q474" s="213">
        <v>0</v>
      </c>
      <c r="R474" s="213">
        <f>Q474*H474</f>
        <v>0</v>
      </c>
      <c r="S474" s="213">
        <v>0</v>
      </c>
      <c r="T474" s="214">
        <f>S474*H474</f>
        <v>0</v>
      </c>
      <c r="AR474" s="215" t="s">
        <v>323</v>
      </c>
      <c r="AT474" s="215" t="s">
        <v>201</v>
      </c>
      <c r="AU474" s="215" t="s">
        <v>208</v>
      </c>
      <c r="AY474" s="13" t="s">
        <v>198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3" t="s">
        <v>83</v>
      </c>
      <c r="BK474" s="216">
        <f>ROUND(I474*H474,2)</f>
        <v>0</v>
      </c>
      <c r="BL474" s="13" t="s">
        <v>323</v>
      </c>
      <c r="BM474" s="215" t="s">
        <v>761</v>
      </c>
    </row>
    <row r="475" spans="2:65" s="1" customFormat="1" ht="16.5" customHeight="1">
      <c r="B475" s="30"/>
      <c r="C475" s="205" t="s">
        <v>485</v>
      </c>
      <c r="D475" s="205" t="s">
        <v>201</v>
      </c>
      <c r="E475" s="206" t="s">
        <v>1680</v>
      </c>
      <c r="F475" s="207" t="s">
        <v>1681</v>
      </c>
      <c r="G475" s="208" t="s">
        <v>446</v>
      </c>
      <c r="H475" s="209">
        <v>2</v>
      </c>
      <c r="I475" s="210"/>
      <c r="J475" s="209">
        <f>ROUND(I475*H475,2)</f>
        <v>0</v>
      </c>
      <c r="K475" s="207" t="s">
        <v>1</v>
      </c>
      <c r="L475" s="34"/>
      <c r="M475" s="211" t="s">
        <v>1</v>
      </c>
      <c r="N475" s="212" t="s">
        <v>41</v>
      </c>
      <c r="O475" s="62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AR475" s="215" t="s">
        <v>323</v>
      </c>
      <c r="AT475" s="215" t="s">
        <v>201</v>
      </c>
      <c r="AU475" s="215" t="s">
        <v>208</v>
      </c>
      <c r="AY475" s="13" t="s">
        <v>198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3" t="s">
        <v>83</v>
      </c>
      <c r="BK475" s="216">
        <f>ROUND(I475*H475,2)</f>
        <v>0</v>
      </c>
      <c r="BL475" s="13" t="s">
        <v>323</v>
      </c>
      <c r="BM475" s="215" t="s">
        <v>764</v>
      </c>
    </row>
    <row r="476" spans="2:65" s="11" customFormat="1" ht="20.85" customHeight="1">
      <c r="B476" s="189"/>
      <c r="C476" s="190"/>
      <c r="D476" s="191" t="s">
        <v>75</v>
      </c>
      <c r="E476" s="203" t="s">
        <v>1682</v>
      </c>
      <c r="F476" s="203" t="s">
        <v>1683</v>
      </c>
      <c r="G476" s="190"/>
      <c r="H476" s="190"/>
      <c r="I476" s="193"/>
      <c r="J476" s="204">
        <f>BK476</f>
        <v>0</v>
      </c>
      <c r="K476" s="190"/>
      <c r="L476" s="195"/>
      <c r="M476" s="196"/>
      <c r="N476" s="197"/>
      <c r="O476" s="197"/>
      <c r="P476" s="198">
        <f>P477</f>
        <v>0</v>
      </c>
      <c r="Q476" s="197"/>
      <c r="R476" s="198">
        <f>R477</f>
        <v>0</v>
      </c>
      <c r="S476" s="197"/>
      <c r="T476" s="199">
        <f>T477</f>
        <v>0</v>
      </c>
      <c r="AR476" s="200" t="s">
        <v>208</v>
      </c>
      <c r="AT476" s="201" t="s">
        <v>75</v>
      </c>
      <c r="AU476" s="201" t="s">
        <v>85</v>
      </c>
      <c r="AY476" s="200" t="s">
        <v>198</v>
      </c>
      <c r="BK476" s="202">
        <f>BK477</f>
        <v>0</v>
      </c>
    </row>
    <row r="477" spans="2:65" s="1" customFormat="1" ht="16.5" customHeight="1">
      <c r="B477" s="30"/>
      <c r="C477" s="205" t="s">
        <v>772</v>
      </c>
      <c r="D477" s="205" t="s">
        <v>201</v>
      </c>
      <c r="E477" s="206" t="s">
        <v>1684</v>
      </c>
      <c r="F477" s="207" t="s">
        <v>1685</v>
      </c>
      <c r="G477" s="208" t="s">
        <v>446</v>
      </c>
      <c r="H477" s="209">
        <v>2</v>
      </c>
      <c r="I477" s="210"/>
      <c r="J477" s="209">
        <f>ROUND(I477*H477,2)</f>
        <v>0</v>
      </c>
      <c r="K477" s="207" t="s">
        <v>1</v>
      </c>
      <c r="L477" s="34"/>
      <c r="M477" s="211" t="s">
        <v>1</v>
      </c>
      <c r="N477" s="212" t="s">
        <v>41</v>
      </c>
      <c r="O477" s="62"/>
      <c r="P477" s="213">
        <f>O477*H477</f>
        <v>0</v>
      </c>
      <c r="Q477" s="213">
        <v>0</v>
      </c>
      <c r="R477" s="213">
        <f>Q477*H477</f>
        <v>0</v>
      </c>
      <c r="S477" s="213">
        <v>0</v>
      </c>
      <c r="T477" s="214">
        <f>S477*H477</f>
        <v>0</v>
      </c>
      <c r="AR477" s="215" t="s">
        <v>323</v>
      </c>
      <c r="AT477" s="215" t="s">
        <v>201</v>
      </c>
      <c r="AU477" s="215" t="s">
        <v>208</v>
      </c>
      <c r="AY477" s="13" t="s">
        <v>198</v>
      </c>
      <c r="BE477" s="216">
        <f>IF(N477="základní",J477,0)</f>
        <v>0</v>
      </c>
      <c r="BF477" s="216">
        <f>IF(N477="snížená",J477,0)</f>
        <v>0</v>
      </c>
      <c r="BG477" s="216">
        <f>IF(N477="zákl. přenesená",J477,0)</f>
        <v>0</v>
      </c>
      <c r="BH477" s="216">
        <f>IF(N477="sníž. přenesená",J477,0)</f>
        <v>0</v>
      </c>
      <c r="BI477" s="216">
        <f>IF(N477="nulová",J477,0)</f>
        <v>0</v>
      </c>
      <c r="BJ477" s="13" t="s">
        <v>83</v>
      </c>
      <c r="BK477" s="216">
        <f>ROUND(I477*H477,2)</f>
        <v>0</v>
      </c>
      <c r="BL477" s="13" t="s">
        <v>323</v>
      </c>
      <c r="BM477" s="215" t="s">
        <v>768</v>
      </c>
    </row>
    <row r="478" spans="2:65" s="11" customFormat="1" ht="20.85" customHeight="1">
      <c r="B478" s="189"/>
      <c r="C478" s="190"/>
      <c r="D478" s="191" t="s">
        <v>75</v>
      </c>
      <c r="E478" s="203" t="s">
        <v>1686</v>
      </c>
      <c r="F478" s="203" t="s">
        <v>1687</v>
      </c>
      <c r="G478" s="190"/>
      <c r="H478" s="190"/>
      <c r="I478" s="193"/>
      <c r="J478" s="204">
        <f>BK478</f>
        <v>0</v>
      </c>
      <c r="K478" s="190"/>
      <c r="L478" s="195"/>
      <c r="M478" s="196"/>
      <c r="N478" s="197"/>
      <c r="O478" s="197"/>
      <c r="P478" s="198">
        <f>SUM(P479:P480)</f>
        <v>0</v>
      </c>
      <c r="Q478" s="197"/>
      <c r="R478" s="198">
        <f>SUM(R479:R480)</f>
        <v>0</v>
      </c>
      <c r="S478" s="197"/>
      <c r="T478" s="199">
        <f>SUM(T479:T480)</f>
        <v>0</v>
      </c>
      <c r="AR478" s="200" t="s">
        <v>208</v>
      </c>
      <c r="AT478" s="201" t="s">
        <v>75</v>
      </c>
      <c r="AU478" s="201" t="s">
        <v>85</v>
      </c>
      <c r="AY478" s="200" t="s">
        <v>198</v>
      </c>
      <c r="BK478" s="202">
        <f>SUM(BK479:BK480)</f>
        <v>0</v>
      </c>
    </row>
    <row r="479" spans="2:65" s="1" customFormat="1" ht="16.5" customHeight="1">
      <c r="B479" s="30"/>
      <c r="C479" s="205" t="s">
        <v>489</v>
      </c>
      <c r="D479" s="205" t="s">
        <v>201</v>
      </c>
      <c r="E479" s="206" t="s">
        <v>1688</v>
      </c>
      <c r="F479" s="207" t="s">
        <v>1689</v>
      </c>
      <c r="G479" s="208" t="s">
        <v>446</v>
      </c>
      <c r="H479" s="209">
        <v>2</v>
      </c>
      <c r="I479" s="210"/>
      <c r="J479" s="209">
        <f>ROUND(I479*H479,2)</f>
        <v>0</v>
      </c>
      <c r="K479" s="207" t="s">
        <v>1</v>
      </c>
      <c r="L479" s="34"/>
      <c r="M479" s="211" t="s">
        <v>1</v>
      </c>
      <c r="N479" s="212" t="s">
        <v>41</v>
      </c>
      <c r="O479" s="62"/>
      <c r="P479" s="213">
        <f>O479*H479</f>
        <v>0</v>
      </c>
      <c r="Q479" s="213">
        <v>0</v>
      </c>
      <c r="R479" s="213">
        <f>Q479*H479</f>
        <v>0</v>
      </c>
      <c r="S479" s="213">
        <v>0</v>
      </c>
      <c r="T479" s="214">
        <f>S479*H479</f>
        <v>0</v>
      </c>
      <c r="AR479" s="215" t="s">
        <v>323</v>
      </c>
      <c r="AT479" s="215" t="s">
        <v>201</v>
      </c>
      <c r="AU479" s="215" t="s">
        <v>208</v>
      </c>
      <c r="AY479" s="13" t="s">
        <v>198</v>
      </c>
      <c r="BE479" s="216">
        <f>IF(N479="základní",J479,0)</f>
        <v>0</v>
      </c>
      <c r="BF479" s="216">
        <f>IF(N479="snížená",J479,0)</f>
        <v>0</v>
      </c>
      <c r="BG479" s="216">
        <f>IF(N479="zákl. přenesená",J479,0)</f>
        <v>0</v>
      </c>
      <c r="BH479" s="216">
        <f>IF(N479="sníž. přenesená",J479,0)</f>
        <v>0</v>
      </c>
      <c r="BI479" s="216">
        <f>IF(N479="nulová",J479,0)</f>
        <v>0</v>
      </c>
      <c r="BJ479" s="13" t="s">
        <v>83</v>
      </c>
      <c r="BK479" s="216">
        <f>ROUND(I479*H479,2)</f>
        <v>0</v>
      </c>
      <c r="BL479" s="13" t="s">
        <v>323</v>
      </c>
      <c r="BM479" s="215" t="s">
        <v>771</v>
      </c>
    </row>
    <row r="480" spans="2:65" s="1" customFormat="1" ht="16.5" customHeight="1">
      <c r="B480" s="30"/>
      <c r="C480" s="205" t="s">
        <v>779</v>
      </c>
      <c r="D480" s="205" t="s">
        <v>201</v>
      </c>
      <c r="E480" s="206" t="s">
        <v>1690</v>
      </c>
      <c r="F480" s="207" t="s">
        <v>1691</v>
      </c>
      <c r="G480" s="208" t="s">
        <v>446</v>
      </c>
      <c r="H480" s="209">
        <v>2</v>
      </c>
      <c r="I480" s="210"/>
      <c r="J480" s="209">
        <f>ROUND(I480*H480,2)</f>
        <v>0</v>
      </c>
      <c r="K480" s="207" t="s">
        <v>1</v>
      </c>
      <c r="L480" s="34"/>
      <c r="M480" s="211" t="s">
        <v>1</v>
      </c>
      <c r="N480" s="212" t="s">
        <v>41</v>
      </c>
      <c r="O480" s="62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AR480" s="215" t="s">
        <v>323</v>
      </c>
      <c r="AT480" s="215" t="s">
        <v>201</v>
      </c>
      <c r="AU480" s="215" t="s">
        <v>208</v>
      </c>
      <c r="AY480" s="13" t="s">
        <v>198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3" t="s">
        <v>83</v>
      </c>
      <c r="BK480" s="216">
        <f>ROUND(I480*H480,2)</f>
        <v>0</v>
      </c>
      <c r="BL480" s="13" t="s">
        <v>323</v>
      </c>
      <c r="BM480" s="215" t="s">
        <v>775</v>
      </c>
    </row>
    <row r="481" spans="2:65" s="11" customFormat="1" ht="20.85" customHeight="1">
      <c r="B481" s="189"/>
      <c r="C481" s="190"/>
      <c r="D481" s="191" t="s">
        <v>75</v>
      </c>
      <c r="E481" s="203" t="s">
        <v>1692</v>
      </c>
      <c r="F481" s="203" t="s">
        <v>1693</v>
      </c>
      <c r="G481" s="190"/>
      <c r="H481" s="190"/>
      <c r="I481" s="193"/>
      <c r="J481" s="204">
        <f>BK481</f>
        <v>0</v>
      </c>
      <c r="K481" s="190"/>
      <c r="L481" s="195"/>
      <c r="M481" s="196"/>
      <c r="N481" s="197"/>
      <c r="O481" s="197"/>
      <c r="P481" s="198">
        <f>SUM(P482:P483)</f>
        <v>0</v>
      </c>
      <c r="Q481" s="197"/>
      <c r="R481" s="198">
        <f>SUM(R482:R483)</f>
        <v>0</v>
      </c>
      <c r="S481" s="197"/>
      <c r="T481" s="199">
        <f>SUM(T482:T483)</f>
        <v>0</v>
      </c>
      <c r="AR481" s="200" t="s">
        <v>208</v>
      </c>
      <c r="AT481" s="201" t="s">
        <v>75</v>
      </c>
      <c r="AU481" s="201" t="s">
        <v>85</v>
      </c>
      <c r="AY481" s="200" t="s">
        <v>198</v>
      </c>
      <c r="BK481" s="202">
        <f>SUM(BK482:BK483)</f>
        <v>0</v>
      </c>
    </row>
    <row r="482" spans="2:65" s="1" customFormat="1" ht="16.5" customHeight="1">
      <c r="B482" s="30"/>
      <c r="C482" s="205" t="s">
        <v>492</v>
      </c>
      <c r="D482" s="205" t="s">
        <v>201</v>
      </c>
      <c r="E482" s="206" t="s">
        <v>1694</v>
      </c>
      <c r="F482" s="207" t="s">
        <v>1695</v>
      </c>
      <c r="G482" s="208" t="s">
        <v>446</v>
      </c>
      <c r="H482" s="209">
        <v>4</v>
      </c>
      <c r="I482" s="210"/>
      <c r="J482" s="209">
        <f>ROUND(I482*H482,2)</f>
        <v>0</v>
      </c>
      <c r="K482" s="207" t="s">
        <v>1</v>
      </c>
      <c r="L482" s="34"/>
      <c r="M482" s="211" t="s">
        <v>1</v>
      </c>
      <c r="N482" s="212" t="s">
        <v>41</v>
      </c>
      <c r="O482" s="62"/>
      <c r="P482" s="213">
        <f>O482*H482</f>
        <v>0</v>
      </c>
      <c r="Q482" s="213">
        <v>0</v>
      </c>
      <c r="R482" s="213">
        <f>Q482*H482</f>
        <v>0</v>
      </c>
      <c r="S482" s="213">
        <v>0</v>
      </c>
      <c r="T482" s="214">
        <f>S482*H482</f>
        <v>0</v>
      </c>
      <c r="AR482" s="215" t="s">
        <v>323</v>
      </c>
      <c r="AT482" s="215" t="s">
        <v>201</v>
      </c>
      <c r="AU482" s="215" t="s">
        <v>208</v>
      </c>
      <c r="AY482" s="13" t="s">
        <v>198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3" t="s">
        <v>83</v>
      </c>
      <c r="BK482" s="216">
        <f>ROUND(I482*H482,2)</f>
        <v>0</v>
      </c>
      <c r="BL482" s="13" t="s">
        <v>323</v>
      </c>
      <c r="BM482" s="215" t="s">
        <v>778</v>
      </c>
    </row>
    <row r="483" spans="2:65" s="1" customFormat="1" ht="16.5" customHeight="1">
      <c r="B483" s="30"/>
      <c r="C483" s="205" t="s">
        <v>786</v>
      </c>
      <c r="D483" s="205" t="s">
        <v>201</v>
      </c>
      <c r="E483" s="206" t="s">
        <v>1696</v>
      </c>
      <c r="F483" s="207" t="s">
        <v>1697</v>
      </c>
      <c r="G483" s="208" t="s">
        <v>446</v>
      </c>
      <c r="H483" s="209">
        <v>20</v>
      </c>
      <c r="I483" s="210"/>
      <c r="J483" s="209">
        <f>ROUND(I483*H483,2)</f>
        <v>0</v>
      </c>
      <c r="K483" s="207" t="s">
        <v>1</v>
      </c>
      <c r="L483" s="34"/>
      <c r="M483" s="211" t="s">
        <v>1</v>
      </c>
      <c r="N483" s="212" t="s">
        <v>41</v>
      </c>
      <c r="O483" s="62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AR483" s="215" t="s">
        <v>323</v>
      </c>
      <c r="AT483" s="215" t="s">
        <v>201</v>
      </c>
      <c r="AU483" s="215" t="s">
        <v>208</v>
      </c>
      <c r="AY483" s="13" t="s">
        <v>198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3" t="s">
        <v>83</v>
      </c>
      <c r="BK483" s="216">
        <f>ROUND(I483*H483,2)</f>
        <v>0</v>
      </c>
      <c r="BL483" s="13" t="s">
        <v>323</v>
      </c>
      <c r="BM483" s="215" t="s">
        <v>782</v>
      </c>
    </row>
    <row r="484" spans="2:65" s="11" customFormat="1" ht="20.85" customHeight="1">
      <c r="B484" s="189"/>
      <c r="C484" s="190"/>
      <c r="D484" s="191" t="s">
        <v>75</v>
      </c>
      <c r="E484" s="203" t="s">
        <v>1698</v>
      </c>
      <c r="F484" s="203" t="s">
        <v>1699</v>
      </c>
      <c r="G484" s="190"/>
      <c r="H484" s="190"/>
      <c r="I484" s="193"/>
      <c r="J484" s="204">
        <f>BK484</f>
        <v>0</v>
      </c>
      <c r="K484" s="190"/>
      <c r="L484" s="195"/>
      <c r="M484" s="196"/>
      <c r="N484" s="197"/>
      <c r="O484" s="197"/>
      <c r="P484" s="198">
        <f>P485</f>
        <v>0</v>
      </c>
      <c r="Q484" s="197"/>
      <c r="R484" s="198">
        <f>R485</f>
        <v>0</v>
      </c>
      <c r="S484" s="197"/>
      <c r="T484" s="199">
        <f>T485</f>
        <v>0</v>
      </c>
      <c r="AR484" s="200" t="s">
        <v>208</v>
      </c>
      <c r="AT484" s="201" t="s">
        <v>75</v>
      </c>
      <c r="AU484" s="201" t="s">
        <v>85</v>
      </c>
      <c r="AY484" s="200" t="s">
        <v>198</v>
      </c>
      <c r="BK484" s="202">
        <f>BK485</f>
        <v>0</v>
      </c>
    </row>
    <row r="485" spans="2:65" s="1" customFormat="1" ht="16.5" customHeight="1">
      <c r="B485" s="30"/>
      <c r="C485" s="205" t="s">
        <v>496</v>
      </c>
      <c r="D485" s="205" t="s">
        <v>201</v>
      </c>
      <c r="E485" s="206" t="s">
        <v>1700</v>
      </c>
      <c r="F485" s="207" t="s">
        <v>1701</v>
      </c>
      <c r="G485" s="208" t="s">
        <v>1560</v>
      </c>
      <c r="H485" s="209">
        <v>8</v>
      </c>
      <c r="I485" s="210"/>
      <c r="J485" s="209">
        <f>ROUND(I485*H485,2)</f>
        <v>0</v>
      </c>
      <c r="K485" s="207" t="s">
        <v>1</v>
      </c>
      <c r="L485" s="34"/>
      <c r="M485" s="211" t="s">
        <v>1</v>
      </c>
      <c r="N485" s="212" t="s">
        <v>41</v>
      </c>
      <c r="O485" s="62"/>
      <c r="P485" s="213">
        <f>O485*H485</f>
        <v>0</v>
      </c>
      <c r="Q485" s="213">
        <v>0</v>
      </c>
      <c r="R485" s="213">
        <f>Q485*H485</f>
        <v>0</v>
      </c>
      <c r="S485" s="213">
        <v>0</v>
      </c>
      <c r="T485" s="214">
        <f>S485*H485</f>
        <v>0</v>
      </c>
      <c r="AR485" s="215" t="s">
        <v>323</v>
      </c>
      <c r="AT485" s="215" t="s">
        <v>201</v>
      </c>
      <c r="AU485" s="215" t="s">
        <v>208</v>
      </c>
      <c r="AY485" s="13" t="s">
        <v>198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3" t="s">
        <v>83</v>
      </c>
      <c r="BK485" s="216">
        <f>ROUND(I485*H485,2)</f>
        <v>0</v>
      </c>
      <c r="BL485" s="13" t="s">
        <v>323</v>
      </c>
      <c r="BM485" s="215" t="s">
        <v>785</v>
      </c>
    </row>
    <row r="486" spans="2:65" s="11" customFormat="1" ht="20.85" customHeight="1">
      <c r="B486" s="189"/>
      <c r="C486" s="190"/>
      <c r="D486" s="191" t="s">
        <v>75</v>
      </c>
      <c r="E486" s="203" t="s">
        <v>1702</v>
      </c>
      <c r="F486" s="203" t="s">
        <v>1703</v>
      </c>
      <c r="G486" s="190"/>
      <c r="H486" s="190"/>
      <c r="I486" s="193"/>
      <c r="J486" s="204">
        <f>BK486</f>
        <v>0</v>
      </c>
      <c r="K486" s="190"/>
      <c r="L486" s="195"/>
      <c r="M486" s="196"/>
      <c r="N486" s="197"/>
      <c r="O486" s="197"/>
      <c r="P486" s="198">
        <f>P487</f>
        <v>0</v>
      </c>
      <c r="Q486" s="197"/>
      <c r="R486" s="198">
        <f>R487</f>
        <v>0</v>
      </c>
      <c r="S486" s="197"/>
      <c r="T486" s="199">
        <f>T487</f>
        <v>0</v>
      </c>
      <c r="AR486" s="200" t="s">
        <v>208</v>
      </c>
      <c r="AT486" s="201" t="s">
        <v>75</v>
      </c>
      <c r="AU486" s="201" t="s">
        <v>85</v>
      </c>
      <c r="AY486" s="200" t="s">
        <v>198</v>
      </c>
      <c r="BK486" s="202">
        <f>BK487</f>
        <v>0</v>
      </c>
    </row>
    <row r="487" spans="2:65" s="1" customFormat="1" ht="16.5" customHeight="1">
      <c r="B487" s="30"/>
      <c r="C487" s="205" t="s">
        <v>795</v>
      </c>
      <c r="D487" s="205" t="s">
        <v>201</v>
      </c>
      <c r="E487" s="206" t="s">
        <v>1704</v>
      </c>
      <c r="F487" s="207" t="s">
        <v>1705</v>
      </c>
      <c r="G487" s="208" t="s">
        <v>1706</v>
      </c>
      <c r="H487" s="209">
        <v>1</v>
      </c>
      <c r="I487" s="210"/>
      <c r="J487" s="209">
        <f>ROUND(I487*H487,2)</f>
        <v>0</v>
      </c>
      <c r="K487" s="207" t="s">
        <v>1</v>
      </c>
      <c r="L487" s="34"/>
      <c r="M487" s="217" t="s">
        <v>1</v>
      </c>
      <c r="N487" s="218" t="s">
        <v>41</v>
      </c>
      <c r="O487" s="219"/>
      <c r="P487" s="220">
        <f>O487*H487</f>
        <v>0</v>
      </c>
      <c r="Q487" s="220">
        <v>0</v>
      </c>
      <c r="R487" s="220">
        <f>Q487*H487</f>
        <v>0</v>
      </c>
      <c r="S487" s="220">
        <v>0</v>
      </c>
      <c r="T487" s="221">
        <f>S487*H487</f>
        <v>0</v>
      </c>
      <c r="AR487" s="215" t="s">
        <v>323</v>
      </c>
      <c r="AT487" s="215" t="s">
        <v>201</v>
      </c>
      <c r="AU487" s="215" t="s">
        <v>208</v>
      </c>
      <c r="AY487" s="13" t="s">
        <v>198</v>
      </c>
      <c r="BE487" s="216">
        <f>IF(N487="základní",J487,0)</f>
        <v>0</v>
      </c>
      <c r="BF487" s="216">
        <f>IF(N487="snížená",J487,0)</f>
        <v>0</v>
      </c>
      <c r="BG487" s="216">
        <f>IF(N487="zákl. přenesená",J487,0)</f>
        <v>0</v>
      </c>
      <c r="BH487" s="216">
        <f>IF(N487="sníž. přenesená",J487,0)</f>
        <v>0</v>
      </c>
      <c r="BI487" s="216">
        <f>IF(N487="nulová",J487,0)</f>
        <v>0</v>
      </c>
      <c r="BJ487" s="13" t="s">
        <v>83</v>
      </c>
      <c r="BK487" s="216">
        <f>ROUND(I487*H487,2)</f>
        <v>0</v>
      </c>
      <c r="BL487" s="13" t="s">
        <v>323</v>
      </c>
      <c r="BM487" s="215" t="s">
        <v>1707</v>
      </c>
    </row>
    <row r="488" spans="2:65" s="1" customFormat="1" ht="6.95" customHeight="1">
      <c r="B488" s="45"/>
      <c r="C488" s="46"/>
      <c r="D488" s="46"/>
      <c r="E488" s="46"/>
      <c r="F488" s="46"/>
      <c r="G488" s="46"/>
      <c r="H488" s="46"/>
      <c r="I488" s="146"/>
      <c r="J488" s="46"/>
      <c r="K488" s="46"/>
      <c r="L488" s="34"/>
    </row>
  </sheetData>
  <sheetProtection algorithmName="SHA-512" hashValue="xjv2t9lX70ZvIkOIfotZADvjGBP9wJfvHkcIsgVBlqGKDsIFTYJFVL7nwIaoe7s4GiooLKrw6rbjN//yLfa2Lw==" saltValue="R3rleds01KJ3e0D8ZUNKiI0W27INIzzUqiw8ixqYRZHQL5dlyy+PJR/j7bYC5gnUlWypvvL5QVMkeW/39ukBLw==" spinCount="100000" sheet="1" objects="1" scenarios="1" formatColumns="0" formatRows="0" autoFilter="0"/>
  <autoFilter ref="C226:K487" xr:uid="{00000000-0009-0000-0000-000002000000}"/>
  <mergeCells count="17">
    <mergeCell ref="E29:H29"/>
    <mergeCell ref="L2:V2"/>
    <mergeCell ref="E7:H7"/>
    <mergeCell ref="E9:H9"/>
    <mergeCell ref="E11:H11"/>
    <mergeCell ref="E20:H20"/>
    <mergeCell ref="E219:H219"/>
    <mergeCell ref="E85:H85"/>
    <mergeCell ref="E87:H87"/>
    <mergeCell ref="E89:H89"/>
    <mergeCell ref="D199:F199"/>
    <mergeCell ref="D200:F200"/>
    <mergeCell ref="D201:F201"/>
    <mergeCell ref="D202:F202"/>
    <mergeCell ref="D203:F203"/>
    <mergeCell ref="E215:H215"/>
    <mergeCell ref="E217:H21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4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96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1708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J112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ROUND((SUM(BE112:BE119) + SUM(BE141:BE241)),  2)</f>
        <v>0</v>
      </c>
      <c r="I37" s="127">
        <v>0.21</v>
      </c>
      <c r="J37" s="126">
        <f>ROUND(((SUM(BE112:BE119) + SUM(BE141:BE241))*I37),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ROUND((SUM(BF112:BF119) + SUM(BF141:BF241)),  2)</f>
        <v>0</v>
      </c>
      <c r="I38" s="127">
        <v>0.15</v>
      </c>
      <c r="J38" s="126">
        <f>ROUND(((SUM(BF112:BF119) + SUM(BF141:BF241))*I38),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ROUND((SUM(BG112:BG119) + SUM(BG141:BG241)),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ROUND((SUM(BH112:BH119) + SUM(BH141:BH241)),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ROUND((SUM(BI112:BI119) + SUM(BI141:BI241)),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1D.1.5 - ZDRAVOTECHNICKÉ INSTALACE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47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47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J141</f>
        <v>0</v>
      </c>
      <c r="K98" s="31"/>
      <c r="L98" s="34"/>
      <c r="AU98" s="13" t="s">
        <v>135</v>
      </c>
    </row>
    <row r="99" spans="2:47" s="8" customFormat="1" ht="24.95" customHeight="1">
      <c r="B99" s="155"/>
      <c r="C99" s="156"/>
      <c r="D99" s="157" t="s">
        <v>1709</v>
      </c>
      <c r="E99" s="158"/>
      <c r="F99" s="158"/>
      <c r="G99" s="158"/>
      <c r="H99" s="158"/>
      <c r="I99" s="159"/>
      <c r="J99" s="160">
        <f>J142</f>
        <v>0</v>
      </c>
      <c r="K99" s="156"/>
      <c r="L99" s="161"/>
    </row>
    <row r="100" spans="2:47" s="8" customFormat="1" ht="24.95" customHeight="1">
      <c r="B100" s="155"/>
      <c r="C100" s="156"/>
      <c r="D100" s="157" t="s">
        <v>1710</v>
      </c>
      <c r="E100" s="158"/>
      <c r="F100" s="158"/>
      <c r="G100" s="158"/>
      <c r="H100" s="158"/>
      <c r="I100" s="159"/>
      <c r="J100" s="160">
        <f>J147</f>
        <v>0</v>
      </c>
      <c r="K100" s="156"/>
      <c r="L100" s="161"/>
    </row>
    <row r="101" spans="2:47" s="8" customFormat="1" ht="24.95" customHeight="1">
      <c r="B101" s="155"/>
      <c r="C101" s="156"/>
      <c r="D101" s="157" t="s">
        <v>1711</v>
      </c>
      <c r="E101" s="158"/>
      <c r="F101" s="158"/>
      <c r="G101" s="158"/>
      <c r="H101" s="158"/>
      <c r="I101" s="159"/>
      <c r="J101" s="160">
        <f>J149</f>
        <v>0</v>
      </c>
      <c r="K101" s="156"/>
      <c r="L101" s="161"/>
    </row>
    <row r="102" spans="2:47" s="8" customFormat="1" ht="24.95" customHeight="1">
      <c r="B102" s="155"/>
      <c r="C102" s="156"/>
      <c r="D102" s="157" t="s">
        <v>1712</v>
      </c>
      <c r="E102" s="158"/>
      <c r="F102" s="158"/>
      <c r="G102" s="158"/>
      <c r="H102" s="158"/>
      <c r="I102" s="159"/>
      <c r="J102" s="160">
        <f>J153</f>
        <v>0</v>
      </c>
      <c r="K102" s="156"/>
      <c r="L102" s="161"/>
    </row>
    <row r="103" spans="2:47" s="8" customFormat="1" ht="24.95" customHeight="1">
      <c r="B103" s="155"/>
      <c r="C103" s="156"/>
      <c r="D103" s="157" t="s">
        <v>1713</v>
      </c>
      <c r="E103" s="158"/>
      <c r="F103" s="158"/>
      <c r="G103" s="158"/>
      <c r="H103" s="158"/>
      <c r="I103" s="159"/>
      <c r="J103" s="160">
        <f>J155</f>
        <v>0</v>
      </c>
      <c r="K103" s="156"/>
      <c r="L103" s="161"/>
    </row>
    <row r="104" spans="2:47" s="8" customFormat="1" ht="24.95" customHeight="1">
      <c r="B104" s="155"/>
      <c r="C104" s="156"/>
      <c r="D104" s="157" t="s">
        <v>1714</v>
      </c>
      <c r="E104" s="158"/>
      <c r="F104" s="158"/>
      <c r="G104" s="158"/>
      <c r="H104" s="158"/>
      <c r="I104" s="159"/>
      <c r="J104" s="160">
        <f>J158</f>
        <v>0</v>
      </c>
      <c r="K104" s="156"/>
      <c r="L104" s="161"/>
    </row>
    <row r="105" spans="2:47" s="8" customFormat="1" ht="24.95" customHeight="1">
      <c r="B105" s="155"/>
      <c r="C105" s="156"/>
      <c r="D105" s="157" t="s">
        <v>1715</v>
      </c>
      <c r="E105" s="158"/>
      <c r="F105" s="158"/>
      <c r="G105" s="158"/>
      <c r="H105" s="158"/>
      <c r="I105" s="159"/>
      <c r="J105" s="160">
        <f>J178</f>
        <v>0</v>
      </c>
      <c r="K105" s="156"/>
      <c r="L105" s="161"/>
    </row>
    <row r="106" spans="2:47" s="8" customFormat="1" ht="24.95" customHeight="1">
      <c r="B106" s="155"/>
      <c r="C106" s="156"/>
      <c r="D106" s="157" t="s">
        <v>1716</v>
      </c>
      <c r="E106" s="158"/>
      <c r="F106" s="158"/>
      <c r="G106" s="158"/>
      <c r="H106" s="158"/>
      <c r="I106" s="159"/>
      <c r="J106" s="160">
        <f>J213</f>
        <v>0</v>
      </c>
      <c r="K106" s="156"/>
      <c r="L106" s="161"/>
    </row>
    <row r="107" spans="2:47" s="8" customFormat="1" ht="24.95" customHeight="1">
      <c r="B107" s="155"/>
      <c r="C107" s="156"/>
      <c r="D107" s="157" t="s">
        <v>1717</v>
      </c>
      <c r="E107" s="158"/>
      <c r="F107" s="158"/>
      <c r="G107" s="158"/>
      <c r="H107" s="158"/>
      <c r="I107" s="159"/>
      <c r="J107" s="160">
        <f>J233</f>
        <v>0</v>
      </c>
      <c r="K107" s="156"/>
      <c r="L107" s="161"/>
    </row>
    <row r="108" spans="2:47" s="8" customFormat="1" ht="24.95" customHeight="1">
      <c r="B108" s="155"/>
      <c r="C108" s="156"/>
      <c r="D108" s="157" t="s">
        <v>1718</v>
      </c>
      <c r="E108" s="158"/>
      <c r="F108" s="158"/>
      <c r="G108" s="158"/>
      <c r="H108" s="158"/>
      <c r="I108" s="159"/>
      <c r="J108" s="160">
        <f>J237</f>
        <v>0</v>
      </c>
      <c r="K108" s="156"/>
      <c r="L108" s="161"/>
    </row>
    <row r="109" spans="2:47" s="8" customFormat="1" ht="24.95" customHeight="1">
      <c r="B109" s="155"/>
      <c r="C109" s="156"/>
      <c r="D109" s="157" t="s">
        <v>1719</v>
      </c>
      <c r="E109" s="158"/>
      <c r="F109" s="158"/>
      <c r="G109" s="158"/>
      <c r="H109" s="158"/>
      <c r="I109" s="159"/>
      <c r="J109" s="160">
        <f>J240</f>
        <v>0</v>
      </c>
      <c r="K109" s="156"/>
      <c r="L109" s="161"/>
    </row>
    <row r="110" spans="2:47" s="1" customFormat="1" ht="21.75" customHeight="1">
      <c r="B110" s="30"/>
      <c r="C110" s="31"/>
      <c r="D110" s="31"/>
      <c r="E110" s="31"/>
      <c r="F110" s="31"/>
      <c r="G110" s="31"/>
      <c r="H110" s="31"/>
      <c r="I110" s="113"/>
      <c r="J110" s="31"/>
      <c r="K110" s="31"/>
      <c r="L110" s="34"/>
    </row>
    <row r="111" spans="2:47" s="1" customFormat="1" ht="6.95" customHeight="1">
      <c r="B111" s="30"/>
      <c r="C111" s="31"/>
      <c r="D111" s="31"/>
      <c r="E111" s="31"/>
      <c r="F111" s="31"/>
      <c r="G111" s="31"/>
      <c r="H111" s="31"/>
      <c r="I111" s="113"/>
      <c r="J111" s="31"/>
      <c r="K111" s="31"/>
      <c r="L111" s="34"/>
    </row>
    <row r="112" spans="2:47" s="1" customFormat="1" ht="29.25" customHeight="1">
      <c r="B112" s="30"/>
      <c r="C112" s="154" t="s">
        <v>173</v>
      </c>
      <c r="D112" s="31"/>
      <c r="E112" s="31"/>
      <c r="F112" s="31"/>
      <c r="G112" s="31"/>
      <c r="H112" s="31"/>
      <c r="I112" s="113"/>
      <c r="J112" s="168">
        <f>ROUND(J113 + J114 + J115 + J116 + J117 + J118,2)</f>
        <v>0</v>
      </c>
      <c r="K112" s="31"/>
      <c r="L112" s="34"/>
      <c r="N112" s="169" t="s">
        <v>40</v>
      </c>
    </row>
    <row r="113" spans="2:65" s="1" customFormat="1" ht="18" customHeight="1">
      <c r="B113" s="30"/>
      <c r="C113" s="31"/>
      <c r="D113" s="280" t="s">
        <v>174</v>
      </c>
      <c r="E113" s="281"/>
      <c r="F113" s="281"/>
      <c r="G113" s="31"/>
      <c r="H113" s="31"/>
      <c r="I113" s="113"/>
      <c r="J113" s="171"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175</v>
      </c>
      <c r="AZ113" s="113"/>
      <c r="BA113" s="113"/>
      <c r="BB113" s="113"/>
      <c r="BC113" s="113"/>
      <c r="BD113" s="113"/>
      <c r="BE113" s="175">
        <f t="shared" ref="BE113:BE118" si="0">IF(N113="základní",J113,0)</f>
        <v>0</v>
      </c>
      <c r="BF113" s="175">
        <f t="shared" ref="BF113:BF118" si="1">IF(N113="snížená",J113,0)</f>
        <v>0</v>
      </c>
      <c r="BG113" s="175">
        <f t="shared" ref="BG113:BG118" si="2">IF(N113="zákl. přenesená",J113,0)</f>
        <v>0</v>
      </c>
      <c r="BH113" s="175">
        <f t="shared" ref="BH113:BH118" si="3">IF(N113="sníž. přenesená",J113,0)</f>
        <v>0</v>
      </c>
      <c r="BI113" s="175">
        <f t="shared" ref="BI113:BI118" si="4">IF(N113="nulová",J113,0)</f>
        <v>0</v>
      </c>
      <c r="BJ113" s="174" t="s">
        <v>83</v>
      </c>
      <c r="BK113" s="113"/>
      <c r="BL113" s="113"/>
      <c r="BM113" s="113"/>
    </row>
    <row r="114" spans="2:65" s="1" customFormat="1" ht="18" customHeight="1">
      <c r="B114" s="30"/>
      <c r="C114" s="31"/>
      <c r="D114" s="280" t="s">
        <v>176</v>
      </c>
      <c r="E114" s="281"/>
      <c r="F114" s="281"/>
      <c r="G114" s="31"/>
      <c r="H114" s="31"/>
      <c r="I114" s="113"/>
      <c r="J114" s="171">
        <v>0</v>
      </c>
      <c r="K114" s="31"/>
      <c r="L114" s="172"/>
      <c r="M114" s="113"/>
      <c r="N114" s="173" t="s">
        <v>41</v>
      </c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74" t="s">
        <v>175</v>
      </c>
      <c r="AZ114" s="113"/>
      <c r="BA114" s="113"/>
      <c r="BB114" s="113"/>
      <c r="BC114" s="113"/>
      <c r="BD114" s="113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83</v>
      </c>
      <c r="BK114" s="113"/>
      <c r="BL114" s="113"/>
      <c r="BM114" s="113"/>
    </row>
    <row r="115" spans="2:65" s="1" customFormat="1" ht="18" customHeight="1">
      <c r="B115" s="30"/>
      <c r="C115" s="31"/>
      <c r="D115" s="280" t="s">
        <v>177</v>
      </c>
      <c r="E115" s="281"/>
      <c r="F115" s="281"/>
      <c r="G115" s="31"/>
      <c r="H115" s="31"/>
      <c r="I115" s="113"/>
      <c r="J115" s="171">
        <v>0</v>
      </c>
      <c r="K115" s="31"/>
      <c r="L115" s="172"/>
      <c r="M115" s="113"/>
      <c r="N115" s="173" t="s">
        <v>41</v>
      </c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74" t="s">
        <v>175</v>
      </c>
      <c r="AZ115" s="113"/>
      <c r="BA115" s="113"/>
      <c r="BB115" s="113"/>
      <c r="BC115" s="113"/>
      <c r="BD115" s="113"/>
      <c r="BE115" s="175">
        <f t="shared" si="0"/>
        <v>0</v>
      </c>
      <c r="BF115" s="175">
        <f t="shared" si="1"/>
        <v>0</v>
      </c>
      <c r="BG115" s="175">
        <f t="shared" si="2"/>
        <v>0</v>
      </c>
      <c r="BH115" s="175">
        <f t="shared" si="3"/>
        <v>0</v>
      </c>
      <c r="BI115" s="175">
        <f t="shared" si="4"/>
        <v>0</v>
      </c>
      <c r="BJ115" s="174" t="s">
        <v>83</v>
      </c>
      <c r="BK115" s="113"/>
      <c r="BL115" s="113"/>
      <c r="BM115" s="113"/>
    </row>
    <row r="116" spans="2:65" s="1" customFormat="1" ht="18" customHeight="1">
      <c r="B116" s="30"/>
      <c r="C116" s="31"/>
      <c r="D116" s="280" t="s">
        <v>178</v>
      </c>
      <c r="E116" s="281"/>
      <c r="F116" s="281"/>
      <c r="G116" s="31"/>
      <c r="H116" s="31"/>
      <c r="I116" s="113"/>
      <c r="J116" s="171">
        <v>0</v>
      </c>
      <c r="K116" s="31"/>
      <c r="L116" s="172"/>
      <c r="M116" s="113"/>
      <c r="N116" s="173" t="s">
        <v>41</v>
      </c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74" t="s">
        <v>175</v>
      </c>
      <c r="AZ116" s="113"/>
      <c r="BA116" s="113"/>
      <c r="BB116" s="113"/>
      <c r="BC116" s="113"/>
      <c r="BD116" s="113"/>
      <c r="BE116" s="175">
        <f t="shared" si="0"/>
        <v>0</v>
      </c>
      <c r="BF116" s="175">
        <f t="shared" si="1"/>
        <v>0</v>
      </c>
      <c r="BG116" s="175">
        <f t="shared" si="2"/>
        <v>0</v>
      </c>
      <c r="BH116" s="175">
        <f t="shared" si="3"/>
        <v>0</v>
      </c>
      <c r="BI116" s="175">
        <f t="shared" si="4"/>
        <v>0</v>
      </c>
      <c r="BJ116" s="174" t="s">
        <v>83</v>
      </c>
      <c r="BK116" s="113"/>
      <c r="BL116" s="113"/>
      <c r="BM116" s="113"/>
    </row>
    <row r="117" spans="2:65" s="1" customFormat="1" ht="18" customHeight="1">
      <c r="B117" s="30"/>
      <c r="C117" s="31"/>
      <c r="D117" s="280" t="s">
        <v>179</v>
      </c>
      <c r="E117" s="281"/>
      <c r="F117" s="281"/>
      <c r="G117" s="31"/>
      <c r="H117" s="31"/>
      <c r="I117" s="113"/>
      <c r="J117" s="171">
        <v>0</v>
      </c>
      <c r="K117" s="31"/>
      <c r="L117" s="172"/>
      <c r="M117" s="113"/>
      <c r="N117" s="173" t="s">
        <v>41</v>
      </c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74" t="s">
        <v>175</v>
      </c>
      <c r="AZ117" s="113"/>
      <c r="BA117" s="113"/>
      <c r="BB117" s="113"/>
      <c r="BC117" s="113"/>
      <c r="BD117" s="113"/>
      <c r="BE117" s="175">
        <f t="shared" si="0"/>
        <v>0</v>
      </c>
      <c r="BF117" s="175">
        <f t="shared" si="1"/>
        <v>0</v>
      </c>
      <c r="BG117" s="175">
        <f t="shared" si="2"/>
        <v>0</v>
      </c>
      <c r="BH117" s="175">
        <f t="shared" si="3"/>
        <v>0</v>
      </c>
      <c r="BI117" s="175">
        <f t="shared" si="4"/>
        <v>0</v>
      </c>
      <c r="BJ117" s="174" t="s">
        <v>83</v>
      </c>
      <c r="BK117" s="113"/>
      <c r="BL117" s="113"/>
      <c r="BM117" s="113"/>
    </row>
    <row r="118" spans="2:65" s="1" customFormat="1" ht="18" customHeight="1">
      <c r="B118" s="30"/>
      <c r="C118" s="31"/>
      <c r="D118" s="170" t="s">
        <v>180</v>
      </c>
      <c r="E118" s="31"/>
      <c r="F118" s="31"/>
      <c r="G118" s="31"/>
      <c r="H118" s="31"/>
      <c r="I118" s="113"/>
      <c r="J118" s="171">
        <f>ROUND(J32*T118,2)</f>
        <v>0</v>
      </c>
      <c r="K118" s="31"/>
      <c r="L118" s="172"/>
      <c r="M118" s="113"/>
      <c r="N118" s="173" t="s">
        <v>41</v>
      </c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74" t="s">
        <v>181</v>
      </c>
      <c r="AZ118" s="113"/>
      <c r="BA118" s="113"/>
      <c r="BB118" s="113"/>
      <c r="BC118" s="113"/>
      <c r="BD118" s="113"/>
      <c r="BE118" s="175">
        <f t="shared" si="0"/>
        <v>0</v>
      </c>
      <c r="BF118" s="175">
        <f t="shared" si="1"/>
        <v>0</v>
      </c>
      <c r="BG118" s="175">
        <f t="shared" si="2"/>
        <v>0</v>
      </c>
      <c r="BH118" s="175">
        <f t="shared" si="3"/>
        <v>0</v>
      </c>
      <c r="BI118" s="175">
        <f t="shared" si="4"/>
        <v>0</v>
      </c>
      <c r="BJ118" s="174" t="s">
        <v>83</v>
      </c>
      <c r="BK118" s="113"/>
      <c r="BL118" s="113"/>
      <c r="BM118" s="113"/>
    </row>
    <row r="119" spans="2:65" s="1" customFormat="1" ht="11.25">
      <c r="B119" s="30"/>
      <c r="C119" s="31"/>
      <c r="D119" s="31"/>
      <c r="E119" s="31"/>
      <c r="F119" s="31"/>
      <c r="G119" s="31"/>
      <c r="H119" s="31"/>
      <c r="I119" s="113"/>
      <c r="J119" s="31"/>
      <c r="K119" s="31"/>
      <c r="L119" s="34"/>
    </row>
    <row r="120" spans="2:65" s="1" customFormat="1" ht="29.25" customHeight="1">
      <c r="B120" s="30"/>
      <c r="C120" s="176" t="s">
        <v>182</v>
      </c>
      <c r="D120" s="151"/>
      <c r="E120" s="151"/>
      <c r="F120" s="151"/>
      <c r="G120" s="151"/>
      <c r="H120" s="151"/>
      <c r="I120" s="152"/>
      <c r="J120" s="177">
        <f>ROUND(J98+J112,2)</f>
        <v>0</v>
      </c>
      <c r="K120" s="151"/>
      <c r="L120" s="34"/>
    </row>
    <row r="121" spans="2:65" s="1" customFormat="1" ht="6.95" customHeight="1">
      <c r="B121" s="45"/>
      <c r="C121" s="46"/>
      <c r="D121" s="46"/>
      <c r="E121" s="46"/>
      <c r="F121" s="46"/>
      <c r="G121" s="46"/>
      <c r="H121" s="46"/>
      <c r="I121" s="146"/>
      <c r="J121" s="46"/>
      <c r="K121" s="46"/>
      <c r="L121" s="34"/>
    </row>
    <row r="125" spans="2:65" s="1" customFormat="1" ht="6.95" customHeight="1">
      <c r="B125" s="47"/>
      <c r="C125" s="48"/>
      <c r="D125" s="48"/>
      <c r="E125" s="48"/>
      <c r="F125" s="48"/>
      <c r="G125" s="48"/>
      <c r="H125" s="48"/>
      <c r="I125" s="149"/>
      <c r="J125" s="48"/>
      <c r="K125" s="48"/>
      <c r="L125" s="34"/>
    </row>
    <row r="126" spans="2:65" s="1" customFormat="1" ht="24.95" customHeight="1">
      <c r="B126" s="30"/>
      <c r="C126" s="19" t="s">
        <v>183</v>
      </c>
      <c r="D126" s="31"/>
      <c r="E126" s="31"/>
      <c r="F126" s="31"/>
      <c r="G126" s="31"/>
      <c r="H126" s="31"/>
      <c r="I126" s="113"/>
      <c r="J126" s="31"/>
      <c r="K126" s="31"/>
      <c r="L126" s="34"/>
    </row>
    <row r="127" spans="2:65" s="1" customFormat="1" ht="6.95" customHeight="1">
      <c r="B127" s="30"/>
      <c r="C127" s="31"/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65" s="1" customFormat="1" ht="12" customHeight="1">
      <c r="B128" s="30"/>
      <c r="C128" s="25" t="s">
        <v>14</v>
      </c>
      <c r="D128" s="31"/>
      <c r="E128" s="31"/>
      <c r="F128" s="31"/>
      <c r="G128" s="31"/>
      <c r="H128" s="31"/>
      <c r="I128" s="113"/>
      <c r="J128" s="31"/>
      <c r="K128" s="31"/>
      <c r="L128" s="34"/>
    </row>
    <row r="129" spans="2:65" s="1" customFormat="1" ht="16.5" customHeight="1">
      <c r="B129" s="30"/>
      <c r="C129" s="31"/>
      <c r="D129" s="31"/>
      <c r="E129" s="278" t="str">
        <f>E7</f>
        <v>Bytový dům Zahájská</v>
      </c>
      <c r="F129" s="279"/>
      <c r="G129" s="279"/>
      <c r="H129" s="279"/>
      <c r="I129" s="113"/>
      <c r="J129" s="31"/>
      <c r="K129" s="31"/>
      <c r="L129" s="34"/>
    </row>
    <row r="130" spans="2:65" ht="12" customHeight="1">
      <c r="B130" s="17"/>
      <c r="C130" s="25" t="s">
        <v>125</v>
      </c>
      <c r="D130" s="18"/>
      <c r="E130" s="18"/>
      <c r="F130" s="18"/>
      <c r="G130" s="18"/>
      <c r="H130" s="18"/>
      <c r="J130" s="18"/>
      <c r="K130" s="18"/>
      <c r="L130" s="16"/>
    </row>
    <row r="131" spans="2:65" s="1" customFormat="1" ht="16.5" customHeight="1">
      <c r="B131" s="30"/>
      <c r="C131" s="31"/>
      <c r="D131" s="31"/>
      <c r="E131" s="278" t="s">
        <v>126</v>
      </c>
      <c r="F131" s="277"/>
      <c r="G131" s="277"/>
      <c r="H131" s="277"/>
      <c r="I131" s="113"/>
      <c r="J131" s="31"/>
      <c r="K131" s="31"/>
      <c r="L131" s="34"/>
    </row>
    <row r="132" spans="2:65" s="1" customFormat="1" ht="12" customHeight="1">
      <c r="B132" s="30"/>
      <c r="C132" s="25" t="s">
        <v>127</v>
      </c>
      <c r="D132" s="31"/>
      <c r="E132" s="31"/>
      <c r="F132" s="31"/>
      <c r="G132" s="31"/>
      <c r="H132" s="31"/>
      <c r="I132" s="113"/>
      <c r="J132" s="31"/>
      <c r="K132" s="31"/>
      <c r="L132" s="34"/>
    </row>
    <row r="133" spans="2:65" s="1" customFormat="1" ht="16.5" customHeight="1">
      <c r="B133" s="30"/>
      <c r="C133" s="31"/>
      <c r="D133" s="31"/>
      <c r="E133" s="252" t="str">
        <f>E11</f>
        <v>1D.1.5 - ZDRAVOTECHNICKÉ INSTALACE</v>
      </c>
      <c r="F133" s="277"/>
      <c r="G133" s="277"/>
      <c r="H133" s="277"/>
      <c r="I133" s="113"/>
      <c r="J133" s="31"/>
      <c r="K133" s="31"/>
      <c r="L133" s="34"/>
    </row>
    <row r="134" spans="2:65" s="1" customFormat="1" ht="6.95" customHeight="1">
      <c r="B134" s="30"/>
      <c r="C134" s="31"/>
      <c r="D134" s="31"/>
      <c r="E134" s="31"/>
      <c r="F134" s="31"/>
      <c r="G134" s="31"/>
      <c r="H134" s="31"/>
      <c r="I134" s="113"/>
      <c r="J134" s="31"/>
      <c r="K134" s="31"/>
      <c r="L134" s="34"/>
    </row>
    <row r="135" spans="2:65" s="1" customFormat="1" ht="12" customHeight="1">
      <c r="B135" s="30"/>
      <c r="C135" s="25" t="s">
        <v>18</v>
      </c>
      <c r="D135" s="31"/>
      <c r="E135" s="31"/>
      <c r="F135" s="23" t="str">
        <f>F14</f>
        <v>Litomyšl</v>
      </c>
      <c r="G135" s="31"/>
      <c r="H135" s="31"/>
      <c r="I135" s="114" t="s">
        <v>20</v>
      </c>
      <c r="J135" s="57" t="str">
        <f>IF(J14="","",J14)</f>
        <v>25. 11. 2019</v>
      </c>
      <c r="K135" s="31"/>
      <c r="L135" s="34"/>
    </row>
    <row r="136" spans="2:65" s="1" customFormat="1" ht="6.95" customHeight="1">
      <c r="B136" s="30"/>
      <c r="C136" s="31"/>
      <c r="D136" s="31"/>
      <c r="E136" s="31"/>
      <c r="F136" s="31"/>
      <c r="G136" s="31"/>
      <c r="H136" s="31"/>
      <c r="I136" s="113"/>
      <c r="J136" s="31"/>
      <c r="K136" s="31"/>
      <c r="L136" s="34"/>
    </row>
    <row r="137" spans="2:65" s="1" customFormat="1" ht="15.2" customHeight="1">
      <c r="B137" s="30"/>
      <c r="C137" s="25" t="s">
        <v>22</v>
      </c>
      <c r="D137" s="31"/>
      <c r="E137" s="31"/>
      <c r="F137" s="23" t="str">
        <f>E17</f>
        <v>Město Litomyšl</v>
      </c>
      <c r="G137" s="31"/>
      <c r="H137" s="31"/>
      <c r="I137" s="114" t="s">
        <v>28</v>
      </c>
      <c r="J137" s="28" t="str">
        <f>E23</f>
        <v>KIP s.r.o. Litomyšl</v>
      </c>
      <c r="K137" s="31"/>
      <c r="L137" s="34"/>
    </row>
    <row r="138" spans="2:65" s="1" customFormat="1" ht="15.2" customHeight="1">
      <c r="B138" s="30"/>
      <c r="C138" s="25" t="s">
        <v>26</v>
      </c>
      <c r="D138" s="31"/>
      <c r="E138" s="31"/>
      <c r="F138" s="23" t="str">
        <f>IF(E20="","",E20)</f>
        <v>Vyplň údaj</v>
      </c>
      <c r="G138" s="31"/>
      <c r="H138" s="31"/>
      <c r="I138" s="114" t="s">
        <v>33</v>
      </c>
      <c r="J138" s="28" t="str">
        <f>E26</f>
        <v xml:space="preserve"> </v>
      </c>
      <c r="K138" s="31"/>
      <c r="L138" s="34"/>
    </row>
    <row r="139" spans="2:65" s="1" customFormat="1" ht="10.35" customHeight="1">
      <c r="B139" s="30"/>
      <c r="C139" s="31"/>
      <c r="D139" s="31"/>
      <c r="E139" s="31"/>
      <c r="F139" s="31"/>
      <c r="G139" s="31"/>
      <c r="H139" s="31"/>
      <c r="I139" s="113"/>
      <c r="J139" s="31"/>
      <c r="K139" s="31"/>
      <c r="L139" s="34"/>
    </row>
    <row r="140" spans="2:65" s="10" customFormat="1" ht="29.25" customHeight="1">
      <c r="B140" s="178"/>
      <c r="C140" s="179" t="s">
        <v>184</v>
      </c>
      <c r="D140" s="180" t="s">
        <v>61</v>
      </c>
      <c r="E140" s="180" t="s">
        <v>57</v>
      </c>
      <c r="F140" s="180" t="s">
        <v>58</v>
      </c>
      <c r="G140" s="180" t="s">
        <v>185</v>
      </c>
      <c r="H140" s="180" t="s">
        <v>186</v>
      </c>
      <c r="I140" s="181" t="s">
        <v>187</v>
      </c>
      <c r="J140" s="182" t="s">
        <v>133</v>
      </c>
      <c r="K140" s="183" t="s">
        <v>188</v>
      </c>
      <c r="L140" s="184"/>
      <c r="M140" s="66" t="s">
        <v>1</v>
      </c>
      <c r="N140" s="67" t="s">
        <v>40</v>
      </c>
      <c r="O140" s="67" t="s">
        <v>189</v>
      </c>
      <c r="P140" s="67" t="s">
        <v>190</v>
      </c>
      <c r="Q140" s="67" t="s">
        <v>191</v>
      </c>
      <c r="R140" s="67" t="s">
        <v>192</v>
      </c>
      <c r="S140" s="67" t="s">
        <v>193</v>
      </c>
      <c r="T140" s="68" t="s">
        <v>194</v>
      </c>
    </row>
    <row r="141" spans="2:65" s="1" customFormat="1" ht="22.9" customHeight="1">
      <c r="B141" s="30"/>
      <c r="C141" s="73" t="s">
        <v>195</v>
      </c>
      <c r="D141" s="31"/>
      <c r="E141" s="31"/>
      <c r="F141" s="31"/>
      <c r="G141" s="31"/>
      <c r="H141" s="31"/>
      <c r="I141" s="113"/>
      <c r="J141" s="185">
        <f>BK141</f>
        <v>0</v>
      </c>
      <c r="K141" s="31"/>
      <c r="L141" s="34"/>
      <c r="M141" s="69"/>
      <c r="N141" s="70"/>
      <c r="O141" s="70"/>
      <c r="P141" s="186">
        <f>P142+P147+P149+P153+P155+P158+P178+P213+P233+P237+P240</f>
        <v>0</v>
      </c>
      <c r="Q141" s="70"/>
      <c r="R141" s="186">
        <f>R142+R147+R149+R153+R155+R158+R178+R213+R233+R237+R240</f>
        <v>85.170560699999996</v>
      </c>
      <c r="S141" s="70"/>
      <c r="T141" s="187">
        <f>T142+T147+T149+T153+T155+T158+T178+T213+T233+T237+T240</f>
        <v>0</v>
      </c>
      <c r="AT141" s="13" t="s">
        <v>75</v>
      </c>
      <c r="AU141" s="13" t="s">
        <v>135</v>
      </c>
      <c r="BK141" s="188">
        <f>BK142+BK147+BK149+BK153+BK155+BK158+BK178+BK213+BK233+BK237+BK240</f>
        <v>0</v>
      </c>
    </row>
    <row r="142" spans="2:65" s="11" customFormat="1" ht="25.9" customHeight="1">
      <c r="B142" s="189"/>
      <c r="C142" s="190"/>
      <c r="D142" s="191" t="s">
        <v>75</v>
      </c>
      <c r="E142" s="192" t="s">
        <v>223</v>
      </c>
      <c r="F142" s="192" t="s">
        <v>224</v>
      </c>
      <c r="G142" s="190"/>
      <c r="H142" s="190"/>
      <c r="I142" s="193"/>
      <c r="J142" s="194">
        <f>BK142</f>
        <v>0</v>
      </c>
      <c r="K142" s="190"/>
      <c r="L142" s="195"/>
      <c r="M142" s="196"/>
      <c r="N142" s="197"/>
      <c r="O142" s="197"/>
      <c r="P142" s="198">
        <f>SUM(P143:P146)</f>
        <v>0</v>
      </c>
      <c r="Q142" s="197"/>
      <c r="R142" s="198">
        <f>SUM(R143:R146)</f>
        <v>0</v>
      </c>
      <c r="S142" s="197"/>
      <c r="T142" s="199">
        <f>SUM(T143:T146)</f>
        <v>0</v>
      </c>
      <c r="AR142" s="200" t="s">
        <v>83</v>
      </c>
      <c r="AT142" s="201" t="s">
        <v>75</v>
      </c>
      <c r="AU142" s="201" t="s">
        <v>76</v>
      </c>
      <c r="AY142" s="200" t="s">
        <v>198</v>
      </c>
      <c r="BK142" s="202">
        <f>SUM(BK143:BK146)</f>
        <v>0</v>
      </c>
    </row>
    <row r="143" spans="2:65" s="1" customFormat="1" ht="16.5" customHeight="1">
      <c r="B143" s="30"/>
      <c r="C143" s="205" t="s">
        <v>83</v>
      </c>
      <c r="D143" s="205" t="s">
        <v>201</v>
      </c>
      <c r="E143" s="206" t="s">
        <v>1720</v>
      </c>
      <c r="F143" s="207" t="s">
        <v>1721</v>
      </c>
      <c r="G143" s="208" t="s">
        <v>221</v>
      </c>
      <c r="H143" s="209">
        <v>38.75</v>
      </c>
      <c r="I143" s="210"/>
      <c r="J143" s="209">
        <f>ROUND(I143*H143,2)</f>
        <v>0</v>
      </c>
      <c r="K143" s="207" t="s">
        <v>1</v>
      </c>
      <c r="L143" s="34"/>
      <c r="M143" s="211" t="s">
        <v>1</v>
      </c>
      <c r="N143" s="212" t="s">
        <v>41</v>
      </c>
      <c r="O143" s="6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15" t="s">
        <v>205</v>
      </c>
      <c r="AT143" s="215" t="s">
        <v>201</v>
      </c>
      <c r="AU143" s="215" t="s">
        <v>83</v>
      </c>
      <c r="AY143" s="13" t="s">
        <v>198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3" t="s">
        <v>83</v>
      </c>
      <c r="BK143" s="216">
        <f>ROUND(I143*H143,2)</f>
        <v>0</v>
      </c>
      <c r="BL143" s="13" t="s">
        <v>205</v>
      </c>
      <c r="BM143" s="215" t="s">
        <v>85</v>
      </c>
    </row>
    <row r="144" spans="2:65" s="1" customFormat="1" ht="16.5" customHeight="1">
      <c r="B144" s="30"/>
      <c r="C144" s="205" t="s">
        <v>85</v>
      </c>
      <c r="D144" s="205" t="s">
        <v>201</v>
      </c>
      <c r="E144" s="206" t="s">
        <v>1722</v>
      </c>
      <c r="F144" s="207" t="s">
        <v>1723</v>
      </c>
      <c r="G144" s="208" t="s">
        <v>221</v>
      </c>
      <c r="H144" s="209">
        <v>38.75</v>
      </c>
      <c r="I144" s="210"/>
      <c r="J144" s="209">
        <f>ROUND(I144*H144,2)</f>
        <v>0</v>
      </c>
      <c r="K144" s="207" t="s">
        <v>1</v>
      </c>
      <c r="L144" s="34"/>
      <c r="M144" s="211" t="s">
        <v>1</v>
      </c>
      <c r="N144" s="212" t="s">
        <v>41</v>
      </c>
      <c r="O144" s="6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215" t="s">
        <v>205</v>
      </c>
      <c r="AT144" s="215" t="s">
        <v>201</v>
      </c>
      <c r="AU144" s="215" t="s">
        <v>83</v>
      </c>
      <c r="AY144" s="13" t="s">
        <v>198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3" t="s">
        <v>83</v>
      </c>
      <c r="BK144" s="216">
        <f>ROUND(I144*H144,2)</f>
        <v>0</v>
      </c>
      <c r="BL144" s="13" t="s">
        <v>205</v>
      </c>
      <c r="BM144" s="215" t="s">
        <v>205</v>
      </c>
    </row>
    <row r="145" spans="2:65" s="1" customFormat="1" ht="16.5" customHeight="1">
      <c r="B145" s="30"/>
      <c r="C145" s="205" t="s">
        <v>208</v>
      </c>
      <c r="D145" s="205" t="s">
        <v>201</v>
      </c>
      <c r="E145" s="206" t="s">
        <v>1724</v>
      </c>
      <c r="F145" s="207" t="s">
        <v>1725</v>
      </c>
      <c r="G145" s="208" t="s">
        <v>221</v>
      </c>
      <c r="H145" s="209">
        <v>53.48</v>
      </c>
      <c r="I145" s="210"/>
      <c r="J145" s="209">
        <f>ROUND(I145*H145,2)</f>
        <v>0</v>
      </c>
      <c r="K145" s="207" t="s">
        <v>1</v>
      </c>
      <c r="L145" s="34"/>
      <c r="M145" s="211" t="s">
        <v>1</v>
      </c>
      <c r="N145" s="212" t="s">
        <v>41</v>
      </c>
      <c r="O145" s="6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15" t="s">
        <v>205</v>
      </c>
      <c r="AT145" s="215" t="s">
        <v>201</v>
      </c>
      <c r="AU145" s="215" t="s">
        <v>83</v>
      </c>
      <c r="AY145" s="13" t="s">
        <v>198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3" t="s">
        <v>83</v>
      </c>
      <c r="BK145" s="216">
        <f>ROUND(I145*H145,2)</f>
        <v>0</v>
      </c>
      <c r="BL145" s="13" t="s">
        <v>205</v>
      </c>
      <c r="BM145" s="215" t="s">
        <v>212</v>
      </c>
    </row>
    <row r="146" spans="2:65" s="1" customFormat="1" ht="16.5" customHeight="1">
      <c r="B146" s="30"/>
      <c r="C146" s="205" t="s">
        <v>205</v>
      </c>
      <c r="D146" s="205" t="s">
        <v>201</v>
      </c>
      <c r="E146" s="206" t="s">
        <v>1726</v>
      </c>
      <c r="F146" s="207" t="s">
        <v>1727</v>
      </c>
      <c r="G146" s="208" t="s">
        <v>221</v>
      </c>
      <c r="H146" s="209">
        <v>53.48</v>
      </c>
      <c r="I146" s="210"/>
      <c r="J146" s="209">
        <f>ROUND(I146*H146,2)</f>
        <v>0</v>
      </c>
      <c r="K146" s="207" t="s">
        <v>1</v>
      </c>
      <c r="L146" s="34"/>
      <c r="M146" s="211" t="s">
        <v>1</v>
      </c>
      <c r="N146" s="212" t="s">
        <v>41</v>
      </c>
      <c r="O146" s="6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15" t="s">
        <v>205</v>
      </c>
      <c r="AT146" s="215" t="s">
        <v>201</v>
      </c>
      <c r="AU146" s="215" t="s">
        <v>83</v>
      </c>
      <c r="AY146" s="13" t="s">
        <v>198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3" t="s">
        <v>83</v>
      </c>
      <c r="BK146" s="216">
        <f>ROUND(I146*H146,2)</f>
        <v>0</v>
      </c>
      <c r="BL146" s="13" t="s">
        <v>205</v>
      </c>
      <c r="BM146" s="215" t="s">
        <v>215</v>
      </c>
    </row>
    <row r="147" spans="2:65" s="11" customFormat="1" ht="25.9" customHeight="1">
      <c r="B147" s="189"/>
      <c r="C147" s="190"/>
      <c r="D147" s="191" t="s">
        <v>75</v>
      </c>
      <c r="E147" s="192" t="s">
        <v>231</v>
      </c>
      <c r="F147" s="192" t="s">
        <v>232</v>
      </c>
      <c r="G147" s="190"/>
      <c r="H147" s="190"/>
      <c r="I147" s="193"/>
      <c r="J147" s="194">
        <f>BK147</f>
        <v>0</v>
      </c>
      <c r="K147" s="190"/>
      <c r="L147" s="195"/>
      <c r="M147" s="196"/>
      <c r="N147" s="197"/>
      <c r="O147" s="197"/>
      <c r="P147" s="198">
        <f>P148</f>
        <v>0</v>
      </c>
      <c r="Q147" s="197"/>
      <c r="R147" s="198">
        <f>R148</f>
        <v>0</v>
      </c>
      <c r="S147" s="197"/>
      <c r="T147" s="199">
        <f>T148</f>
        <v>0</v>
      </c>
      <c r="AR147" s="200" t="s">
        <v>83</v>
      </c>
      <c r="AT147" s="201" t="s">
        <v>75</v>
      </c>
      <c r="AU147" s="201" t="s">
        <v>76</v>
      </c>
      <c r="AY147" s="200" t="s">
        <v>198</v>
      </c>
      <c r="BK147" s="202">
        <f>BK148</f>
        <v>0</v>
      </c>
    </row>
    <row r="148" spans="2:65" s="1" customFormat="1" ht="16.5" customHeight="1">
      <c r="B148" s="30"/>
      <c r="C148" s="205" t="s">
        <v>218</v>
      </c>
      <c r="D148" s="205" t="s">
        <v>201</v>
      </c>
      <c r="E148" s="206" t="s">
        <v>233</v>
      </c>
      <c r="F148" s="207" t="s">
        <v>234</v>
      </c>
      <c r="G148" s="208" t="s">
        <v>221</v>
      </c>
      <c r="H148" s="209">
        <v>38.75</v>
      </c>
      <c r="I148" s="210"/>
      <c r="J148" s="209">
        <f>ROUND(I148*H148,2)</f>
        <v>0</v>
      </c>
      <c r="K148" s="207" t="s">
        <v>1</v>
      </c>
      <c r="L148" s="34"/>
      <c r="M148" s="211" t="s">
        <v>1</v>
      </c>
      <c r="N148" s="212" t="s">
        <v>41</v>
      </c>
      <c r="O148" s="62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15" t="s">
        <v>205</v>
      </c>
      <c r="AT148" s="215" t="s">
        <v>201</v>
      </c>
      <c r="AU148" s="215" t="s">
        <v>83</v>
      </c>
      <c r="AY148" s="13" t="s">
        <v>198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3" t="s">
        <v>83</v>
      </c>
      <c r="BK148" s="216">
        <f>ROUND(I148*H148,2)</f>
        <v>0</v>
      </c>
      <c r="BL148" s="13" t="s">
        <v>205</v>
      </c>
      <c r="BM148" s="215" t="s">
        <v>222</v>
      </c>
    </row>
    <row r="149" spans="2:65" s="11" customFormat="1" ht="25.9" customHeight="1">
      <c r="B149" s="189"/>
      <c r="C149" s="190"/>
      <c r="D149" s="191" t="s">
        <v>75</v>
      </c>
      <c r="E149" s="192" t="s">
        <v>239</v>
      </c>
      <c r="F149" s="192" t="s">
        <v>240</v>
      </c>
      <c r="G149" s="190"/>
      <c r="H149" s="190"/>
      <c r="I149" s="193"/>
      <c r="J149" s="194">
        <f>BK149</f>
        <v>0</v>
      </c>
      <c r="K149" s="190"/>
      <c r="L149" s="195"/>
      <c r="M149" s="196"/>
      <c r="N149" s="197"/>
      <c r="O149" s="197"/>
      <c r="P149" s="198">
        <f>SUM(P150:P152)</f>
        <v>0</v>
      </c>
      <c r="Q149" s="197"/>
      <c r="R149" s="198">
        <f>SUM(R150:R152)</f>
        <v>71.412000000000006</v>
      </c>
      <c r="S149" s="197"/>
      <c r="T149" s="199">
        <f>SUM(T150:T152)</f>
        <v>0</v>
      </c>
      <c r="AR149" s="200" t="s">
        <v>83</v>
      </c>
      <c r="AT149" s="201" t="s">
        <v>75</v>
      </c>
      <c r="AU149" s="201" t="s">
        <v>76</v>
      </c>
      <c r="AY149" s="200" t="s">
        <v>198</v>
      </c>
      <c r="BK149" s="202">
        <f>SUM(BK150:BK152)</f>
        <v>0</v>
      </c>
    </row>
    <row r="150" spans="2:65" s="1" customFormat="1" ht="16.5" customHeight="1">
      <c r="B150" s="30"/>
      <c r="C150" s="205" t="s">
        <v>212</v>
      </c>
      <c r="D150" s="205" t="s">
        <v>201</v>
      </c>
      <c r="E150" s="206" t="s">
        <v>241</v>
      </c>
      <c r="F150" s="207" t="s">
        <v>242</v>
      </c>
      <c r="G150" s="208" t="s">
        <v>221</v>
      </c>
      <c r="H150" s="209">
        <v>64.61</v>
      </c>
      <c r="I150" s="210"/>
      <c r="J150" s="209">
        <f>ROUND(I150*H150,2)</f>
        <v>0</v>
      </c>
      <c r="K150" s="207" t="s">
        <v>1</v>
      </c>
      <c r="L150" s="34"/>
      <c r="M150" s="211" t="s">
        <v>1</v>
      </c>
      <c r="N150" s="212" t="s">
        <v>41</v>
      </c>
      <c r="O150" s="6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15" t="s">
        <v>205</v>
      </c>
      <c r="AT150" s="215" t="s">
        <v>201</v>
      </c>
      <c r="AU150" s="215" t="s">
        <v>83</v>
      </c>
      <c r="AY150" s="13" t="s">
        <v>198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3" t="s">
        <v>83</v>
      </c>
      <c r="BK150" s="216">
        <f>ROUND(I150*H150,2)</f>
        <v>0</v>
      </c>
      <c r="BL150" s="13" t="s">
        <v>205</v>
      </c>
      <c r="BM150" s="215" t="s">
        <v>216</v>
      </c>
    </row>
    <row r="151" spans="2:65" s="1" customFormat="1" ht="16.5" customHeight="1">
      <c r="B151" s="30"/>
      <c r="C151" s="205" t="s">
        <v>227</v>
      </c>
      <c r="D151" s="205" t="s">
        <v>201</v>
      </c>
      <c r="E151" s="206" t="s">
        <v>244</v>
      </c>
      <c r="F151" s="207" t="s">
        <v>245</v>
      </c>
      <c r="G151" s="208" t="s">
        <v>246</v>
      </c>
      <c r="H151" s="209">
        <v>51.93</v>
      </c>
      <c r="I151" s="210"/>
      <c r="J151" s="209">
        <f>ROUND(I151*H151,2)</f>
        <v>0</v>
      </c>
      <c r="K151" s="207" t="s">
        <v>1</v>
      </c>
      <c r="L151" s="34"/>
      <c r="M151" s="211" t="s">
        <v>1</v>
      </c>
      <c r="N151" s="212" t="s">
        <v>41</v>
      </c>
      <c r="O151" s="62"/>
      <c r="P151" s="213">
        <f>O151*H151</f>
        <v>0</v>
      </c>
      <c r="Q151" s="213">
        <v>1</v>
      </c>
      <c r="R151" s="213">
        <f>Q151*H151</f>
        <v>51.93</v>
      </c>
      <c r="S151" s="213">
        <v>0</v>
      </c>
      <c r="T151" s="214">
        <f>S151*H151</f>
        <v>0</v>
      </c>
      <c r="AR151" s="215" t="s">
        <v>205</v>
      </c>
      <c r="AT151" s="215" t="s">
        <v>201</v>
      </c>
      <c r="AU151" s="215" t="s">
        <v>83</v>
      </c>
      <c r="AY151" s="13" t="s">
        <v>198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3" t="s">
        <v>83</v>
      </c>
      <c r="BK151" s="216">
        <f>ROUND(I151*H151,2)</f>
        <v>0</v>
      </c>
      <c r="BL151" s="13" t="s">
        <v>205</v>
      </c>
      <c r="BM151" s="215" t="s">
        <v>230</v>
      </c>
    </row>
    <row r="152" spans="2:65" s="1" customFormat="1" ht="16.5" customHeight="1">
      <c r="B152" s="30"/>
      <c r="C152" s="205" t="s">
        <v>215</v>
      </c>
      <c r="D152" s="205" t="s">
        <v>201</v>
      </c>
      <c r="E152" s="206" t="s">
        <v>1728</v>
      </c>
      <c r="F152" s="207" t="s">
        <v>1729</v>
      </c>
      <c r="G152" s="208" t="s">
        <v>221</v>
      </c>
      <c r="H152" s="209">
        <v>11.46</v>
      </c>
      <c r="I152" s="210"/>
      <c r="J152" s="209">
        <f>ROUND(I152*H152,2)</f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>O152*H152</f>
        <v>0</v>
      </c>
      <c r="Q152" s="213">
        <v>1.7</v>
      </c>
      <c r="R152" s="213">
        <f>Q152*H152</f>
        <v>19.481999999999999</v>
      </c>
      <c r="S152" s="213">
        <v>0</v>
      </c>
      <c r="T152" s="214">
        <f>S152*H152</f>
        <v>0</v>
      </c>
      <c r="AR152" s="215" t="s">
        <v>205</v>
      </c>
      <c r="AT152" s="215" t="s">
        <v>201</v>
      </c>
      <c r="AU152" s="215" t="s">
        <v>83</v>
      </c>
      <c r="AY152" s="13" t="s">
        <v>198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3" t="s">
        <v>83</v>
      </c>
      <c r="BK152" s="216">
        <f>ROUND(I152*H152,2)</f>
        <v>0</v>
      </c>
      <c r="BL152" s="13" t="s">
        <v>205</v>
      </c>
      <c r="BM152" s="215" t="s">
        <v>231</v>
      </c>
    </row>
    <row r="153" spans="2:65" s="11" customFormat="1" ht="25.9" customHeight="1">
      <c r="B153" s="189"/>
      <c r="C153" s="190"/>
      <c r="D153" s="191" t="s">
        <v>75</v>
      </c>
      <c r="E153" s="192" t="s">
        <v>248</v>
      </c>
      <c r="F153" s="192" t="s">
        <v>249</v>
      </c>
      <c r="G153" s="190"/>
      <c r="H153" s="190"/>
      <c r="I153" s="193"/>
      <c r="J153" s="194">
        <f>BK153</f>
        <v>0</v>
      </c>
      <c r="K153" s="190"/>
      <c r="L153" s="195"/>
      <c r="M153" s="196"/>
      <c r="N153" s="197"/>
      <c r="O153" s="197"/>
      <c r="P153" s="198">
        <f>P154</f>
        <v>0</v>
      </c>
      <c r="Q153" s="197"/>
      <c r="R153" s="198">
        <f>R154</f>
        <v>0</v>
      </c>
      <c r="S153" s="197"/>
      <c r="T153" s="199">
        <f>T154</f>
        <v>0</v>
      </c>
      <c r="AR153" s="200" t="s">
        <v>83</v>
      </c>
      <c r="AT153" s="201" t="s">
        <v>75</v>
      </c>
      <c r="AU153" s="201" t="s">
        <v>76</v>
      </c>
      <c r="AY153" s="200" t="s">
        <v>198</v>
      </c>
      <c r="BK153" s="202">
        <f>BK154</f>
        <v>0</v>
      </c>
    </row>
    <row r="154" spans="2:65" s="1" customFormat="1" ht="16.5" customHeight="1">
      <c r="B154" s="30"/>
      <c r="C154" s="205" t="s">
        <v>235</v>
      </c>
      <c r="D154" s="205" t="s">
        <v>201</v>
      </c>
      <c r="E154" s="206" t="s">
        <v>250</v>
      </c>
      <c r="F154" s="207" t="s">
        <v>251</v>
      </c>
      <c r="G154" s="208" t="s">
        <v>221</v>
      </c>
      <c r="H154" s="209">
        <v>50.21</v>
      </c>
      <c r="I154" s="210"/>
      <c r="J154" s="209">
        <f>ROUND(I154*H154,2)</f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15" t="s">
        <v>205</v>
      </c>
      <c r="AT154" s="215" t="s">
        <v>201</v>
      </c>
      <c r="AU154" s="215" t="s">
        <v>83</v>
      </c>
      <c r="AY154" s="13" t="s">
        <v>198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3" t="s">
        <v>83</v>
      </c>
      <c r="BK154" s="216">
        <f>ROUND(I154*H154,2)</f>
        <v>0</v>
      </c>
      <c r="BL154" s="13" t="s">
        <v>205</v>
      </c>
      <c r="BM154" s="215" t="s">
        <v>238</v>
      </c>
    </row>
    <row r="155" spans="2:65" s="11" customFormat="1" ht="25.9" customHeight="1">
      <c r="B155" s="189"/>
      <c r="C155" s="190"/>
      <c r="D155" s="191" t="s">
        <v>75</v>
      </c>
      <c r="E155" s="192" t="s">
        <v>268</v>
      </c>
      <c r="F155" s="192" t="s">
        <v>269</v>
      </c>
      <c r="G155" s="190"/>
      <c r="H155" s="190"/>
      <c r="I155" s="193"/>
      <c r="J155" s="194">
        <f>BK155</f>
        <v>0</v>
      </c>
      <c r="K155" s="190"/>
      <c r="L155" s="195"/>
      <c r="M155" s="196"/>
      <c r="N155" s="197"/>
      <c r="O155" s="197"/>
      <c r="P155" s="198">
        <f>SUM(P156:P157)</f>
        <v>0</v>
      </c>
      <c r="Q155" s="197"/>
      <c r="R155" s="198">
        <f>SUM(R156:R157)</f>
        <v>6.2706900000000001</v>
      </c>
      <c r="S155" s="197"/>
      <c r="T155" s="199">
        <f>SUM(T156:T157)</f>
        <v>0</v>
      </c>
      <c r="AR155" s="200" t="s">
        <v>83</v>
      </c>
      <c r="AT155" s="201" t="s">
        <v>75</v>
      </c>
      <c r="AU155" s="201" t="s">
        <v>76</v>
      </c>
      <c r="AY155" s="200" t="s">
        <v>198</v>
      </c>
      <c r="BK155" s="202">
        <f>SUM(BK156:BK157)</f>
        <v>0</v>
      </c>
    </row>
    <row r="156" spans="2:65" s="1" customFormat="1" ht="16.5" customHeight="1">
      <c r="B156" s="30"/>
      <c r="C156" s="205" t="s">
        <v>222</v>
      </c>
      <c r="D156" s="205" t="s">
        <v>201</v>
      </c>
      <c r="E156" s="206" t="s">
        <v>1730</v>
      </c>
      <c r="F156" s="207" t="s">
        <v>1731</v>
      </c>
      <c r="G156" s="208" t="s">
        <v>221</v>
      </c>
      <c r="H156" s="209">
        <v>2.4500000000000002</v>
      </c>
      <c r="I156" s="210"/>
      <c r="J156" s="209">
        <f>ROUND(I156*H156,2)</f>
        <v>0</v>
      </c>
      <c r="K156" s="207" t="s">
        <v>1</v>
      </c>
      <c r="L156" s="34"/>
      <c r="M156" s="211" t="s">
        <v>1</v>
      </c>
      <c r="N156" s="212" t="s">
        <v>41</v>
      </c>
      <c r="O156" s="62"/>
      <c r="P156" s="213">
        <f>O156*H156</f>
        <v>0</v>
      </c>
      <c r="Q156" s="213">
        <v>2.5249999999999999</v>
      </c>
      <c r="R156" s="213">
        <f>Q156*H156</f>
        <v>6.1862500000000002</v>
      </c>
      <c r="S156" s="213">
        <v>0</v>
      </c>
      <c r="T156" s="214">
        <f>S156*H156</f>
        <v>0</v>
      </c>
      <c r="AR156" s="215" t="s">
        <v>205</v>
      </c>
      <c r="AT156" s="215" t="s">
        <v>201</v>
      </c>
      <c r="AU156" s="215" t="s">
        <v>83</v>
      </c>
      <c r="AY156" s="13" t="s">
        <v>198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3" t="s">
        <v>83</v>
      </c>
      <c r="BK156" s="216">
        <f>ROUND(I156*H156,2)</f>
        <v>0</v>
      </c>
      <c r="BL156" s="13" t="s">
        <v>205</v>
      </c>
      <c r="BM156" s="215" t="s">
        <v>243</v>
      </c>
    </row>
    <row r="157" spans="2:65" s="1" customFormat="1" ht="16.5" customHeight="1">
      <c r="B157" s="30"/>
      <c r="C157" s="205" t="s">
        <v>199</v>
      </c>
      <c r="D157" s="205" t="s">
        <v>201</v>
      </c>
      <c r="E157" s="206" t="s">
        <v>1732</v>
      </c>
      <c r="F157" s="207" t="s">
        <v>294</v>
      </c>
      <c r="G157" s="208" t="s">
        <v>266</v>
      </c>
      <c r="H157" s="209">
        <v>0.08</v>
      </c>
      <c r="I157" s="210"/>
      <c r="J157" s="209">
        <f>ROUND(I157*H157,2)</f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>O157*H157</f>
        <v>0</v>
      </c>
      <c r="Q157" s="213">
        <v>1.0555000000000001</v>
      </c>
      <c r="R157" s="213">
        <f>Q157*H157</f>
        <v>8.4440000000000015E-2</v>
      </c>
      <c r="S157" s="213">
        <v>0</v>
      </c>
      <c r="T157" s="214">
        <f>S157*H157</f>
        <v>0</v>
      </c>
      <c r="AR157" s="215" t="s">
        <v>205</v>
      </c>
      <c r="AT157" s="215" t="s">
        <v>201</v>
      </c>
      <c r="AU157" s="215" t="s">
        <v>83</v>
      </c>
      <c r="AY157" s="13" t="s">
        <v>198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3" t="s">
        <v>83</v>
      </c>
      <c r="BK157" s="216">
        <f>ROUND(I157*H157,2)</f>
        <v>0</v>
      </c>
      <c r="BL157" s="13" t="s">
        <v>205</v>
      </c>
      <c r="BM157" s="215" t="s">
        <v>247</v>
      </c>
    </row>
    <row r="158" spans="2:65" s="11" customFormat="1" ht="25.9" customHeight="1">
      <c r="B158" s="189"/>
      <c r="C158" s="190"/>
      <c r="D158" s="191" t="s">
        <v>75</v>
      </c>
      <c r="E158" s="192" t="s">
        <v>1733</v>
      </c>
      <c r="F158" s="192" t="s">
        <v>1734</v>
      </c>
      <c r="G158" s="190"/>
      <c r="H158" s="190"/>
      <c r="I158" s="193"/>
      <c r="J158" s="194">
        <f>BK158</f>
        <v>0</v>
      </c>
      <c r="K158" s="190"/>
      <c r="L158" s="195"/>
      <c r="M158" s="196"/>
      <c r="N158" s="197"/>
      <c r="O158" s="197"/>
      <c r="P158" s="198">
        <f>SUM(P159:P177)</f>
        <v>0</v>
      </c>
      <c r="Q158" s="197"/>
      <c r="R158" s="198">
        <f>SUM(R159:R177)</f>
        <v>0.71950000000000014</v>
      </c>
      <c r="S158" s="197"/>
      <c r="T158" s="199">
        <f>SUM(T159:T177)</f>
        <v>0</v>
      </c>
      <c r="AR158" s="200" t="s">
        <v>85</v>
      </c>
      <c r="AT158" s="201" t="s">
        <v>75</v>
      </c>
      <c r="AU158" s="201" t="s">
        <v>76</v>
      </c>
      <c r="AY158" s="200" t="s">
        <v>198</v>
      </c>
      <c r="BK158" s="202">
        <f>SUM(BK159:BK177)</f>
        <v>0</v>
      </c>
    </row>
    <row r="159" spans="2:65" s="1" customFormat="1" ht="16.5" customHeight="1">
      <c r="B159" s="30"/>
      <c r="C159" s="205" t="s">
        <v>216</v>
      </c>
      <c r="D159" s="205" t="s">
        <v>201</v>
      </c>
      <c r="E159" s="206" t="s">
        <v>1735</v>
      </c>
      <c r="F159" s="207" t="s">
        <v>1736</v>
      </c>
      <c r="G159" s="208" t="s">
        <v>256</v>
      </c>
      <c r="H159" s="209">
        <v>61.49</v>
      </c>
      <c r="I159" s="210"/>
      <c r="J159" s="209">
        <f t="shared" ref="J159:J177" si="5">ROUND(I159*H159,2)</f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 t="shared" ref="P159:P177" si="6">O159*H159</f>
        <v>0</v>
      </c>
      <c r="Q159" s="213">
        <v>3.8006179866644998E-4</v>
      </c>
      <c r="R159" s="213">
        <f t="shared" ref="R159:R177" si="7">Q159*H159</f>
        <v>2.3370000000000009E-2</v>
      </c>
      <c r="S159" s="213">
        <v>0</v>
      </c>
      <c r="T159" s="214">
        <f t="shared" ref="T159:T177" si="8">S159*H159</f>
        <v>0</v>
      </c>
      <c r="AR159" s="215" t="s">
        <v>231</v>
      </c>
      <c r="AT159" s="215" t="s">
        <v>201</v>
      </c>
      <c r="AU159" s="215" t="s">
        <v>83</v>
      </c>
      <c r="AY159" s="13" t="s">
        <v>198</v>
      </c>
      <c r="BE159" s="216">
        <f t="shared" ref="BE159:BE177" si="9">IF(N159="základní",J159,0)</f>
        <v>0</v>
      </c>
      <c r="BF159" s="216">
        <f t="shared" ref="BF159:BF177" si="10">IF(N159="snížená",J159,0)</f>
        <v>0</v>
      </c>
      <c r="BG159" s="216">
        <f t="shared" ref="BG159:BG177" si="11">IF(N159="zákl. přenesená",J159,0)</f>
        <v>0</v>
      </c>
      <c r="BH159" s="216">
        <f t="shared" ref="BH159:BH177" si="12">IF(N159="sníž. přenesená",J159,0)</f>
        <v>0</v>
      </c>
      <c r="BI159" s="216">
        <f t="shared" ref="BI159:BI177" si="13">IF(N159="nulová",J159,0)</f>
        <v>0</v>
      </c>
      <c r="BJ159" s="13" t="s">
        <v>83</v>
      </c>
      <c r="BK159" s="216">
        <f t="shared" ref="BK159:BK177" si="14">ROUND(I159*H159,2)</f>
        <v>0</v>
      </c>
      <c r="BL159" s="13" t="s">
        <v>231</v>
      </c>
      <c r="BM159" s="215" t="s">
        <v>252</v>
      </c>
    </row>
    <row r="160" spans="2:65" s="1" customFormat="1" ht="16.5" customHeight="1">
      <c r="B160" s="30"/>
      <c r="C160" s="205" t="s">
        <v>223</v>
      </c>
      <c r="D160" s="205" t="s">
        <v>201</v>
      </c>
      <c r="E160" s="206" t="s">
        <v>1737</v>
      </c>
      <c r="F160" s="207" t="s">
        <v>1738</v>
      </c>
      <c r="G160" s="208" t="s">
        <v>256</v>
      </c>
      <c r="H160" s="209">
        <v>7.15</v>
      </c>
      <c r="I160" s="210"/>
      <c r="J160" s="209">
        <f t="shared" si="5"/>
        <v>0</v>
      </c>
      <c r="K160" s="207" t="s">
        <v>1</v>
      </c>
      <c r="L160" s="34"/>
      <c r="M160" s="211" t="s">
        <v>1</v>
      </c>
      <c r="N160" s="212" t="s">
        <v>41</v>
      </c>
      <c r="O160" s="62"/>
      <c r="P160" s="213">
        <f t="shared" si="6"/>
        <v>0</v>
      </c>
      <c r="Q160" s="213">
        <v>4.6993006993007E-4</v>
      </c>
      <c r="R160" s="213">
        <f t="shared" si="7"/>
        <v>3.3600000000000006E-3</v>
      </c>
      <c r="S160" s="213">
        <v>0</v>
      </c>
      <c r="T160" s="214">
        <f t="shared" si="8"/>
        <v>0</v>
      </c>
      <c r="AR160" s="215" t="s">
        <v>231</v>
      </c>
      <c r="AT160" s="215" t="s">
        <v>201</v>
      </c>
      <c r="AU160" s="215" t="s">
        <v>83</v>
      </c>
      <c r="AY160" s="13" t="s">
        <v>198</v>
      </c>
      <c r="BE160" s="216">
        <f t="shared" si="9"/>
        <v>0</v>
      </c>
      <c r="BF160" s="216">
        <f t="shared" si="10"/>
        <v>0</v>
      </c>
      <c r="BG160" s="216">
        <f t="shared" si="11"/>
        <v>0</v>
      </c>
      <c r="BH160" s="216">
        <f t="shared" si="12"/>
        <v>0</v>
      </c>
      <c r="BI160" s="216">
        <f t="shared" si="13"/>
        <v>0</v>
      </c>
      <c r="BJ160" s="13" t="s">
        <v>83</v>
      </c>
      <c r="BK160" s="216">
        <f t="shared" si="14"/>
        <v>0</v>
      </c>
      <c r="BL160" s="13" t="s">
        <v>231</v>
      </c>
      <c r="BM160" s="215" t="s">
        <v>257</v>
      </c>
    </row>
    <row r="161" spans="2:65" s="1" customFormat="1" ht="16.5" customHeight="1">
      <c r="B161" s="30"/>
      <c r="C161" s="205" t="s">
        <v>230</v>
      </c>
      <c r="D161" s="205" t="s">
        <v>201</v>
      </c>
      <c r="E161" s="206" t="s">
        <v>1739</v>
      </c>
      <c r="F161" s="207" t="s">
        <v>1740</v>
      </c>
      <c r="G161" s="208" t="s">
        <v>256</v>
      </c>
      <c r="H161" s="209">
        <v>5.0599999999999996</v>
      </c>
      <c r="I161" s="210"/>
      <c r="J161" s="209">
        <f t="shared" si="5"/>
        <v>0</v>
      </c>
      <c r="K161" s="207" t="s">
        <v>1</v>
      </c>
      <c r="L161" s="34"/>
      <c r="M161" s="211" t="s">
        <v>1</v>
      </c>
      <c r="N161" s="212" t="s">
        <v>41</v>
      </c>
      <c r="O161" s="62"/>
      <c r="P161" s="213">
        <f t="shared" si="6"/>
        <v>0</v>
      </c>
      <c r="Q161" s="213">
        <v>1.5197628458497999E-3</v>
      </c>
      <c r="R161" s="213">
        <f t="shared" si="7"/>
        <v>7.6899999999999868E-3</v>
      </c>
      <c r="S161" s="213">
        <v>0</v>
      </c>
      <c r="T161" s="214">
        <f t="shared" si="8"/>
        <v>0</v>
      </c>
      <c r="AR161" s="215" t="s">
        <v>231</v>
      </c>
      <c r="AT161" s="215" t="s">
        <v>201</v>
      </c>
      <c r="AU161" s="215" t="s">
        <v>83</v>
      </c>
      <c r="AY161" s="13" t="s">
        <v>198</v>
      </c>
      <c r="BE161" s="216">
        <f t="shared" si="9"/>
        <v>0</v>
      </c>
      <c r="BF161" s="216">
        <f t="shared" si="10"/>
        <v>0</v>
      </c>
      <c r="BG161" s="216">
        <f t="shared" si="11"/>
        <v>0</v>
      </c>
      <c r="BH161" s="216">
        <f t="shared" si="12"/>
        <v>0</v>
      </c>
      <c r="BI161" s="216">
        <f t="shared" si="13"/>
        <v>0</v>
      </c>
      <c r="BJ161" s="13" t="s">
        <v>83</v>
      </c>
      <c r="BK161" s="216">
        <f t="shared" si="14"/>
        <v>0</v>
      </c>
      <c r="BL161" s="13" t="s">
        <v>231</v>
      </c>
      <c r="BM161" s="215" t="s">
        <v>260</v>
      </c>
    </row>
    <row r="162" spans="2:65" s="1" customFormat="1" ht="16.5" customHeight="1">
      <c r="B162" s="30"/>
      <c r="C162" s="205" t="s">
        <v>8</v>
      </c>
      <c r="D162" s="205" t="s">
        <v>201</v>
      </c>
      <c r="E162" s="206" t="s">
        <v>1741</v>
      </c>
      <c r="F162" s="207" t="s">
        <v>1742</v>
      </c>
      <c r="G162" s="208" t="s">
        <v>256</v>
      </c>
      <c r="H162" s="209">
        <v>26.84</v>
      </c>
      <c r="I162" s="210"/>
      <c r="J162" s="209">
        <f t="shared" si="5"/>
        <v>0</v>
      </c>
      <c r="K162" s="207" t="s">
        <v>1</v>
      </c>
      <c r="L162" s="34"/>
      <c r="M162" s="211" t="s">
        <v>1</v>
      </c>
      <c r="N162" s="212" t="s">
        <v>41</v>
      </c>
      <c r="O162" s="62"/>
      <c r="P162" s="213">
        <f t="shared" si="6"/>
        <v>0</v>
      </c>
      <c r="Q162" s="213">
        <v>7.8017883755588703E-4</v>
      </c>
      <c r="R162" s="213">
        <f t="shared" si="7"/>
        <v>2.0940000000000007E-2</v>
      </c>
      <c r="S162" s="213">
        <v>0</v>
      </c>
      <c r="T162" s="214">
        <f t="shared" si="8"/>
        <v>0</v>
      </c>
      <c r="AR162" s="215" t="s">
        <v>231</v>
      </c>
      <c r="AT162" s="215" t="s">
        <v>201</v>
      </c>
      <c r="AU162" s="215" t="s">
        <v>83</v>
      </c>
      <c r="AY162" s="13" t="s">
        <v>198</v>
      </c>
      <c r="BE162" s="216">
        <f t="shared" si="9"/>
        <v>0</v>
      </c>
      <c r="BF162" s="216">
        <f t="shared" si="10"/>
        <v>0</v>
      </c>
      <c r="BG162" s="216">
        <f t="shared" si="11"/>
        <v>0</v>
      </c>
      <c r="BH162" s="216">
        <f t="shared" si="12"/>
        <v>0</v>
      </c>
      <c r="BI162" s="216">
        <f t="shared" si="13"/>
        <v>0</v>
      </c>
      <c r="BJ162" s="13" t="s">
        <v>83</v>
      </c>
      <c r="BK162" s="216">
        <f t="shared" si="14"/>
        <v>0</v>
      </c>
      <c r="BL162" s="13" t="s">
        <v>231</v>
      </c>
      <c r="BM162" s="215" t="s">
        <v>263</v>
      </c>
    </row>
    <row r="163" spans="2:65" s="1" customFormat="1" ht="16.5" customHeight="1">
      <c r="B163" s="30"/>
      <c r="C163" s="205" t="s">
        <v>231</v>
      </c>
      <c r="D163" s="205" t="s">
        <v>201</v>
      </c>
      <c r="E163" s="206" t="s">
        <v>1743</v>
      </c>
      <c r="F163" s="207" t="s">
        <v>1744</v>
      </c>
      <c r="G163" s="208" t="s">
        <v>256</v>
      </c>
      <c r="H163" s="209">
        <v>24.2</v>
      </c>
      <c r="I163" s="210"/>
      <c r="J163" s="209">
        <f t="shared" si="5"/>
        <v>0</v>
      </c>
      <c r="K163" s="207" t="s">
        <v>1</v>
      </c>
      <c r="L163" s="34"/>
      <c r="M163" s="211" t="s">
        <v>1</v>
      </c>
      <c r="N163" s="212" t="s">
        <v>41</v>
      </c>
      <c r="O163" s="62"/>
      <c r="P163" s="213">
        <f t="shared" si="6"/>
        <v>0</v>
      </c>
      <c r="Q163" s="213">
        <v>1.3099173553718999E-3</v>
      </c>
      <c r="R163" s="213">
        <f t="shared" si="7"/>
        <v>3.1699999999999978E-2</v>
      </c>
      <c r="S163" s="213">
        <v>0</v>
      </c>
      <c r="T163" s="214">
        <f t="shared" si="8"/>
        <v>0</v>
      </c>
      <c r="AR163" s="215" t="s">
        <v>231</v>
      </c>
      <c r="AT163" s="215" t="s">
        <v>201</v>
      </c>
      <c r="AU163" s="215" t="s">
        <v>83</v>
      </c>
      <c r="AY163" s="13" t="s">
        <v>198</v>
      </c>
      <c r="BE163" s="216">
        <f t="shared" si="9"/>
        <v>0</v>
      </c>
      <c r="BF163" s="216">
        <f t="shared" si="10"/>
        <v>0</v>
      </c>
      <c r="BG163" s="216">
        <f t="shared" si="11"/>
        <v>0</v>
      </c>
      <c r="BH163" s="216">
        <f t="shared" si="12"/>
        <v>0</v>
      </c>
      <c r="BI163" s="216">
        <f t="shared" si="13"/>
        <v>0</v>
      </c>
      <c r="BJ163" s="13" t="s">
        <v>83</v>
      </c>
      <c r="BK163" s="216">
        <f t="shared" si="14"/>
        <v>0</v>
      </c>
      <c r="BL163" s="13" t="s">
        <v>231</v>
      </c>
      <c r="BM163" s="215" t="s">
        <v>267</v>
      </c>
    </row>
    <row r="164" spans="2:65" s="1" customFormat="1" ht="16.5" customHeight="1">
      <c r="B164" s="30"/>
      <c r="C164" s="205" t="s">
        <v>239</v>
      </c>
      <c r="D164" s="205" t="s">
        <v>201</v>
      </c>
      <c r="E164" s="206" t="s">
        <v>1745</v>
      </c>
      <c r="F164" s="207" t="s">
        <v>1746</v>
      </c>
      <c r="G164" s="208" t="s">
        <v>204</v>
      </c>
      <c r="H164" s="209">
        <v>10</v>
      </c>
      <c r="I164" s="210"/>
      <c r="J164" s="209">
        <f t="shared" si="5"/>
        <v>0</v>
      </c>
      <c r="K164" s="207" t="s">
        <v>1</v>
      </c>
      <c r="L164" s="34"/>
      <c r="M164" s="211" t="s">
        <v>1</v>
      </c>
      <c r="N164" s="212" t="s">
        <v>41</v>
      </c>
      <c r="O164" s="62"/>
      <c r="P164" s="213">
        <f t="shared" si="6"/>
        <v>0</v>
      </c>
      <c r="Q164" s="213">
        <v>2.2000000000000001E-4</v>
      </c>
      <c r="R164" s="213">
        <f t="shared" si="7"/>
        <v>2.2000000000000001E-3</v>
      </c>
      <c r="S164" s="213">
        <v>0</v>
      </c>
      <c r="T164" s="214">
        <f t="shared" si="8"/>
        <v>0</v>
      </c>
      <c r="AR164" s="215" t="s">
        <v>231</v>
      </c>
      <c r="AT164" s="215" t="s">
        <v>201</v>
      </c>
      <c r="AU164" s="215" t="s">
        <v>83</v>
      </c>
      <c r="AY164" s="13" t="s">
        <v>198</v>
      </c>
      <c r="BE164" s="216">
        <f t="shared" si="9"/>
        <v>0</v>
      </c>
      <c r="BF164" s="216">
        <f t="shared" si="10"/>
        <v>0</v>
      </c>
      <c r="BG164" s="216">
        <f t="shared" si="11"/>
        <v>0</v>
      </c>
      <c r="BH164" s="216">
        <f t="shared" si="12"/>
        <v>0</v>
      </c>
      <c r="BI164" s="216">
        <f t="shared" si="13"/>
        <v>0</v>
      </c>
      <c r="BJ164" s="13" t="s">
        <v>83</v>
      </c>
      <c r="BK164" s="216">
        <f t="shared" si="14"/>
        <v>0</v>
      </c>
      <c r="BL164" s="13" t="s">
        <v>231</v>
      </c>
      <c r="BM164" s="215" t="s">
        <v>272</v>
      </c>
    </row>
    <row r="165" spans="2:65" s="1" customFormat="1" ht="16.5" customHeight="1">
      <c r="B165" s="30"/>
      <c r="C165" s="205" t="s">
        <v>238</v>
      </c>
      <c r="D165" s="205" t="s">
        <v>201</v>
      </c>
      <c r="E165" s="206" t="s">
        <v>1747</v>
      </c>
      <c r="F165" s="207" t="s">
        <v>1748</v>
      </c>
      <c r="G165" s="208" t="s">
        <v>256</v>
      </c>
      <c r="H165" s="209">
        <v>12.87</v>
      </c>
      <c r="I165" s="210"/>
      <c r="J165" s="209">
        <f t="shared" si="5"/>
        <v>0</v>
      </c>
      <c r="K165" s="207" t="s">
        <v>1</v>
      </c>
      <c r="L165" s="34"/>
      <c r="M165" s="211" t="s">
        <v>1</v>
      </c>
      <c r="N165" s="212" t="s">
        <v>41</v>
      </c>
      <c r="O165" s="62"/>
      <c r="P165" s="213">
        <f t="shared" si="6"/>
        <v>0</v>
      </c>
      <c r="Q165" s="213">
        <v>2.0901320901320899E-3</v>
      </c>
      <c r="R165" s="213">
        <f t="shared" si="7"/>
        <v>2.6899999999999997E-2</v>
      </c>
      <c r="S165" s="213">
        <v>0</v>
      </c>
      <c r="T165" s="214">
        <f t="shared" si="8"/>
        <v>0</v>
      </c>
      <c r="AR165" s="215" t="s">
        <v>231</v>
      </c>
      <c r="AT165" s="215" t="s">
        <v>201</v>
      </c>
      <c r="AU165" s="215" t="s">
        <v>83</v>
      </c>
      <c r="AY165" s="13" t="s">
        <v>198</v>
      </c>
      <c r="BE165" s="216">
        <f t="shared" si="9"/>
        <v>0</v>
      </c>
      <c r="BF165" s="216">
        <f t="shared" si="10"/>
        <v>0</v>
      </c>
      <c r="BG165" s="216">
        <f t="shared" si="11"/>
        <v>0</v>
      </c>
      <c r="BH165" s="216">
        <f t="shared" si="12"/>
        <v>0</v>
      </c>
      <c r="BI165" s="216">
        <f t="shared" si="13"/>
        <v>0</v>
      </c>
      <c r="BJ165" s="13" t="s">
        <v>83</v>
      </c>
      <c r="BK165" s="216">
        <f t="shared" si="14"/>
        <v>0</v>
      </c>
      <c r="BL165" s="13" t="s">
        <v>231</v>
      </c>
      <c r="BM165" s="215" t="s">
        <v>276</v>
      </c>
    </row>
    <row r="166" spans="2:65" s="1" customFormat="1" ht="16.5" customHeight="1">
      <c r="B166" s="30"/>
      <c r="C166" s="205" t="s">
        <v>248</v>
      </c>
      <c r="D166" s="205" t="s">
        <v>201</v>
      </c>
      <c r="E166" s="206" t="s">
        <v>1749</v>
      </c>
      <c r="F166" s="207" t="s">
        <v>1750</v>
      </c>
      <c r="G166" s="208" t="s">
        <v>256</v>
      </c>
      <c r="H166" s="209">
        <v>31.57</v>
      </c>
      <c r="I166" s="210"/>
      <c r="J166" s="209">
        <f t="shared" si="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6"/>
        <v>0</v>
      </c>
      <c r="Q166" s="213">
        <v>2.5001583782071602E-3</v>
      </c>
      <c r="R166" s="213">
        <f t="shared" si="7"/>
        <v>7.8930000000000042E-2</v>
      </c>
      <c r="S166" s="213">
        <v>0</v>
      </c>
      <c r="T166" s="214">
        <f t="shared" si="8"/>
        <v>0</v>
      </c>
      <c r="AR166" s="215" t="s">
        <v>231</v>
      </c>
      <c r="AT166" s="215" t="s">
        <v>201</v>
      </c>
      <c r="AU166" s="215" t="s">
        <v>83</v>
      </c>
      <c r="AY166" s="13" t="s">
        <v>198</v>
      </c>
      <c r="BE166" s="216">
        <f t="shared" si="9"/>
        <v>0</v>
      </c>
      <c r="BF166" s="216">
        <f t="shared" si="10"/>
        <v>0</v>
      </c>
      <c r="BG166" s="216">
        <f t="shared" si="11"/>
        <v>0</v>
      </c>
      <c r="BH166" s="216">
        <f t="shared" si="12"/>
        <v>0</v>
      </c>
      <c r="BI166" s="216">
        <f t="shared" si="13"/>
        <v>0</v>
      </c>
      <c r="BJ166" s="13" t="s">
        <v>83</v>
      </c>
      <c r="BK166" s="216">
        <f t="shared" si="14"/>
        <v>0</v>
      </c>
      <c r="BL166" s="13" t="s">
        <v>231</v>
      </c>
      <c r="BM166" s="215" t="s">
        <v>279</v>
      </c>
    </row>
    <row r="167" spans="2:65" s="1" customFormat="1" ht="16.5" customHeight="1">
      <c r="B167" s="30"/>
      <c r="C167" s="205" t="s">
        <v>243</v>
      </c>
      <c r="D167" s="205" t="s">
        <v>201</v>
      </c>
      <c r="E167" s="206" t="s">
        <v>1751</v>
      </c>
      <c r="F167" s="207" t="s">
        <v>1752</v>
      </c>
      <c r="G167" s="208" t="s">
        <v>256</v>
      </c>
      <c r="H167" s="209">
        <v>60.28</v>
      </c>
      <c r="I167" s="210"/>
      <c r="J167" s="209">
        <f t="shared" si="5"/>
        <v>0</v>
      </c>
      <c r="K167" s="207" t="s">
        <v>1</v>
      </c>
      <c r="L167" s="34"/>
      <c r="M167" s="211" t="s">
        <v>1</v>
      </c>
      <c r="N167" s="212" t="s">
        <v>41</v>
      </c>
      <c r="O167" s="62"/>
      <c r="P167" s="213">
        <f t="shared" si="6"/>
        <v>0</v>
      </c>
      <c r="Q167" s="213">
        <v>3.5499336429993399E-3</v>
      </c>
      <c r="R167" s="213">
        <f t="shared" si="7"/>
        <v>0.21399000000000021</v>
      </c>
      <c r="S167" s="213">
        <v>0</v>
      </c>
      <c r="T167" s="214">
        <f t="shared" si="8"/>
        <v>0</v>
      </c>
      <c r="AR167" s="215" t="s">
        <v>231</v>
      </c>
      <c r="AT167" s="215" t="s">
        <v>201</v>
      </c>
      <c r="AU167" s="215" t="s">
        <v>83</v>
      </c>
      <c r="AY167" s="13" t="s">
        <v>198</v>
      </c>
      <c r="BE167" s="216">
        <f t="shared" si="9"/>
        <v>0</v>
      </c>
      <c r="BF167" s="216">
        <f t="shared" si="10"/>
        <v>0</v>
      </c>
      <c r="BG167" s="216">
        <f t="shared" si="11"/>
        <v>0</v>
      </c>
      <c r="BH167" s="216">
        <f t="shared" si="12"/>
        <v>0</v>
      </c>
      <c r="BI167" s="216">
        <f t="shared" si="13"/>
        <v>0</v>
      </c>
      <c r="BJ167" s="13" t="s">
        <v>83</v>
      </c>
      <c r="BK167" s="216">
        <f t="shared" si="14"/>
        <v>0</v>
      </c>
      <c r="BL167" s="13" t="s">
        <v>231</v>
      </c>
      <c r="BM167" s="215" t="s">
        <v>282</v>
      </c>
    </row>
    <row r="168" spans="2:65" s="1" customFormat="1" ht="16.5" customHeight="1">
      <c r="B168" s="30"/>
      <c r="C168" s="205" t="s">
        <v>7</v>
      </c>
      <c r="D168" s="205" t="s">
        <v>201</v>
      </c>
      <c r="E168" s="206" t="s">
        <v>1753</v>
      </c>
      <c r="F168" s="207" t="s">
        <v>1754</v>
      </c>
      <c r="G168" s="208" t="s">
        <v>204</v>
      </c>
      <c r="H168" s="209">
        <v>3</v>
      </c>
      <c r="I168" s="210"/>
      <c r="J168" s="209">
        <f t="shared" si="5"/>
        <v>0</v>
      </c>
      <c r="K168" s="207" t="s">
        <v>1</v>
      </c>
      <c r="L168" s="34"/>
      <c r="M168" s="211" t="s">
        <v>1</v>
      </c>
      <c r="N168" s="212" t="s">
        <v>41</v>
      </c>
      <c r="O168" s="62"/>
      <c r="P168" s="213">
        <f t="shared" si="6"/>
        <v>0</v>
      </c>
      <c r="Q168" s="213">
        <v>5.5000000000000003E-4</v>
      </c>
      <c r="R168" s="213">
        <f t="shared" si="7"/>
        <v>1.65E-3</v>
      </c>
      <c r="S168" s="213">
        <v>0</v>
      </c>
      <c r="T168" s="214">
        <f t="shared" si="8"/>
        <v>0</v>
      </c>
      <c r="AR168" s="215" t="s">
        <v>231</v>
      </c>
      <c r="AT168" s="215" t="s">
        <v>201</v>
      </c>
      <c r="AU168" s="215" t="s">
        <v>83</v>
      </c>
      <c r="AY168" s="13" t="s">
        <v>198</v>
      </c>
      <c r="BE168" s="216">
        <f t="shared" si="9"/>
        <v>0</v>
      </c>
      <c r="BF168" s="216">
        <f t="shared" si="10"/>
        <v>0</v>
      </c>
      <c r="BG168" s="216">
        <f t="shared" si="11"/>
        <v>0</v>
      </c>
      <c r="BH168" s="216">
        <f t="shared" si="12"/>
        <v>0</v>
      </c>
      <c r="BI168" s="216">
        <f t="shared" si="13"/>
        <v>0</v>
      </c>
      <c r="BJ168" s="13" t="s">
        <v>83</v>
      </c>
      <c r="BK168" s="216">
        <f t="shared" si="14"/>
        <v>0</v>
      </c>
      <c r="BL168" s="13" t="s">
        <v>231</v>
      </c>
      <c r="BM168" s="215" t="s">
        <v>285</v>
      </c>
    </row>
    <row r="169" spans="2:65" s="1" customFormat="1" ht="16.5" customHeight="1">
      <c r="B169" s="30"/>
      <c r="C169" s="205" t="s">
        <v>247</v>
      </c>
      <c r="D169" s="205" t="s">
        <v>201</v>
      </c>
      <c r="E169" s="206" t="s">
        <v>1755</v>
      </c>
      <c r="F169" s="207" t="s">
        <v>1756</v>
      </c>
      <c r="G169" s="208" t="s">
        <v>204</v>
      </c>
      <c r="H169" s="209">
        <v>13</v>
      </c>
      <c r="I169" s="210"/>
      <c r="J169" s="209">
        <f t="shared" si="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6"/>
        <v>0</v>
      </c>
      <c r="Q169" s="213">
        <v>0</v>
      </c>
      <c r="R169" s="213">
        <f t="shared" si="7"/>
        <v>0</v>
      </c>
      <c r="S169" s="213">
        <v>0</v>
      </c>
      <c r="T169" s="214">
        <f t="shared" si="8"/>
        <v>0</v>
      </c>
      <c r="AR169" s="215" t="s">
        <v>231</v>
      </c>
      <c r="AT169" s="215" t="s">
        <v>201</v>
      </c>
      <c r="AU169" s="215" t="s">
        <v>83</v>
      </c>
      <c r="AY169" s="13" t="s">
        <v>198</v>
      </c>
      <c r="BE169" s="216">
        <f t="shared" si="9"/>
        <v>0</v>
      </c>
      <c r="BF169" s="216">
        <f t="shared" si="10"/>
        <v>0</v>
      </c>
      <c r="BG169" s="216">
        <f t="shared" si="11"/>
        <v>0</v>
      </c>
      <c r="BH169" s="216">
        <f t="shared" si="12"/>
        <v>0</v>
      </c>
      <c r="BI169" s="216">
        <f t="shared" si="13"/>
        <v>0</v>
      </c>
      <c r="BJ169" s="13" t="s">
        <v>83</v>
      </c>
      <c r="BK169" s="216">
        <f t="shared" si="14"/>
        <v>0</v>
      </c>
      <c r="BL169" s="13" t="s">
        <v>231</v>
      </c>
      <c r="BM169" s="215" t="s">
        <v>288</v>
      </c>
    </row>
    <row r="170" spans="2:65" s="1" customFormat="1" ht="16.5" customHeight="1">
      <c r="B170" s="30"/>
      <c r="C170" s="205" t="s">
        <v>289</v>
      </c>
      <c r="D170" s="205" t="s">
        <v>201</v>
      </c>
      <c r="E170" s="206" t="s">
        <v>1757</v>
      </c>
      <c r="F170" s="207" t="s">
        <v>1758</v>
      </c>
      <c r="G170" s="208" t="s">
        <v>204</v>
      </c>
      <c r="H170" s="209">
        <v>26</v>
      </c>
      <c r="I170" s="210"/>
      <c r="J170" s="209">
        <f t="shared" si="5"/>
        <v>0</v>
      </c>
      <c r="K170" s="207" t="s">
        <v>1</v>
      </c>
      <c r="L170" s="34"/>
      <c r="M170" s="211" t="s">
        <v>1</v>
      </c>
      <c r="N170" s="212" t="s">
        <v>41</v>
      </c>
      <c r="O170" s="62"/>
      <c r="P170" s="213">
        <f t="shared" si="6"/>
        <v>0</v>
      </c>
      <c r="Q170" s="213">
        <v>0</v>
      </c>
      <c r="R170" s="213">
        <f t="shared" si="7"/>
        <v>0</v>
      </c>
      <c r="S170" s="213">
        <v>0</v>
      </c>
      <c r="T170" s="214">
        <f t="shared" si="8"/>
        <v>0</v>
      </c>
      <c r="AR170" s="215" t="s">
        <v>231</v>
      </c>
      <c r="AT170" s="215" t="s">
        <v>201</v>
      </c>
      <c r="AU170" s="215" t="s">
        <v>83</v>
      </c>
      <c r="AY170" s="13" t="s">
        <v>198</v>
      </c>
      <c r="BE170" s="216">
        <f t="shared" si="9"/>
        <v>0</v>
      </c>
      <c r="BF170" s="216">
        <f t="shared" si="10"/>
        <v>0</v>
      </c>
      <c r="BG170" s="216">
        <f t="shared" si="11"/>
        <v>0</v>
      </c>
      <c r="BH170" s="216">
        <f t="shared" si="12"/>
        <v>0</v>
      </c>
      <c r="BI170" s="216">
        <f t="shared" si="13"/>
        <v>0</v>
      </c>
      <c r="BJ170" s="13" t="s">
        <v>83</v>
      </c>
      <c r="BK170" s="216">
        <f t="shared" si="14"/>
        <v>0</v>
      </c>
      <c r="BL170" s="13" t="s">
        <v>231</v>
      </c>
      <c r="BM170" s="215" t="s">
        <v>292</v>
      </c>
    </row>
    <row r="171" spans="2:65" s="1" customFormat="1" ht="16.5" customHeight="1">
      <c r="B171" s="30"/>
      <c r="C171" s="205" t="s">
        <v>252</v>
      </c>
      <c r="D171" s="205" t="s">
        <v>201</v>
      </c>
      <c r="E171" s="206" t="s">
        <v>1759</v>
      </c>
      <c r="F171" s="207" t="s">
        <v>1760</v>
      </c>
      <c r="G171" s="208" t="s">
        <v>204</v>
      </c>
      <c r="H171" s="209">
        <v>12</v>
      </c>
      <c r="I171" s="210"/>
      <c r="J171" s="209">
        <f t="shared" si="5"/>
        <v>0</v>
      </c>
      <c r="K171" s="207" t="s">
        <v>1</v>
      </c>
      <c r="L171" s="34"/>
      <c r="M171" s="211" t="s">
        <v>1</v>
      </c>
      <c r="N171" s="212" t="s">
        <v>41</v>
      </c>
      <c r="O171" s="62"/>
      <c r="P171" s="213">
        <f t="shared" si="6"/>
        <v>0</v>
      </c>
      <c r="Q171" s="213">
        <v>0</v>
      </c>
      <c r="R171" s="213">
        <f t="shared" si="7"/>
        <v>0</v>
      </c>
      <c r="S171" s="213">
        <v>0</v>
      </c>
      <c r="T171" s="214">
        <f t="shared" si="8"/>
        <v>0</v>
      </c>
      <c r="AR171" s="215" t="s">
        <v>231</v>
      </c>
      <c r="AT171" s="215" t="s">
        <v>201</v>
      </c>
      <c r="AU171" s="215" t="s">
        <v>83</v>
      </c>
      <c r="AY171" s="13" t="s">
        <v>198</v>
      </c>
      <c r="BE171" s="216">
        <f t="shared" si="9"/>
        <v>0</v>
      </c>
      <c r="BF171" s="216">
        <f t="shared" si="10"/>
        <v>0</v>
      </c>
      <c r="BG171" s="216">
        <f t="shared" si="11"/>
        <v>0</v>
      </c>
      <c r="BH171" s="216">
        <f t="shared" si="12"/>
        <v>0</v>
      </c>
      <c r="BI171" s="216">
        <f t="shared" si="13"/>
        <v>0</v>
      </c>
      <c r="BJ171" s="13" t="s">
        <v>83</v>
      </c>
      <c r="BK171" s="216">
        <f t="shared" si="14"/>
        <v>0</v>
      </c>
      <c r="BL171" s="13" t="s">
        <v>231</v>
      </c>
      <c r="BM171" s="215" t="s">
        <v>295</v>
      </c>
    </row>
    <row r="172" spans="2:65" s="1" customFormat="1" ht="16.5" customHeight="1">
      <c r="B172" s="30"/>
      <c r="C172" s="205" t="s">
        <v>296</v>
      </c>
      <c r="D172" s="205" t="s">
        <v>201</v>
      </c>
      <c r="E172" s="206" t="s">
        <v>1761</v>
      </c>
      <c r="F172" s="207" t="s">
        <v>1762</v>
      </c>
      <c r="G172" s="208" t="s">
        <v>204</v>
      </c>
      <c r="H172" s="209">
        <v>2</v>
      </c>
      <c r="I172" s="210"/>
      <c r="J172" s="209">
        <f t="shared" si="5"/>
        <v>0</v>
      </c>
      <c r="K172" s="207" t="s">
        <v>1</v>
      </c>
      <c r="L172" s="34"/>
      <c r="M172" s="211" t="s">
        <v>1</v>
      </c>
      <c r="N172" s="212" t="s">
        <v>41</v>
      </c>
      <c r="O172" s="62"/>
      <c r="P172" s="213">
        <f t="shared" si="6"/>
        <v>0</v>
      </c>
      <c r="Q172" s="213">
        <v>1.2999999999999999E-4</v>
      </c>
      <c r="R172" s="213">
        <f t="shared" si="7"/>
        <v>2.5999999999999998E-4</v>
      </c>
      <c r="S172" s="213">
        <v>0</v>
      </c>
      <c r="T172" s="214">
        <f t="shared" si="8"/>
        <v>0</v>
      </c>
      <c r="AR172" s="215" t="s">
        <v>231</v>
      </c>
      <c r="AT172" s="215" t="s">
        <v>201</v>
      </c>
      <c r="AU172" s="215" t="s">
        <v>83</v>
      </c>
      <c r="AY172" s="13" t="s">
        <v>198</v>
      </c>
      <c r="BE172" s="216">
        <f t="shared" si="9"/>
        <v>0</v>
      </c>
      <c r="BF172" s="216">
        <f t="shared" si="10"/>
        <v>0</v>
      </c>
      <c r="BG172" s="216">
        <f t="shared" si="11"/>
        <v>0</v>
      </c>
      <c r="BH172" s="216">
        <f t="shared" si="12"/>
        <v>0</v>
      </c>
      <c r="BI172" s="216">
        <f t="shared" si="13"/>
        <v>0</v>
      </c>
      <c r="BJ172" s="13" t="s">
        <v>83</v>
      </c>
      <c r="BK172" s="216">
        <f t="shared" si="14"/>
        <v>0</v>
      </c>
      <c r="BL172" s="13" t="s">
        <v>231</v>
      </c>
      <c r="BM172" s="215" t="s">
        <v>299</v>
      </c>
    </row>
    <row r="173" spans="2:65" s="1" customFormat="1" ht="16.5" customHeight="1">
      <c r="B173" s="30"/>
      <c r="C173" s="205" t="s">
        <v>257</v>
      </c>
      <c r="D173" s="205" t="s">
        <v>201</v>
      </c>
      <c r="E173" s="206" t="s">
        <v>1763</v>
      </c>
      <c r="F173" s="207" t="s">
        <v>1762</v>
      </c>
      <c r="G173" s="208" t="s">
        <v>204</v>
      </c>
      <c r="H173" s="209">
        <v>2</v>
      </c>
      <c r="I173" s="210"/>
      <c r="J173" s="209">
        <f t="shared" si="5"/>
        <v>0</v>
      </c>
      <c r="K173" s="207" t="s">
        <v>1</v>
      </c>
      <c r="L173" s="34"/>
      <c r="M173" s="211" t="s">
        <v>1</v>
      </c>
      <c r="N173" s="212" t="s">
        <v>41</v>
      </c>
      <c r="O173" s="62"/>
      <c r="P173" s="213">
        <f t="shared" si="6"/>
        <v>0</v>
      </c>
      <c r="Q173" s="213">
        <v>2.7E-4</v>
      </c>
      <c r="R173" s="213">
        <f t="shared" si="7"/>
        <v>5.4000000000000001E-4</v>
      </c>
      <c r="S173" s="213">
        <v>0</v>
      </c>
      <c r="T173" s="214">
        <f t="shared" si="8"/>
        <v>0</v>
      </c>
      <c r="AR173" s="215" t="s">
        <v>231</v>
      </c>
      <c r="AT173" s="215" t="s">
        <v>201</v>
      </c>
      <c r="AU173" s="215" t="s">
        <v>83</v>
      </c>
      <c r="AY173" s="13" t="s">
        <v>198</v>
      </c>
      <c r="BE173" s="216">
        <f t="shared" si="9"/>
        <v>0</v>
      </c>
      <c r="BF173" s="216">
        <f t="shared" si="10"/>
        <v>0</v>
      </c>
      <c r="BG173" s="216">
        <f t="shared" si="11"/>
        <v>0</v>
      </c>
      <c r="BH173" s="216">
        <f t="shared" si="12"/>
        <v>0</v>
      </c>
      <c r="BI173" s="216">
        <f t="shared" si="13"/>
        <v>0</v>
      </c>
      <c r="BJ173" s="13" t="s">
        <v>83</v>
      </c>
      <c r="BK173" s="216">
        <f t="shared" si="14"/>
        <v>0</v>
      </c>
      <c r="BL173" s="13" t="s">
        <v>231</v>
      </c>
      <c r="BM173" s="215" t="s">
        <v>304</v>
      </c>
    </row>
    <row r="174" spans="2:65" s="1" customFormat="1" ht="16.5" customHeight="1">
      <c r="B174" s="30"/>
      <c r="C174" s="205" t="s">
        <v>268</v>
      </c>
      <c r="D174" s="205" t="s">
        <v>201</v>
      </c>
      <c r="E174" s="206" t="s">
        <v>1764</v>
      </c>
      <c r="F174" s="207" t="s">
        <v>1765</v>
      </c>
      <c r="G174" s="208" t="s">
        <v>256</v>
      </c>
      <c r="H174" s="209">
        <v>155.76</v>
      </c>
      <c r="I174" s="210"/>
      <c r="J174" s="209">
        <f t="shared" si="5"/>
        <v>0</v>
      </c>
      <c r="K174" s="207" t="s">
        <v>1</v>
      </c>
      <c r="L174" s="34"/>
      <c r="M174" s="211" t="s">
        <v>1</v>
      </c>
      <c r="N174" s="212" t="s">
        <v>41</v>
      </c>
      <c r="O174" s="62"/>
      <c r="P174" s="213">
        <f t="shared" si="6"/>
        <v>0</v>
      </c>
      <c r="Q174" s="213">
        <v>0</v>
      </c>
      <c r="R174" s="213">
        <f t="shared" si="7"/>
        <v>0</v>
      </c>
      <c r="S174" s="213">
        <v>0</v>
      </c>
      <c r="T174" s="214">
        <f t="shared" si="8"/>
        <v>0</v>
      </c>
      <c r="AR174" s="215" t="s">
        <v>231</v>
      </c>
      <c r="AT174" s="215" t="s">
        <v>201</v>
      </c>
      <c r="AU174" s="215" t="s">
        <v>83</v>
      </c>
      <c r="AY174" s="13" t="s">
        <v>198</v>
      </c>
      <c r="BE174" s="216">
        <f t="shared" si="9"/>
        <v>0</v>
      </c>
      <c r="BF174" s="216">
        <f t="shared" si="10"/>
        <v>0</v>
      </c>
      <c r="BG174" s="216">
        <f t="shared" si="11"/>
        <v>0</v>
      </c>
      <c r="BH174" s="216">
        <f t="shared" si="12"/>
        <v>0</v>
      </c>
      <c r="BI174" s="216">
        <f t="shared" si="13"/>
        <v>0</v>
      </c>
      <c r="BJ174" s="13" t="s">
        <v>83</v>
      </c>
      <c r="BK174" s="216">
        <f t="shared" si="14"/>
        <v>0</v>
      </c>
      <c r="BL174" s="13" t="s">
        <v>231</v>
      </c>
      <c r="BM174" s="215" t="s">
        <v>307</v>
      </c>
    </row>
    <row r="175" spans="2:65" s="1" customFormat="1" ht="16.5" customHeight="1">
      <c r="B175" s="30"/>
      <c r="C175" s="205" t="s">
        <v>260</v>
      </c>
      <c r="D175" s="205" t="s">
        <v>201</v>
      </c>
      <c r="E175" s="206" t="s">
        <v>1766</v>
      </c>
      <c r="F175" s="207" t="s">
        <v>1767</v>
      </c>
      <c r="G175" s="208" t="s">
        <v>204</v>
      </c>
      <c r="H175" s="209">
        <v>4</v>
      </c>
      <c r="I175" s="210"/>
      <c r="J175" s="209">
        <f t="shared" si="5"/>
        <v>0</v>
      </c>
      <c r="K175" s="207" t="s">
        <v>1</v>
      </c>
      <c r="L175" s="34"/>
      <c r="M175" s="211" t="s">
        <v>1</v>
      </c>
      <c r="N175" s="212" t="s">
        <v>41</v>
      </c>
      <c r="O175" s="62"/>
      <c r="P175" s="213">
        <f t="shared" si="6"/>
        <v>0</v>
      </c>
      <c r="Q175" s="213">
        <v>7.6429999999999998E-2</v>
      </c>
      <c r="R175" s="213">
        <f t="shared" si="7"/>
        <v>0.30571999999999999</v>
      </c>
      <c r="S175" s="213">
        <v>0</v>
      </c>
      <c r="T175" s="214">
        <f t="shared" si="8"/>
        <v>0</v>
      </c>
      <c r="AR175" s="215" t="s">
        <v>231</v>
      </c>
      <c r="AT175" s="215" t="s">
        <v>201</v>
      </c>
      <c r="AU175" s="215" t="s">
        <v>83</v>
      </c>
      <c r="AY175" s="13" t="s">
        <v>198</v>
      </c>
      <c r="BE175" s="216">
        <f t="shared" si="9"/>
        <v>0</v>
      </c>
      <c r="BF175" s="216">
        <f t="shared" si="10"/>
        <v>0</v>
      </c>
      <c r="BG175" s="216">
        <f t="shared" si="11"/>
        <v>0</v>
      </c>
      <c r="BH175" s="216">
        <f t="shared" si="12"/>
        <v>0</v>
      </c>
      <c r="BI175" s="216">
        <f t="shared" si="13"/>
        <v>0</v>
      </c>
      <c r="BJ175" s="13" t="s">
        <v>83</v>
      </c>
      <c r="BK175" s="216">
        <f t="shared" si="14"/>
        <v>0</v>
      </c>
      <c r="BL175" s="13" t="s">
        <v>231</v>
      </c>
      <c r="BM175" s="215" t="s">
        <v>310</v>
      </c>
    </row>
    <row r="176" spans="2:65" s="1" customFormat="1" ht="16.5" customHeight="1">
      <c r="B176" s="30"/>
      <c r="C176" s="205" t="s">
        <v>311</v>
      </c>
      <c r="D176" s="205" t="s">
        <v>201</v>
      </c>
      <c r="E176" s="206" t="s">
        <v>1768</v>
      </c>
      <c r="F176" s="207" t="s">
        <v>1769</v>
      </c>
      <c r="G176" s="208" t="s">
        <v>204</v>
      </c>
      <c r="H176" s="209">
        <v>3</v>
      </c>
      <c r="I176" s="210"/>
      <c r="J176" s="209">
        <f t="shared" si="5"/>
        <v>0</v>
      </c>
      <c r="K176" s="207" t="s">
        <v>1</v>
      </c>
      <c r="L176" s="34"/>
      <c r="M176" s="211" t="s">
        <v>1</v>
      </c>
      <c r="N176" s="212" t="s">
        <v>41</v>
      </c>
      <c r="O176" s="62"/>
      <c r="P176" s="213">
        <f t="shared" si="6"/>
        <v>0</v>
      </c>
      <c r="Q176" s="213">
        <v>7.5000000000000002E-4</v>
      </c>
      <c r="R176" s="213">
        <f t="shared" si="7"/>
        <v>2.2500000000000003E-3</v>
      </c>
      <c r="S176" s="213">
        <v>0</v>
      </c>
      <c r="T176" s="214">
        <f t="shared" si="8"/>
        <v>0</v>
      </c>
      <c r="AR176" s="215" t="s">
        <v>231</v>
      </c>
      <c r="AT176" s="215" t="s">
        <v>201</v>
      </c>
      <c r="AU176" s="215" t="s">
        <v>83</v>
      </c>
      <c r="AY176" s="13" t="s">
        <v>198</v>
      </c>
      <c r="BE176" s="216">
        <f t="shared" si="9"/>
        <v>0</v>
      </c>
      <c r="BF176" s="216">
        <f t="shared" si="10"/>
        <v>0</v>
      </c>
      <c r="BG176" s="216">
        <f t="shared" si="11"/>
        <v>0</v>
      </c>
      <c r="BH176" s="216">
        <f t="shared" si="12"/>
        <v>0</v>
      </c>
      <c r="BI176" s="216">
        <f t="shared" si="13"/>
        <v>0</v>
      </c>
      <c r="BJ176" s="13" t="s">
        <v>83</v>
      </c>
      <c r="BK176" s="216">
        <f t="shared" si="14"/>
        <v>0</v>
      </c>
      <c r="BL176" s="13" t="s">
        <v>231</v>
      </c>
      <c r="BM176" s="215" t="s">
        <v>314</v>
      </c>
    </row>
    <row r="177" spans="2:65" s="1" customFormat="1" ht="16.5" customHeight="1">
      <c r="B177" s="30"/>
      <c r="C177" s="205" t="s">
        <v>263</v>
      </c>
      <c r="D177" s="205" t="s">
        <v>201</v>
      </c>
      <c r="E177" s="206" t="s">
        <v>1770</v>
      </c>
      <c r="F177" s="207" t="s">
        <v>1771</v>
      </c>
      <c r="G177" s="208" t="s">
        <v>266</v>
      </c>
      <c r="H177" s="209">
        <v>0.72</v>
      </c>
      <c r="I177" s="210"/>
      <c r="J177" s="209">
        <f t="shared" si="5"/>
        <v>0</v>
      </c>
      <c r="K177" s="207" t="s">
        <v>1</v>
      </c>
      <c r="L177" s="34"/>
      <c r="M177" s="211" t="s">
        <v>1</v>
      </c>
      <c r="N177" s="212" t="s">
        <v>41</v>
      </c>
      <c r="O177" s="62"/>
      <c r="P177" s="213">
        <f t="shared" si="6"/>
        <v>0</v>
      </c>
      <c r="Q177" s="213">
        <v>0</v>
      </c>
      <c r="R177" s="213">
        <f t="shared" si="7"/>
        <v>0</v>
      </c>
      <c r="S177" s="213">
        <v>0</v>
      </c>
      <c r="T177" s="214">
        <f t="shared" si="8"/>
        <v>0</v>
      </c>
      <c r="AR177" s="215" t="s">
        <v>231</v>
      </c>
      <c r="AT177" s="215" t="s">
        <v>201</v>
      </c>
      <c r="AU177" s="215" t="s">
        <v>83</v>
      </c>
      <c r="AY177" s="13" t="s">
        <v>198</v>
      </c>
      <c r="BE177" s="216">
        <f t="shared" si="9"/>
        <v>0</v>
      </c>
      <c r="BF177" s="216">
        <f t="shared" si="10"/>
        <v>0</v>
      </c>
      <c r="BG177" s="216">
        <f t="shared" si="11"/>
        <v>0</v>
      </c>
      <c r="BH177" s="216">
        <f t="shared" si="12"/>
        <v>0</v>
      </c>
      <c r="BI177" s="216">
        <f t="shared" si="13"/>
        <v>0</v>
      </c>
      <c r="BJ177" s="13" t="s">
        <v>83</v>
      </c>
      <c r="BK177" s="216">
        <f t="shared" si="14"/>
        <v>0</v>
      </c>
      <c r="BL177" s="13" t="s">
        <v>231</v>
      </c>
      <c r="BM177" s="215" t="s">
        <v>317</v>
      </c>
    </row>
    <row r="178" spans="2:65" s="11" customFormat="1" ht="25.9" customHeight="1">
      <c r="B178" s="189"/>
      <c r="C178" s="190"/>
      <c r="D178" s="191" t="s">
        <v>75</v>
      </c>
      <c r="E178" s="192" t="s">
        <v>1772</v>
      </c>
      <c r="F178" s="192" t="s">
        <v>1773</v>
      </c>
      <c r="G178" s="190"/>
      <c r="H178" s="190"/>
      <c r="I178" s="193"/>
      <c r="J178" s="194">
        <f>BK178</f>
        <v>0</v>
      </c>
      <c r="K178" s="190"/>
      <c r="L178" s="195"/>
      <c r="M178" s="196"/>
      <c r="N178" s="197"/>
      <c r="O178" s="197"/>
      <c r="P178" s="198">
        <f>SUM(P179:P212)</f>
        <v>0</v>
      </c>
      <c r="Q178" s="197"/>
      <c r="R178" s="198">
        <f>SUM(R179:R212)</f>
        <v>1.3952206999999999</v>
      </c>
      <c r="S178" s="197"/>
      <c r="T178" s="199">
        <f>SUM(T179:T212)</f>
        <v>0</v>
      </c>
      <c r="AR178" s="200" t="s">
        <v>85</v>
      </c>
      <c r="AT178" s="201" t="s">
        <v>75</v>
      </c>
      <c r="AU178" s="201" t="s">
        <v>76</v>
      </c>
      <c r="AY178" s="200" t="s">
        <v>198</v>
      </c>
      <c r="BK178" s="202">
        <f>SUM(BK179:BK212)</f>
        <v>0</v>
      </c>
    </row>
    <row r="179" spans="2:65" s="1" customFormat="1" ht="16.5" customHeight="1">
      <c r="B179" s="30"/>
      <c r="C179" s="205" t="s">
        <v>300</v>
      </c>
      <c r="D179" s="205" t="s">
        <v>201</v>
      </c>
      <c r="E179" s="206" t="s">
        <v>1774</v>
      </c>
      <c r="F179" s="207" t="s">
        <v>1775</v>
      </c>
      <c r="G179" s="208" t="s">
        <v>256</v>
      </c>
      <c r="H179" s="209">
        <v>92.09</v>
      </c>
      <c r="I179" s="210"/>
      <c r="J179" s="209">
        <f t="shared" ref="J179:J212" si="15">ROUND(I179*H179,2)</f>
        <v>0</v>
      </c>
      <c r="K179" s="207" t="s">
        <v>1</v>
      </c>
      <c r="L179" s="34"/>
      <c r="M179" s="211" t="s">
        <v>1</v>
      </c>
      <c r="N179" s="212" t="s">
        <v>41</v>
      </c>
      <c r="O179" s="62"/>
      <c r="P179" s="213">
        <f t="shared" ref="P179:P212" si="16">O179*H179</f>
        <v>0</v>
      </c>
      <c r="Q179" s="213">
        <v>4.0299999999999997E-3</v>
      </c>
      <c r="R179" s="213">
        <f t="shared" ref="R179:R212" si="17">Q179*H179</f>
        <v>0.37112269999999997</v>
      </c>
      <c r="S179" s="213">
        <v>0</v>
      </c>
      <c r="T179" s="214">
        <f t="shared" ref="T179:T212" si="18">S179*H179</f>
        <v>0</v>
      </c>
      <c r="AR179" s="215" t="s">
        <v>231</v>
      </c>
      <c r="AT179" s="215" t="s">
        <v>201</v>
      </c>
      <c r="AU179" s="215" t="s">
        <v>83</v>
      </c>
      <c r="AY179" s="13" t="s">
        <v>198</v>
      </c>
      <c r="BE179" s="216">
        <f t="shared" ref="BE179:BE212" si="19">IF(N179="základní",J179,0)</f>
        <v>0</v>
      </c>
      <c r="BF179" s="216">
        <f t="shared" ref="BF179:BF212" si="20">IF(N179="snížená",J179,0)</f>
        <v>0</v>
      </c>
      <c r="BG179" s="216">
        <f t="shared" ref="BG179:BG212" si="21">IF(N179="zákl. přenesená",J179,0)</f>
        <v>0</v>
      </c>
      <c r="BH179" s="216">
        <f t="shared" ref="BH179:BH212" si="22">IF(N179="sníž. přenesená",J179,0)</f>
        <v>0</v>
      </c>
      <c r="BI179" s="216">
        <f t="shared" ref="BI179:BI212" si="23">IF(N179="nulová",J179,0)</f>
        <v>0</v>
      </c>
      <c r="BJ179" s="13" t="s">
        <v>83</v>
      </c>
      <c r="BK179" s="216">
        <f t="shared" ref="BK179:BK212" si="24">ROUND(I179*H179,2)</f>
        <v>0</v>
      </c>
      <c r="BL179" s="13" t="s">
        <v>231</v>
      </c>
      <c r="BM179" s="215" t="s">
        <v>320</v>
      </c>
    </row>
    <row r="180" spans="2:65" s="1" customFormat="1" ht="16.5" customHeight="1">
      <c r="B180" s="30"/>
      <c r="C180" s="205" t="s">
        <v>267</v>
      </c>
      <c r="D180" s="205" t="s">
        <v>201</v>
      </c>
      <c r="E180" s="206" t="s">
        <v>1776</v>
      </c>
      <c r="F180" s="207" t="s">
        <v>1777</v>
      </c>
      <c r="G180" s="208" t="s">
        <v>256</v>
      </c>
      <c r="H180" s="209">
        <v>15.12</v>
      </c>
      <c r="I180" s="210"/>
      <c r="J180" s="209">
        <f t="shared" si="15"/>
        <v>0</v>
      </c>
      <c r="K180" s="207" t="s">
        <v>1</v>
      </c>
      <c r="L180" s="34"/>
      <c r="M180" s="211" t="s">
        <v>1</v>
      </c>
      <c r="N180" s="212" t="s">
        <v>41</v>
      </c>
      <c r="O180" s="62"/>
      <c r="P180" s="213">
        <f t="shared" si="16"/>
        <v>0</v>
      </c>
      <c r="Q180" s="213">
        <v>5.2400793650793703E-3</v>
      </c>
      <c r="R180" s="213">
        <f t="shared" si="17"/>
        <v>7.9230000000000078E-2</v>
      </c>
      <c r="S180" s="213">
        <v>0</v>
      </c>
      <c r="T180" s="214">
        <f t="shared" si="18"/>
        <v>0</v>
      </c>
      <c r="AR180" s="215" t="s">
        <v>231</v>
      </c>
      <c r="AT180" s="215" t="s">
        <v>201</v>
      </c>
      <c r="AU180" s="215" t="s">
        <v>83</v>
      </c>
      <c r="AY180" s="13" t="s">
        <v>198</v>
      </c>
      <c r="BE180" s="216">
        <f t="shared" si="19"/>
        <v>0</v>
      </c>
      <c r="BF180" s="216">
        <f t="shared" si="20"/>
        <v>0</v>
      </c>
      <c r="BG180" s="216">
        <f t="shared" si="21"/>
        <v>0</v>
      </c>
      <c r="BH180" s="216">
        <f t="shared" si="22"/>
        <v>0</v>
      </c>
      <c r="BI180" s="216">
        <f t="shared" si="23"/>
        <v>0</v>
      </c>
      <c r="BJ180" s="13" t="s">
        <v>83</v>
      </c>
      <c r="BK180" s="216">
        <f t="shared" si="24"/>
        <v>0</v>
      </c>
      <c r="BL180" s="13" t="s">
        <v>231</v>
      </c>
      <c r="BM180" s="215" t="s">
        <v>323</v>
      </c>
    </row>
    <row r="181" spans="2:65" s="1" customFormat="1" ht="16.5" customHeight="1">
      <c r="B181" s="30"/>
      <c r="C181" s="205" t="s">
        <v>324</v>
      </c>
      <c r="D181" s="205" t="s">
        <v>201</v>
      </c>
      <c r="E181" s="206" t="s">
        <v>1778</v>
      </c>
      <c r="F181" s="207" t="s">
        <v>1779</v>
      </c>
      <c r="G181" s="208" t="s">
        <v>256</v>
      </c>
      <c r="H181" s="209">
        <v>14.3</v>
      </c>
      <c r="I181" s="210"/>
      <c r="J181" s="209">
        <f t="shared" si="15"/>
        <v>0</v>
      </c>
      <c r="K181" s="207" t="s">
        <v>1</v>
      </c>
      <c r="L181" s="34"/>
      <c r="M181" s="211" t="s">
        <v>1</v>
      </c>
      <c r="N181" s="212" t="s">
        <v>41</v>
      </c>
      <c r="O181" s="62"/>
      <c r="P181" s="213">
        <f t="shared" si="16"/>
        <v>0</v>
      </c>
      <c r="Q181" s="213">
        <v>5.4398601398601403E-3</v>
      </c>
      <c r="R181" s="213">
        <f t="shared" si="17"/>
        <v>7.7790000000000012E-2</v>
      </c>
      <c r="S181" s="213">
        <v>0</v>
      </c>
      <c r="T181" s="214">
        <f t="shared" si="18"/>
        <v>0</v>
      </c>
      <c r="AR181" s="215" t="s">
        <v>231</v>
      </c>
      <c r="AT181" s="215" t="s">
        <v>201</v>
      </c>
      <c r="AU181" s="215" t="s">
        <v>83</v>
      </c>
      <c r="AY181" s="13" t="s">
        <v>198</v>
      </c>
      <c r="BE181" s="216">
        <f t="shared" si="19"/>
        <v>0</v>
      </c>
      <c r="BF181" s="216">
        <f t="shared" si="20"/>
        <v>0</v>
      </c>
      <c r="BG181" s="216">
        <f t="shared" si="21"/>
        <v>0</v>
      </c>
      <c r="BH181" s="216">
        <f t="shared" si="22"/>
        <v>0</v>
      </c>
      <c r="BI181" s="216">
        <f t="shared" si="23"/>
        <v>0</v>
      </c>
      <c r="BJ181" s="13" t="s">
        <v>83</v>
      </c>
      <c r="BK181" s="216">
        <f t="shared" si="24"/>
        <v>0</v>
      </c>
      <c r="BL181" s="13" t="s">
        <v>231</v>
      </c>
      <c r="BM181" s="215" t="s">
        <v>327</v>
      </c>
    </row>
    <row r="182" spans="2:65" s="1" customFormat="1" ht="16.5" customHeight="1">
      <c r="B182" s="30"/>
      <c r="C182" s="205" t="s">
        <v>272</v>
      </c>
      <c r="D182" s="205" t="s">
        <v>201</v>
      </c>
      <c r="E182" s="206" t="s">
        <v>1780</v>
      </c>
      <c r="F182" s="207" t="s">
        <v>1781</v>
      </c>
      <c r="G182" s="208" t="s">
        <v>256</v>
      </c>
      <c r="H182" s="209">
        <v>7.15</v>
      </c>
      <c r="I182" s="210"/>
      <c r="J182" s="209">
        <f t="shared" si="15"/>
        <v>0</v>
      </c>
      <c r="K182" s="207" t="s">
        <v>1</v>
      </c>
      <c r="L182" s="34"/>
      <c r="M182" s="211" t="s">
        <v>1</v>
      </c>
      <c r="N182" s="212" t="s">
        <v>41</v>
      </c>
      <c r="O182" s="62"/>
      <c r="P182" s="213">
        <f t="shared" si="16"/>
        <v>0</v>
      </c>
      <c r="Q182" s="213">
        <v>5.7496503496503497E-3</v>
      </c>
      <c r="R182" s="213">
        <f t="shared" si="17"/>
        <v>4.1110000000000001E-2</v>
      </c>
      <c r="S182" s="213">
        <v>0</v>
      </c>
      <c r="T182" s="214">
        <f t="shared" si="18"/>
        <v>0</v>
      </c>
      <c r="AR182" s="215" t="s">
        <v>231</v>
      </c>
      <c r="AT182" s="215" t="s">
        <v>201</v>
      </c>
      <c r="AU182" s="215" t="s">
        <v>83</v>
      </c>
      <c r="AY182" s="13" t="s">
        <v>198</v>
      </c>
      <c r="BE182" s="216">
        <f t="shared" si="19"/>
        <v>0</v>
      </c>
      <c r="BF182" s="216">
        <f t="shared" si="20"/>
        <v>0</v>
      </c>
      <c r="BG182" s="216">
        <f t="shared" si="21"/>
        <v>0</v>
      </c>
      <c r="BH182" s="216">
        <f t="shared" si="22"/>
        <v>0</v>
      </c>
      <c r="BI182" s="216">
        <f t="shared" si="23"/>
        <v>0</v>
      </c>
      <c r="BJ182" s="13" t="s">
        <v>83</v>
      </c>
      <c r="BK182" s="216">
        <f t="shared" si="24"/>
        <v>0</v>
      </c>
      <c r="BL182" s="13" t="s">
        <v>231</v>
      </c>
      <c r="BM182" s="215" t="s">
        <v>330</v>
      </c>
    </row>
    <row r="183" spans="2:65" s="1" customFormat="1" ht="16.5" customHeight="1">
      <c r="B183" s="30"/>
      <c r="C183" s="205" t="s">
        <v>331</v>
      </c>
      <c r="D183" s="205" t="s">
        <v>201</v>
      </c>
      <c r="E183" s="206" t="s">
        <v>1782</v>
      </c>
      <c r="F183" s="207" t="s">
        <v>1783</v>
      </c>
      <c r="G183" s="208" t="s">
        <v>256</v>
      </c>
      <c r="H183" s="209">
        <v>122.8</v>
      </c>
      <c r="I183" s="210"/>
      <c r="J183" s="209">
        <f t="shared" si="15"/>
        <v>0</v>
      </c>
      <c r="K183" s="207" t="s">
        <v>1</v>
      </c>
      <c r="L183" s="34"/>
      <c r="M183" s="211" t="s">
        <v>1</v>
      </c>
      <c r="N183" s="212" t="s">
        <v>41</v>
      </c>
      <c r="O183" s="62"/>
      <c r="P183" s="213">
        <f t="shared" si="16"/>
        <v>0</v>
      </c>
      <c r="Q183" s="213">
        <v>4.0099999999999997E-3</v>
      </c>
      <c r="R183" s="213">
        <f t="shared" si="17"/>
        <v>0.49242799999999992</v>
      </c>
      <c r="S183" s="213">
        <v>0</v>
      </c>
      <c r="T183" s="214">
        <f t="shared" si="18"/>
        <v>0</v>
      </c>
      <c r="AR183" s="215" t="s">
        <v>231</v>
      </c>
      <c r="AT183" s="215" t="s">
        <v>201</v>
      </c>
      <c r="AU183" s="215" t="s">
        <v>83</v>
      </c>
      <c r="AY183" s="13" t="s">
        <v>198</v>
      </c>
      <c r="BE183" s="216">
        <f t="shared" si="19"/>
        <v>0</v>
      </c>
      <c r="BF183" s="216">
        <f t="shared" si="20"/>
        <v>0</v>
      </c>
      <c r="BG183" s="216">
        <f t="shared" si="21"/>
        <v>0</v>
      </c>
      <c r="BH183" s="216">
        <f t="shared" si="22"/>
        <v>0</v>
      </c>
      <c r="BI183" s="216">
        <f t="shared" si="23"/>
        <v>0</v>
      </c>
      <c r="BJ183" s="13" t="s">
        <v>83</v>
      </c>
      <c r="BK183" s="216">
        <f t="shared" si="24"/>
        <v>0</v>
      </c>
      <c r="BL183" s="13" t="s">
        <v>231</v>
      </c>
      <c r="BM183" s="215" t="s">
        <v>334</v>
      </c>
    </row>
    <row r="184" spans="2:65" s="1" customFormat="1" ht="16.5" customHeight="1">
      <c r="B184" s="30"/>
      <c r="C184" s="205" t="s">
        <v>276</v>
      </c>
      <c r="D184" s="205" t="s">
        <v>201</v>
      </c>
      <c r="E184" s="206" t="s">
        <v>1784</v>
      </c>
      <c r="F184" s="207" t="s">
        <v>1785</v>
      </c>
      <c r="G184" s="208" t="s">
        <v>256</v>
      </c>
      <c r="H184" s="209">
        <v>6.27</v>
      </c>
      <c r="I184" s="210"/>
      <c r="J184" s="209">
        <f t="shared" si="15"/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 t="shared" si="16"/>
        <v>0</v>
      </c>
      <c r="Q184" s="213">
        <v>3.6905901116427399E-3</v>
      </c>
      <c r="R184" s="213">
        <f t="shared" si="17"/>
        <v>2.3139999999999977E-2</v>
      </c>
      <c r="S184" s="213">
        <v>0</v>
      </c>
      <c r="T184" s="214">
        <f t="shared" si="18"/>
        <v>0</v>
      </c>
      <c r="AR184" s="215" t="s">
        <v>231</v>
      </c>
      <c r="AT184" s="215" t="s">
        <v>201</v>
      </c>
      <c r="AU184" s="215" t="s">
        <v>83</v>
      </c>
      <c r="AY184" s="13" t="s">
        <v>198</v>
      </c>
      <c r="BE184" s="216">
        <f t="shared" si="19"/>
        <v>0</v>
      </c>
      <c r="BF184" s="216">
        <f t="shared" si="20"/>
        <v>0</v>
      </c>
      <c r="BG184" s="216">
        <f t="shared" si="21"/>
        <v>0</v>
      </c>
      <c r="BH184" s="216">
        <f t="shared" si="22"/>
        <v>0</v>
      </c>
      <c r="BI184" s="216">
        <f t="shared" si="23"/>
        <v>0</v>
      </c>
      <c r="BJ184" s="13" t="s">
        <v>83</v>
      </c>
      <c r="BK184" s="216">
        <f t="shared" si="24"/>
        <v>0</v>
      </c>
      <c r="BL184" s="13" t="s">
        <v>231</v>
      </c>
      <c r="BM184" s="215" t="s">
        <v>337</v>
      </c>
    </row>
    <row r="185" spans="2:65" s="1" customFormat="1" ht="16.5" customHeight="1">
      <c r="B185" s="30"/>
      <c r="C185" s="205" t="s">
        <v>338</v>
      </c>
      <c r="D185" s="205" t="s">
        <v>201</v>
      </c>
      <c r="E185" s="206" t="s">
        <v>1786</v>
      </c>
      <c r="F185" s="207" t="s">
        <v>1787</v>
      </c>
      <c r="G185" s="208" t="s">
        <v>256</v>
      </c>
      <c r="H185" s="209">
        <v>14.96</v>
      </c>
      <c r="I185" s="210"/>
      <c r="J185" s="209">
        <f t="shared" si="15"/>
        <v>0</v>
      </c>
      <c r="K185" s="207" t="s">
        <v>1</v>
      </c>
      <c r="L185" s="34"/>
      <c r="M185" s="211" t="s">
        <v>1</v>
      </c>
      <c r="N185" s="212" t="s">
        <v>41</v>
      </c>
      <c r="O185" s="62"/>
      <c r="P185" s="213">
        <f t="shared" si="16"/>
        <v>0</v>
      </c>
      <c r="Q185" s="213">
        <v>3.87967914438503E-3</v>
      </c>
      <c r="R185" s="213">
        <f t="shared" si="17"/>
        <v>5.804000000000005E-2</v>
      </c>
      <c r="S185" s="213">
        <v>0</v>
      </c>
      <c r="T185" s="214">
        <f t="shared" si="18"/>
        <v>0</v>
      </c>
      <c r="AR185" s="215" t="s">
        <v>231</v>
      </c>
      <c r="AT185" s="215" t="s">
        <v>201</v>
      </c>
      <c r="AU185" s="215" t="s">
        <v>83</v>
      </c>
      <c r="AY185" s="13" t="s">
        <v>198</v>
      </c>
      <c r="BE185" s="216">
        <f t="shared" si="19"/>
        <v>0</v>
      </c>
      <c r="BF185" s="216">
        <f t="shared" si="20"/>
        <v>0</v>
      </c>
      <c r="BG185" s="216">
        <f t="shared" si="21"/>
        <v>0</v>
      </c>
      <c r="BH185" s="216">
        <f t="shared" si="22"/>
        <v>0</v>
      </c>
      <c r="BI185" s="216">
        <f t="shared" si="23"/>
        <v>0</v>
      </c>
      <c r="BJ185" s="13" t="s">
        <v>83</v>
      </c>
      <c r="BK185" s="216">
        <f t="shared" si="24"/>
        <v>0</v>
      </c>
      <c r="BL185" s="13" t="s">
        <v>231</v>
      </c>
      <c r="BM185" s="215" t="s">
        <v>341</v>
      </c>
    </row>
    <row r="186" spans="2:65" s="1" customFormat="1" ht="16.5" customHeight="1">
      <c r="B186" s="30"/>
      <c r="C186" s="205" t="s">
        <v>279</v>
      </c>
      <c r="D186" s="205" t="s">
        <v>201</v>
      </c>
      <c r="E186" s="206" t="s">
        <v>1788</v>
      </c>
      <c r="F186" s="207" t="s">
        <v>1789</v>
      </c>
      <c r="G186" s="208" t="s">
        <v>256</v>
      </c>
      <c r="H186" s="209">
        <v>18.59</v>
      </c>
      <c r="I186" s="210"/>
      <c r="J186" s="209">
        <f t="shared" si="15"/>
        <v>0</v>
      </c>
      <c r="K186" s="207" t="s">
        <v>1</v>
      </c>
      <c r="L186" s="34"/>
      <c r="M186" s="211" t="s">
        <v>1</v>
      </c>
      <c r="N186" s="212" t="s">
        <v>41</v>
      </c>
      <c r="O186" s="62"/>
      <c r="P186" s="213">
        <f t="shared" si="16"/>
        <v>0</v>
      </c>
      <c r="Q186" s="213">
        <v>4.0898332436793998E-3</v>
      </c>
      <c r="R186" s="213">
        <f t="shared" si="17"/>
        <v>7.6030000000000042E-2</v>
      </c>
      <c r="S186" s="213">
        <v>0</v>
      </c>
      <c r="T186" s="214">
        <f t="shared" si="18"/>
        <v>0</v>
      </c>
      <c r="AR186" s="215" t="s">
        <v>231</v>
      </c>
      <c r="AT186" s="215" t="s">
        <v>201</v>
      </c>
      <c r="AU186" s="215" t="s">
        <v>83</v>
      </c>
      <c r="AY186" s="13" t="s">
        <v>198</v>
      </c>
      <c r="BE186" s="216">
        <f t="shared" si="19"/>
        <v>0</v>
      </c>
      <c r="BF186" s="216">
        <f t="shared" si="20"/>
        <v>0</v>
      </c>
      <c r="BG186" s="216">
        <f t="shared" si="21"/>
        <v>0</v>
      </c>
      <c r="BH186" s="216">
        <f t="shared" si="22"/>
        <v>0</v>
      </c>
      <c r="BI186" s="216">
        <f t="shared" si="23"/>
        <v>0</v>
      </c>
      <c r="BJ186" s="13" t="s">
        <v>83</v>
      </c>
      <c r="BK186" s="216">
        <f t="shared" si="24"/>
        <v>0</v>
      </c>
      <c r="BL186" s="13" t="s">
        <v>231</v>
      </c>
      <c r="BM186" s="215" t="s">
        <v>344</v>
      </c>
    </row>
    <row r="187" spans="2:65" s="1" customFormat="1" ht="16.5" customHeight="1">
      <c r="B187" s="30"/>
      <c r="C187" s="205" t="s">
        <v>345</v>
      </c>
      <c r="D187" s="205" t="s">
        <v>201</v>
      </c>
      <c r="E187" s="206" t="s">
        <v>1790</v>
      </c>
      <c r="F187" s="207" t="s">
        <v>1791</v>
      </c>
      <c r="G187" s="208" t="s">
        <v>256</v>
      </c>
      <c r="H187" s="209">
        <v>18.37</v>
      </c>
      <c r="I187" s="210"/>
      <c r="J187" s="209">
        <f t="shared" si="15"/>
        <v>0</v>
      </c>
      <c r="K187" s="207" t="s">
        <v>1</v>
      </c>
      <c r="L187" s="34"/>
      <c r="M187" s="211" t="s">
        <v>1</v>
      </c>
      <c r="N187" s="212" t="s">
        <v>41</v>
      </c>
      <c r="O187" s="62"/>
      <c r="P187" s="213">
        <f t="shared" si="16"/>
        <v>0</v>
      </c>
      <c r="Q187" s="213">
        <v>4.4398475775721301E-3</v>
      </c>
      <c r="R187" s="213">
        <f t="shared" si="17"/>
        <v>8.1560000000000035E-2</v>
      </c>
      <c r="S187" s="213">
        <v>0</v>
      </c>
      <c r="T187" s="214">
        <f t="shared" si="18"/>
        <v>0</v>
      </c>
      <c r="AR187" s="215" t="s">
        <v>231</v>
      </c>
      <c r="AT187" s="215" t="s">
        <v>201</v>
      </c>
      <c r="AU187" s="215" t="s">
        <v>83</v>
      </c>
      <c r="AY187" s="13" t="s">
        <v>198</v>
      </c>
      <c r="BE187" s="216">
        <f t="shared" si="19"/>
        <v>0</v>
      </c>
      <c r="BF187" s="216">
        <f t="shared" si="20"/>
        <v>0</v>
      </c>
      <c r="BG187" s="216">
        <f t="shared" si="21"/>
        <v>0</v>
      </c>
      <c r="BH187" s="216">
        <f t="shared" si="22"/>
        <v>0</v>
      </c>
      <c r="BI187" s="216">
        <f t="shared" si="23"/>
        <v>0</v>
      </c>
      <c r="BJ187" s="13" t="s">
        <v>83</v>
      </c>
      <c r="BK187" s="216">
        <f t="shared" si="24"/>
        <v>0</v>
      </c>
      <c r="BL187" s="13" t="s">
        <v>231</v>
      </c>
      <c r="BM187" s="215" t="s">
        <v>348</v>
      </c>
    </row>
    <row r="188" spans="2:65" s="1" customFormat="1" ht="16.5" customHeight="1">
      <c r="B188" s="30"/>
      <c r="C188" s="205" t="s">
        <v>282</v>
      </c>
      <c r="D188" s="205" t="s">
        <v>201</v>
      </c>
      <c r="E188" s="206" t="s">
        <v>1792</v>
      </c>
      <c r="F188" s="207" t="s">
        <v>1793</v>
      </c>
      <c r="G188" s="208" t="s">
        <v>256</v>
      </c>
      <c r="H188" s="209">
        <v>125.07</v>
      </c>
      <c r="I188" s="210"/>
      <c r="J188" s="209">
        <f t="shared" si="15"/>
        <v>0</v>
      </c>
      <c r="K188" s="207" t="s">
        <v>1</v>
      </c>
      <c r="L188" s="34"/>
      <c r="M188" s="211" t="s">
        <v>1</v>
      </c>
      <c r="N188" s="212" t="s">
        <v>41</v>
      </c>
      <c r="O188" s="62"/>
      <c r="P188" s="213">
        <f t="shared" si="16"/>
        <v>0</v>
      </c>
      <c r="Q188" s="213">
        <v>1.9988806268489601E-5</v>
      </c>
      <c r="R188" s="213">
        <f t="shared" si="17"/>
        <v>2.4999999999999944E-3</v>
      </c>
      <c r="S188" s="213">
        <v>0</v>
      </c>
      <c r="T188" s="214">
        <f t="shared" si="18"/>
        <v>0</v>
      </c>
      <c r="AR188" s="215" t="s">
        <v>231</v>
      </c>
      <c r="AT188" s="215" t="s">
        <v>201</v>
      </c>
      <c r="AU188" s="215" t="s">
        <v>83</v>
      </c>
      <c r="AY188" s="13" t="s">
        <v>198</v>
      </c>
      <c r="BE188" s="216">
        <f t="shared" si="19"/>
        <v>0</v>
      </c>
      <c r="BF188" s="216">
        <f t="shared" si="20"/>
        <v>0</v>
      </c>
      <c r="BG188" s="216">
        <f t="shared" si="21"/>
        <v>0</v>
      </c>
      <c r="BH188" s="216">
        <f t="shared" si="22"/>
        <v>0</v>
      </c>
      <c r="BI188" s="216">
        <f t="shared" si="23"/>
        <v>0</v>
      </c>
      <c r="BJ188" s="13" t="s">
        <v>83</v>
      </c>
      <c r="BK188" s="216">
        <f t="shared" si="24"/>
        <v>0</v>
      </c>
      <c r="BL188" s="13" t="s">
        <v>231</v>
      </c>
      <c r="BM188" s="215" t="s">
        <v>351</v>
      </c>
    </row>
    <row r="189" spans="2:65" s="1" customFormat="1" ht="16.5" customHeight="1">
      <c r="B189" s="30"/>
      <c r="C189" s="205" t="s">
        <v>352</v>
      </c>
      <c r="D189" s="205" t="s">
        <v>201</v>
      </c>
      <c r="E189" s="206" t="s">
        <v>1794</v>
      </c>
      <c r="F189" s="207" t="s">
        <v>1795</v>
      </c>
      <c r="G189" s="208" t="s">
        <v>256</v>
      </c>
      <c r="H189" s="209">
        <v>6.27</v>
      </c>
      <c r="I189" s="210"/>
      <c r="J189" s="209">
        <f t="shared" si="15"/>
        <v>0</v>
      </c>
      <c r="K189" s="207" t="s">
        <v>1</v>
      </c>
      <c r="L189" s="34"/>
      <c r="M189" s="211" t="s">
        <v>1</v>
      </c>
      <c r="N189" s="212" t="s">
        <v>41</v>
      </c>
      <c r="O189" s="62"/>
      <c r="P189" s="213">
        <f t="shared" si="16"/>
        <v>0</v>
      </c>
      <c r="Q189" s="213">
        <v>3.9872408293460897E-5</v>
      </c>
      <c r="R189" s="213">
        <f t="shared" si="17"/>
        <v>2.4999999999999979E-4</v>
      </c>
      <c r="S189" s="213">
        <v>0</v>
      </c>
      <c r="T189" s="214">
        <f t="shared" si="18"/>
        <v>0</v>
      </c>
      <c r="AR189" s="215" t="s">
        <v>231</v>
      </c>
      <c r="AT189" s="215" t="s">
        <v>201</v>
      </c>
      <c r="AU189" s="215" t="s">
        <v>83</v>
      </c>
      <c r="AY189" s="13" t="s">
        <v>198</v>
      </c>
      <c r="BE189" s="216">
        <f t="shared" si="19"/>
        <v>0</v>
      </c>
      <c r="BF189" s="216">
        <f t="shared" si="20"/>
        <v>0</v>
      </c>
      <c r="BG189" s="216">
        <f t="shared" si="21"/>
        <v>0</v>
      </c>
      <c r="BH189" s="216">
        <f t="shared" si="22"/>
        <v>0</v>
      </c>
      <c r="BI189" s="216">
        <f t="shared" si="23"/>
        <v>0</v>
      </c>
      <c r="BJ189" s="13" t="s">
        <v>83</v>
      </c>
      <c r="BK189" s="216">
        <f t="shared" si="24"/>
        <v>0</v>
      </c>
      <c r="BL189" s="13" t="s">
        <v>231</v>
      </c>
      <c r="BM189" s="215" t="s">
        <v>355</v>
      </c>
    </row>
    <row r="190" spans="2:65" s="1" customFormat="1" ht="16.5" customHeight="1">
      <c r="B190" s="30"/>
      <c r="C190" s="205" t="s">
        <v>285</v>
      </c>
      <c r="D190" s="205" t="s">
        <v>201</v>
      </c>
      <c r="E190" s="206" t="s">
        <v>1796</v>
      </c>
      <c r="F190" s="207" t="s">
        <v>1793</v>
      </c>
      <c r="G190" s="208" t="s">
        <v>256</v>
      </c>
      <c r="H190" s="209">
        <v>14.96</v>
      </c>
      <c r="I190" s="210"/>
      <c r="J190" s="209">
        <f t="shared" si="15"/>
        <v>0</v>
      </c>
      <c r="K190" s="207" t="s">
        <v>1</v>
      </c>
      <c r="L190" s="34"/>
      <c r="M190" s="211" t="s">
        <v>1</v>
      </c>
      <c r="N190" s="212" t="s">
        <v>41</v>
      </c>
      <c r="O190" s="62"/>
      <c r="P190" s="213">
        <f t="shared" si="16"/>
        <v>0</v>
      </c>
      <c r="Q190" s="213">
        <v>5.01336898395722E-5</v>
      </c>
      <c r="R190" s="213">
        <f t="shared" si="17"/>
        <v>7.5000000000000012E-4</v>
      </c>
      <c r="S190" s="213">
        <v>0</v>
      </c>
      <c r="T190" s="214">
        <f t="shared" si="18"/>
        <v>0</v>
      </c>
      <c r="AR190" s="215" t="s">
        <v>231</v>
      </c>
      <c r="AT190" s="215" t="s">
        <v>201</v>
      </c>
      <c r="AU190" s="215" t="s">
        <v>83</v>
      </c>
      <c r="AY190" s="13" t="s">
        <v>198</v>
      </c>
      <c r="BE190" s="216">
        <f t="shared" si="19"/>
        <v>0</v>
      </c>
      <c r="BF190" s="216">
        <f t="shared" si="20"/>
        <v>0</v>
      </c>
      <c r="BG190" s="216">
        <f t="shared" si="21"/>
        <v>0</v>
      </c>
      <c r="BH190" s="216">
        <f t="shared" si="22"/>
        <v>0</v>
      </c>
      <c r="BI190" s="216">
        <f t="shared" si="23"/>
        <v>0</v>
      </c>
      <c r="BJ190" s="13" t="s">
        <v>83</v>
      </c>
      <c r="BK190" s="216">
        <f t="shared" si="24"/>
        <v>0</v>
      </c>
      <c r="BL190" s="13" t="s">
        <v>231</v>
      </c>
      <c r="BM190" s="215" t="s">
        <v>356</v>
      </c>
    </row>
    <row r="191" spans="2:65" s="1" customFormat="1" ht="16.5" customHeight="1">
      <c r="B191" s="30"/>
      <c r="C191" s="205" t="s">
        <v>357</v>
      </c>
      <c r="D191" s="205" t="s">
        <v>201</v>
      </c>
      <c r="E191" s="206" t="s">
        <v>1797</v>
      </c>
      <c r="F191" s="207" t="s">
        <v>1798</v>
      </c>
      <c r="G191" s="208" t="s">
        <v>256</v>
      </c>
      <c r="H191" s="209">
        <v>18.59</v>
      </c>
      <c r="I191" s="210"/>
      <c r="J191" s="209">
        <f t="shared" si="15"/>
        <v>0</v>
      </c>
      <c r="K191" s="207" t="s">
        <v>1</v>
      </c>
      <c r="L191" s="34"/>
      <c r="M191" s="211" t="s">
        <v>1</v>
      </c>
      <c r="N191" s="212" t="s">
        <v>41</v>
      </c>
      <c r="O191" s="62"/>
      <c r="P191" s="213">
        <f t="shared" si="16"/>
        <v>0</v>
      </c>
      <c r="Q191" s="213">
        <v>1.19956966110812E-4</v>
      </c>
      <c r="R191" s="213">
        <f t="shared" si="17"/>
        <v>2.229999999999995E-3</v>
      </c>
      <c r="S191" s="213">
        <v>0</v>
      </c>
      <c r="T191" s="214">
        <f t="shared" si="18"/>
        <v>0</v>
      </c>
      <c r="AR191" s="215" t="s">
        <v>231</v>
      </c>
      <c r="AT191" s="215" t="s">
        <v>201</v>
      </c>
      <c r="AU191" s="215" t="s">
        <v>83</v>
      </c>
      <c r="AY191" s="13" t="s">
        <v>198</v>
      </c>
      <c r="BE191" s="216">
        <f t="shared" si="19"/>
        <v>0</v>
      </c>
      <c r="BF191" s="216">
        <f t="shared" si="20"/>
        <v>0</v>
      </c>
      <c r="BG191" s="216">
        <f t="shared" si="21"/>
        <v>0</v>
      </c>
      <c r="BH191" s="216">
        <f t="shared" si="22"/>
        <v>0</v>
      </c>
      <c r="BI191" s="216">
        <f t="shared" si="23"/>
        <v>0</v>
      </c>
      <c r="BJ191" s="13" t="s">
        <v>83</v>
      </c>
      <c r="BK191" s="216">
        <f t="shared" si="24"/>
        <v>0</v>
      </c>
      <c r="BL191" s="13" t="s">
        <v>231</v>
      </c>
      <c r="BM191" s="215" t="s">
        <v>360</v>
      </c>
    </row>
    <row r="192" spans="2:65" s="1" customFormat="1" ht="16.5" customHeight="1">
      <c r="B192" s="30"/>
      <c r="C192" s="205" t="s">
        <v>288</v>
      </c>
      <c r="D192" s="205" t="s">
        <v>201</v>
      </c>
      <c r="E192" s="206" t="s">
        <v>1799</v>
      </c>
      <c r="F192" s="207" t="s">
        <v>1798</v>
      </c>
      <c r="G192" s="208" t="s">
        <v>256</v>
      </c>
      <c r="H192" s="209">
        <v>18.37</v>
      </c>
      <c r="I192" s="210"/>
      <c r="J192" s="209">
        <f t="shared" si="15"/>
        <v>0</v>
      </c>
      <c r="K192" s="207" t="s">
        <v>1</v>
      </c>
      <c r="L192" s="34"/>
      <c r="M192" s="211" t="s">
        <v>1</v>
      </c>
      <c r="N192" s="212" t="s">
        <v>41</v>
      </c>
      <c r="O192" s="62"/>
      <c r="P192" s="213">
        <f t="shared" si="16"/>
        <v>0</v>
      </c>
      <c r="Q192" s="213">
        <v>1.30103429504627E-4</v>
      </c>
      <c r="R192" s="213">
        <f t="shared" si="17"/>
        <v>2.389999999999998E-3</v>
      </c>
      <c r="S192" s="213">
        <v>0</v>
      </c>
      <c r="T192" s="214">
        <f t="shared" si="18"/>
        <v>0</v>
      </c>
      <c r="AR192" s="215" t="s">
        <v>231</v>
      </c>
      <c r="AT192" s="215" t="s">
        <v>201</v>
      </c>
      <c r="AU192" s="215" t="s">
        <v>83</v>
      </c>
      <c r="AY192" s="13" t="s">
        <v>198</v>
      </c>
      <c r="BE192" s="216">
        <f t="shared" si="19"/>
        <v>0</v>
      </c>
      <c r="BF192" s="216">
        <f t="shared" si="20"/>
        <v>0</v>
      </c>
      <c r="BG192" s="216">
        <f t="shared" si="21"/>
        <v>0</v>
      </c>
      <c r="BH192" s="216">
        <f t="shared" si="22"/>
        <v>0</v>
      </c>
      <c r="BI192" s="216">
        <f t="shared" si="23"/>
        <v>0</v>
      </c>
      <c r="BJ192" s="13" t="s">
        <v>83</v>
      </c>
      <c r="BK192" s="216">
        <f t="shared" si="24"/>
        <v>0</v>
      </c>
      <c r="BL192" s="13" t="s">
        <v>231</v>
      </c>
      <c r="BM192" s="215" t="s">
        <v>363</v>
      </c>
    </row>
    <row r="193" spans="2:65" s="1" customFormat="1" ht="16.5" customHeight="1">
      <c r="B193" s="30"/>
      <c r="C193" s="205" t="s">
        <v>364</v>
      </c>
      <c r="D193" s="205" t="s">
        <v>201</v>
      </c>
      <c r="E193" s="206" t="s">
        <v>1800</v>
      </c>
      <c r="F193" s="207" t="s">
        <v>1801</v>
      </c>
      <c r="G193" s="208" t="s">
        <v>256</v>
      </c>
      <c r="H193" s="209">
        <v>21.45</v>
      </c>
      <c r="I193" s="210"/>
      <c r="J193" s="209">
        <f t="shared" si="15"/>
        <v>0</v>
      </c>
      <c r="K193" s="207" t="s">
        <v>1</v>
      </c>
      <c r="L193" s="34"/>
      <c r="M193" s="211" t="s">
        <v>1</v>
      </c>
      <c r="N193" s="212" t="s">
        <v>41</v>
      </c>
      <c r="O193" s="62"/>
      <c r="P193" s="213">
        <f t="shared" si="16"/>
        <v>0</v>
      </c>
      <c r="Q193" s="213">
        <v>1.3006993006993E-4</v>
      </c>
      <c r="R193" s="213">
        <f t="shared" si="17"/>
        <v>2.7899999999999982E-3</v>
      </c>
      <c r="S193" s="213">
        <v>0</v>
      </c>
      <c r="T193" s="214">
        <f t="shared" si="18"/>
        <v>0</v>
      </c>
      <c r="AR193" s="215" t="s">
        <v>231</v>
      </c>
      <c r="AT193" s="215" t="s">
        <v>201</v>
      </c>
      <c r="AU193" s="215" t="s">
        <v>83</v>
      </c>
      <c r="AY193" s="13" t="s">
        <v>198</v>
      </c>
      <c r="BE193" s="216">
        <f t="shared" si="19"/>
        <v>0</v>
      </c>
      <c r="BF193" s="216">
        <f t="shared" si="20"/>
        <v>0</v>
      </c>
      <c r="BG193" s="216">
        <f t="shared" si="21"/>
        <v>0</v>
      </c>
      <c r="BH193" s="216">
        <f t="shared" si="22"/>
        <v>0</v>
      </c>
      <c r="BI193" s="216">
        <f t="shared" si="23"/>
        <v>0</v>
      </c>
      <c r="BJ193" s="13" t="s">
        <v>83</v>
      </c>
      <c r="BK193" s="216">
        <f t="shared" si="24"/>
        <v>0</v>
      </c>
      <c r="BL193" s="13" t="s">
        <v>231</v>
      </c>
      <c r="BM193" s="215" t="s">
        <v>367</v>
      </c>
    </row>
    <row r="194" spans="2:65" s="1" customFormat="1" ht="16.5" customHeight="1">
      <c r="B194" s="30"/>
      <c r="C194" s="205" t="s">
        <v>292</v>
      </c>
      <c r="D194" s="205" t="s">
        <v>201</v>
      </c>
      <c r="E194" s="206" t="s">
        <v>1802</v>
      </c>
      <c r="F194" s="207" t="s">
        <v>1801</v>
      </c>
      <c r="G194" s="208" t="s">
        <v>256</v>
      </c>
      <c r="H194" s="209">
        <v>112.31</v>
      </c>
      <c r="I194" s="210"/>
      <c r="J194" s="209">
        <f t="shared" si="15"/>
        <v>0</v>
      </c>
      <c r="K194" s="207" t="s">
        <v>1</v>
      </c>
      <c r="L194" s="34"/>
      <c r="M194" s="211" t="s">
        <v>1</v>
      </c>
      <c r="N194" s="212" t="s">
        <v>41</v>
      </c>
      <c r="O194" s="62"/>
      <c r="P194" s="213">
        <f t="shared" si="16"/>
        <v>0</v>
      </c>
      <c r="Q194" s="213">
        <v>7.9957261152168094E-5</v>
      </c>
      <c r="R194" s="213">
        <f t="shared" si="17"/>
        <v>8.9799999999999984E-3</v>
      </c>
      <c r="S194" s="213">
        <v>0</v>
      </c>
      <c r="T194" s="214">
        <f t="shared" si="18"/>
        <v>0</v>
      </c>
      <c r="AR194" s="215" t="s">
        <v>231</v>
      </c>
      <c r="AT194" s="215" t="s">
        <v>201</v>
      </c>
      <c r="AU194" s="215" t="s">
        <v>83</v>
      </c>
      <c r="AY194" s="13" t="s">
        <v>198</v>
      </c>
      <c r="BE194" s="216">
        <f t="shared" si="19"/>
        <v>0</v>
      </c>
      <c r="BF194" s="216">
        <f t="shared" si="20"/>
        <v>0</v>
      </c>
      <c r="BG194" s="216">
        <f t="shared" si="21"/>
        <v>0</v>
      </c>
      <c r="BH194" s="216">
        <f t="shared" si="22"/>
        <v>0</v>
      </c>
      <c r="BI194" s="216">
        <f t="shared" si="23"/>
        <v>0</v>
      </c>
      <c r="BJ194" s="13" t="s">
        <v>83</v>
      </c>
      <c r="BK194" s="216">
        <f t="shared" si="24"/>
        <v>0</v>
      </c>
      <c r="BL194" s="13" t="s">
        <v>231</v>
      </c>
      <c r="BM194" s="215" t="s">
        <v>370</v>
      </c>
    </row>
    <row r="195" spans="2:65" s="1" customFormat="1" ht="16.5" customHeight="1">
      <c r="B195" s="30"/>
      <c r="C195" s="205" t="s">
        <v>371</v>
      </c>
      <c r="D195" s="205" t="s">
        <v>201</v>
      </c>
      <c r="E195" s="206" t="s">
        <v>1803</v>
      </c>
      <c r="F195" s="207" t="s">
        <v>1804</v>
      </c>
      <c r="G195" s="208" t="s">
        <v>204</v>
      </c>
      <c r="H195" s="209">
        <v>101</v>
      </c>
      <c r="I195" s="210"/>
      <c r="J195" s="209">
        <f t="shared" si="15"/>
        <v>0</v>
      </c>
      <c r="K195" s="207" t="s">
        <v>1</v>
      </c>
      <c r="L195" s="34"/>
      <c r="M195" s="211" t="s">
        <v>1</v>
      </c>
      <c r="N195" s="212" t="s">
        <v>41</v>
      </c>
      <c r="O195" s="62"/>
      <c r="P195" s="213">
        <f t="shared" si="16"/>
        <v>0</v>
      </c>
      <c r="Q195" s="213">
        <v>0</v>
      </c>
      <c r="R195" s="213">
        <f t="shared" si="17"/>
        <v>0</v>
      </c>
      <c r="S195" s="213">
        <v>0</v>
      </c>
      <c r="T195" s="214">
        <f t="shared" si="18"/>
        <v>0</v>
      </c>
      <c r="AR195" s="215" t="s">
        <v>231</v>
      </c>
      <c r="AT195" s="215" t="s">
        <v>201</v>
      </c>
      <c r="AU195" s="215" t="s">
        <v>83</v>
      </c>
      <c r="AY195" s="13" t="s">
        <v>198</v>
      </c>
      <c r="BE195" s="216">
        <f t="shared" si="19"/>
        <v>0</v>
      </c>
      <c r="BF195" s="216">
        <f t="shared" si="20"/>
        <v>0</v>
      </c>
      <c r="BG195" s="216">
        <f t="shared" si="21"/>
        <v>0</v>
      </c>
      <c r="BH195" s="216">
        <f t="shared" si="22"/>
        <v>0</v>
      </c>
      <c r="BI195" s="216">
        <f t="shared" si="23"/>
        <v>0</v>
      </c>
      <c r="BJ195" s="13" t="s">
        <v>83</v>
      </c>
      <c r="BK195" s="216">
        <f t="shared" si="24"/>
        <v>0</v>
      </c>
      <c r="BL195" s="13" t="s">
        <v>231</v>
      </c>
      <c r="BM195" s="215" t="s">
        <v>374</v>
      </c>
    </row>
    <row r="196" spans="2:65" s="1" customFormat="1" ht="16.5" customHeight="1">
      <c r="B196" s="30"/>
      <c r="C196" s="205" t="s">
        <v>295</v>
      </c>
      <c r="D196" s="205" t="s">
        <v>201</v>
      </c>
      <c r="E196" s="206" t="s">
        <v>1805</v>
      </c>
      <c r="F196" s="207" t="s">
        <v>1806</v>
      </c>
      <c r="G196" s="208" t="s">
        <v>204</v>
      </c>
      <c r="H196" s="209">
        <v>101</v>
      </c>
      <c r="I196" s="210"/>
      <c r="J196" s="209">
        <f t="shared" si="15"/>
        <v>0</v>
      </c>
      <c r="K196" s="207" t="s">
        <v>1</v>
      </c>
      <c r="L196" s="34"/>
      <c r="M196" s="211" t="s">
        <v>1</v>
      </c>
      <c r="N196" s="212" t="s">
        <v>41</v>
      </c>
      <c r="O196" s="62"/>
      <c r="P196" s="213">
        <f t="shared" si="16"/>
        <v>0</v>
      </c>
      <c r="Q196" s="213">
        <v>1.8000000000000001E-4</v>
      </c>
      <c r="R196" s="213">
        <f t="shared" si="17"/>
        <v>1.8180000000000002E-2</v>
      </c>
      <c r="S196" s="213">
        <v>0</v>
      </c>
      <c r="T196" s="214">
        <f t="shared" si="18"/>
        <v>0</v>
      </c>
      <c r="AR196" s="215" t="s">
        <v>231</v>
      </c>
      <c r="AT196" s="215" t="s">
        <v>201</v>
      </c>
      <c r="AU196" s="215" t="s">
        <v>83</v>
      </c>
      <c r="AY196" s="13" t="s">
        <v>198</v>
      </c>
      <c r="BE196" s="216">
        <f t="shared" si="19"/>
        <v>0</v>
      </c>
      <c r="BF196" s="216">
        <f t="shared" si="20"/>
        <v>0</v>
      </c>
      <c r="BG196" s="216">
        <f t="shared" si="21"/>
        <v>0</v>
      </c>
      <c r="BH196" s="216">
        <f t="shared" si="22"/>
        <v>0</v>
      </c>
      <c r="BI196" s="216">
        <f t="shared" si="23"/>
        <v>0</v>
      </c>
      <c r="BJ196" s="13" t="s">
        <v>83</v>
      </c>
      <c r="BK196" s="216">
        <f t="shared" si="24"/>
        <v>0</v>
      </c>
      <c r="BL196" s="13" t="s">
        <v>231</v>
      </c>
      <c r="BM196" s="215" t="s">
        <v>377</v>
      </c>
    </row>
    <row r="197" spans="2:65" s="1" customFormat="1" ht="16.5" customHeight="1">
      <c r="B197" s="30"/>
      <c r="C197" s="205" t="s">
        <v>378</v>
      </c>
      <c r="D197" s="205" t="s">
        <v>201</v>
      </c>
      <c r="E197" s="206" t="s">
        <v>1807</v>
      </c>
      <c r="F197" s="207" t="s">
        <v>1808</v>
      </c>
      <c r="G197" s="208" t="s">
        <v>204</v>
      </c>
      <c r="H197" s="209">
        <v>5</v>
      </c>
      <c r="I197" s="210"/>
      <c r="J197" s="209">
        <f t="shared" si="15"/>
        <v>0</v>
      </c>
      <c r="K197" s="207" t="s">
        <v>1</v>
      </c>
      <c r="L197" s="34"/>
      <c r="M197" s="211" t="s">
        <v>1</v>
      </c>
      <c r="N197" s="212" t="s">
        <v>41</v>
      </c>
      <c r="O197" s="62"/>
      <c r="P197" s="213">
        <f t="shared" si="16"/>
        <v>0</v>
      </c>
      <c r="Q197" s="213">
        <v>4.6000000000000001E-4</v>
      </c>
      <c r="R197" s="213">
        <f t="shared" si="17"/>
        <v>2.3E-3</v>
      </c>
      <c r="S197" s="213">
        <v>0</v>
      </c>
      <c r="T197" s="214">
        <f t="shared" si="18"/>
        <v>0</v>
      </c>
      <c r="AR197" s="215" t="s">
        <v>231</v>
      </c>
      <c r="AT197" s="215" t="s">
        <v>201</v>
      </c>
      <c r="AU197" s="215" t="s">
        <v>83</v>
      </c>
      <c r="AY197" s="13" t="s">
        <v>198</v>
      </c>
      <c r="BE197" s="216">
        <f t="shared" si="19"/>
        <v>0</v>
      </c>
      <c r="BF197" s="216">
        <f t="shared" si="20"/>
        <v>0</v>
      </c>
      <c r="BG197" s="216">
        <f t="shared" si="21"/>
        <v>0</v>
      </c>
      <c r="BH197" s="216">
        <f t="shared" si="22"/>
        <v>0</v>
      </c>
      <c r="BI197" s="216">
        <f t="shared" si="23"/>
        <v>0</v>
      </c>
      <c r="BJ197" s="13" t="s">
        <v>83</v>
      </c>
      <c r="BK197" s="216">
        <f t="shared" si="24"/>
        <v>0</v>
      </c>
      <c r="BL197" s="13" t="s">
        <v>231</v>
      </c>
      <c r="BM197" s="215" t="s">
        <v>381</v>
      </c>
    </row>
    <row r="198" spans="2:65" s="1" customFormat="1" ht="16.5" customHeight="1">
      <c r="B198" s="30"/>
      <c r="C198" s="205" t="s">
        <v>299</v>
      </c>
      <c r="D198" s="205" t="s">
        <v>201</v>
      </c>
      <c r="E198" s="206" t="s">
        <v>1809</v>
      </c>
      <c r="F198" s="207" t="s">
        <v>1810</v>
      </c>
      <c r="G198" s="208" t="s">
        <v>204</v>
      </c>
      <c r="H198" s="209">
        <v>21</v>
      </c>
      <c r="I198" s="210"/>
      <c r="J198" s="209">
        <f t="shared" si="15"/>
        <v>0</v>
      </c>
      <c r="K198" s="207" t="s">
        <v>1</v>
      </c>
      <c r="L198" s="34"/>
      <c r="M198" s="211" t="s">
        <v>1</v>
      </c>
      <c r="N198" s="212" t="s">
        <v>41</v>
      </c>
      <c r="O198" s="62"/>
      <c r="P198" s="213">
        <f t="shared" si="16"/>
        <v>0</v>
      </c>
      <c r="Q198" s="213">
        <v>1.8000000000000001E-4</v>
      </c>
      <c r="R198" s="213">
        <f t="shared" si="17"/>
        <v>3.7800000000000004E-3</v>
      </c>
      <c r="S198" s="213">
        <v>0</v>
      </c>
      <c r="T198" s="214">
        <f t="shared" si="18"/>
        <v>0</v>
      </c>
      <c r="AR198" s="215" t="s">
        <v>231</v>
      </c>
      <c r="AT198" s="215" t="s">
        <v>201</v>
      </c>
      <c r="AU198" s="215" t="s">
        <v>83</v>
      </c>
      <c r="AY198" s="13" t="s">
        <v>198</v>
      </c>
      <c r="BE198" s="216">
        <f t="shared" si="19"/>
        <v>0</v>
      </c>
      <c r="BF198" s="216">
        <f t="shared" si="20"/>
        <v>0</v>
      </c>
      <c r="BG198" s="216">
        <f t="shared" si="21"/>
        <v>0</v>
      </c>
      <c r="BH198" s="216">
        <f t="shared" si="22"/>
        <v>0</v>
      </c>
      <c r="BI198" s="216">
        <f t="shared" si="23"/>
        <v>0</v>
      </c>
      <c r="BJ198" s="13" t="s">
        <v>83</v>
      </c>
      <c r="BK198" s="216">
        <f t="shared" si="24"/>
        <v>0</v>
      </c>
      <c r="BL198" s="13" t="s">
        <v>231</v>
      </c>
      <c r="BM198" s="215" t="s">
        <v>384</v>
      </c>
    </row>
    <row r="199" spans="2:65" s="1" customFormat="1" ht="16.5" customHeight="1">
      <c r="B199" s="30"/>
      <c r="C199" s="205" t="s">
        <v>385</v>
      </c>
      <c r="D199" s="205" t="s">
        <v>201</v>
      </c>
      <c r="E199" s="206" t="s">
        <v>1811</v>
      </c>
      <c r="F199" s="207" t="s">
        <v>1812</v>
      </c>
      <c r="G199" s="208" t="s">
        <v>204</v>
      </c>
      <c r="H199" s="209">
        <v>9</v>
      </c>
      <c r="I199" s="210"/>
      <c r="J199" s="209">
        <f t="shared" si="15"/>
        <v>0</v>
      </c>
      <c r="K199" s="207" t="s">
        <v>1</v>
      </c>
      <c r="L199" s="34"/>
      <c r="M199" s="211" t="s">
        <v>1</v>
      </c>
      <c r="N199" s="212" t="s">
        <v>41</v>
      </c>
      <c r="O199" s="62"/>
      <c r="P199" s="213">
        <f t="shared" si="16"/>
        <v>0</v>
      </c>
      <c r="Q199" s="213">
        <v>4.8999999999999998E-4</v>
      </c>
      <c r="R199" s="213">
        <f t="shared" si="17"/>
        <v>4.4099999999999999E-3</v>
      </c>
      <c r="S199" s="213">
        <v>0</v>
      </c>
      <c r="T199" s="214">
        <f t="shared" si="18"/>
        <v>0</v>
      </c>
      <c r="AR199" s="215" t="s">
        <v>231</v>
      </c>
      <c r="AT199" s="215" t="s">
        <v>201</v>
      </c>
      <c r="AU199" s="215" t="s">
        <v>83</v>
      </c>
      <c r="AY199" s="13" t="s">
        <v>198</v>
      </c>
      <c r="BE199" s="216">
        <f t="shared" si="19"/>
        <v>0</v>
      </c>
      <c r="BF199" s="216">
        <f t="shared" si="20"/>
        <v>0</v>
      </c>
      <c r="BG199" s="216">
        <f t="shared" si="21"/>
        <v>0</v>
      </c>
      <c r="BH199" s="216">
        <f t="shared" si="22"/>
        <v>0</v>
      </c>
      <c r="BI199" s="216">
        <f t="shared" si="23"/>
        <v>0</v>
      </c>
      <c r="BJ199" s="13" t="s">
        <v>83</v>
      </c>
      <c r="BK199" s="216">
        <f t="shared" si="24"/>
        <v>0</v>
      </c>
      <c r="BL199" s="13" t="s">
        <v>231</v>
      </c>
      <c r="BM199" s="215" t="s">
        <v>388</v>
      </c>
    </row>
    <row r="200" spans="2:65" s="1" customFormat="1" ht="16.5" customHeight="1">
      <c r="B200" s="30"/>
      <c r="C200" s="205" t="s">
        <v>304</v>
      </c>
      <c r="D200" s="205" t="s">
        <v>201</v>
      </c>
      <c r="E200" s="206" t="s">
        <v>1813</v>
      </c>
      <c r="F200" s="207" t="s">
        <v>1814</v>
      </c>
      <c r="G200" s="208" t="s">
        <v>204</v>
      </c>
      <c r="H200" s="209">
        <v>1</v>
      </c>
      <c r="I200" s="210"/>
      <c r="J200" s="209">
        <f t="shared" si="15"/>
        <v>0</v>
      </c>
      <c r="K200" s="207" t="s">
        <v>1</v>
      </c>
      <c r="L200" s="34"/>
      <c r="M200" s="211" t="s">
        <v>1</v>
      </c>
      <c r="N200" s="212" t="s">
        <v>41</v>
      </c>
      <c r="O200" s="62"/>
      <c r="P200" s="213">
        <f t="shared" si="16"/>
        <v>0</v>
      </c>
      <c r="Q200" s="213">
        <v>6.9999999999999999E-4</v>
      </c>
      <c r="R200" s="213">
        <f t="shared" si="17"/>
        <v>6.9999999999999999E-4</v>
      </c>
      <c r="S200" s="213">
        <v>0</v>
      </c>
      <c r="T200" s="214">
        <f t="shared" si="18"/>
        <v>0</v>
      </c>
      <c r="AR200" s="215" t="s">
        <v>231</v>
      </c>
      <c r="AT200" s="215" t="s">
        <v>201</v>
      </c>
      <c r="AU200" s="215" t="s">
        <v>83</v>
      </c>
      <c r="AY200" s="13" t="s">
        <v>198</v>
      </c>
      <c r="BE200" s="216">
        <f t="shared" si="19"/>
        <v>0</v>
      </c>
      <c r="BF200" s="216">
        <f t="shared" si="20"/>
        <v>0</v>
      </c>
      <c r="BG200" s="216">
        <f t="shared" si="21"/>
        <v>0</v>
      </c>
      <c r="BH200" s="216">
        <f t="shared" si="22"/>
        <v>0</v>
      </c>
      <c r="BI200" s="216">
        <f t="shared" si="23"/>
        <v>0</v>
      </c>
      <c r="BJ200" s="13" t="s">
        <v>83</v>
      </c>
      <c r="BK200" s="216">
        <f t="shared" si="24"/>
        <v>0</v>
      </c>
      <c r="BL200" s="13" t="s">
        <v>231</v>
      </c>
      <c r="BM200" s="215" t="s">
        <v>392</v>
      </c>
    </row>
    <row r="201" spans="2:65" s="1" customFormat="1" ht="16.5" customHeight="1">
      <c r="B201" s="30"/>
      <c r="C201" s="205" t="s">
        <v>393</v>
      </c>
      <c r="D201" s="205" t="s">
        <v>201</v>
      </c>
      <c r="E201" s="206" t="s">
        <v>1815</v>
      </c>
      <c r="F201" s="207" t="s">
        <v>1816</v>
      </c>
      <c r="G201" s="208" t="s">
        <v>204</v>
      </c>
      <c r="H201" s="209">
        <v>1</v>
      </c>
      <c r="I201" s="210"/>
      <c r="J201" s="209">
        <f t="shared" si="15"/>
        <v>0</v>
      </c>
      <c r="K201" s="207" t="s">
        <v>1</v>
      </c>
      <c r="L201" s="34"/>
      <c r="M201" s="211" t="s">
        <v>1</v>
      </c>
      <c r="N201" s="212" t="s">
        <v>41</v>
      </c>
      <c r="O201" s="62"/>
      <c r="P201" s="213">
        <f t="shared" si="16"/>
        <v>0</v>
      </c>
      <c r="Q201" s="213">
        <v>8.0000000000000004E-4</v>
      </c>
      <c r="R201" s="213">
        <f t="shared" si="17"/>
        <v>8.0000000000000004E-4</v>
      </c>
      <c r="S201" s="213">
        <v>0</v>
      </c>
      <c r="T201" s="214">
        <f t="shared" si="18"/>
        <v>0</v>
      </c>
      <c r="AR201" s="215" t="s">
        <v>231</v>
      </c>
      <c r="AT201" s="215" t="s">
        <v>201</v>
      </c>
      <c r="AU201" s="215" t="s">
        <v>83</v>
      </c>
      <c r="AY201" s="13" t="s">
        <v>198</v>
      </c>
      <c r="BE201" s="216">
        <f t="shared" si="19"/>
        <v>0</v>
      </c>
      <c r="BF201" s="216">
        <f t="shared" si="20"/>
        <v>0</v>
      </c>
      <c r="BG201" s="216">
        <f t="shared" si="21"/>
        <v>0</v>
      </c>
      <c r="BH201" s="216">
        <f t="shared" si="22"/>
        <v>0</v>
      </c>
      <c r="BI201" s="216">
        <f t="shared" si="23"/>
        <v>0</v>
      </c>
      <c r="BJ201" s="13" t="s">
        <v>83</v>
      </c>
      <c r="BK201" s="216">
        <f t="shared" si="24"/>
        <v>0</v>
      </c>
      <c r="BL201" s="13" t="s">
        <v>231</v>
      </c>
      <c r="BM201" s="215" t="s">
        <v>396</v>
      </c>
    </row>
    <row r="202" spans="2:65" s="1" customFormat="1" ht="16.5" customHeight="1">
      <c r="B202" s="30"/>
      <c r="C202" s="205" t="s">
        <v>307</v>
      </c>
      <c r="D202" s="205" t="s">
        <v>201</v>
      </c>
      <c r="E202" s="206" t="s">
        <v>1817</v>
      </c>
      <c r="F202" s="207" t="s">
        <v>1818</v>
      </c>
      <c r="G202" s="208" t="s">
        <v>204</v>
      </c>
      <c r="H202" s="209">
        <v>1</v>
      </c>
      <c r="I202" s="210"/>
      <c r="J202" s="209">
        <f t="shared" si="15"/>
        <v>0</v>
      </c>
      <c r="K202" s="207" t="s">
        <v>1</v>
      </c>
      <c r="L202" s="34"/>
      <c r="M202" s="211" t="s">
        <v>1</v>
      </c>
      <c r="N202" s="212" t="s">
        <v>41</v>
      </c>
      <c r="O202" s="62"/>
      <c r="P202" s="213">
        <f t="shared" si="16"/>
        <v>0</v>
      </c>
      <c r="Q202" s="213">
        <v>2.5999999999999998E-4</v>
      </c>
      <c r="R202" s="213">
        <f t="shared" si="17"/>
        <v>2.5999999999999998E-4</v>
      </c>
      <c r="S202" s="213">
        <v>0</v>
      </c>
      <c r="T202" s="214">
        <f t="shared" si="18"/>
        <v>0</v>
      </c>
      <c r="AR202" s="215" t="s">
        <v>231</v>
      </c>
      <c r="AT202" s="215" t="s">
        <v>201</v>
      </c>
      <c r="AU202" s="215" t="s">
        <v>83</v>
      </c>
      <c r="AY202" s="13" t="s">
        <v>198</v>
      </c>
      <c r="BE202" s="216">
        <f t="shared" si="19"/>
        <v>0</v>
      </c>
      <c r="BF202" s="216">
        <f t="shared" si="20"/>
        <v>0</v>
      </c>
      <c r="BG202" s="216">
        <f t="shared" si="21"/>
        <v>0</v>
      </c>
      <c r="BH202" s="216">
        <f t="shared" si="22"/>
        <v>0</v>
      </c>
      <c r="BI202" s="216">
        <f t="shared" si="23"/>
        <v>0</v>
      </c>
      <c r="BJ202" s="13" t="s">
        <v>83</v>
      </c>
      <c r="BK202" s="216">
        <f t="shared" si="24"/>
        <v>0</v>
      </c>
      <c r="BL202" s="13" t="s">
        <v>231</v>
      </c>
      <c r="BM202" s="215" t="s">
        <v>399</v>
      </c>
    </row>
    <row r="203" spans="2:65" s="1" customFormat="1" ht="16.5" customHeight="1">
      <c r="B203" s="30"/>
      <c r="C203" s="205" t="s">
        <v>400</v>
      </c>
      <c r="D203" s="205" t="s">
        <v>201</v>
      </c>
      <c r="E203" s="206" t="s">
        <v>1819</v>
      </c>
      <c r="F203" s="207" t="s">
        <v>1820</v>
      </c>
      <c r="G203" s="208" t="s">
        <v>204</v>
      </c>
      <c r="H203" s="209">
        <v>1</v>
      </c>
      <c r="I203" s="210"/>
      <c r="J203" s="209">
        <f t="shared" si="15"/>
        <v>0</v>
      </c>
      <c r="K203" s="207" t="s">
        <v>1</v>
      </c>
      <c r="L203" s="34"/>
      <c r="M203" s="211" t="s">
        <v>1</v>
      </c>
      <c r="N203" s="212" t="s">
        <v>41</v>
      </c>
      <c r="O203" s="62"/>
      <c r="P203" s="213">
        <f t="shared" si="16"/>
        <v>0</v>
      </c>
      <c r="Q203" s="213">
        <v>2.4000000000000001E-4</v>
      </c>
      <c r="R203" s="213">
        <f t="shared" si="17"/>
        <v>2.4000000000000001E-4</v>
      </c>
      <c r="S203" s="213">
        <v>0</v>
      </c>
      <c r="T203" s="214">
        <f t="shared" si="18"/>
        <v>0</v>
      </c>
      <c r="AR203" s="215" t="s">
        <v>231</v>
      </c>
      <c r="AT203" s="215" t="s">
        <v>201</v>
      </c>
      <c r="AU203" s="215" t="s">
        <v>83</v>
      </c>
      <c r="AY203" s="13" t="s">
        <v>198</v>
      </c>
      <c r="BE203" s="216">
        <f t="shared" si="19"/>
        <v>0</v>
      </c>
      <c r="BF203" s="216">
        <f t="shared" si="20"/>
        <v>0</v>
      </c>
      <c r="BG203" s="216">
        <f t="shared" si="21"/>
        <v>0</v>
      </c>
      <c r="BH203" s="216">
        <f t="shared" si="22"/>
        <v>0</v>
      </c>
      <c r="BI203" s="216">
        <f t="shared" si="23"/>
        <v>0</v>
      </c>
      <c r="BJ203" s="13" t="s">
        <v>83</v>
      </c>
      <c r="BK203" s="216">
        <f t="shared" si="24"/>
        <v>0</v>
      </c>
      <c r="BL203" s="13" t="s">
        <v>231</v>
      </c>
      <c r="BM203" s="215" t="s">
        <v>403</v>
      </c>
    </row>
    <row r="204" spans="2:65" s="1" customFormat="1" ht="16.5" customHeight="1">
      <c r="B204" s="30"/>
      <c r="C204" s="205" t="s">
        <v>310</v>
      </c>
      <c r="D204" s="205" t="s">
        <v>201</v>
      </c>
      <c r="E204" s="206" t="s">
        <v>1821</v>
      </c>
      <c r="F204" s="207" t="s">
        <v>1822</v>
      </c>
      <c r="G204" s="208" t="s">
        <v>204</v>
      </c>
      <c r="H204" s="209">
        <v>1</v>
      </c>
      <c r="I204" s="210"/>
      <c r="J204" s="209">
        <f t="shared" si="15"/>
        <v>0</v>
      </c>
      <c r="K204" s="207" t="s">
        <v>1</v>
      </c>
      <c r="L204" s="34"/>
      <c r="M204" s="211" t="s">
        <v>1</v>
      </c>
      <c r="N204" s="212" t="s">
        <v>41</v>
      </c>
      <c r="O204" s="62"/>
      <c r="P204" s="213">
        <f t="shared" si="16"/>
        <v>0</v>
      </c>
      <c r="Q204" s="213">
        <v>1.01E-3</v>
      </c>
      <c r="R204" s="213">
        <f t="shared" si="17"/>
        <v>1.01E-3</v>
      </c>
      <c r="S204" s="213">
        <v>0</v>
      </c>
      <c r="T204" s="214">
        <f t="shared" si="18"/>
        <v>0</v>
      </c>
      <c r="AR204" s="215" t="s">
        <v>231</v>
      </c>
      <c r="AT204" s="215" t="s">
        <v>201</v>
      </c>
      <c r="AU204" s="215" t="s">
        <v>83</v>
      </c>
      <c r="AY204" s="13" t="s">
        <v>198</v>
      </c>
      <c r="BE204" s="216">
        <f t="shared" si="19"/>
        <v>0</v>
      </c>
      <c r="BF204" s="216">
        <f t="shared" si="20"/>
        <v>0</v>
      </c>
      <c r="BG204" s="216">
        <f t="shared" si="21"/>
        <v>0</v>
      </c>
      <c r="BH204" s="216">
        <f t="shared" si="22"/>
        <v>0</v>
      </c>
      <c r="BI204" s="216">
        <f t="shared" si="23"/>
        <v>0</v>
      </c>
      <c r="BJ204" s="13" t="s">
        <v>83</v>
      </c>
      <c r="BK204" s="216">
        <f t="shared" si="24"/>
        <v>0</v>
      </c>
      <c r="BL204" s="13" t="s">
        <v>231</v>
      </c>
      <c r="BM204" s="215" t="s">
        <v>407</v>
      </c>
    </row>
    <row r="205" spans="2:65" s="1" customFormat="1" ht="16.5" customHeight="1">
      <c r="B205" s="30"/>
      <c r="C205" s="205" t="s">
        <v>408</v>
      </c>
      <c r="D205" s="205" t="s">
        <v>201</v>
      </c>
      <c r="E205" s="206" t="s">
        <v>1823</v>
      </c>
      <c r="F205" s="207" t="s">
        <v>1824</v>
      </c>
      <c r="G205" s="208" t="s">
        <v>204</v>
      </c>
      <c r="H205" s="209">
        <v>7</v>
      </c>
      <c r="I205" s="210"/>
      <c r="J205" s="209">
        <f t="shared" si="15"/>
        <v>0</v>
      </c>
      <c r="K205" s="207" t="s">
        <v>1</v>
      </c>
      <c r="L205" s="34"/>
      <c r="M205" s="211" t="s">
        <v>1</v>
      </c>
      <c r="N205" s="212" t="s">
        <v>41</v>
      </c>
      <c r="O205" s="62"/>
      <c r="P205" s="213">
        <f t="shared" si="16"/>
        <v>0</v>
      </c>
      <c r="Q205" s="213">
        <v>2.0600000000000002E-3</v>
      </c>
      <c r="R205" s="213">
        <f t="shared" si="17"/>
        <v>1.4420000000000002E-2</v>
      </c>
      <c r="S205" s="213">
        <v>0</v>
      </c>
      <c r="T205" s="214">
        <f t="shared" si="18"/>
        <v>0</v>
      </c>
      <c r="AR205" s="215" t="s">
        <v>231</v>
      </c>
      <c r="AT205" s="215" t="s">
        <v>201</v>
      </c>
      <c r="AU205" s="215" t="s">
        <v>83</v>
      </c>
      <c r="AY205" s="13" t="s">
        <v>198</v>
      </c>
      <c r="BE205" s="216">
        <f t="shared" si="19"/>
        <v>0</v>
      </c>
      <c r="BF205" s="216">
        <f t="shared" si="20"/>
        <v>0</v>
      </c>
      <c r="BG205" s="216">
        <f t="shared" si="21"/>
        <v>0</v>
      </c>
      <c r="BH205" s="216">
        <f t="shared" si="22"/>
        <v>0</v>
      </c>
      <c r="BI205" s="216">
        <f t="shared" si="23"/>
        <v>0</v>
      </c>
      <c r="BJ205" s="13" t="s">
        <v>83</v>
      </c>
      <c r="BK205" s="216">
        <f t="shared" si="24"/>
        <v>0</v>
      </c>
      <c r="BL205" s="13" t="s">
        <v>231</v>
      </c>
      <c r="BM205" s="215" t="s">
        <v>411</v>
      </c>
    </row>
    <row r="206" spans="2:65" s="1" customFormat="1" ht="16.5" customHeight="1">
      <c r="B206" s="30"/>
      <c r="C206" s="205" t="s">
        <v>314</v>
      </c>
      <c r="D206" s="205" t="s">
        <v>201</v>
      </c>
      <c r="E206" s="206" t="s">
        <v>1825</v>
      </c>
      <c r="F206" s="207" t="s">
        <v>1826</v>
      </c>
      <c r="G206" s="208" t="s">
        <v>204</v>
      </c>
      <c r="H206" s="209">
        <v>2</v>
      </c>
      <c r="I206" s="210"/>
      <c r="J206" s="209">
        <f t="shared" si="15"/>
        <v>0</v>
      </c>
      <c r="K206" s="207" t="s">
        <v>1</v>
      </c>
      <c r="L206" s="34"/>
      <c r="M206" s="211" t="s">
        <v>1</v>
      </c>
      <c r="N206" s="212" t="s">
        <v>41</v>
      </c>
      <c r="O206" s="62"/>
      <c r="P206" s="213">
        <f t="shared" si="16"/>
        <v>0</v>
      </c>
      <c r="Q206" s="213">
        <v>3.4000000000000002E-4</v>
      </c>
      <c r="R206" s="213">
        <f t="shared" si="17"/>
        <v>6.8000000000000005E-4</v>
      </c>
      <c r="S206" s="213">
        <v>0</v>
      </c>
      <c r="T206" s="214">
        <f t="shared" si="18"/>
        <v>0</v>
      </c>
      <c r="AR206" s="215" t="s">
        <v>231</v>
      </c>
      <c r="AT206" s="215" t="s">
        <v>201</v>
      </c>
      <c r="AU206" s="215" t="s">
        <v>83</v>
      </c>
      <c r="AY206" s="13" t="s">
        <v>198</v>
      </c>
      <c r="BE206" s="216">
        <f t="shared" si="19"/>
        <v>0</v>
      </c>
      <c r="BF206" s="216">
        <f t="shared" si="20"/>
        <v>0</v>
      </c>
      <c r="BG206" s="216">
        <f t="shared" si="21"/>
        <v>0</v>
      </c>
      <c r="BH206" s="216">
        <f t="shared" si="22"/>
        <v>0</v>
      </c>
      <c r="BI206" s="216">
        <f t="shared" si="23"/>
        <v>0</v>
      </c>
      <c r="BJ206" s="13" t="s">
        <v>83</v>
      </c>
      <c r="BK206" s="216">
        <f t="shared" si="24"/>
        <v>0</v>
      </c>
      <c r="BL206" s="13" t="s">
        <v>231</v>
      </c>
      <c r="BM206" s="215" t="s">
        <v>414</v>
      </c>
    </row>
    <row r="207" spans="2:65" s="1" customFormat="1" ht="24" customHeight="1">
      <c r="B207" s="30"/>
      <c r="C207" s="205" t="s">
        <v>415</v>
      </c>
      <c r="D207" s="205" t="s">
        <v>201</v>
      </c>
      <c r="E207" s="206" t="s">
        <v>1827</v>
      </c>
      <c r="F207" s="207" t="s">
        <v>1828</v>
      </c>
      <c r="G207" s="208" t="s">
        <v>204</v>
      </c>
      <c r="H207" s="209">
        <v>7</v>
      </c>
      <c r="I207" s="210"/>
      <c r="J207" s="209">
        <f t="shared" si="15"/>
        <v>0</v>
      </c>
      <c r="K207" s="207" t="s">
        <v>1</v>
      </c>
      <c r="L207" s="34"/>
      <c r="M207" s="211" t="s">
        <v>1</v>
      </c>
      <c r="N207" s="212" t="s">
        <v>41</v>
      </c>
      <c r="O207" s="62"/>
      <c r="P207" s="213">
        <f t="shared" si="16"/>
        <v>0</v>
      </c>
      <c r="Q207" s="213">
        <v>2.0600000000000002E-3</v>
      </c>
      <c r="R207" s="213">
        <f t="shared" si="17"/>
        <v>1.4420000000000002E-2</v>
      </c>
      <c r="S207" s="213">
        <v>0</v>
      </c>
      <c r="T207" s="214">
        <f t="shared" si="18"/>
        <v>0</v>
      </c>
      <c r="AR207" s="215" t="s">
        <v>231</v>
      </c>
      <c r="AT207" s="215" t="s">
        <v>201</v>
      </c>
      <c r="AU207" s="215" t="s">
        <v>83</v>
      </c>
      <c r="AY207" s="13" t="s">
        <v>198</v>
      </c>
      <c r="BE207" s="216">
        <f t="shared" si="19"/>
        <v>0</v>
      </c>
      <c r="BF207" s="216">
        <f t="shared" si="20"/>
        <v>0</v>
      </c>
      <c r="BG207" s="216">
        <f t="shared" si="21"/>
        <v>0</v>
      </c>
      <c r="BH207" s="216">
        <f t="shared" si="22"/>
        <v>0</v>
      </c>
      <c r="BI207" s="216">
        <f t="shared" si="23"/>
        <v>0</v>
      </c>
      <c r="BJ207" s="13" t="s">
        <v>83</v>
      </c>
      <c r="BK207" s="216">
        <f t="shared" si="24"/>
        <v>0</v>
      </c>
      <c r="BL207" s="13" t="s">
        <v>231</v>
      </c>
      <c r="BM207" s="215" t="s">
        <v>417</v>
      </c>
    </row>
    <row r="208" spans="2:65" s="1" customFormat="1" ht="24" customHeight="1">
      <c r="B208" s="30"/>
      <c r="C208" s="205" t="s">
        <v>317</v>
      </c>
      <c r="D208" s="205" t="s">
        <v>201</v>
      </c>
      <c r="E208" s="206" t="s">
        <v>1829</v>
      </c>
      <c r="F208" s="207" t="s">
        <v>1830</v>
      </c>
      <c r="G208" s="208" t="s">
        <v>204</v>
      </c>
      <c r="H208" s="209">
        <v>1</v>
      </c>
      <c r="I208" s="210"/>
      <c r="J208" s="209">
        <f t="shared" si="15"/>
        <v>0</v>
      </c>
      <c r="K208" s="207" t="s">
        <v>1</v>
      </c>
      <c r="L208" s="34"/>
      <c r="M208" s="211" t="s">
        <v>1</v>
      </c>
      <c r="N208" s="212" t="s">
        <v>41</v>
      </c>
      <c r="O208" s="62"/>
      <c r="P208" s="213">
        <f t="shared" si="16"/>
        <v>0</v>
      </c>
      <c r="Q208" s="213">
        <v>4.0899999999999999E-3</v>
      </c>
      <c r="R208" s="213">
        <f t="shared" si="17"/>
        <v>4.0899999999999999E-3</v>
      </c>
      <c r="S208" s="213">
        <v>0</v>
      </c>
      <c r="T208" s="214">
        <f t="shared" si="18"/>
        <v>0</v>
      </c>
      <c r="AR208" s="215" t="s">
        <v>231</v>
      </c>
      <c r="AT208" s="215" t="s">
        <v>201</v>
      </c>
      <c r="AU208" s="215" t="s">
        <v>83</v>
      </c>
      <c r="AY208" s="13" t="s">
        <v>198</v>
      </c>
      <c r="BE208" s="216">
        <f t="shared" si="19"/>
        <v>0</v>
      </c>
      <c r="BF208" s="216">
        <f t="shared" si="20"/>
        <v>0</v>
      </c>
      <c r="BG208" s="216">
        <f t="shared" si="21"/>
        <v>0</v>
      </c>
      <c r="BH208" s="216">
        <f t="shared" si="22"/>
        <v>0</v>
      </c>
      <c r="BI208" s="216">
        <f t="shared" si="23"/>
        <v>0</v>
      </c>
      <c r="BJ208" s="13" t="s">
        <v>83</v>
      </c>
      <c r="BK208" s="216">
        <f t="shared" si="24"/>
        <v>0</v>
      </c>
      <c r="BL208" s="13" t="s">
        <v>231</v>
      </c>
      <c r="BM208" s="215" t="s">
        <v>420</v>
      </c>
    </row>
    <row r="209" spans="2:65" s="1" customFormat="1" ht="16.5" customHeight="1">
      <c r="B209" s="30"/>
      <c r="C209" s="205" t="s">
        <v>421</v>
      </c>
      <c r="D209" s="205" t="s">
        <v>201</v>
      </c>
      <c r="E209" s="206" t="s">
        <v>1831</v>
      </c>
      <c r="F209" s="207" t="s">
        <v>1832</v>
      </c>
      <c r="G209" s="208" t="s">
        <v>256</v>
      </c>
      <c r="H209" s="209">
        <v>288.2</v>
      </c>
      <c r="I209" s="210"/>
      <c r="J209" s="209">
        <f t="shared" si="15"/>
        <v>0</v>
      </c>
      <c r="K209" s="207" t="s">
        <v>1</v>
      </c>
      <c r="L209" s="34"/>
      <c r="M209" s="211" t="s">
        <v>1</v>
      </c>
      <c r="N209" s="212" t="s">
        <v>41</v>
      </c>
      <c r="O209" s="62"/>
      <c r="P209" s="213">
        <f t="shared" si="16"/>
        <v>0</v>
      </c>
      <c r="Q209" s="213">
        <v>0</v>
      </c>
      <c r="R209" s="213">
        <f t="shared" si="17"/>
        <v>0</v>
      </c>
      <c r="S209" s="213">
        <v>0</v>
      </c>
      <c r="T209" s="214">
        <f t="shared" si="18"/>
        <v>0</v>
      </c>
      <c r="AR209" s="215" t="s">
        <v>231</v>
      </c>
      <c r="AT209" s="215" t="s">
        <v>201</v>
      </c>
      <c r="AU209" s="215" t="s">
        <v>83</v>
      </c>
      <c r="AY209" s="13" t="s">
        <v>198</v>
      </c>
      <c r="BE209" s="216">
        <f t="shared" si="19"/>
        <v>0</v>
      </c>
      <c r="BF209" s="216">
        <f t="shared" si="20"/>
        <v>0</v>
      </c>
      <c r="BG209" s="216">
        <f t="shared" si="21"/>
        <v>0</v>
      </c>
      <c r="BH209" s="216">
        <f t="shared" si="22"/>
        <v>0</v>
      </c>
      <c r="BI209" s="216">
        <f t="shared" si="23"/>
        <v>0</v>
      </c>
      <c r="BJ209" s="13" t="s">
        <v>83</v>
      </c>
      <c r="BK209" s="216">
        <f t="shared" si="24"/>
        <v>0</v>
      </c>
      <c r="BL209" s="13" t="s">
        <v>231</v>
      </c>
      <c r="BM209" s="215" t="s">
        <v>424</v>
      </c>
    </row>
    <row r="210" spans="2:65" s="1" customFormat="1" ht="16.5" customHeight="1">
      <c r="B210" s="30"/>
      <c r="C210" s="205" t="s">
        <v>320</v>
      </c>
      <c r="D210" s="205" t="s">
        <v>201</v>
      </c>
      <c r="E210" s="206" t="s">
        <v>1833</v>
      </c>
      <c r="F210" s="207" t="s">
        <v>1834</v>
      </c>
      <c r="G210" s="208" t="s">
        <v>211</v>
      </c>
      <c r="H210" s="209">
        <v>1</v>
      </c>
      <c r="I210" s="210"/>
      <c r="J210" s="209">
        <f t="shared" si="15"/>
        <v>0</v>
      </c>
      <c r="K210" s="207" t="s">
        <v>1</v>
      </c>
      <c r="L210" s="34"/>
      <c r="M210" s="211" t="s">
        <v>1</v>
      </c>
      <c r="N210" s="212" t="s">
        <v>41</v>
      </c>
      <c r="O210" s="62"/>
      <c r="P210" s="213">
        <f t="shared" si="16"/>
        <v>0</v>
      </c>
      <c r="Q210" s="213">
        <v>6.7099999999999998E-3</v>
      </c>
      <c r="R210" s="213">
        <f t="shared" si="17"/>
        <v>6.7099999999999998E-3</v>
      </c>
      <c r="S210" s="213">
        <v>0</v>
      </c>
      <c r="T210" s="214">
        <f t="shared" si="18"/>
        <v>0</v>
      </c>
      <c r="AR210" s="215" t="s">
        <v>231</v>
      </c>
      <c r="AT210" s="215" t="s">
        <v>201</v>
      </c>
      <c r="AU210" s="215" t="s">
        <v>83</v>
      </c>
      <c r="AY210" s="13" t="s">
        <v>198</v>
      </c>
      <c r="BE210" s="216">
        <f t="shared" si="19"/>
        <v>0</v>
      </c>
      <c r="BF210" s="216">
        <f t="shared" si="20"/>
        <v>0</v>
      </c>
      <c r="BG210" s="216">
        <f t="shared" si="21"/>
        <v>0</v>
      </c>
      <c r="BH210" s="216">
        <f t="shared" si="22"/>
        <v>0</v>
      </c>
      <c r="BI210" s="216">
        <f t="shared" si="23"/>
        <v>0</v>
      </c>
      <c r="BJ210" s="13" t="s">
        <v>83</v>
      </c>
      <c r="BK210" s="216">
        <f t="shared" si="24"/>
        <v>0</v>
      </c>
      <c r="BL210" s="13" t="s">
        <v>231</v>
      </c>
      <c r="BM210" s="215" t="s">
        <v>427</v>
      </c>
    </row>
    <row r="211" spans="2:65" s="1" customFormat="1" ht="16.5" customHeight="1">
      <c r="B211" s="30"/>
      <c r="C211" s="205" t="s">
        <v>428</v>
      </c>
      <c r="D211" s="205" t="s">
        <v>201</v>
      </c>
      <c r="E211" s="206" t="s">
        <v>1835</v>
      </c>
      <c r="F211" s="207" t="s">
        <v>1836</v>
      </c>
      <c r="G211" s="208" t="s">
        <v>256</v>
      </c>
      <c r="H211" s="209">
        <v>288.2</v>
      </c>
      <c r="I211" s="210"/>
      <c r="J211" s="209">
        <f t="shared" si="15"/>
        <v>0</v>
      </c>
      <c r="K211" s="207" t="s">
        <v>1</v>
      </c>
      <c r="L211" s="34"/>
      <c r="M211" s="211" t="s">
        <v>1</v>
      </c>
      <c r="N211" s="212" t="s">
        <v>41</v>
      </c>
      <c r="O211" s="62"/>
      <c r="P211" s="213">
        <f t="shared" si="16"/>
        <v>0</v>
      </c>
      <c r="Q211" s="213">
        <v>9.9930603747397593E-6</v>
      </c>
      <c r="R211" s="213">
        <f t="shared" si="17"/>
        <v>2.8799999999999984E-3</v>
      </c>
      <c r="S211" s="213">
        <v>0</v>
      </c>
      <c r="T211" s="214">
        <f t="shared" si="18"/>
        <v>0</v>
      </c>
      <c r="AR211" s="215" t="s">
        <v>231</v>
      </c>
      <c r="AT211" s="215" t="s">
        <v>201</v>
      </c>
      <c r="AU211" s="215" t="s">
        <v>83</v>
      </c>
      <c r="AY211" s="13" t="s">
        <v>198</v>
      </c>
      <c r="BE211" s="216">
        <f t="shared" si="19"/>
        <v>0</v>
      </c>
      <c r="BF211" s="216">
        <f t="shared" si="20"/>
        <v>0</v>
      </c>
      <c r="BG211" s="216">
        <f t="shared" si="21"/>
        <v>0</v>
      </c>
      <c r="BH211" s="216">
        <f t="shared" si="22"/>
        <v>0</v>
      </c>
      <c r="BI211" s="216">
        <f t="shared" si="23"/>
        <v>0</v>
      </c>
      <c r="BJ211" s="13" t="s">
        <v>83</v>
      </c>
      <c r="BK211" s="216">
        <f t="shared" si="24"/>
        <v>0</v>
      </c>
      <c r="BL211" s="13" t="s">
        <v>231</v>
      </c>
      <c r="BM211" s="215" t="s">
        <v>431</v>
      </c>
    </row>
    <row r="212" spans="2:65" s="1" customFormat="1" ht="16.5" customHeight="1">
      <c r="B212" s="30"/>
      <c r="C212" s="205" t="s">
        <v>323</v>
      </c>
      <c r="D212" s="205" t="s">
        <v>201</v>
      </c>
      <c r="E212" s="206" t="s">
        <v>1837</v>
      </c>
      <c r="F212" s="207" t="s">
        <v>1838</v>
      </c>
      <c r="G212" s="208" t="s">
        <v>266</v>
      </c>
      <c r="H212" s="209">
        <v>1.4</v>
      </c>
      <c r="I212" s="210"/>
      <c r="J212" s="209">
        <f t="shared" si="15"/>
        <v>0</v>
      </c>
      <c r="K212" s="207" t="s">
        <v>1</v>
      </c>
      <c r="L212" s="34"/>
      <c r="M212" s="211" t="s">
        <v>1</v>
      </c>
      <c r="N212" s="212" t="s">
        <v>41</v>
      </c>
      <c r="O212" s="62"/>
      <c r="P212" s="213">
        <f t="shared" si="16"/>
        <v>0</v>
      </c>
      <c r="Q212" s="213">
        <v>0</v>
      </c>
      <c r="R212" s="213">
        <f t="shared" si="17"/>
        <v>0</v>
      </c>
      <c r="S212" s="213">
        <v>0</v>
      </c>
      <c r="T212" s="214">
        <f t="shared" si="18"/>
        <v>0</v>
      </c>
      <c r="AR212" s="215" t="s">
        <v>231</v>
      </c>
      <c r="AT212" s="215" t="s">
        <v>201</v>
      </c>
      <c r="AU212" s="215" t="s">
        <v>83</v>
      </c>
      <c r="AY212" s="13" t="s">
        <v>198</v>
      </c>
      <c r="BE212" s="216">
        <f t="shared" si="19"/>
        <v>0</v>
      </c>
      <c r="BF212" s="216">
        <f t="shared" si="20"/>
        <v>0</v>
      </c>
      <c r="BG212" s="216">
        <f t="shared" si="21"/>
        <v>0</v>
      </c>
      <c r="BH212" s="216">
        <f t="shared" si="22"/>
        <v>0</v>
      </c>
      <c r="BI212" s="216">
        <f t="shared" si="23"/>
        <v>0</v>
      </c>
      <c r="BJ212" s="13" t="s">
        <v>83</v>
      </c>
      <c r="BK212" s="216">
        <f t="shared" si="24"/>
        <v>0</v>
      </c>
      <c r="BL212" s="13" t="s">
        <v>231</v>
      </c>
      <c r="BM212" s="215" t="s">
        <v>434</v>
      </c>
    </row>
    <row r="213" spans="2:65" s="11" customFormat="1" ht="25.9" customHeight="1">
      <c r="B213" s="189"/>
      <c r="C213" s="190"/>
      <c r="D213" s="191" t="s">
        <v>75</v>
      </c>
      <c r="E213" s="192" t="s">
        <v>1839</v>
      </c>
      <c r="F213" s="192" t="s">
        <v>1840</v>
      </c>
      <c r="G213" s="190"/>
      <c r="H213" s="190"/>
      <c r="I213" s="193"/>
      <c r="J213" s="194">
        <f>BK213</f>
        <v>0</v>
      </c>
      <c r="K213" s="190"/>
      <c r="L213" s="195"/>
      <c r="M213" s="196"/>
      <c r="N213" s="197"/>
      <c r="O213" s="197"/>
      <c r="P213" s="198">
        <f>SUM(P214:P232)</f>
        <v>0</v>
      </c>
      <c r="Q213" s="197"/>
      <c r="R213" s="198">
        <f>SUM(R214:R232)</f>
        <v>0.54961000000000004</v>
      </c>
      <c r="S213" s="197"/>
      <c r="T213" s="199">
        <f>SUM(T214:T232)</f>
        <v>0</v>
      </c>
      <c r="AR213" s="200" t="s">
        <v>85</v>
      </c>
      <c r="AT213" s="201" t="s">
        <v>75</v>
      </c>
      <c r="AU213" s="201" t="s">
        <v>76</v>
      </c>
      <c r="AY213" s="200" t="s">
        <v>198</v>
      </c>
      <c r="BK213" s="202">
        <f>SUM(BK214:BK232)</f>
        <v>0</v>
      </c>
    </row>
    <row r="214" spans="2:65" s="1" customFormat="1" ht="16.5" customHeight="1">
      <c r="B214" s="30"/>
      <c r="C214" s="205" t="s">
        <v>435</v>
      </c>
      <c r="D214" s="205" t="s">
        <v>201</v>
      </c>
      <c r="E214" s="206" t="s">
        <v>1841</v>
      </c>
      <c r="F214" s="207" t="s">
        <v>1842</v>
      </c>
      <c r="G214" s="208" t="s">
        <v>211</v>
      </c>
      <c r="H214" s="209">
        <v>7</v>
      </c>
      <c r="I214" s="210"/>
      <c r="J214" s="209">
        <f t="shared" ref="J214:J232" si="25">ROUND(I214*H214,2)</f>
        <v>0</v>
      </c>
      <c r="K214" s="207" t="s">
        <v>1</v>
      </c>
      <c r="L214" s="34"/>
      <c r="M214" s="211" t="s">
        <v>1</v>
      </c>
      <c r="N214" s="212" t="s">
        <v>41</v>
      </c>
      <c r="O214" s="62"/>
      <c r="P214" s="213">
        <f t="shared" ref="P214:P232" si="26">O214*H214</f>
        <v>0</v>
      </c>
      <c r="Q214" s="213">
        <v>1.772E-2</v>
      </c>
      <c r="R214" s="213">
        <f t="shared" ref="R214:R232" si="27">Q214*H214</f>
        <v>0.12404</v>
      </c>
      <c r="S214" s="213">
        <v>0</v>
      </c>
      <c r="T214" s="214">
        <f t="shared" ref="T214:T232" si="28">S214*H214</f>
        <v>0</v>
      </c>
      <c r="AR214" s="215" t="s">
        <v>231</v>
      </c>
      <c r="AT214" s="215" t="s">
        <v>201</v>
      </c>
      <c r="AU214" s="215" t="s">
        <v>83</v>
      </c>
      <c r="AY214" s="13" t="s">
        <v>198</v>
      </c>
      <c r="BE214" s="216">
        <f t="shared" ref="BE214:BE232" si="29">IF(N214="základní",J214,0)</f>
        <v>0</v>
      </c>
      <c r="BF214" s="216">
        <f t="shared" ref="BF214:BF232" si="30">IF(N214="snížená",J214,0)</f>
        <v>0</v>
      </c>
      <c r="BG214" s="216">
        <f t="shared" ref="BG214:BG232" si="31">IF(N214="zákl. přenesená",J214,0)</f>
        <v>0</v>
      </c>
      <c r="BH214" s="216">
        <f t="shared" ref="BH214:BH232" si="32">IF(N214="sníž. přenesená",J214,0)</f>
        <v>0</v>
      </c>
      <c r="BI214" s="216">
        <f t="shared" ref="BI214:BI232" si="33">IF(N214="nulová",J214,0)</f>
        <v>0</v>
      </c>
      <c r="BJ214" s="13" t="s">
        <v>83</v>
      </c>
      <c r="BK214" s="216">
        <f t="shared" ref="BK214:BK232" si="34">ROUND(I214*H214,2)</f>
        <v>0</v>
      </c>
      <c r="BL214" s="13" t="s">
        <v>231</v>
      </c>
      <c r="BM214" s="215" t="s">
        <v>438</v>
      </c>
    </row>
    <row r="215" spans="2:65" s="1" customFormat="1" ht="16.5" customHeight="1">
      <c r="B215" s="30"/>
      <c r="C215" s="205" t="s">
        <v>327</v>
      </c>
      <c r="D215" s="205" t="s">
        <v>201</v>
      </c>
      <c r="E215" s="206" t="s">
        <v>1843</v>
      </c>
      <c r="F215" s="207" t="s">
        <v>1844</v>
      </c>
      <c r="G215" s="208" t="s">
        <v>211</v>
      </c>
      <c r="H215" s="209">
        <v>7</v>
      </c>
      <c r="I215" s="210"/>
      <c r="J215" s="209">
        <f t="shared" si="25"/>
        <v>0</v>
      </c>
      <c r="K215" s="207" t="s">
        <v>1</v>
      </c>
      <c r="L215" s="34"/>
      <c r="M215" s="211" t="s">
        <v>1</v>
      </c>
      <c r="N215" s="212" t="s">
        <v>41</v>
      </c>
      <c r="O215" s="62"/>
      <c r="P215" s="213">
        <f t="shared" si="26"/>
        <v>0</v>
      </c>
      <c r="Q215" s="213">
        <v>1.4250000000000001E-2</v>
      </c>
      <c r="R215" s="213">
        <f t="shared" si="27"/>
        <v>9.9750000000000005E-2</v>
      </c>
      <c r="S215" s="213">
        <v>0</v>
      </c>
      <c r="T215" s="214">
        <f t="shared" si="28"/>
        <v>0</v>
      </c>
      <c r="AR215" s="215" t="s">
        <v>231</v>
      </c>
      <c r="AT215" s="215" t="s">
        <v>201</v>
      </c>
      <c r="AU215" s="215" t="s">
        <v>83</v>
      </c>
      <c r="AY215" s="13" t="s">
        <v>198</v>
      </c>
      <c r="BE215" s="216">
        <f t="shared" si="29"/>
        <v>0</v>
      </c>
      <c r="BF215" s="216">
        <f t="shared" si="30"/>
        <v>0</v>
      </c>
      <c r="BG215" s="216">
        <f t="shared" si="31"/>
        <v>0</v>
      </c>
      <c r="BH215" s="216">
        <f t="shared" si="32"/>
        <v>0</v>
      </c>
      <c r="BI215" s="216">
        <f t="shared" si="33"/>
        <v>0</v>
      </c>
      <c r="BJ215" s="13" t="s">
        <v>83</v>
      </c>
      <c r="BK215" s="216">
        <f t="shared" si="34"/>
        <v>0</v>
      </c>
      <c r="BL215" s="13" t="s">
        <v>231</v>
      </c>
      <c r="BM215" s="215" t="s">
        <v>442</v>
      </c>
    </row>
    <row r="216" spans="2:65" s="1" customFormat="1" ht="16.5" customHeight="1">
      <c r="B216" s="30"/>
      <c r="C216" s="205" t="s">
        <v>443</v>
      </c>
      <c r="D216" s="205" t="s">
        <v>201</v>
      </c>
      <c r="E216" s="206" t="s">
        <v>1845</v>
      </c>
      <c r="F216" s="207" t="s">
        <v>1846</v>
      </c>
      <c r="G216" s="208" t="s">
        <v>211</v>
      </c>
      <c r="H216" s="209">
        <v>7</v>
      </c>
      <c r="I216" s="210"/>
      <c r="J216" s="209">
        <f t="shared" si="25"/>
        <v>0</v>
      </c>
      <c r="K216" s="207" t="s">
        <v>1</v>
      </c>
      <c r="L216" s="34"/>
      <c r="M216" s="211" t="s">
        <v>1</v>
      </c>
      <c r="N216" s="212" t="s">
        <v>41</v>
      </c>
      <c r="O216" s="62"/>
      <c r="P216" s="213">
        <f t="shared" si="26"/>
        <v>0</v>
      </c>
      <c r="Q216" s="213">
        <v>9.0000000000000006E-5</v>
      </c>
      <c r="R216" s="213">
        <f t="shared" si="27"/>
        <v>6.3000000000000003E-4</v>
      </c>
      <c r="S216" s="213">
        <v>0</v>
      </c>
      <c r="T216" s="214">
        <f t="shared" si="28"/>
        <v>0</v>
      </c>
      <c r="AR216" s="215" t="s">
        <v>231</v>
      </c>
      <c r="AT216" s="215" t="s">
        <v>201</v>
      </c>
      <c r="AU216" s="215" t="s">
        <v>83</v>
      </c>
      <c r="AY216" s="13" t="s">
        <v>198</v>
      </c>
      <c r="BE216" s="216">
        <f t="shared" si="29"/>
        <v>0</v>
      </c>
      <c r="BF216" s="216">
        <f t="shared" si="30"/>
        <v>0</v>
      </c>
      <c r="BG216" s="216">
        <f t="shared" si="31"/>
        <v>0</v>
      </c>
      <c r="BH216" s="216">
        <f t="shared" si="32"/>
        <v>0</v>
      </c>
      <c r="BI216" s="216">
        <f t="shared" si="33"/>
        <v>0</v>
      </c>
      <c r="BJ216" s="13" t="s">
        <v>83</v>
      </c>
      <c r="BK216" s="216">
        <f t="shared" si="34"/>
        <v>0</v>
      </c>
      <c r="BL216" s="13" t="s">
        <v>231</v>
      </c>
      <c r="BM216" s="215" t="s">
        <v>447</v>
      </c>
    </row>
    <row r="217" spans="2:65" s="1" customFormat="1" ht="16.5" customHeight="1">
      <c r="B217" s="30"/>
      <c r="C217" s="205" t="s">
        <v>330</v>
      </c>
      <c r="D217" s="205" t="s">
        <v>201</v>
      </c>
      <c r="E217" s="206" t="s">
        <v>1847</v>
      </c>
      <c r="F217" s="207" t="s">
        <v>1848</v>
      </c>
      <c r="G217" s="208" t="s">
        <v>211</v>
      </c>
      <c r="H217" s="209">
        <v>6</v>
      </c>
      <c r="I217" s="210"/>
      <c r="J217" s="209">
        <f t="shared" si="25"/>
        <v>0</v>
      </c>
      <c r="K217" s="207" t="s">
        <v>1</v>
      </c>
      <c r="L217" s="34"/>
      <c r="M217" s="211" t="s">
        <v>1</v>
      </c>
      <c r="N217" s="212" t="s">
        <v>41</v>
      </c>
      <c r="O217" s="62"/>
      <c r="P217" s="213">
        <f t="shared" si="26"/>
        <v>0</v>
      </c>
      <c r="Q217" s="213">
        <v>4.8999999999999998E-4</v>
      </c>
      <c r="R217" s="213">
        <f t="shared" si="27"/>
        <v>2.9399999999999999E-3</v>
      </c>
      <c r="S217" s="213">
        <v>0</v>
      </c>
      <c r="T217" s="214">
        <f t="shared" si="28"/>
        <v>0</v>
      </c>
      <c r="AR217" s="215" t="s">
        <v>231</v>
      </c>
      <c r="AT217" s="215" t="s">
        <v>201</v>
      </c>
      <c r="AU217" s="215" t="s">
        <v>83</v>
      </c>
      <c r="AY217" s="13" t="s">
        <v>198</v>
      </c>
      <c r="BE217" s="216">
        <f t="shared" si="29"/>
        <v>0</v>
      </c>
      <c r="BF217" s="216">
        <f t="shared" si="30"/>
        <v>0</v>
      </c>
      <c r="BG217" s="216">
        <f t="shared" si="31"/>
        <v>0</v>
      </c>
      <c r="BH217" s="216">
        <f t="shared" si="32"/>
        <v>0</v>
      </c>
      <c r="BI217" s="216">
        <f t="shared" si="33"/>
        <v>0</v>
      </c>
      <c r="BJ217" s="13" t="s">
        <v>83</v>
      </c>
      <c r="BK217" s="216">
        <f t="shared" si="34"/>
        <v>0</v>
      </c>
      <c r="BL217" s="13" t="s">
        <v>231</v>
      </c>
      <c r="BM217" s="215" t="s">
        <v>450</v>
      </c>
    </row>
    <row r="218" spans="2:65" s="1" customFormat="1" ht="16.5" customHeight="1">
      <c r="B218" s="30"/>
      <c r="C218" s="205" t="s">
        <v>451</v>
      </c>
      <c r="D218" s="205" t="s">
        <v>201</v>
      </c>
      <c r="E218" s="206" t="s">
        <v>1849</v>
      </c>
      <c r="F218" s="207" t="s">
        <v>1850</v>
      </c>
      <c r="G218" s="208" t="s">
        <v>204</v>
      </c>
      <c r="H218" s="209">
        <v>6</v>
      </c>
      <c r="I218" s="210"/>
      <c r="J218" s="209">
        <f t="shared" si="25"/>
        <v>0</v>
      </c>
      <c r="K218" s="207" t="s">
        <v>1</v>
      </c>
      <c r="L218" s="34"/>
      <c r="M218" s="211" t="s">
        <v>1</v>
      </c>
      <c r="N218" s="212" t="s">
        <v>41</v>
      </c>
      <c r="O218" s="62"/>
      <c r="P218" s="213">
        <f t="shared" si="26"/>
        <v>0</v>
      </c>
      <c r="Q218" s="213">
        <v>1.9300000000000001E-2</v>
      </c>
      <c r="R218" s="213">
        <f t="shared" si="27"/>
        <v>0.11580000000000001</v>
      </c>
      <c r="S218" s="213">
        <v>0</v>
      </c>
      <c r="T218" s="214">
        <f t="shared" si="28"/>
        <v>0</v>
      </c>
      <c r="AR218" s="215" t="s">
        <v>231</v>
      </c>
      <c r="AT218" s="215" t="s">
        <v>201</v>
      </c>
      <c r="AU218" s="215" t="s">
        <v>83</v>
      </c>
      <c r="AY218" s="13" t="s">
        <v>198</v>
      </c>
      <c r="BE218" s="216">
        <f t="shared" si="29"/>
        <v>0</v>
      </c>
      <c r="BF218" s="216">
        <f t="shared" si="30"/>
        <v>0</v>
      </c>
      <c r="BG218" s="216">
        <f t="shared" si="31"/>
        <v>0</v>
      </c>
      <c r="BH218" s="216">
        <f t="shared" si="32"/>
        <v>0</v>
      </c>
      <c r="BI218" s="216">
        <f t="shared" si="33"/>
        <v>0</v>
      </c>
      <c r="BJ218" s="13" t="s">
        <v>83</v>
      </c>
      <c r="BK218" s="216">
        <f t="shared" si="34"/>
        <v>0</v>
      </c>
      <c r="BL218" s="13" t="s">
        <v>231</v>
      </c>
      <c r="BM218" s="215" t="s">
        <v>454</v>
      </c>
    </row>
    <row r="219" spans="2:65" s="1" customFormat="1" ht="16.5" customHeight="1">
      <c r="B219" s="30"/>
      <c r="C219" s="205" t="s">
        <v>334</v>
      </c>
      <c r="D219" s="205" t="s">
        <v>201</v>
      </c>
      <c r="E219" s="206" t="s">
        <v>1851</v>
      </c>
      <c r="F219" s="207" t="s">
        <v>1852</v>
      </c>
      <c r="G219" s="208" t="s">
        <v>211</v>
      </c>
      <c r="H219" s="209">
        <v>7</v>
      </c>
      <c r="I219" s="210"/>
      <c r="J219" s="209">
        <f t="shared" si="25"/>
        <v>0</v>
      </c>
      <c r="K219" s="207" t="s">
        <v>1</v>
      </c>
      <c r="L219" s="34"/>
      <c r="M219" s="211" t="s">
        <v>1</v>
      </c>
      <c r="N219" s="212" t="s">
        <v>41</v>
      </c>
      <c r="O219" s="62"/>
      <c r="P219" s="213">
        <f t="shared" si="26"/>
        <v>0</v>
      </c>
      <c r="Q219" s="213">
        <v>1.251E-2</v>
      </c>
      <c r="R219" s="213">
        <f t="shared" si="27"/>
        <v>8.7570000000000009E-2</v>
      </c>
      <c r="S219" s="213">
        <v>0</v>
      </c>
      <c r="T219" s="214">
        <f t="shared" si="28"/>
        <v>0</v>
      </c>
      <c r="AR219" s="215" t="s">
        <v>231</v>
      </c>
      <c r="AT219" s="215" t="s">
        <v>201</v>
      </c>
      <c r="AU219" s="215" t="s">
        <v>83</v>
      </c>
      <c r="AY219" s="13" t="s">
        <v>198</v>
      </c>
      <c r="BE219" s="216">
        <f t="shared" si="29"/>
        <v>0</v>
      </c>
      <c r="BF219" s="216">
        <f t="shared" si="30"/>
        <v>0</v>
      </c>
      <c r="BG219" s="216">
        <f t="shared" si="31"/>
        <v>0</v>
      </c>
      <c r="BH219" s="216">
        <f t="shared" si="32"/>
        <v>0</v>
      </c>
      <c r="BI219" s="216">
        <f t="shared" si="33"/>
        <v>0</v>
      </c>
      <c r="BJ219" s="13" t="s">
        <v>83</v>
      </c>
      <c r="BK219" s="216">
        <f t="shared" si="34"/>
        <v>0</v>
      </c>
      <c r="BL219" s="13" t="s">
        <v>231</v>
      </c>
      <c r="BM219" s="215" t="s">
        <v>457</v>
      </c>
    </row>
    <row r="220" spans="2:65" s="1" customFormat="1" ht="16.5" customHeight="1">
      <c r="B220" s="30"/>
      <c r="C220" s="205" t="s">
        <v>458</v>
      </c>
      <c r="D220" s="205" t="s">
        <v>201</v>
      </c>
      <c r="E220" s="206" t="s">
        <v>1853</v>
      </c>
      <c r="F220" s="207" t="s">
        <v>1854</v>
      </c>
      <c r="G220" s="208" t="s">
        <v>211</v>
      </c>
      <c r="H220" s="209">
        <v>6</v>
      </c>
      <c r="I220" s="210"/>
      <c r="J220" s="209">
        <f t="shared" si="25"/>
        <v>0</v>
      </c>
      <c r="K220" s="207" t="s">
        <v>1</v>
      </c>
      <c r="L220" s="34"/>
      <c r="M220" s="211" t="s">
        <v>1</v>
      </c>
      <c r="N220" s="212" t="s">
        <v>41</v>
      </c>
      <c r="O220" s="62"/>
      <c r="P220" s="213">
        <f t="shared" si="26"/>
        <v>0</v>
      </c>
      <c r="Q220" s="213">
        <v>8.9999999999999993E-3</v>
      </c>
      <c r="R220" s="213">
        <f t="shared" si="27"/>
        <v>5.3999999999999992E-2</v>
      </c>
      <c r="S220" s="213">
        <v>0</v>
      </c>
      <c r="T220" s="214">
        <f t="shared" si="28"/>
        <v>0</v>
      </c>
      <c r="AR220" s="215" t="s">
        <v>231</v>
      </c>
      <c r="AT220" s="215" t="s">
        <v>201</v>
      </c>
      <c r="AU220" s="215" t="s">
        <v>83</v>
      </c>
      <c r="AY220" s="13" t="s">
        <v>198</v>
      </c>
      <c r="BE220" s="216">
        <f t="shared" si="29"/>
        <v>0</v>
      </c>
      <c r="BF220" s="216">
        <f t="shared" si="30"/>
        <v>0</v>
      </c>
      <c r="BG220" s="216">
        <f t="shared" si="31"/>
        <v>0</v>
      </c>
      <c r="BH220" s="216">
        <f t="shared" si="32"/>
        <v>0</v>
      </c>
      <c r="BI220" s="216">
        <f t="shared" si="33"/>
        <v>0</v>
      </c>
      <c r="BJ220" s="13" t="s">
        <v>83</v>
      </c>
      <c r="BK220" s="216">
        <f t="shared" si="34"/>
        <v>0</v>
      </c>
      <c r="BL220" s="13" t="s">
        <v>231</v>
      </c>
      <c r="BM220" s="215" t="s">
        <v>461</v>
      </c>
    </row>
    <row r="221" spans="2:65" s="1" customFormat="1" ht="16.5" customHeight="1">
      <c r="B221" s="30"/>
      <c r="C221" s="205" t="s">
        <v>337</v>
      </c>
      <c r="D221" s="205" t="s">
        <v>201</v>
      </c>
      <c r="E221" s="206" t="s">
        <v>1855</v>
      </c>
      <c r="F221" s="207" t="s">
        <v>1856</v>
      </c>
      <c r="G221" s="208" t="s">
        <v>211</v>
      </c>
      <c r="H221" s="209">
        <v>14</v>
      </c>
      <c r="I221" s="210"/>
      <c r="J221" s="209">
        <f t="shared" si="25"/>
        <v>0</v>
      </c>
      <c r="K221" s="207" t="s">
        <v>1</v>
      </c>
      <c r="L221" s="34"/>
      <c r="M221" s="211" t="s">
        <v>1</v>
      </c>
      <c r="N221" s="212" t="s">
        <v>41</v>
      </c>
      <c r="O221" s="62"/>
      <c r="P221" s="213">
        <f t="shared" si="26"/>
        <v>0</v>
      </c>
      <c r="Q221" s="213">
        <v>1.1E-4</v>
      </c>
      <c r="R221" s="213">
        <f t="shared" si="27"/>
        <v>1.5400000000000001E-3</v>
      </c>
      <c r="S221" s="213">
        <v>0</v>
      </c>
      <c r="T221" s="214">
        <f t="shared" si="28"/>
        <v>0</v>
      </c>
      <c r="AR221" s="215" t="s">
        <v>231</v>
      </c>
      <c r="AT221" s="215" t="s">
        <v>201</v>
      </c>
      <c r="AU221" s="215" t="s">
        <v>83</v>
      </c>
      <c r="AY221" s="13" t="s">
        <v>198</v>
      </c>
      <c r="BE221" s="216">
        <f t="shared" si="29"/>
        <v>0</v>
      </c>
      <c r="BF221" s="216">
        <f t="shared" si="30"/>
        <v>0</v>
      </c>
      <c r="BG221" s="216">
        <f t="shared" si="31"/>
        <v>0</v>
      </c>
      <c r="BH221" s="216">
        <f t="shared" si="32"/>
        <v>0</v>
      </c>
      <c r="BI221" s="216">
        <f t="shared" si="33"/>
        <v>0</v>
      </c>
      <c r="BJ221" s="13" t="s">
        <v>83</v>
      </c>
      <c r="BK221" s="216">
        <f t="shared" si="34"/>
        <v>0</v>
      </c>
      <c r="BL221" s="13" t="s">
        <v>231</v>
      </c>
      <c r="BM221" s="215" t="s">
        <v>464</v>
      </c>
    </row>
    <row r="222" spans="2:65" s="1" customFormat="1" ht="16.5" customHeight="1">
      <c r="B222" s="30"/>
      <c r="C222" s="205" t="s">
        <v>465</v>
      </c>
      <c r="D222" s="205" t="s">
        <v>201</v>
      </c>
      <c r="E222" s="206" t="s">
        <v>1857</v>
      </c>
      <c r="F222" s="207" t="s">
        <v>1858</v>
      </c>
      <c r="G222" s="208" t="s">
        <v>211</v>
      </c>
      <c r="H222" s="209">
        <v>45</v>
      </c>
      <c r="I222" s="210"/>
      <c r="J222" s="209">
        <f t="shared" si="25"/>
        <v>0</v>
      </c>
      <c r="K222" s="207" t="s">
        <v>1</v>
      </c>
      <c r="L222" s="34"/>
      <c r="M222" s="211" t="s">
        <v>1</v>
      </c>
      <c r="N222" s="212" t="s">
        <v>41</v>
      </c>
      <c r="O222" s="62"/>
      <c r="P222" s="213">
        <f t="shared" si="26"/>
        <v>0</v>
      </c>
      <c r="Q222" s="213">
        <v>8.0000000000000007E-5</v>
      </c>
      <c r="R222" s="213">
        <f t="shared" si="27"/>
        <v>3.6000000000000003E-3</v>
      </c>
      <c r="S222" s="213">
        <v>0</v>
      </c>
      <c r="T222" s="214">
        <f t="shared" si="28"/>
        <v>0</v>
      </c>
      <c r="AR222" s="215" t="s">
        <v>231</v>
      </c>
      <c r="AT222" s="215" t="s">
        <v>201</v>
      </c>
      <c r="AU222" s="215" t="s">
        <v>83</v>
      </c>
      <c r="AY222" s="13" t="s">
        <v>198</v>
      </c>
      <c r="BE222" s="216">
        <f t="shared" si="29"/>
        <v>0</v>
      </c>
      <c r="BF222" s="216">
        <f t="shared" si="30"/>
        <v>0</v>
      </c>
      <c r="BG222" s="216">
        <f t="shared" si="31"/>
        <v>0</v>
      </c>
      <c r="BH222" s="216">
        <f t="shared" si="32"/>
        <v>0</v>
      </c>
      <c r="BI222" s="216">
        <f t="shared" si="33"/>
        <v>0</v>
      </c>
      <c r="BJ222" s="13" t="s">
        <v>83</v>
      </c>
      <c r="BK222" s="216">
        <f t="shared" si="34"/>
        <v>0</v>
      </c>
      <c r="BL222" s="13" t="s">
        <v>231</v>
      </c>
      <c r="BM222" s="215" t="s">
        <v>468</v>
      </c>
    </row>
    <row r="223" spans="2:65" s="1" customFormat="1" ht="16.5" customHeight="1">
      <c r="B223" s="30"/>
      <c r="C223" s="205" t="s">
        <v>341</v>
      </c>
      <c r="D223" s="205" t="s">
        <v>201</v>
      </c>
      <c r="E223" s="206" t="s">
        <v>1859</v>
      </c>
      <c r="F223" s="207" t="s">
        <v>1860</v>
      </c>
      <c r="G223" s="208" t="s">
        <v>204</v>
      </c>
      <c r="H223" s="209">
        <v>13</v>
      </c>
      <c r="I223" s="210"/>
      <c r="J223" s="209">
        <f t="shared" si="25"/>
        <v>0</v>
      </c>
      <c r="K223" s="207" t="s">
        <v>1</v>
      </c>
      <c r="L223" s="34"/>
      <c r="M223" s="211" t="s">
        <v>1</v>
      </c>
      <c r="N223" s="212" t="s">
        <v>41</v>
      </c>
      <c r="O223" s="62"/>
      <c r="P223" s="213">
        <f t="shared" si="26"/>
        <v>0</v>
      </c>
      <c r="Q223" s="213">
        <v>8.4999999999999995E-4</v>
      </c>
      <c r="R223" s="213">
        <f t="shared" si="27"/>
        <v>1.1049999999999999E-2</v>
      </c>
      <c r="S223" s="213">
        <v>0</v>
      </c>
      <c r="T223" s="214">
        <f t="shared" si="28"/>
        <v>0</v>
      </c>
      <c r="AR223" s="215" t="s">
        <v>231</v>
      </c>
      <c r="AT223" s="215" t="s">
        <v>201</v>
      </c>
      <c r="AU223" s="215" t="s">
        <v>83</v>
      </c>
      <c r="AY223" s="13" t="s">
        <v>198</v>
      </c>
      <c r="BE223" s="216">
        <f t="shared" si="29"/>
        <v>0</v>
      </c>
      <c r="BF223" s="216">
        <f t="shared" si="30"/>
        <v>0</v>
      </c>
      <c r="BG223" s="216">
        <f t="shared" si="31"/>
        <v>0</v>
      </c>
      <c r="BH223" s="216">
        <f t="shared" si="32"/>
        <v>0</v>
      </c>
      <c r="BI223" s="216">
        <f t="shared" si="33"/>
        <v>0</v>
      </c>
      <c r="BJ223" s="13" t="s">
        <v>83</v>
      </c>
      <c r="BK223" s="216">
        <f t="shared" si="34"/>
        <v>0</v>
      </c>
      <c r="BL223" s="13" t="s">
        <v>231</v>
      </c>
      <c r="BM223" s="215" t="s">
        <v>471</v>
      </c>
    </row>
    <row r="224" spans="2:65" s="1" customFormat="1" ht="16.5" customHeight="1">
      <c r="B224" s="30"/>
      <c r="C224" s="205" t="s">
        <v>472</v>
      </c>
      <c r="D224" s="205" t="s">
        <v>201</v>
      </c>
      <c r="E224" s="206" t="s">
        <v>1861</v>
      </c>
      <c r="F224" s="207" t="s">
        <v>1862</v>
      </c>
      <c r="G224" s="208" t="s">
        <v>211</v>
      </c>
      <c r="H224" s="209">
        <v>7</v>
      </c>
      <c r="I224" s="210"/>
      <c r="J224" s="209">
        <f t="shared" si="25"/>
        <v>0</v>
      </c>
      <c r="K224" s="207" t="s">
        <v>1</v>
      </c>
      <c r="L224" s="34"/>
      <c r="M224" s="211" t="s">
        <v>1</v>
      </c>
      <c r="N224" s="212" t="s">
        <v>41</v>
      </c>
      <c r="O224" s="62"/>
      <c r="P224" s="213">
        <f t="shared" si="26"/>
        <v>0</v>
      </c>
      <c r="Q224" s="213">
        <v>1.5299999999999999E-3</v>
      </c>
      <c r="R224" s="213">
        <f t="shared" si="27"/>
        <v>1.0709999999999999E-2</v>
      </c>
      <c r="S224" s="213">
        <v>0</v>
      </c>
      <c r="T224" s="214">
        <f t="shared" si="28"/>
        <v>0</v>
      </c>
      <c r="AR224" s="215" t="s">
        <v>231</v>
      </c>
      <c r="AT224" s="215" t="s">
        <v>201</v>
      </c>
      <c r="AU224" s="215" t="s">
        <v>83</v>
      </c>
      <c r="AY224" s="13" t="s">
        <v>198</v>
      </c>
      <c r="BE224" s="216">
        <f t="shared" si="29"/>
        <v>0</v>
      </c>
      <c r="BF224" s="216">
        <f t="shared" si="30"/>
        <v>0</v>
      </c>
      <c r="BG224" s="216">
        <f t="shared" si="31"/>
        <v>0</v>
      </c>
      <c r="BH224" s="216">
        <f t="shared" si="32"/>
        <v>0</v>
      </c>
      <c r="BI224" s="216">
        <f t="shared" si="33"/>
        <v>0</v>
      </c>
      <c r="BJ224" s="13" t="s">
        <v>83</v>
      </c>
      <c r="BK224" s="216">
        <f t="shared" si="34"/>
        <v>0</v>
      </c>
      <c r="BL224" s="13" t="s">
        <v>231</v>
      </c>
      <c r="BM224" s="215" t="s">
        <v>475</v>
      </c>
    </row>
    <row r="225" spans="2:65" s="1" customFormat="1" ht="16.5" customHeight="1">
      <c r="B225" s="30"/>
      <c r="C225" s="205" t="s">
        <v>344</v>
      </c>
      <c r="D225" s="205" t="s">
        <v>201</v>
      </c>
      <c r="E225" s="206" t="s">
        <v>1863</v>
      </c>
      <c r="F225" s="207" t="s">
        <v>1864</v>
      </c>
      <c r="G225" s="208" t="s">
        <v>204</v>
      </c>
      <c r="H225" s="209">
        <v>7</v>
      </c>
      <c r="I225" s="210"/>
      <c r="J225" s="209">
        <f t="shared" si="25"/>
        <v>0</v>
      </c>
      <c r="K225" s="207" t="s">
        <v>1</v>
      </c>
      <c r="L225" s="34"/>
      <c r="M225" s="211" t="s">
        <v>1</v>
      </c>
      <c r="N225" s="212" t="s">
        <v>41</v>
      </c>
      <c r="O225" s="62"/>
      <c r="P225" s="213">
        <f t="shared" si="26"/>
        <v>0</v>
      </c>
      <c r="Q225" s="213">
        <v>1.2999999999999999E-3</v>
      </c>
      <c r="R225" s="213">
        <f t="shared" si="27"/>
        <v>9.1000000000000004E-3</v>
      </c>
      <c r="S225" s="213">
        <v>0</v>
      </c>
      <c r="T225" s="214">
        <f t="shared" si="28"/>
        <v>0</v>
      </c>
      <c r="AR225" s="215" t="s">
        <v>231</v>
      </c>
      <c r="AT225" s="215" t="s">
        <v>201</v>
      </c>
      <c r="AU225" s="215" t="s">
        <v>83</v>
      </c>
      <c r="AY225" s="13" t="s">
        <v>198</v>
      </c>
      <c r="BE225" s="216">
        <f t="shared" si="29"/>
        <v>0</v>
      </c>
      <c r="BF225" s="216">
        <f t="shared" si="30"/>
        <v>0</v>
      </c>
      <c r="BG225" s="216">
        <f t="shared" si="31"/>
        <v>0</v>
      </c>
      <c r="BH225" s="216">
        <f t="shared" si="32"/>
        <v>0</v>
      </c>
      <c r="BI225" s="216">
        <f t="shared" si="33"/>
        <v>0</v>
      </c>
      <c r="BJ225" s="13" t="s">
        <v>83</v>
      </c>
      <c r="BK225" s="216">
        <f t="shared" si="34"/>
        <v>0</v>
      </c>
      <c r="BL225" s="13" t="s">
        <v>231</v>
      </c>
      <c r="BM225" s="215" t="s">
        <v>478</v>
      </c>
    </row>
    <row r="226" spans="2:65" s="1" customFormat="1" ht="16.5" customHeight="1">
      <c r="B226" s="30"/>
      <c r="C226" s="205" t="s">
        <v>479</v>
      </c>
      <c r="D226" s="205" t="s">
        <v>201</v>
      </c>
      <c r="E226" s="206" t="s">
        <v>1865</v>
      </c>
      <c r="F226" s="207" t="s">
        <v>1866</v>
      </c>
      <c r="G226" s="208" t="s">
        <v>204</v>
      </c>
      <c r="H226" s="209">
        <v>13</v>
      </c>
      <c r="I226" s="210"/>
      <c r="J226" s="209">
        <f t="shared" si="25"/>
        <v>0</v>
      </c>
      <c r="K226" s="207" t="s">
        <v>1</v>
      </c>
      <c r="L226" s="34"/>
      <c r="M226" s="211" t="s">
        <v>1</v>
      </c>
      <c r="N226" s="212" t="s">
        <v>41</v>
      </c>
      <c r="O226" s="62"/>
      <c r="P226" s="213">
        <f t="shared" si="26"/>
        <v>0</v>
      </c>
      <c r="Q226" s="213">
        <v>4.4000000000000002E-4</v>
      </c>
      <c r="R226" s="213">
        <f t="shared" si="27"/>
        <v>5.7200000000000003E-3</v>
      </c>
      <c r="S226" s="213">
        <v>0</v>
      </c>
      <c r="T226" s="214">
        <f t="shared" si="28"/>
        <v>0</v>
      </c>
      <c r="AR226" s="215" t="s">
        <v>231</v>
      </c>
      <c r="AT226" s="215" t="s">
        <v>201</v>
      </c>
      <c r="AU226" s="215" t="s">
        <v>83</v>
      </c>
      <c r="AY226" s="13" t="s">
        <v>198</v>
      </c>
      <c r="BE226" s="216">
        <f t="shared" si="29"/>
        <v>0</v>
      </c>
      <c r="BF226" s="216">
        <f t="shared" si="30"/>
        <v>0</v>
      </c>
      <c r="BG226" s="216">
        <f t="shared" si="31"/>
        <v>0</v>
      </c>
      <c r="BH226" s="216">
        <f t="shared" si="32"/>
        <v>0</v>
      </c>
      <c r="BI226" s="216">
        <f t="shared" si="33"/>
        <v>0</v>
      </c>
      <c r="BJ226" s="13" t="s">
        <v>83</v>
      </c>
      <c r="BK226" s="216">
        <f t="shared" si="34"/>
        <v>0</v>
      </c>
      <c r="BL226" s="13" t="s">
        <v>231</v>
      </c>
      <c r="BM226" s="215" t="s">
        <v>482</v>
      </c>
    </row>
    <row r="227" spans="2:65" s="1" customFormat="1" ht="16.5" customHeight="1">
      <c r="B227" s="30"/>
      <c r="C227" s="205" t="s">
        <v>348</v>
      </c>
      <c r="D227" s="205" t="s">
        <v>201</v>
      </c>
      <c r="E227" s="206" t="s">
        <v>1867</v>
      </c>
      <c r="F227" s="207" t="s">
        <v>1868</v>
      </c>
      <c r="G227" s="208" t="s">
        <v>204</v>
      </c>
      <c r="H227" s="209">
        <v>6</v>
      </c>
      <c r="I227" s="210"/>
      <c r="J227" s="209">
        <f t="shared" si="25"/>
        <v>0</v>
      </c>
      <c r="K227" s="207" t="s">
        <v>1</v>
      </c>
      <c r="L227" s="34"/>
      <c r="M227" s="211" t="s">
        <v>1</v>
      </c>
      <c r="N227" s="212" t="s">
        <v>41</v>
      </c>
      <c r="O227" s="62"/>
      <c r="P227" s="213">
        <f t="shared" si="26"/>
        <v>0</v>
      </c>
      <c r="Q227" s="213">
        <v>8.0000000000000004E-4</v>
      </c>
      <c r="R227" s="213">
        <f t="shared" si="27"/>
        <v>4.8000000000000004E-3</v>
      </c>
      <c r="S227" s="213">
        <v>0</v>
      </c>
      <c r="T227" s="214">
        <f t="shared" si="28"/>
        <v>0</v>
      </c>
      <c r="AR227" s="215" t="s">
        <v>231</v>
      </c>
      <c r="AT227" s="215" t="s">
        <v>201</v>
      </c>
      <c r="AU227" s="215" t="s">
        <v>83</v>
      </c>
      <c r="AY227" s="13" t="s">
        <v>198</v>
      </c>
      <c r="BE227" s="216">
        <f t="shared" si="29"/>
        <v>0</v>
      </c>
      <c r="BF227" s="216">
        <f t="shared" si="30"/>
        <v>0</v>
      </c>
      <c r="BG227" s="216">
        <f t="shared" si="31"/>
        <v>0</v>
      </c>
      <c r="BH227" s="216">
        <f t="shared" si="32"/>
        <v>0</v>
      </c>
      <c r="BI227" s="216">
        <f t="shared" si="33"/>
        <v>0</v>
      </c>
      <c r="BJ227" s="13" t="s">
        <v>83</v>
      </c>
      <c r="BK227" s="216">
        <f t="shared" si="34"/>
        <v>0</v>
      </c>
      <c r="BL227" s="13" t="s">
        <v>231</v>
      </c>
      <c r="BM227" s="215" t="s">
        <v>485</v>
      </c>
    </row>
    <row r="228" spans="2:65" s="1" customFormat="1" ht="16.5" customHeight="1">
      <c r="B228" s="30"/>
      <c r="C228" s="205" t="s">
        <v>486</v>
      </c>
      <c r="D228" s="205" t="s">
        <v>201</v>
      </c>
      <c r="E228" s="206" t="s">
        <v>1869</v>
      </c>
      <c r="F228" s="207" t="s">
        <v>1870</v>
      </c>
      <c r="G228" s="208" t="s">
        <v>204</v>
      </c>
      <c r="H228" s="209">
        <v>13</v>
      </c>
      <c r="I228" s="210"/>
      <c r="J228" s="209">
        <f t="shared" si="25"/>
        <v>0</v>
      </c>
      <c r="K228" s="207" t="s">
        <v>1</v>
      </c>
      <c r="L228" s="34"/>
      <c r="M228" s="211" t="s">
        <v>1</v>
      </c>
      <c r="N228" s="212" t="s">
        <v>41</v>
      </c>
      <c r="O228" s="62"/>
      <c r="P228" s="213">
        <f t="shared" si="26"/>
        <v>0</v>
      </c>
      <c r="Q228" s="213">
        <v>0</v>
      </c>
      <c r="R228" s="213">
        <f t="shared" si="27"/>
        <v>0</v>
      </c>
      <c r="S228" s="213">
        <v>0</v>
      </c>
      <c r="T228" s="214">
        <f t="shared" si="28"/>
        <v>0</v>
      </c>
      <c r="AR228" s="215" t="s">
        <v>231</v>
      </c>
      <c r="AT228" s="215" t="s">
        <v>201</v>
      </c>
      <c r="AU228" s="215" t="s">
        <v>83</v>
      </c>
      <c r="AY228" s="13" t="s">
        <v>198</v>
      </c>
      <c r="BE228" s="216">
        <f t="shared" si="29"/>
        <v>0</v>
      </c>
      <c r="BF228" s="216">
        <f t="shared" si="30"/>
        <v>0</v>
      </c>
      <c r="BG228" s="216">
        <f t="shared" si="31"/>
        <v>0</v>
      </c>
      <c r="BH228" s="216">
        <f t="shared" si="32"/>
        <v>0</v>
      </c>
      <c r="BI228" s="216">
        <f t="shared" si="33"/>
        <v>0</v>
      </c>
      <c r="BJ228" s="13" t="s">
        <v>83</v>
      </c>
      <c r="BK228" s="216">
        <f t="shared" si="34"/>
        <v>0</v>
      </c>
      <c r="BL228" s="13" t="s">
        <v>231</v>
      </c>
      <c r="BM228" s="215" t="s">
        <v>489</v>
      </c>
    </row>
    <row r="229" spans="2:65" s="1" customFormat="1" ht="16.5" customHeight="1">
      <c r="B229" s="30"/>
      <c r="C229" s="205" t="s">
        <v>351</v>
      </c>
      <c r="D229" s="205" t="s">
        <v>201</v>
      </c>
      <c r="E229" s="206" t="s">
        <v>1871</v>
      </c>
      <c r="F229" s="207" t="s">
        <v>1872</v>
      </c>
      <c r="G229" s="208" t="s">
        <v>204</v>
      </c>
      <c r="H229" s="209">
        <v>6</v>
      </c>
      <c r="I229" s="210"/>
      <c r="J229" s="209">
        <f t="shared" si="25"/>
        <v>0</v>
      </c>
      <c r="K229" s="207" t="s">
        <v>1</v>
      </c>
      <c r="L229" s="34"/>
      <c r="M229" s="211" t="s">
        <v>1</v>
      </c>
      <c r="N229" s="212" t="s">
        <v>41</v>
      </c>
      <c r="O229" s="62"/>
      <c r="P229" s="213">
        <f t="shared" si="26"/>
        <v>0</v>
      </c>
      <c r="Q229" s="213">
        <v>2.2000000000000001E-4</v>
      </c>
      <c r="R229" s="213">
        <f t="shared" si="27"/>
        <v>1.32E-3</v>
      </c>
      <c r="S229" s="213">
        <v>0</v>
      </c>
      <c r="T229" s="214">
        <f t="shared" si="28"/>
        <v>0</v>
      </c>
      <c r="AR229" s="215" t="s">
        <v>231</v>
      </c>
      <c r="AT229" s="215" t="s">
        <v>201</v>
      </c>
      <c r="AU229" s="215" t="s">
        <v>83</v>
      </c>
      <c r="AY229" s="13" t="s">
        <v>198</v>
      </c>
      <c r="BE229" s="216">
        <f t="shared" si="29"/>
        <v>0</v>
      </c>
      <c r="BF229" s="216">
        <f t="shared" si="30"/>
        <v>0</v>
      </c>
      <c r="BG229" s="216">
        <f t="shared" si="31"/>
        <v>0</v>
      </c>
      <c r="BH229" s="216">
        <f t="shared" si="32"/>
        <v>0</v>
      </c>
      <c r="BI229" s="216">
        <f t="shared" si="33"/>
        <v>0</v>
      </c>
      <c r="BJ229" s="13" t="s">
        <v>83</v>
      </c>
      <c r="BK229" s="216">
        <f t="shared" si="34"/>
        <v>0</v>
      </c>
      <c r="BL229" s="13" t="s">
        <v>231</v>
      </c>
      <c r="BM229" s="215" t="s">
        <v>492</v>
      </c>
    </row>
    <row r="230" spans="2:65" s="1" customFormat="1" ht="16.5" customHeight="1">
      <c r="B230" s="30"/>
      <c r="C230" s="205" t="s">
        <v>493</v>
      </c>
      <c r="D230" s="205" t="s">
        <v>201</v>
      </c>
      <c r="E230" s="206" t="s">
        <v>1873</v>
      </c>
      <c r="F230" s="207" t="s">
        <v>1874</v>
      </c>
      <c r="G230" s="208" t="s">
        <v>204</v>
      </c>
      <c r="H230" s="209">
        <v>13</v>
      </c>
      <c r="I230" s="210"/>
      <c r="J230" s="209">
        <f t="shared" si="25"/>
        <v>0</v>
      </c>
      <c r="K230" s="207" t="s">
        <v>1</v>
      </c>
      <c r="L230" s="34"/>
      <c r="M230" s="211" t="s">
        <v>1</v>
      </c>
      <c r="N230" s="212" t="s">
        <v>41</v>
      </c>
      <c r="O230" s="62"/>
      <c r="P230" s="213">
        <f t="shared" si="26"/>
        <v>0</v>
      </c>
      <c r="Q230" s="213">
        <v>2.0000000000000001E-4</v>
      </c>
      <c r="R230" s="213">
        <f t="shared" si="27"/>
        <v>2.6000000000000003E-3</v>
      </c>
      <c r="S230" s="213">
        <v>0</v>
      </c>
      <c r="T230" s="214">
        <f t="shared" si="28"/>
        <v>0</v>
      </c>
      <c r="AR230" s="215" t="s">
        <v>231</v>
      </c>
      <c r="AT230" s="215" t="s">
        <v>201</v>
      </c>
      <c r="AU230" s="215" t="s">
        <v>83</v>
      </c>
      <c r="AY230" s="13" t="s">
        <v>198</v>
      </c>
      <c r="BE230" s="216">
        <f t="shared" si="29"/>
        <v>0</v>
      </c>
      <c r="BF230" s="216">
        <f t="shared" si="30"/>
        <v>0</v>
      </c>
      <c r="BG230" s="216">
        <f t="shared" si="31"/>
        <v>0</v>
      </c>
      <c r="BH230" s="216">
        <f t="shared" si="32"/>
        <v>0</v>
      </c>
      <c r="BI230" s="216">
        <f t="shared" si="33"/>
        <v>0</v>
      </c>
      <c r="BJ230" s="13" t="s">
        <v>83</v>
      </c>
      <c r="BK230" s="216">
        <f t="shared" si="34"/>
        <v>0</v>
      </c>
      <c r="BL230" s="13" t="s">
        <v>231</v>
      </c>
      <c r="BM230" s="215" t="s">
        <v>496</v>
      </c>
    </row>
    <row r="231" spans="2:65" s="1" customFormat="1" ht="16.5" customHeight="1">
      <c r="B231" s="30"/>
      <c r="C231" s="205" t="s">
        <v>355</v>
      </c>
      <c r="D231" s="205" t="s">
        <v>201</v>
      </c>
      <c r="E231" s="206" t="s">
        <v>1875</v>
      </c>
      <c r="F231" s="207" t="s">
        <v>1876</v>
      </c>
      <c r="G231" s="208" t="s">
        <v>266</v>
      </c>
      <c r="H231" s="209">
        <v>0.54</v>
      </c>
      <c r="I231" s="210"/>
      <c r="J231" s="209">
        <f t="shared" si="25"/>
        <v>0</v>
      </c>
      <c r="K231" s="207" t="s">
        <v>1</v>
      </c>
      <c r="L231" s="34"/>
      <c r="M231" s="211" t="s">
        <v>1</v>
      </c>
      <c r="N231" s="212" t="s">
        <v>41</v>
      </c>
      <c r="O231" s="62"/>
      <c r="P231" s="213">
        <f t="shared" si="26"/>
        <v>0</v>
      </c>
      <c r="Q231" s="213">
        <v>0</v>
      </c>
      <c r="R231" s="213">
        <f t="shared" si="27"/>
        <v>0</v>
      </c>
      <c r="S231" s="213">
        <v>0</v>
      </c>
      <c r="T231" s="214">
        <f t="shared" si="28"/>
        <v>0</v>
      </c>
      <c r="AR231" s="215" t="s">
        <v>231</v>
      </c>
      <c r="AT231" s="215" t="s">
        <v>201</v>
      </c>
      <c r="AU231" s="215" t="s">
        <v>83</v>
      </c>
      <c r="AY231" s="13" t="s">
        <v>198</v>
      </c>
      <c r="BE231" s="216">
        <f t="shared" si="29"/>
        <v>0</v>
      </c>
      <c r="BF231" s="216">
        <f t="shared" si="30"/>
        <v>0</v>
      </c>
      <c r="BG231" s="216">
        <f t="shared" si="31"/>
        <v>0</v>
      </c>
      <c r="BH231" s="216">
        <f t="shared" si="32"/>
        <v>0</v>
      </c>
      <c r="BI231" s="216">
        <f t="shared" si="33"/>
        <v>0</v>
      </c>
      <c r="BJ231" s="13" t="s">
        <v>83</v>
      </c>
      <c r="BK231" s="216">
        <f t="shared" si="34"/>
        <v>0</v>
      </c>
      <c r="BL231" s="13" t="s">
        <v>231</v>
      </c>
      <c r="BM231" s="215" t="s">
        <v>499</v>
      </c>
    </row>
    <row r="232" spans="2:65" s="1" customFormat="1" ht="16.5" customHeight="1">
      <c r="B232" s="30"/>
      <c r="C232" s="205" t="s">
        <v>500</v>
      </c>
      <c r="D232" s="205" t="s">
        <v>201</v>
      </c>
      <c r="E232" s="206" t="s">
        <v>1877</v>
      </c>
      <c r="F232" s="207" t="s">
        <v>1878</v>
      </c>
      <c r="G232" s="208" t="s">
        <v>211</v>
      </c>
      <c r="H232" s="209">
        <v>1</v>
      </c>
      <c r="I232" s="210"/>
      <c r="J232" s="209">
        <f t="shared" si="25"/>
        <v>0</v>
      </c>
      <c r="K232" s="207" t="s">
        <v>1</v>
      </c>
      <c r="L232" s="34"/>
      <c r="M232" s="211" t="s">
        <v>1</v>
      </c>
      <c r="N232" s="212" t="s">
        <v>41</v>
      </c>
      <c r="O232" s="62"/>
      <c r="P232" s="213">
        <f t="shared" si="26"/>
        <v>0</v>
      </c>
      <c r="Q232" s="213">
        <v>1.444E-2</v>
      </c>
      <c r="R232" s="213">
        <f t="shared" si="27"/>
        <v>1.444E-2</v>
      </c>
      <c r="S232" s="213">
        <v>0</v>
      </c>
      <c r="T232" s="214">
        <f t="shared" si="28"/>
        <v>0</v>
      </c>
      <c r="AR232" s="215" t="s">
        <v>231</v>
      </c>
      <c r="AT232" s="215" t="s">
        <v>201</v>
      </c>
      <c r="AU232" s="215" t="s">
        <v>83</v>
      </c>
      <c r="AY232" s="13" t="s">
        <v>198</v>
      </c>
      <c r="BE232" s="216">
        <f t="shared" si="29"/>
        <v>0</v>
      </c>
      <c r="BF232" s="216">
        <f t="shared" si="30"/>
        <v>0</v>
      </c>
      <c r="BG232" s="216">
        <f t="shared" si="31"/>
        <v>0</v>
      </c>
      <c r="BH232" s="216">
        <f t="shared" si="32"/>
        <v>0</v>
      </c>
      <c r="BI232" s="216">
        <f t="shared" si="33"/>
        <v>0</v>
      </c>
      <c r="BJ232" s="13" t="s">
        <v>83</v>
      </c>
      <c r="BK232" s="216">
        <f t="shared" si="34"/>
        <v>0</v>
      </c>
      <c r="BL232" s="13" t="s">
        <v>231</v>
      </c>
      <c r="BM232" s="215" t="s">
        <v>503</v>
      </c>
    </row>
    <row r="233" spans="2:65" s="11" customFormat="1" ht="25.9" customHeight="1">
      <c r="B233" s="189"/>
      <c r="C233" s="190"/>
      <c r="D233" s="191" t="s">
        <v>75</v>
      </c>
      <c r="E233" s="192" t="s">
        <v>521</v>
      </c>
      <c r="F233" s="192" t="s">
        <v>1879</v>
      </c>
      <c r="G233" s="190"/>
      <c r="H233" s="190"/>
      <c r="I233" s="193"/>
      <c r="J233" s="194">
        <f>BK233</f>
        <v>0</v>
      </c>
      <c r="K233" s="190"/>
      <c r="L233" s="195"/>
      <c r="M233" s="196"/>
      <c r="N233" s="197"/>
      <c r="O233" s="197"/>
      <c r="P233" s="198">
        <f>SUM(P234:P236)</f>
        <v>0</v>
      </c>
      <c r="Q233" s="197"/>
      <c r="R233" s="198">
        <f>SUM(R234:R236)</f>
        <v>0.32354000000000005</v>
      </c>
      <c r="S233" s="197"/>
      <c r="T233" s="199">
        <f>SUM(T234:T236)</f>
        <v>0</v>
      </c>
      <c r="AR233" s="200" t="s">
        <v>85</v>
      </c>
      <c r="AT233" s="201" t="s">
        <v>75</v>
      </c>
      <c r="AU233" s="201" t="s">
        <v>76</v>
      </c>
      <c r="AY233" s="200" t="s">
        <v>198</v>
      </c>
      <c r="BK233" s="202">
        <f>SUM(BK234:BK236)</f>
        <v>0</v>
      </c>
    </row>
    <row r="234" spans="2:65" s="1" customFormat="1" ht="16.5" customHeight="1">
      <c r="B234" s="30"/>
      <c r="C234" s="205" t="s">
        <v>356</v>
      </c>
      <c r="D234" s="205" t="s">
        <v>201</v>
      </c>
      <c r="E234" s="206" t="s">
        <v>1880</v>
      </c>
      <c r="F234" s="207" t="s">
        <v>1881</v>
      </c>
      <c r="G234" s="208" t="s">
        <v>204</v>
      </c>
      <c r="H234" s="209">
        <v>4</v>
      </c>
      <c r="I234" s="210"/>
      <c r="J234" s="209">
        <f>ROUND(I234*H234,2)</f>
        <v>0</v>
      </c>
      <c r="K234" s="207" t="s">
        <v>1</v>
      </c>
      <c r="L234" s="34"/>
      <c r="M234" s="211" t="s">
        <v>1</v>
      </c>
      <c r="N234" s="212" t="s">
        <v>41</v>
      </c>
      <c r="O234" s="62"/>
      <c r="P234" s="213">
        <f>O234*H234</f>
        <v>0</v>
      </c>
      <c r="Q234" s="213">
        <v>0.01</v>
      </c>
      <c r="R234" s="213">
        <f>Q234*H234</f>
        <v>0.04</v>
      </c>
      <c r="S234" s="213">
        <v>0</v>
      </c>
      <c r="T234" s="214">
        <f>S234*H234</f>
        <v>0</v>
      </c>
      <c r="AR234" s="215" t="s">
        <v>231</v>
      </c>
      <c r="AT234" s="215" t="s">
        <v>201</v>
      </c>
      <c r="AU234" s="215" t="s">
        <v>83</v>
      </c>
      <c r="AY234" s="13" t="s">
        <v>198</v>
      </c>
      <c r="BE234" s="216">
        <f>IF(N234="základní",J234,0)</f>
        <v>0</v>
      </c>
      <c r="BF234" s="216">
        <f>IF(N234="snížená",J234,0)</f>
        <v>0</v>
      </c>
      <c r="BG234" s="216">
        <f>IF(N234="zákl. přenesená",J234,0)</f>
        <v>0</v>
      </c>
      <c r="BH234" s="216">
        <f>IF(N234="sníž. přenesená",J234,0)</f>
        <v>0</v>
      </c>
      <c r="BI234" s="216">
        <f>IF(N234="nulová",J234,0)</f>
        <v>0</v>
      </c>
      <c r="BJ234" s="13" t="s">
        <v>83</v>
      </c>
      <c r="BK234" s="216">
        <f>ROUND(I234*H234,2)</f>
        <v>0</v>
      </c>
      <c r="BL234" s="13" t="s">
        <v>231</v>
      </c>
      <c r="BM234" s="215" t="s">
        <v>506</v>
      </c>
    </row>
    <row r="235" spans="2:65" s="1" customFormat="1" ht="16.5" customHeight="1">
      <c r="B235" s="30"/>
      <c r="C235" s="205" t="s">
        <v>507</v>
      </c>
      <c r="D235" s="205" t="s">
        <v>201</v>
      </c>
      <c r="E235" s="206" t="s">
        <v>1882</v>
      </c>
      <c r="F235" s="207" t="s">
        <v>1883</v>
      </c>
      <c r="G235" s="208" t="s">
        <v>204</v>
      </c>
      <c r="H235" s="209">
        <v>2</v>
      </c>
      <c r="I235" s="210"/>
      <c r="J235" s="209">
        <f>ROUND(I235*H235,2)</f>
        <v>0</v>
      </c>
      <c r="K235" s="207" t="s">
        <v>1</v>
      </c>
      <c r="L235" s="34"/>
      <c r="M235" s="211" t="s">
        <v>1</v>
      </c>
      <c r="N235" s="212" t="s">
        <v>41</v>
      </c>
      <c r="O235" s="62"/>
      <c r="P235" s="213">
        <f>O235*H235</f>
        <v>0</v>
      </c>
      <c r="Q235" s="213">
        <v>7.1440000000000003E-2</v>
      </c>
      <c r="R235" s="213">
        <f>Q235*H235</f>
        <v>0.14288000000000001</v>
      </c>
      <c r="S235" s="213">
        <v>0</v>
      </c>
      <c r="T235" s="214">
        <f>S235*H235</f>
        <v>0</v>
      </c>
      <c r="AR235" s="215" t="s">
        <v>231</v>
      </c>
      <c r="AT235" s="215" t="s">
        <v>201</v>
      </c>
      <c r="AU235" s="215" t="s">
        <v>83</v>
      </c>
      <c r="AY235" s="13" t="s">
        <v>198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3" t="s">
        <v>83</v>
      </c>
      <c r="BK235" s="216">
        <f>ROUND(I235*H235,2)</f>
        <v>0</v>
      </c>
      <c r="BL235" s="13" t="s">
        <v>231</v>
      </c>
      <c r="BM235" s="215" t="s">
        <v>510</v>
      </c>
    </row>
    <row r="236" spans="2:65" s="1" customFormat="1" ht="16.5" customHeight="1">
      <c r="B236" s="30"/>
      <c r="C236" s="205" t="s">
        <v>360</v>
      </c>
      <c r="D236" s="205" t="s">
        <v>201</v>
      </c>
      <c r="E236" s="206" t="s">
        <v>1884</v>
      </c>
      <c r="F236" s="207" t="s">
        <v>1885</v>
      </c>
      <c r="G236" s="208" t="s">
        <v>204</v>
      </c>
      <c r="H236" s="209">
        <v>2</v>
      </c>
      <c r="I236" s="210"/>
      <c r="J236" s="209">
        <f>ROUND(I236*H236,2)</f>
        <v>0</v>
      </c>
      <c r="K236" s="207" t="s">
        <v>1</v>
      </c>
      <c r="L236" s="34"/>
      <c r="M236" s="211" t="s">
        <v>1</v>
      </c>
      <c r="N236" s="212" t="s">
        <v>41</v>
      </c>
      <c r="O236" s="62"/>
      <c r="P236" s="213">
        <f>O236*H236</f>
        <v>0</v>
      </c>
      <c r="Q236" s="213">
        <v>7.0330000000000004E-2</v>
      </c>
      <c r="R236" s="213">
        <f>Q236*H236</f>
        <v>0.14066000000000001</v>
      </c>
      <c r="S236" s="213">
        <v>0</v>
      </c>
      <c r="T236" s="214">
        <f>S236*H236</f>
        <v>0</v>
      </c>
      <c r="AR236" s="215" t="s">
        <v>231</v>
      </c>
      <c r="AT236" s="215" t="s">
        <v>201</v>
      </c>
      <c r="AU236" s="215" t="s">
        <v>83</v>
      </c>
      <c r="AY236" s="13" t="s">
        <v>198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3" t="s">
        <v>83</v>
      </c>
      <c r="BK236" s="216">
        <f>ROUND(I236*H236,2)</f>
        <v>0</v>
      </c>
      <c r="BL236" s="13" t="s">
        <v>231</v>
      </c>
      <c r="BM236" s="215" t="s">
        <v>513</v>
      </c>
    </row>
    <row r="237" spans="2:65" s="11" customFormat="1" ht="25.9" customHeight="1">
      <c r="B237" s="189"/>
      <c r="C237" s="190"/>
      <c r="D237" s="191" t="s">
        <v>75</v>
      </c>
      <c r="E237" s="192" t="s">
        <v>1886</v>
      </c>
      <c r="F237" s="192" t="s">
        <v>1887</v>
      </c>
      <c r="G237" s="190"/>
      <c r="H237" s="190"/>
      <c r="I237" s="193"/>
      <c r="J237" s="194">
        <f>BK237</f>
        <v>0</v>
      </c>
      <c r="K237" s="190"/>
      <c r="L237" s="195"/>
      <c r="M237" s="196"/>
      <c r="N237" s="197"/>
      <c r="O237" s="197"/>
      <c r="P237" s="198">
        <f>SUM(P238:P239)</f>
        <v>0</v>
      </c>
      <c r="Q237" s="197"/>
      <c r="R237" s="198">
        <f>SUM(R238:R239)</f>
        <v>4.5</v>
      </c>
      <c r="S237" s="197"/>
      <c r="T237" s="199">
        <f>SUM(T238:T239)</f>
        <v>0</v>
      </c>
      <c r="AR237" s="200" t="s">
        <v>85</v>
      </c>
      <c r="AT237" s="201" t="s">
        <v>75</v>
      </c>
      <c r="AU237" s="201" t="s">
        <v>76</v>
      </c>
      <c r="AY237" s="200" t="s">
        <v>198</v>
      </c>
      <c r="BK237" s="202">
        <f>SUM(BK238:BK239)</f>
        <v>0</v>
      </c>
    </row>
    <row r="238" spans="2:65" s="1" customFormat="1" ht="16.5" customHeight="1">
      <c r="B238" s="30"/>
      <c r="C238" s="205" t="s">
        <v>514</v>
      </c>
      <c r="D238" s="205" t="s">
        <v>201</v>
      </c>
      <c r="E238" s="206" t="s">
        <v>1888</v>
      </c>
      <c r="F238" s="207" t="s">
        <v>1889</v>
      </c>
      <c r="G238" s="208" t="s">
        <v>83</v>
      </c>
      <c r="H238" s="209">
        <v>2</v>
      </c>
      <c r="I238" s="210"/>
      <c r="J238" s="209">
        <f>ROUND(I238*H238,2)</f>
        <v>0</v>
      </c>
      <c r="K238" s="207" t="s">
        <v>1</v>
      </c>
      <c r="L238" s="34"/>
      <c r="M238" s="211" t="s">
        <v>1</v>
      </c>
      <c r="N238" s="212" t="s">
        <v>41</v>
      </c>
      <c r="O238" s="62"/>
      <c r="P238" s="213">
        <f>O238*H238</f>
        <v>0</v>
      </c>
      <c r="Q238" s="213">
        <v>2</v>
      </c>
      <c r="R238" s="213">
        <f>Q238*H238</f>
        <v>4</v>
      </c>
      <c r="S238" s="213">
        <v>0</v>
      </c>
      <c r="T238" s="214">
        <f>S238*H238</f>
        <v>0</v>
      </c>
      <c r="AR238" s="215" t="s">
        <v>231</v>
      </c>
      <c r="AT238" s="215" t="s">
        <v>201</v>
      </c>
      <c r="AU238" s="215" t="s">
        <v>83</v>
      </c>
      <c r="AY238" s="13" t="s">
        <v>198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3" t="s">
        <v>83</v>
      </c>
      <c r="BK238" s="216">
        <f>ROUND(I238*H238,2)</f>
        <v>0</v>
      </c>
      <c r="BL238" s="13" t="s">
        <v>231</v>
      </c>
      <c r="BM238" s="215" t="s">
        <v>517</v>
      </c>
    </row>
    <row r="239" spans="2:65" s="1" customFormat="1" ht="16.5" customHeight="1">
      <c r="B239" s="30"/>
      <c r="C239" s="205" t="s">
        <v>363</v>
      </c>
      <c r="D239" s="205" t="s">
        <v>201</v>
      </c>
      <c r="E239" s="206" t="s">
        <v>1890</v>
      </c>
      <c r="F239" s="207" t="s">
        <v>1891</v>
      </c>
      <c r="G239" s="208" t="s">
        <v>446</v>
      </c>
      <c r="H239" s="209">
        <v>1</v>
      </c>
      <c r="I239" s="210"/>
      <c r="J239" s="209">
        <f>ROUND(I239*H239,2)</f>
        <v>0</v>
      </c>
      <c r="K239" s="207" t="s">
        <v>1</v>
      </c>
      <c r="L239" s="34"/>
      <c r="M239" s="211" t="s">
        <v>1</v>
      </c>
      <c r="N239" s="212" t="s">
        <v>41</v>
      </c>
      <c r="O239" s="62"/>
      <c r="P239" s="213">
        <f>O239*H239</f>
        <v>0</v>
      </c>
      <c r="Q239" s="213">
        <v>0.5</v>
      </c>
      <c r="R239" s="213">
        <f>Q239*H239</f>
        <v>0.5</v>
      </c>
      <c r="S239" s="213">
        <v>0</v>
      </c>
      <c r="T239" s="214">
        <f>S239*H239</f>
        <v>0</v>
      </c>
      <c r="AR239" s="215" t="s">
        <v>231</v>
      </c>
      <c r="AT239" s="215" t="s">
        <v>201</v>
      </c>
      <c r="AU239" s="215" t="s">
        <v>83</v>
      </c>
      <c r="AY239" s="13" t="s">
        <v>198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3" t="s">
        <v>83</v>
      </c>
      <c r="BK239" s="216">
        <f>ROUND(I239*H239,2)</f>
        <v>0</v>
      </c>
      <c r="BL239" s="13" t="s">
        <v>231</v>
      </c>
      <c r="BM239" s="215" t="s">
        <v>520</v>
      </c>
    </row>
    <row r="240" spans="2:65" s="11" customFormat="1" ht="25.9" customHeight="1">
      <c r="B240" s="189"/>
      <c r="C240" s="190"/>
      <c r="D240" s="191" t="s">
        <v>75</v>
      </c>
      <c r="E240" s="192" t="s">
        <v>1892</v>
      </c>
      <c r="F240" s="192" t="s">
        <v>1893</v>
      </c>
      <c r="G240" s="190"/>
      <c r="H240" s="190"/>
      <c r="I240" s="193"/>
      <c r="J240" s="194">
        <f>BK240</f>
        <v>0</v>
      </c>
      <c r="K240" s="190"/>
      <c r="L240" s="195"/>
      <c r="M240" s="196"/>
      <c r="N240" s="197"/>
      <c r="O240" s="197"/>
      <c r="P240" s="198">
        <f>P241</f>
        <v>0</v>
      </c>
      <c r="Q240" s="197"/>
      <c r="R240" s="198">
        <f>R241</f>
        <v>0</v>
      </c>
      <c r="S240" s="197"/>
      <c r="T240" s="199">
        <f>T241</f>
        <v>0</v>
      </c>
      <c r="AR240" s="200" t="s">
        <v>85</v>
      </c>
      <c r="AT240" s="201" t="s">
        <v>75</v>
      </c>
      <c r="AU240" s="201" t="s">
        <v>76</v>
      </c>
      <c r="AY240" s="200" t="s">
        <v>198</v>
      </c>
      <c r="BK240" s="202">
        <f>BK241</f>
        <v>0</v>
      </c>
    </row>
    <row r="241" spans="2:65" s="1" customFormat="1" ht="16.5" customHeight="1">
      <c r="B241" s="30"/>
      <c r="C241" s="205" t="s">
        <v>521</v>
      </c>
      <c r="D241" s="205" t="s">
        <v>201</v>
      </c>
      <c r="E241" s="206" t="s">
        <v>1894</v>
      </c>
      <c r="F241" s="207" t="s">
        <v>1895</v>
      </c>
      <c r="G241" s="208" t="s">
        <v>266</v>
      </c>
      <c r="H241" s="209">
        <v>11.09</v>
      </c>
      <c r="I241" s="210"/>
      <c r="J241" s="209">
        <f>ROUND(I241*H241,2)</f>
        <v>0</v>
      </c>
      <c r="K241" s="207" t="s">
        <v>1</v>
      </c>
      <c r="L241" s="34"/>
      <c r="M241" s="217" t="s">
        <v>1</v>
      </c>
      <c r="N241" s="218" t="s">
        <v>41</v>
      </c>
      <c r="O241" s="219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AR241" s="215" t="s">
        <v>231</v>
      </c>
      <c r="AT241" s="215" t="s">
        <v>201</v>
      </c>
      <c r="AU241" s="215" t="s">
        <v>83</v>
      </c>
      <c r="AY241" s="13" t="s">
        <v>198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3" t="s">
        <v>83</v>
      </c>
      <c r="BK241" s="216">
        <f>ROUND(I241*H241,2)</f>
        <v>0</v>
      </c>
      <c r="BL241" s="13" t="s">
        <v>231</v>
      </c>
      <c r="BM241" s="215" t="s">
        <v>524</v>
      </c>
    </row>
    <row r="242" spans="2:65" s="1" customFormat="1" ht="6.95" customHeight="1">
      <c r="B242" s="45"/>
      <c r="C242" s="46"/>
      <c r="D242" s="46"/>
      <c r="E242" s="46"/>
      <c r="F242" s="46"/>
      <c r="G242" s="46"/>
      <c r="H242" s="46"/>
      <c r="I242" s="146"/>
      <c r="J242" s="46"/>
      <c r="K242" s="46"/>
      <c r="L242" s="34"/>
    </row>
  </sheetData>
  <sheetProtection algorithmName="SHA-512" hashValue="2XtN619iO10HnM4IGIMoc4U4SfXGQW55a79EoLf+URuZu29AZH1QuaBB9ZXSNsQnxFVF3H6lc3MuNU+jMwX/zw==" saltValue="LSdsNxbVb8VGl2PiwZj1SmPp1YaR0dnvWhD+d8g0Ry/cDMN7KtTL+8ynsrAYFcWoiX4Zn+1LGkyNosnlSJYQvQ==" spinCount="100000" sheet="1" objects="1" scenarios="1" formatColumns="0" formatRows="0" autoFilter="0"/>
  <autoFilter ref="C140:K241" xr:uid="{00000000-0009-0000-0000-000003000000}"/>
  <mergeCells count="17">
    <mergeCell ref="E29:H29"/>
    <mergeCell ref="L2:V2"/>
    <mergeCell ref="E7:H7"/>
    <mergeCell ref="E9:H9"/>
    <mergeCell ref="E11:H11"/>
    <mergeCell ref="E20:H20"/>
    <mergeCell ref="E133:H133"/>
    <mergeCell ref="E85:H85"/>
    <mergeCell ref="E87:H87"/>
    <mergeCell ref="E89:H89"/>
    <mergeCell ref="D113:F113"/>
    <mergeCell ref="D114:F114"/>
    <mergeCell ref="D115:F115"/>
    <mergeCell ref="D116:F116"/>
    <mergeCell ref="D117:F117"/>
    <mergeCell ref="E129:H129"/>
    <mergeCell ref="E131:H131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9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99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1896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J107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ROUND((SUM(BE107:BE114) + SUM(BE136:BE292)),  2)</f>
        <v>0</v>
      </c>
      <c r="I37" s="127">
        <v>0.21</v>
      </c>
      <c r="J37" s="126">
        <f>ROUND(((SUM(BE107:BE114) + SUM(BE136:BE292))*I37),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ROUND((SUM(BF107:BF114) + SUM(BF136:BF292)),  2)</f>
        <v>0</v>
      </c>
      <c r="I38" s="127">
        <v>0.15</v>
      </c>
      <c r="J38" s="126">
        <f>ROUND(((SUM(BF107:BF114) + SUM(BF136:BF292))*I38),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ROUND((SUM(BG107:BG114) + SUM(BG136:BG292)),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ROUND((SUM(BH107:BH114) + SUM(BH136:BH292)),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ROUND((SUM(BI107:BI114) + SUM(BI136:BI292)),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1D.1.6 - ZAŘÍZENÍ PRO VYTÁPĚNÍ STAVEB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65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65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J136</f>
        <v>0</v>
      </c>
      <c r="K98" s="31"/>
      <c r="L98" s="34"/>
      <c r="AU98" s="13" t="s">
        <v>135</v>
      </c>
    </row>
    <row r="99" spans="2:65" s="8" customFormat="1" ht="24.95" customHeight="1">
      <c r="B99" s="155"/>
      <c r="C99" s="156"/>
      <c r="D99" s="157" t="s">
        <v>1897</v>
      </c>
      <c r="E99" s="158"/>
      <c r="F99" s="158"/>
      <c r="G99" s="158"/>
      <c r="H99" s="158"/>
      <c r="I99" s="159"/>
      <c r="J99" s="160">
        <f>J137</f>
        <v>0</v>
      </c>
      <c r="K99" s="156"/>
      <c r="L99" s="161"/>
    </row>
    <row r="100" spans="2:65" s="8" customFormat="1" ht="24.95" customHeight="1">
      <c r="B100" s="155"/>
      <c r="C100" s="156"/>
      <c r="D100" s="157" t="s">
        <v>1898</v>
      </c>
      <c r="E100" s="158"/>
      <c r="F100" s="158"/>
      <c r="G100" s="158"/>
      <c r="H100" s="158"/>
      <c r="I100" s="159"/>
      <c r="J100" s="160">
        <f>J162</f>
        <v>0</v>
      </c>
      <c r="K100" s="156"/>
      <c r="L100" s="161"/>
    </row>
    <row r="101" spans="2:65" s="8" customFormat="1" ht="24.95" customHeight="1">
      <c r="B101" s="155"/>
      <c r="C101" s="156"/>
      <c r="D101" s="157" t="s">
        <v>1899</v>
      </c>
      <c r="E101" s="158"/>
      <c r="F101" s="158"/>
      <c r="G101" s="158"/>
      <c r="H101" s="158"/>
      <c r="I101" s="159"/>
      <c r="J101" s="160">
        <f>J187</f>
        <v>0</v>
      </c>
      <c r="K101" s="156"/>
      <c r="L101" s="161"/>
    </row>
    <row r="102" spans="2:65" s="8" customFormat="1" ht="24.95" customHeight="1">
      <c r="B102" s="155"/>
      <c r="C102" s="156"/>
      <c r="D102" s="157" t="s">
        <v>1900</v>
      </c>
      <c r="E102" s="158"/>
      <c r="F102" s="158"/>
      <c r="G102" s="158"/>
      <c r="H102" s="158"/>
      <c r="I102" s="159"/>
      <c r="J102" s="160">
        <f>J209</f>
        <v>0</v>
      </c>
      <c r="K102" s="156"/>
      <c r="L102" s="161"/>
    </row>
    <row r="103" spans="2:65" s="8" customFormat="1" ht="24.95" customHeight="1">
      <c r="B103" s="155"/>
      <c r="C103" s="156"/>
      <c r="D103" s="157" t="s">
        <v>1901</v>
      </c>
      <c r="E103" s="158"/>
      <c r="F103" s="158"/>
      <c r="G103" s="158"/>
      <c r="H103" s="158"/>
      <c r="I103" s="159"/>
      <c r="J103" s="160">
        <f>J228</f>
        <v>0</v>
      </c>
      <c r="K103" s="156"/>
      <c r="L103" s="161"/>
    </row>
    <row r="104" spans="2:65" s="8" customFormat="1" ht="24.95" customHeight="1">
      <c r="B104" s="155"/>
      <c r="C104" s="156"/>
      <c r="D104" s="157" t="s">
        <v>1902</v>
      </c>
      <c r="E104" s="158"/>
      <c r="F104" s="158"/>
      <c r="G104" s="158"/>
      <c r="H104" s="158"/>
      <c r="I104" s="159"/>
      <c r="J104" s="160">
        <f>J260</f>
        <v>0</v>
      </c>
      <c r="K104" s="156"/>
      <c r="L104" s="161"/>
    </row>
    <row r="105" spans="2:65" s="1" customFormat="1" ht="21.75" customHeight="1">
      <c r="B105" s="30"/>
      <c r="C105" s="31"/>
      <c r="D105" s="31"/>
      <c r="E105" s="31"/>
      <c r="F105" s="31"/>
      <c r="G105" s="31"/>
      <c r="H105" s="31"/>
      <c r="I105" s="113"/>
      <c r="J105" s="31"/>
      <c r="K105" s="31"/>
      <c r="L105" s="34"/>
    </row>
    <row r="106" spans="2:65" s="1" customFormat="1" ht="6.95" customHeight="1">
      <c r="B106" s="30"/>
      <c r="C106" s="31"/>
      <c r="D106" s="31"/>
      <c r="E106" s="31"/>
      <c r="F106" s="31"/>
      <c r="G106" s="31"/>
      <c r="H106" s="31"/>
      <c r="I106" s="113"/>
      <c r="J106" s="31"/>
      <c r="K106" s="31"/>
      <c r="L106" s="34"/>
    </row>
    <row r="107" spans="2:65" s="1" customFormat="1" ht="29.25" customHeight="1">
      <c r="B107" s="30"/>
      <c r="C107" s="154" t="s">
        <v>173</v>
      </c>
      <c r="D107" s="31"/>
      <c r="E107" s="31"/>
      <c r="F107" s="31"/>
      <c r="G107" s="31"/>
      <c r="H107" s="31"/>
      <c r="I107" s="113"/>
      <c r="J107" s="168">
        <f>ROUND(J108 + J109 + J110 + J111 + J112 + J113,2)</f>
        <v>0</v>
      </c>
      <c r="K107" s="31"/>
      <c r="L107" s="34"/>
      <c r="N107" s="169" t="s">
        <v>40</v>
      </c>
    </row>
    <row r="108" spans="2:65" s="1" customFormat="1" ht="18" customHeight="1">
      <c r="B108" s="30"/>
      <c r="C108" s="31"/>
      <c r="D108" s="280" t="s">
        <v>174</v>
      </c>
      <c r="E108" s="281"/>
      <c r="F108" s="281"/>
      <c r="G108" s="31"/>
      <c r="H108" s="31"/>
      <c r="I108" s="113"/>
      <c r="J108" s="171">
        <v>0</v>
      </c>
      <c r="K108" s="31"/>
      <c r="L108" s="172"/>
      <c r="M108" s="113"/>
      <c r="N108" s="173" t="s">
        <v>41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74" t="s">
        <v>175</v>
      </c>
      <c r="AZ108" s="113"/>
      <c r="BA108" s="113"/>
      <c r="BB108" s="113"/>
      <c r="BC108" s="113"/>
      <c r="BD108" s="113"/>
      <c r="BE108" s="175">
        <f t="shared" ref="BE108:BE113" si="0">IF(N108="základní",J108,0)</f>
        <v>0</v>
      </c>
      <c r="BF108" s="175">
        <f t="shared" ref="BF108:BF113" si="1">IF(N108="snížená",J108,0)</f>
        <v>0</v>
      </c>
      <c r="BG108" s="175">
        <f t="shared" ref="BG108:BG113" si="2">IF(N108="zákl. přenesená",J108,0)</f>
        <v>0</v>
      </c>
      <c r="BH108" s="175">
        <f t="shared" ref="BH108:BH113" si="3">IF(N108="sníž. přenesená",J108,0)</f>
        <v>0</v>
      </c>
      <c r="BI108" s="175">
        <f t="shared" ref="BI108:BI113" si="4">IF(N108="nulová",J108,0)</f>
        <v>0</v>
      </c>
      <c r="BJ108" s="174" t="s">
        <v>83</v>
      </c>
      <c r="BK108" s="113"/>
      <c r="BL108" s="113"/>
      <c r="BM108" s="113"/>
    </row>
    <row r="109" spans="2:65" s="1" customFormat="1" ht="18" customHeight="1">
      <c r="B109" s="30"/>
      <c r="C109" s="31"/>
      <c r="D109" s="280" t="s">
        <v>176</v>
      </c>
      <c r="E109" s="281"/>
      <c r="F109" s="281"/>
      <c r="G109" s="31"/>
      <c r="H109" s="31"/>
      <c r="I109" s="113"/>
      <c r="J109" s="171">
        <v>0</v>
      </c>
      <c r="K109" s="31"/>
      <c r="L109" s="172"/>
      <c r="M109" s="113"/>
      <c r="N109" s="173" t="s">
        <v>41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74" t="s">
        <v>175</v>
      </c>
      <c r="AZ109" s="113"/>
      <c r="BA109" s="113"/>
      <c r="BB109" s="113"/>
      <c r="BC109" s="113"/>
      <c r="BD109" s="113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83</v>
      </c>
      <c r="BK109" s="113"/>
      <c r="BL109" s="113"/>
      <c r="BM109" s="113"/>
    </row>
    <row r="110" spans="2:65" s="1" customFormat="1" ht="18" customHeight="1">
      <c r="B110" s="30"/>
      <c r="C110" s="31"/>
      <c r="D110" s="280" t="s">
        <v>177</v>
      </c>
      <c r="E110" s="281"/>
      <c r="F110" s="281"/>
      <c r="G110" s="31"/>
      <c r="H110" s="31"/>
      <c r="I110" s="113"/>
      <c r="J110" s="171">
        <v>0</v>
      </c>
      <c r="K110" s="31"/>
      <c r="L110" s="172"/>
      <c r="M110" s="113"/>
      <c r="N110" s="173" t="s">
        <v>41</v>
      </c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74" t="s">
        <v>175</v>
      </c>
      <c r="AZ110" s="113"/>
      <c r="BA110" s="113"/>
      <c r="BB110" s="113"/>
      <c r="BC110" s="113"/>
      <c r="BD110" s="113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83</v>
      </c>
      <c r="BK110" s="113"/>
      <c r="BL110" s="113"/>
      <c r="BM110" s="113"/>
    </row>
    <row r="111" spans="2:65" s="1" customFormat="1" ht="18" customHeight="1">
      <c r="B111" s="30"/>
      <c r="C111" s="31"/>
      <c r="D111" s="280" t="s">
        <v>178</v>
      </c>
      <c r="E111" s="281"/>
      <c r="F111" s="281"/>
      <c r="G111" s="31"/>
      <c r="H111" s="31"/>
      <c r="I111" s="113"/>
      <c r="J111" s="171">
        <v>0</v>
      </c>
      <c r="K111" s="31"/>
      <c r="L111" s="172"/>
      <c r="M111" s="113"/>
      <c r="N111" s="173" t="s">
        <v>41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74" t="s">
        <v>175</v>
      </c>
      <c r="AZ111" s="113"/>
      <c r="BA111" s="113"/>
      <c r="BB111" s="113"/>
      <c r="BC111" s="113"/>
      <c r="BD111" s="113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83</v>
      </c>
      <c r="BK111" s="113"/>
      <c r="BL111" s="113"/>
      <c r="BM111" s="113"/>
    </row>
    <row r="112" spans="2:65" s="1" customFormat="1" ht="18" customHeight="1">
      <c r="B112" s="30"/>
      <c r="C112" s="31"/>
      <c r="D112" s="280" t="s">
        <v>179</v>
      </c>
      <c r="E112" s="281"/>
      <c r="F112" s="281"/>
      <c r="G112" s="31"/>
      <c r="H112" s="31"/>
      <c r="I112" s="113"/>
      <c r="J112" s="171"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175</v>
      </c>
      <c r="AZ112" s="113"/>
      <c r="BA112" s="113"/>
      <c r="BB112" s="113"/>
      <c r="BC112" s="113"/>
      <c r="BD112" s="113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83</v>
      </c>
      <c r="BK112" s="113"/>
      <c r="BL112" s="113"/>
      <c r="BM112" s="113"/>
    </row>
    <row r="113" spans="2:65" s="1" customFormat="1" ht="18" customHeight="1">
      <c r="B113" s="30"/>
      <c r="C113" s="31"/>
      <c r="D113" s="170" t="s">
        <v>180</v>
      </c>
      <c r="E113" s="31"/>
      <c r="F113" s="31"/>
      <c r="G113" s="31"/>
      <c r="H113" s="31"/>
      <c r="I113" s="113"/>
      <c r="J113" s="171">
        <f>ROUND(J32*T113,2)</f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181</v>
      </c>
      <c r="AZ113" s="113"/>
      <c r="BA113" s="113"/>
      <c r="BB113" s="113"/>
      <c r="BC113" s="113"/>
      <c r="BD113" s="113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83</v>
      </c>
      <c r="BK113" s="113"/>
      <c r="BL113" s="113"/>
      <c r="BM113" s="113"/>
    </row>
    <row r="114" spans="2:65" s="1" customFormat="1" ht="11.25">
      <c r="B114" s="30"/>
      <c r="C114" s="31"/>
      <c r="D114" s="31"/>
      <c r="E114" s="31"/>
      <c r="F114" s="31"/>
      <c r="G114" s="31"/>
      <c r="H114" s="31"/>
      <c r="I114" s="113"/>
      <c r="J114" s="31"/>
      <c r="K114" s="31"/>
      <c r="L114" s="34"/>
    </row>
    <row r="115" spans="2:65" s="1" customFormat="1" ht="29.25" customHeight="1">
      <c r="B115" s="30"/>
      <c r="C115" s="176" t="s">
        <v>182</v>
      </c>
      <c r="D115" s="151"/>
      <c r="E115" s="151"/>
      <c r="F115" s="151"/>
      <c r="G115" s="151"/>
      <c r="H115" s="151"/>
      <c r="I115" s="152"/>
      <c r="J115" s="177">
        <f>ROUND(J98+J107,2)</f>
        <v>0</v>
      </c>
      <c r="K115" s="151"/>
      <c r="L115" s="34"/>
    </row>
    <row r="116" spans="2:65" s="1" customFormat="1" ht="6.95" customHeight="1">
      <c r="B116" s="45"/>
      <c r="C116" s="46"/>
      <c r="D116" s="46"/>
      <c r="E116" s="46"/>
      <c r="F116" s="46"/>
      <c r="G116" s="46"/>
      <c r="H116" s="46"/>
      <c r="I116" s="146"/>
      <c r="J116" s="46"/>
      <c r="K116" s="46"/>
      <c r="L116" s="34"/>
    </row>
    <row r="120" spans="2:65" s="1" customFormat="1" ht="6.95" customHeight="1">
      <c r="B120" s="47"/>
      <c r="C120" s="48"/>
      <c r="D120" s="48"/>
      <c r="E120" s="48"/>
      <c r="F120" s="48"/>
      <c r="G120" s="48"/>
      <c r="H120" s="48"/>
      <c r="I120" s="149"/>
      <c r="J120" s="48"/>
      <c r="K120" s="48"/>
      <c r="L120" s="34"/>
    </row>
    <row r="121" spans="2:65" s="1" customFormat="1" ht="24.95" customHeight="1">
      <c r="B121" s="30"/>
      <c r="C121" s="19" t="s">
        <v>183</v>
      </c>
      <c r="D121" s="31"/>
      <c r="E121" s="31"/>
      <c r="F121" s="31"/>
      <c r="G121" s="31"/>
      <c r="H121" s="31"/>
      <c r="I121" s="113"/>
      <c r="J121" s="31"/>
      <c r="K121" s="31"/>
      <c r="L121" s="34"/>
    </row>
    <row r="122" spans="2:65" s="1" customFormat="1" ht="6.95" customHeight="1">
      <c r="B122" s="30"/>
      <c r="C122" s="31"/>
      <c r="D122" s="31"/>
      <c r="E122" s="31"/>
      <c r="F122" s="31"/>
      <c r="G122" s="31"/>
      <c r="H122" s="31"/>
      <c r="I122" s="113"/>
      <c r="J122" s="31"/>
      <c r="K122" s="31"/>
      <c r="L122" s="34"/>
    </row>
    <row r="123" spans="2:65" s="1" customFormat="1" ht="12" customHeight="1">
      <c r="B123" s="30"/>
      <c r="C123" s="25" t="s">
        <v>14</v>
      </c>
      <c r="D123" s="31"/>
      <c r="E123" s="31"/>
      <c r="F123" s="31"/>
      <c r="G123" s="31"/>
      <c r="H123" s="31"/>
      <c r="I123" s="113"/>
      <c r="J123" s="31"/>
      <c r="K123" s="31"/>
      <c r="L123" s="34"/>
    </row>
    <row r="124" spans="2:65" s="1" customFormat="1" ht="16.5" customHeight="1">
      <c r="B124" s="30"/>
      <c r="C124" s="31"/>
      <c r="D124" s="31"/>
      <c r="E124" s="278" t="str">
        <f>E7</f>
        <v>Bytový dům Zahájská</v>
      </c>
      <c r="F124" s="279"/>
      <c r="G124" s="279"/>
      <c r="H124" s="279"/>
      <c r="I124" s="113"/>
      <c r="J124" s="31"/>
      <c r="K124" s="31"/>
      <c r="L124" s="34"/>
    </row>
    <row r="125" spans="2:65" ht="12" customHeight="1">
      <c r="B125" s="17"/>
      <c r="C125" s="25" t="s">
        <v>125</v>
      </c>
      <c r="D125" s="18"/>
      <c r="E125" s="18"/>
      <c r="F125" s="18"/>
      <c r="G125" s="18"/>
      <c r="H125" s="18"/>
      <c r="J125" s="18"/>
      <c r="K125" s="18"/>
      <c r="L125" s="16"/>
    </row>
    <row r="126" spans="2:65" s="1" customFormat="1" ht="16.5" customHeight="1">
      <c r="B126" s="30"/>
      <c r="C126" s="31"/>
      <c r="D126" s="31"/>
      <c r="E126" s="278" t="s">
        <v>126</v>
      </c>
      <c r="F126" s="277"/>
      <c r="G126" s="277"/>
      <c r="H126" s="277"/>
      <c r="I126" s="113"/>
      <c r="J126" s="31"/>
      <c r="K126" s="31"/>
      <c r="L126" s="34"/>
    </row>
    <row r="127" spans="2:65" s="1" customFormat="1" ht="12" customHeight="1">
      <c r="B127" s="30"/>
      <c r="C127" s="25" t="s">
        <v>127</v>
      </c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65" s="1" customFormat="1" ht="16.5" customHeight="1">
      <c r="B128" s="30"/>
      <c r="C128" s="31"/>
      <c r="D128" s="31"/>
      <c r="E128" s="252" t="str">
        <f>E11</f>
        <v>1D.1.6 - ZAŘÍZENÍ PRO VYTÁPĚNÍ STAVEB</v>
      </c>
      <c r="F128" s="277"/>
      <c r="G128" s="277"/>
      <c r="H128" s="277"/>
      <c r="I128" s="113"/>
      <c r="J128" s="31"/>
      <c r="K128" s="31"/>
      <c r="L128" s="34"/>
    </row>
    <row r="129" spans="2:65" s="1" customFormat="1" ht="6.95" customHeight="1">
      <c r="B129" s="30"/>
      <c r="C129" s="31"/>
      <c r="D129" s="31"/>
      <c r="E129" s="31"/>
      <c r="F129" s="31"/>
      <c r="G129" s="31"/>
      <c r="H129" s="31"/>
      <c r="I129" s="113"/>
      <c r="J129" s="31"/>
      <c r="K129" s="31"/>
      <c r="L129" s="34"/>
    </row>
    <row r="130" spans="2:65" s="1" customFormat="1" ht="12" customHeight="1">
      <c r="B130" s="30"/>
      <c r="C130" s="25" t="s">
        <v>18</v>
      </c>
      <c r="D130" s="31"/>
      <c r="E130" s="31"/>
      <c r="F130" s="23" t="str">
        <f>F14</f>
        <v>Litomyšl</v>
      </c>
      <c r="G130" s="31"/>
      <c r="H130" s="31"/>
      <c r="I130" s="114" t="s">
        <v>20</v>
      </c>
      <c r="J130" s="57" t="str">
        <f>IF(J14="","",J14)</f>
        <v>25. 11. 2019</v>
      </c>
      <c r="K130" s="31"/>
      <c r="L130" s="34"/>
    </row>
    <row r="131" spans="2:65" s="1" customFormat="1" ht="6.95" customHeight="1">
      <c r="B131" s="30"/>
      <c r="C131" s="31"/>
      <c r="D131" s="31"/>
      <c r="E131" s="31"/>
      <c r="F131" s="31"/>
      <c r="G131" s="31"/>
      <c r="H131" s="31"/>
      <c r="I131" s="113"/>
      <c r="J131" s="31"/>
      <c r="K131" s="31"/>
      <c r="L131" s="34"/>
    </row>
    <row r="132" spans="2:65" s="1" customFormat="1" ht="15.2" customHeight="1">
      <c r="B132" s="30"/>
      <c r="C132" s="25" t="s">
        <v>22</v>
      </c>
      <c r="D132" s="31"/>
      <c r="E132" s="31"/>
      <c r="F132" s="23" t="str">
        <f>E17</f>
        <v>Město Litomyšl</v>
      </c>
      <c r="G132" s="31"/>
      <c r="H132" s="31"/>
      <c r="I132" s="114" t="s">
        <v>28</v>
      </c>
      <c r="J132" s="28" t="str">
        <f>E23</f>
        <v>KIP s.r.o. Litomyšl</v>
      </c>
      <c r="K132" s="31"/>
      <c r="L132" s="34"/>
    </row>
    <row r="133" spans="2:65" s="1" customFormat="1" ht="15.2" customHeight="1">
      <c r="B133" s="30"/>
      <c r="C133" s="25" t="s">
        <v>26</v>
      </c>
      <c r="D133" s="31"/>
      <c r="E133" s="31"/>
      <c r="F133" s="23" t="str">
        <f>IF(E20="","",E20)</f>
        <v>Vyplň údaj</v>
      </c>
      <c r="G133" s="31"/>
      <c r="H133" s="31"/>
      <c r="I133" s="114" t="s">
        <v>33</v>
      </c>
      <c r="J133" s="28" t="str">
        <f>E26</f>
        <v xml:space="preserve"> </v>
      </c>
      <c r="K133" s="31"/>
      <c r="L133" s="34"/>
    </row>
    <row r="134" spans="2:65" s="1" customFormat="1" ht="10.35" customHeight="1">
      <c r="B134" s="30"/>
      <c r="C134" s="31"/>
      <c r="D134" s="31"/>
      <c r="E134" s="31"/>
      <c r="F134" s="31"/>
      <c r="G134" s="31"/>
      <c r="H134" s="31"/>
      <c r="I134" s="113"/>
      <c r="J134" s="31"/>
      <c r="K134" s="31"/>
      <c r="L134" s="34"/>
    </row>
    <row r="135" spans="2:65" s="10" customFormat="1" ht="29.25" customHeight="1">
      <c r="B135" s="178"/>
      <c r="C135" s="179" t="s">
        <v>184</v>
      </c>
      <c r="D135" s="180" t="s">
        <v>61</v>
      </c>
      <c r="E135" s="180" t="s">
        <v>57</v>
      </c>
      <c r="F135" s="180" t="s">
        <v>58</v>
      </c>
      <c r="G135" s="180" t="s">
        <v>185</v>
      </c>
      <c r="H135" s="180" t="s">
        <v>186</v>
      </c>
      <c r="I135" s="181" t="s">
        <v>187</v>
      </c>
      <c r="J135" s="182" t="s">
        <v>133</v>
      </c>
      <c r="K135" s="183" t="s">
        <v>188</v>
      </c>
      <c r="L135" s="184"/>
      <c r="M135" s="66" t="s">
        <v>1</v>
      </c>
      <c r="N135" s="67" t="s">
        <v>40</v>
      </c>
      <c r="O135" s="67" t="s">
        <v>189</v>
      </c>
      <c r="P135" s="67" t="s">
        <v>190</v>
      </c>
      <c r="Q135" s="67" t="s">
        <v>191</v>
      </c>
      <c r="R135" s="67" t="s">
        <v>192</v>
      </c>
      <c r="S135" s="67" t="s">
        <v>193</v>
      </c>
      <c r="T135" s="68" t="s">
        <v>194</v>
      </c>
    </row>
    <row r="136" spans="2:65" s="1" customFormat="1" ht="22.9" customHeight="1">
      <c r="B136" s="30"/>
      <c r="C136" s="73" t="s">
        <v>195</v>
      </c>
      <c r="D136" s="31"/>
      <c r="E136" s="31"/>
      <c r="F136" s="31"/>
      <c r="G136" s="31"/>
      <c r="H136" s="31"/>
      <c r="I136" s="113"/>
      <c r="J136" s="185">
        <f>BK136</f>
        <v>0</v>
      </c>
      <c r="K136" s="31"/>
      <c r="L136" s="34"/>
      <c r="M136" s="69"/>
      <c r="N136" s="70"/>
      <c r="O136" s="70"/>
      <c r="P136" s="186">
        <f>P137+P162+P187+P209+P228+P260</f>
        <v>0</v>
      </c>
      <c r="Q136" s="70"/>
      <c r="R136" s="186">
        <f>R137+R162+R187+R209+R228+R260</f>
        <v>1.83894</v>
      </c>
      <c r="S136" s="70"/>
      <c r="T136" s="187">
        <f>T137+T162+T187+T209+T228+T260</f>
        <v>0</v>
      </c>
      <c r="AT136" s="13" t="s">
        <v>75</v>
      </c>
      <c r="AU136" s="13" t="s">
        <v>135</v>
      </c>
      <c r="BK136" s="188">
        <f>BK137+BK162+BK187+BK209+BK228+BK260</f>
        <v>0</v>
      </c>
    </row>
    <row r="137" spans="2:65" s="11" customFormat="1" ht="25.9" customHeight="1">
      <c r="B137" s="189"/>
      <c r="C137" s="190"/>
      <c r="D137" s="191" t="s">
        <v>75</v>
      </c>
      <c r="E137" s="192" t="s">
        <v>712</v>
      </c>
      <c r="F137" s="192" t="s">
        <v>713</v>
      </c>
      <c r="G137" s="190"/>
      <c r="H137" s="190"/>
      <c r="I137" s="193"/>
      <c r="J137" s="194">
        <f>BK137</f>
        <v>0</v>
      </c>
      <c r="K137" s="190"/>
      <c r="L137" s="195"/>
      <c r="M137" s="196"/>
      <c r="N137" s="197"/>
      <c r="O137" s="197"/>
      <c r="P137" s="198">
        <f>SUM(P138:P161)</f>
        <v>0</v>
      </c>
      <c r="Q137" s="197"/>
      <c r="R137" s="198">
        <f>SUM(R138:R161)</f>
        <v>0.10249000000000001</v>
      </c>
      <c r="S137" s="197"/>
      <c r="T137" s="199">
        <f>SUM(T138:T161)</f>
        <v>0</v>
      </c>
      <c r="AR137" s="200" t="s">
        <v>83</v>
      </c>
      <c r="AT137" s="201" t="s">
        <v>75</v>
      </c>
      <c r="AU137" s="201" t="s">
        <v>76</v>
      </c>
      <c r="AY137" s="200" t="s">
        <v>198</v>
      </c>
      <c r="BK137" s="202">
        <f>SUM(BK138:BK161)</f>
        <v>0</v>
      </c>
    </row>
    <row r="138" spans="2:65" s="1" customFormat="1" ht="24" customHeight="1">
      <c r="B138" s="30"/>
      <c r="C138" s="205" t="s">
        <v>83</v>
      </c>
      <c r="D138" s="205" t="s">
        <v>201</v>
      </c>
      <c r="E138" s="206" t="s">
        <v>1903</v>
      </c>
      <c r="F138" s="207" t="s">
        <v>1904</v>
      </c>
      <c r="G138" s="208" t="s">
        <v>256</v>
      </c>
      <c r="H138" s="209">
        <v>239</v>
      </c>
      <c r="I138" s="210"/>
      <c r="J138" s="209">
        <f t="shared" ref="J138:J161" si="5">ROUND(I138*H138,2)</f>
        <v>0</v>
      </c>
      <c r="K138" s="207" t="s">
        <v>1</v>
      </c>
      <c r="L138" s="34"/>
      <c r="M138" s="211" t="s">
        <v>1</v>
      </c>
      <c r="N138" s="212" t="s">
        <v>41</v>
      </c>
      <c r="O138" s="62"/>
      <c r="P138" s="213">
        <f t="shared" ref="P138:P161" si="6">O138*H138</f>
        <v>0</v>
      </c>
      <c r="Q138" s="213">
        <v>0</v>
      </c>
      <c r="R138" s="213">
        <f t="shared" ref="R138:R161" si="7">Q138*H138</f>
        <v>0</v>
      </c>
      <c r="S138" s="213">
        <v>0</v>
      </c>
      <c r="T138" s="214">
        <f t="shared" ref="T138:T161" si="8">S138*H138</f>
        <v>0</v>
      </c>
      <c r="AR138" s="215" t="s">
        <v>205</v>
      </c>
      <c r="AT138" s="215" t="s">
        <v>201</v>
      </c>
      <c r="AU138" s="215" t="s">
        <v>83</v>
      </c>
      <c r="AY138" s="13" t="s">
        <v>198</v>
      </c>
      <c r="BE138" s="216">
        <f t="shared" ref="BE138:BE161" si="9">IF(N138="základní",J138,0)</f>
        <v>0</v>
      </c>
      <c r="BF138" s="216">
        <f t="shared" ref="BF138:BF161" si="10">IF(N138="snížená",J138,0)</f>
        <v>0</v>
      </c>
      <c r="BG138" s="216">
        <f t="shared" ref="BG138:BG161" si="11">IF(N138="zákl. přenesená",J138,0)</f>
        <v>0</v>
      </c>
      <c r="BH138" s="216">
        <f t="shared" ref="BH138:BH161" si="12">IF(N138="sníž. přenesená",J138,0)</f>
        <v>0</v>
      </c>
      <c r="BI138" s="216">
        <f t="shared" ref="BI138:BI161" si="13">IF(N138="nulová",J138,0)</f>
        <v>0</v>
      </c>
      <c r="BJ138" s="13" t="s">
        <v>83</v>
      </c>
      <c r="BK138" s="216">
        <f t="shared" ref="BK138:BK161" si="14">ROUND(I138*H138,2)</f>
        <v>0</v>
      </c>
      <c r="BL138" s="13" t="s">
        <v>205</v>
      </c>
      <c r="BM138" s="215" t="s">
        <v>85</v>
      </c>
    </row>
    <row r="139" spans="2:65" s="1" customFormat="1" ht="24" customHeight="1">
      <c r="B139" s="30"/>
      <c r="C139" s="222" t="s">
        <v>85</v>
      </c>
      <c r="D139" s="222" t="s">
        <v>1905</v>
      </c>
      <c r="E139" s="223" t="s">
        <v>1906</v>
      </c>
      <c r="F139" s="224" t="s">
        <v>1907</v>
      </c>
      <c r="G139" s="225" t="s">
        <v>256</v>
      </c>
      <c r="H139" s="226">
        <v>239</v>
      </c>
      <c r="I139" s="227"/>
      <c r="J139" s="226">
        <f t="shared" si="5"/>
        <v>0</v>
      </c>
      <c r="K139" s="224" t="s">
        <v>1</v>
      </c>
      <c r="L139" s="228"/>
      <c r="M139" s="229" t="s">
        <v>1</v>
      </c>
      <c r="N139" s="230" t="s">
        <v>41</v>
      </c>
      <c r="O139" s="62"/>
      <c r="P139" s="213">
        <f t="shared" si="6"/>
        <v>0</v>
      </c>
      <c r="Q139" s="213">
        <v>8.0000000000000007E-5</v>
      </c>
      <c r="R139" s="213">
        <f t="shared" si="7"/>
        <v>1.9120000000000002E-2</v>
      </c>
      <c r="S139" s="213">
        <v>0</v>
      </c>
      <c r="T139" s="214">
        <f t="shared" si="8"/>
        <v>0</v>
      </c>
      <c r="AR139" s="215" t="s">
        <v>215</v>
      </c>
      <c r="AT139" s="215" t="s">
        <v>1905</v>
      </c>
      <c r="AU139" s="215" t="s">
        <v>83</v>
      </c>
      <c r="AY139" s="13" t="s">
        <v>198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3" t="s">
        <v>83</v>
      </c>
      <c r="BK139" s="216">
        <f t="shared" si="14"/>
        <v>0</v>
      </c>
      <c r="BL139" s="13" t="s">
        <v>205</v>
      </c>
      <c r="BM139" s="215" t="s">
        <v>205</v>
      </c>
    </row>
    <row r="140" spans="2:65" s="1" customFormat="1" ht="24" customHeight="1">
      <c r="B140" s="30"/>
      <c r="C140" s="205" t="s">
        <v>208</v>
      </c>
      <c r="D140" s="205" t="s">
        <v>201</v>
      </c>
      <c r="E140" s="206" t="s">
        <v>1908</v>
      </c>
      <c r="F140" s="207" t="s">
        <v>1909</v>
      </c>
      <c r="G140" s="208" t="s">
        <v>256</v>
      </c>
      <c r="H140" s="209">
        <v>38</v>
      </c>
      <c r="I140" s="210"/>
      <c r="J140" s="209">
        <f t="shared" si="5"/>
        <v>0</v>
      </c>
      <c r="K140" s="207" t="s">
        <v>1</v>
      </c>
      <c r="L140" s="34"/>
      <c r="M140" s="211" t="s">
        <v>1</v>
      </c>
      <c r="N140" s="212" t="s">
        <v>41</v>
      </c>
      <c r="O140" s="62"/>
      <c r="P140" s="213">
        <f t="shared" si="6"/>
        <v>0</v>
      </c>
      <c r="Q140" s="213">
        <v>0</v>
      </c>
      <c r="R140" s="213">
        <f t="shared" si="7"/>
        <v>0</v>
      </c>
      <c r="S140" s="213">
        <v>0</v>
      </c>
      <c r="T140" s="214">
        <f t="shared" si="8"/>
        <v>0</v>
      </c>
      <c r="AR140" s="215" t="s">
        <v>205</v>
      </c>
      <c r="AT140" s="215" t="s">
        <v>201</v>
      </c>
      <c r="AU140" s="215" t="s">
        <v>83</v>
      </c>
      <c r="AY140" s="13" t="s">
        <v>198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3" t="s">
        <v>83</v>
      </c>
      <c r="BK140" s="216">
        <f t="shared" si="14"/>
        <v>0</v>
      </c>
      <c r="BL140" s="13" t="s">
        <v>205</v>
      </c>
      <c r="BM140" s="215" t="s">
        <v>212</v>
      </c>
    </row>
    <row r="141" spans="2:65" s="1" customFormat="1" ht="24" customHeight="1">
      <c r="B141" s="30"/>
      <c r="C141" s="222" t="s">
        <v>205</v>
      </c>
      <c r="D141" s="222" t="s">
        <v>1905</v>
      </c>
      <c r="E141" s="223" t="s">
        <v>1910</v>
      </c>
      <c r="F141" s="224" t="s">
        <v>1911</v>
      </c>
      <c r="G141" s="225" t="s">
        <v>256</v>
      </c>
      <c r="H141" s="226">
        <v>38</v>
      </c>
      <c r="I141" s="227"/>
      <c r="J141" s="226">
        <f t="shared" si="5"/>
        <v>0</v>
      </c>
      <c r="K141" s="224" t="s">
        <v>1</v>
      </c>
      <c r="L141" s="228"/>
      <c r="M141" s="229" t="s">
        <v>1</v>
      </c>
      <c r="N141" s="230" t="s">
        <v>41</v>
      </c>
      <c r="O141" s="62"/>
      <c r="P141" s="213">
        <f t="shared" si="6"/>
        <v>0</v>
      </c>
      <c r="Q141" s="213">
        <v>1E-4</v>
      </c>
      <c r="R141" s="213">
        <f t="shared" si="7"/>
        <v>3.8E-3</v>
      </c>
      <c r="S141" s="213">
        <v>0</v>
      </c>
      <c r="T141" s="214">
        <f t="shared" si="8"/>
        <v>0</v>
      </c>
      <c r="AR141" s="215" t="s">
        <v>215</v>
      </c>
      <c r="AT141" s="215" t="s">
        <v>1905</v>
      </c>
      <c r="AU141" s="215" t="s">
        <v>83</v>
      </c>
      <c r="AY141" s="13" t="s">
        <v>198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3" t="s">
        <v>83</v>
      </c>
      <c r="BK141" s="216">
        <f t="shared" si="14"/>
        <v>0</v>
      </c>
      <c r="BL141" s="13" t="s">
        <v>205</v>
      </c>
      <c r="BM141" s="215" t="s">
        <v>215</v>
      </c>
    </row>
    <row r="142" spans="2:65" s="1" customFormat="1" ht="24" customHeight="1">
      <c r="B142" s="30"/>
      <c r="C142" s="205" t="s">
        <v>218</v>
      </c>
      <c r="D142" s="205" t="s">
        <v>201</v>
      </c>
      <c r="E142" s="206" t="s">
        <v>1912</v>
      </c>
      <c r="F142" s="207" t="s">
        <v>1913</v>
      </c>
      <c r="G142" s="208" t="s">
        <v>256</v>
      </c>
      <c r="H142" s="209">
        <v>14</v>
      </c>
      <c r="I142" s="210"/>
      <c r="J142" s="209">
        <f t="shared" si="5"/>
        <v>0</v>
      </c>
      <c r="K142" s="207" t="s">
        <v>1</v>
      </c>
      <c r="L142" s="34"/>
      <c r="M142" s="211" t="s">
        <v>1</v>
      </c>
      <c r="N142" s="212" t="s">
        <v>41</v>
      </c>
      <c r="O142" s="62"/>
      <c r="P142" s="213">
        <f t="shared" si="6"/>
        <v>0</v>
      </c>
      <c r="Q142" s="213">
        <v>0</v>
      </c>
      <c r="R142" s="213">
        <f t="shared" si="7"/>
        <v>0</v>
      </c>
      <c r="S142" s="213">
        <v>0</v>
      </c>
      <c r="T142" s="214">
        <f t="shared" si="8"/>
        <v>0</v>
      </c>
      <c r="AR142" s="215" t="s">
        <v>205</v>
      </c>
      <c r="AT142" s="215" t="s">
        <v>201</v>
      </c>
      <c r="AU142" s="215" t="s">
        <v>83</v>
      </c>
      <c r="AY142" s="13" t="s">
        <v>198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3" t="s">
        <v>83</v>
      </c>
      <c r="BK142" s="216">
        <f t="shared" si="14"/>
        <v>0</v>
      </c>
      <c r="BL142" s="13" t="s">
        <v>205</v>
      </c>
      <c r="BM142" s="215" t="s">
        <v>222</v>
      </c>
    </row>
    <row r="143" spans="2:65" s="1" customFormat="1" ht="24" customHeight="1">
      <c r="B143" s="30"/>
      <c r="C143" s="222" t="s">
        <v>212</v>
      </c>
      <c r="D143" s="222" t="s">
        <v>1905</v>
      </c>
      <c r="E143" s="223" t="s">
        <v>1914</v>
      </c>
      <c r="F143" s="224" t="s">
        <v>1915</v>
      </c>
      <c r="G143" s="225" t="s">
        <v>256</v>
      </c>
      <c r="H143" s="226">
        <v>14</v>
      </c>
      <c r="I143" s="227"/>
      <c r="J143" s="226">
        <f t="shared" si="5"/>
        <v>0</v>
      </c>
      <c r="K143" s="224" t="s">
        <v>1</v>
      </c>
      <c r="L143" s="228"/>
      <c r="M143" s="229" t="s">
        <v>1</v>
      </c>
      <c r="N143" s="230" t="s">
        <v>41</v>
      </c>
      <c r="O143" s="62"/>
      <c r="P143" s="213">
        <f t="shared" si="6"/>
        <v>0</v>
      </c>
      <c r="Q143" s="213">
        <v>5.0000000000000002E-5</v>
      </c>
      <c r="R143" s="213">
        <f t="shared" si="7"/>
        <v>6.9999999999999999E-4</v>
      </c>
      <c r="S143" s="213">
        <v>0</v>
      </c>
      <c r="T143" s="214">
        <f t="shared" si="8"/>
        <v>0</v>
      </c>
      <c r="AR143" s="215" t="s">
        <v>215</v>
      </c>
      <c r="AT143" s="215" t="s">
        <v>1905</v>
      </c>
      <c r="AU143" s="215" t="s">
        <v>83</v>
      </c>
      <c r="AY143" s="13" t="s">
        <v>198</v>
      </c>
      <c r="BE143" s="216">
        <f t="shared" si="9"/>
        <v>0</v>
      </c>
      <c r="BF143" s="216">
        <f t="shared" si="10"/>
        <v>0</v>
      </c>
      <c r="BG143" s="216">
        <f t="shared" si="11"/>
        <v>0</v>
      </c>
      <c r="BH143" s="216">
        <f t="shared" si="12"/>
        <v>0</v>
      </c>
      <c r="BI143" s="216">
        <f t="shared" si="13"/>
        <v>0</v>
      </c>
      <c r="BJ143" s="13" t="s">
        <v>83</v>
      </c>
      <c r="BK143" s="216">
        <f t="shared" si="14"/>
        <v>0</v>
      </c>
      <c r="BL143" s="13" t="s">
        <v>205</v>
      </c>
      <c r="BM143" s="215" t="s">
        <v>216</v>
      </c>
    </row>
    <row r="144" spans="2:65" s="1" customFormat="1" ht="24" customHeight="1">
      <c r="B144" s="30"/>
      <c r="C144" s="205" t="s">
        <v>227</v>
      </c>
      <c r="D144" s="205" t="s">
        <v>201</v>
      </c>
      <c r="E144" s="206" t="s">
        <v>1916</v>
      </c>
      <c r="F144" s="207" t="s">
        <v>1917</v>
      </c>
      <c r="G144" s="208" t="s">
        <v>256</v>
      </c>
      <c r="H144" s="209">
        <v>58</v>
      </c>
      <c r="I144" s="210"/>
      <c r="J144" s="209">
        <f t="shared" si="5"/>
        <v>0</v>
      </c>
      <c r="K144" s="207" t="s">
        <v>1</v>
      </c>
      <c r="L144" s="34"/>
      <c r="M144" s="211" t="s">
        <v>1</v>
      </c>
      <c r="N144" s="212" t="s">
        <v>41</v>
      </c>
      <c r="O144" s="62"/>
      <c r="P144" s="213">
        <f t="shared" si="6"/>
        <v>0</v>
      </c>
      <c r="Q144" s="213">
        <v>0</v>
      </c>
      <c r="R144" s="213">
        <f t="shared" si="7"/>
        <v>0</v>
      </c>
      <c r="S144" s="213">
        <v>0</v>
      </c>
      <c r="T144" s="214">
        <f t="shared" si="8"/>
        <v>0</v>
      </c>
      <c r="AR144" s="215" t="s">
        <v>205</v>
      </c>
      <c r="AT144" s="215" t="s">
        <v>201</v>
      </c>
      <c r="AU144" s="215" t="s">
        <v>83</v>
      </c>
      <c r="AY144" s="13" t="s">
        <v>198</v>
      </c>
      <c r="BE144" s="216">
        <f t="shared" si="9"/>
        <v>0</v>
      </c>
      <c r="BF144" s="216">
        <f t="shared" si="10"/>
        <v>0</v>
      </c>
      <c r="BG144" s="216">
        <f t="shared" si="11"/>
        <v>0</v>
      </c>
      <c r="BH144" s="216">
        <f t="shared" si="12"/>
        <v>0</v>
      </c>
      <c r="BI144" s="216">
        <f t="shared" si="13"/>
        <v>0</v>
      </c>
      <c r="BJ144" s="13" t="s">
        <v>83</v>
      </c>
      <c r="BK144" s="216">
        <f t="shared" si="14"/>
        <v>0</v>
      </c>
      <c r="BL144" s="13" t="s">
        <v>205</v>
      </c>
      <c r="BM144" s="215" t="s">
        <v>230</v>
      </c>
    </row>
    <row r="145" spans="2:65" s="1" customFormat="1" ht="24" customHeight="1">
      <c r="B145" s="30"/>
      <c r="C145" s="222" t="s">
        <v>215</v>
      </c>
      <c r="D145" s="222" t="s">
        <v>1905</v>
      </c>
      <c r="E145" s="223" t="s">
        <v>1918</v>
      </c>
      <c r="F145" s="224" t="s">
        <v>1919</v>
      </c>
      <c r="G145" s="225" t="s">
        <v>256</v>
      </c>
      <c r="H145" s="226">
        <v>58</v>
      </c>
      <c r="I145" s="227"/>
      <c r="J145" s="226">
        <f t="shared" si="5"/>
        <v>0</v>
      </c>
      <c r="K145" s="224" t="s">
        <v>1</v>
      </c>
      <c r="L145" s="228"/>
      <c r="M145" s="229" t="s">
        <v>1</v>
      </c>
      <c r="N145" s="230" t="s">
        <v>41</v>
      </c>
      <c r="O145" s="62"/>
      <c r="P145" s="213">
        <f t="shared" si="6"/>
        <v>0</v>
      </c>
      <c r="Q145" s="213">
        <v>8.0000000000000007E-5</v>
      </c>
      <c r="R145" s="213">
        <f t="shared" si="7"/>
        <v>4.64E-3</v>
      </c>
      <c r="S145" s="213">
        <v>0</v>
      </c>
      <c r="T145" s="214">
        <f t="shared" si="8"/>
        <v>0</v>
      </c>
      <c r="AR145" s="215" t="s">
        <v>215</v>
      </c>
      <c r="AT145" s="215" t="s">
        <v>1905</v>
      </c>
      <c r="AU145" s="215" t="s">
        <v>83</v>
      </c>
      <c r="AY145" s="13" t="s">
        <v>198</v>
      </c>
      <c r="BE145" s="216">
        <f t="shared" si="9"/>
        <v>0</v>
      </c>
      <c r="BF145" s="216">
        <f t="shared" si="10"/>
        <v>0</v>
      </c>
      <c r="BG145" s="216">
        <f t="shared" si="11"/>
        <v>0</v>
      </c>
      <c r="BH145" s="216">
        <f t="shared" si="12"/>
        <v>0</v>
      </c>
      <c r="BI145" s="216">
        <f t="shared" si="13"/>
        <v>0</v>
      </c>
      <c r="BJ145" s="13" t="s">
        <v>83</v>
      </c>
      <c r="BK145" s="216">
        <f t="shared" si="14"/>
        <v>0</v>
      </c>
      <c r="BL145" s="13" t="s">
        <v>205</v>
      </c>
      <c r="BM145" s="215" t="s">
        <v>231</v>
      </c>
    </row>
    <row r="146" spans="2:65" s="1" customFormat="1" ht="24" customHeight="1">
      <c r="B146" s="30"/>
      <c r="C146" s="205" t="s">
        <v>235</v>
      </c>
      <c r="D146" s="205" t="s">
        <v>201</v>
      </c>
      <c r="E146" s="206" t="s">
        <v>1920</v>
      </c>
      <c r="F146" s="207" t="s">
        <v>1909</v>
      </c>
      <c r="G146" s="208" t="s">
        <v>256</v>
      </c>
      <c r="H146" s="209">
        <v>10</v>
      </c>
      <c r="I146" s="210"/>
      <c r="J146" s="209">
        <f t="shared" si="5"/>
        <v>0</v>
      </c>
      <c r="K146" s="207" t="s">
        <v>1</v>
      </c>
      <c r="L146" s="34"/>
      <c r="M146" s="211" t="s">
        <v>1</v>
      </c>
      <c r="N146" s="212" t="s">
        <v>41</v>
      </c>
      <c r="O146" s="62"/>
      <c r="P146" s="213">
        <f t="shared" si="6"/>
        <v>0</v>
      </c>
      <c r="Q146" s="213">
        <v>0</v>
      </c>
      <c r="R146" s="213">
        <f t="shared" si="7"/>
        <v>0</v>
      </c>
      <c r="S146" s="213">
        <v>0</v>
      </c>
      <c r="T146" s="214">
        <f t="shared" si="8"/>
        <v>0</v>
      </c>
      <c r="AR146" s="215" t="s">
        <v>205</v>
      </c>
      <c r="AT146" s="215" t="s">
        <v>201</v>
      </c>
      <c r="AU146" s="215" t="s">
        <v>83</v>
      </c>
      <c r="AY146" s="13" t="s">
        <v>198</v>
      </c>
      <c r="BE146" s="216">
        <f t="shared" si="9"/>
        <v>0</v>
      </c>
      <c r="BF146" s="216">
        <f t="shared" si="10"/>
        <v>0</v>
      </c>
      <c r="BG146" s="216">
        <f t="shared" si="11"/>
        <v>0</v>
      </c>
      <c r="BH146" s="216">
        <f t="shared" si="12"/>
        <v>0</v>
      </c>
      <c r="BI146" s="216">
        <f t="shared" si="13"/>
        <v>0</v>
      </c>
      <c r="BJ146" s="13" t="s">
        <v>83</v>
      </c>
      <c r="BK146" s="216">
        <f t="shared" si="14"/>
        <v>0</v>
      </c>
      <c r="BL146" s="13" t="s">
        <v>205</v>
      </c>
      <c r="BM146" s="215" t="s">
        <v>238</v>
      </c>
    </row>
    <row r="147" spans="2:65" s="1" customFormat="1" ht="24" customHeight="1">
      <c r="B147" s="30"/>
      <c r="C147" s="222" t="s">
        <v>222</v>
      </c>
      <c r="D147" s="222" t="s">
        <v>1905</v>
      </c>
      <c r="E147" s="223" t="s">
        <v>1921</v>
      </c>
      <c r="F147" s="224" t="s">
        <v>1922</v>
      </c>
      <c r="G147" s="225" t="s">
        <v>256</v>
      </c>
      <c r="H147" s="226">
        <v>10</v>
      </c>
      <c r="I147" s="227"/>
      <c r="J147" s="226">
        <f t="shared" si="5"/>
        <v>0</v>
      </c>
      <c r="K147" s="224" t="s">
        <v>1</v>
      </c>
      <c r="L147" s="228"/>
      <c r="M147" s="229" t="s">
        <v>1</v>
      </c>
      <c r="N147" s="230" t="s">
        <v>41</v>
      </c>
      <c r="O147" s="62"/>
      <c r="P147" s="213">
        <f t="shared" si="6"/>
        <v>0</v>
      </c>
      <c r="Q147" s="213">
        <v>1E-4</v>
      </c>
      <c r="R147" s="213">
        <f t="shared" si="7"/>
        <v>1E-3</v>
      </c>
      <c r="S147" s="213">
        <v>0</v>
      </c>
      <c r="T147" s="214">
        <f t="shared" si="8"/>
        <v>0</v>
      </c>
      <c r="AR147" s="215" t="s">
        <v>215</v>
      </c>
      <c r="AT147" s="215" t="s">
        <v>1905</v>
      </c>
      <c r="AU147" s="215" t="s">
        <v>83</v>
      </c>
      <c r="AY147" s="13" t="s">
        <v>198</v>
      </c>
      <c r="BE147" s="216">
        <f t="shared" si="9"/>
        <v>0</v>
      </c>
      <c r="BF147" s="216">
        <f t="shared" si="10"/>
        <v>0</v>
      </c>
      <c r="BG147" s="216">
        <f t="shared" si="11"/>
        <v>0</v>
      </c>
      <c r="BH147" s="216">
        <f t="shared" si="12"/>
        <v>0</v>
      </c>
      <c r="BI147" s="216">
        <f t="shared" si="13"/>
        <v>0</v>
      </c>
      <c r="BJ147" s="13" t="s">
        <v>83</v>
      </c>
      <c r="BK147" s="216">
        <f t="shared" si="14"/>
        <v>0</v>
      </c>
      <c r="BL147" s="13" t="s">
        <v>205</v>
      </c>
      <c r="BM147" s="215" t="s">
        <v>243</v>
      </c>
    </row>
    <row r="148" spans="2:65" s="1" customFormat="1" ht="24" customHeight="1">
      <c r="B148" s="30"/>
      <c r="C148" s="205" t="s">
        <v>199</v>
      </c>
      <c r="D148" s="205" t="s">
        <v>201</v>
      </c>
      <c r="E148" s="206" t="s">
        <v>1923</v>
      </c>
      <c r="F148" s="207" t="s">
        <v>1924</v>
      </c>
      <c r="G148" s="208" t="s">
        <v>256</v>
      </c>
      <c r="H148" s="209">
        <v>13</v>
      </c>
      <c r="I148" s="210"/>
      <c r="J148" s="209">
        <f t="shared" si="5"/>
        <v>0</v>
      </c>
      <c r="K148" s="207" t="s">
        <v>1</v>
      </c>
      <c r="L148" s="34"/>
      <c r="M148" s="211" t="s">
        <v>1</v>
      </c>
      <c r="N148" s="212" t="s">
        <v>41</v>
      </c>
      <c r="O148" s="62"/>
      <c r="P148" s="213">
        <f t="shared" si="6"/>
        <v>0</v>
      </c>
      <c r="Q148" s="213">
        <v>0</v>
      </c>
      <c r="R148" s="213">
        <f t="shared" si="7"/>
        <v>0</v>
      </c>
      <c r="S148" s="213">
        <v>0</v>
      </c>
      <c r="T148" s="214">
        <f t="shared" si="8"/>
        <v>0</v>
      </c>
      <c r="AR148" s="215" t="s">
        <v>205</v>
      </c>
      <c r="AT148" s="215" t="s">
        <v>201</v>
      </c>
      <c r="AU148" s="215" t="s">
        <v>83</v>
      </c>
      <c r="AY148" s="13" t="s">
        <v>198</v>
      </c>
      <c r="BE148" s="216">
        <f t="shared" si="9"/>
        <v>0</v>
      </c>
      <c r="BF148" s="216">
        <f t="shared" si="10"/>
        <v>0</v>
      </c>
      <c r="BG148" s="216">
        <f t="shared" si="11"/>
        <v>0</v>
      </c>
      <c r="BH148" s="216">
        <f t="shared" si="12"/>
        <v>0</v>
      </c>
      <c r="BI148" s="216">
        <f t="shared" si="13"/>
        <v>0</v>
      </c>
      <c r="BJ148" s="13" t="s">
        <v>83</v>
      </c>
      <c r="BK148" s="216">
        <f t="shared" si="14"/>
        <v>0</v>
      </c>
      <c r="BL148" s="13" t="s">
        <v>205</v>
      </c>
      <c r="BM148" s="215" t="s">
        <v>247</v>
      </c>
    </row>
    <row r="149" spans="2:65" s="1" customFormat="1" ht="24" customHeight="1">
      <c r="B149" s="30"/>
      <c r="C149" s="222" t="s">
        <v>216</v>
      </c>
      <c r="D149" s="222" t="s">
        <v>1905</v>
      </c>
      <c r="E149" s="223" t="s">
        <v>1925</v>
      </c>
      <c r="F149" s="224" t="s">
        <v>1926</v>
      </c>
      <c r="G149" s="225" t="s">
        <v>256</v>
      </c>
      <c r="H149" s="226">
        <v>13</v>
      </c>
      <c r="I149" s="227"/>
      <c r="J149" s="226">
        <f t="shared" si="5"/>
        <v>0</v>
      </c>
      <c r="K149" s="224" t="s">
        <v>1</v>
      </c>
      <c r="L149" s="228"/>
      <c r="M149" s="229" t="s">
        <v>1</v>
      </c>
      <c r="N149" s="230" t="s">
        <v>41</v>
      </c>
      <c r="O149" s="62"/>
      <c r="P149" s="213">
        <f t="shared" si="6"/>
        <v>0</v>
      </c>
      <c r="Q149" s="213">
        <v>6.9999999999999999E-4</v>
      </c>
      <c r="R149" s="213">
        <f t="shared" si="7"/>
        <v>9.1000000000000004E-3</v>
      </c>
      <c r="S149" s="213">
        <v>0</v>
      </c>
      <c r="T149" s="214">
        <f t="shared" si="8"/>
        <v>0</v>
      </c>
      <c r="AR149" s="215" t="s">
        <v>215</v>
      </c>
      <c r="AT149" s="215" t="s">
        <v>1905</v>
      </c>
      <c r="AU149" s="215" t="s">
        <v>83</v>
      </c>
      <c r="AY149" s="13" t="s">
        <v>198</v>
      </c>
      <c r="BE149" s="216">
        <f t="shared" si="9"/>
        <v>0</v>
      </c>
      <c r="BF149" s="216">
        <f t="shared" si="10"/>
        <v>0</v>
      </c>
      <c r="BG149" s="216">
        <f t="shared" si="11"/>
        <v>0</v>
      </c>
      <c r="BH149" s="216">
        <f t="shared" si="12"/>
        <v>0</v>
      </c>
      <c r="BI149" s="216">
        <f t="shared" si="13"/>
        <v>0</v>
      </c>
      <c r="BJ149" s="13" t="s">
        <v>83</v>
      </c>
      <c r="BK149" s="216">
        <f t="shared" si="14"/>
        <v>0</v>
      </c>
      <c r="BL149" s="13" t="s">
        <v>205</v>
      </c>
      <c r="BM149" s="215" t="s">
        <v>252</v>
      </c>
    </row>
    <row r="150" spans="2:65" s="1" customFormat="1" ht="24" customHeight="1">
      <c r="B150" s="30"/>
      <c r="C150" s="205" t="s">
        <v>223</v>
      </c>
      <c r="D150" s="205" t="s">
        <v>201</v>
      </c>
      <c r="E150" s="206" t="s">
        <v>1927</v>
      </c>
      <c r="F150" s="207" t="s">
        <v>1928</v>
      </c>
      <c r="G150" s="208" t="s">
        <v>256</v>
      </c>
      <c r="H150" s="209">
        <v>6</v>
      </c>
      <c r="I150" s="210"/>
      <c r="J150" s="209">
        <f t="shared" si="5"/>
        <v>0</v>
      </c>
      <c r="K150" s="207" t="s">
        <v>1</v>
      </c>
      <c r="L150" s="34"/>
      <c r="M150" s="211" t="s">
        <v>1</v>
      </c>
      <c r="N150" s="212" t="s">
        <v>41</v>
      </c>
      <c r="O150" s="62"/>
      <c r="P150" s="213">
        <f t="shared" si="6"/>
        <v>0</v>
      </c>
      <c r="Q150" s="213">
        <v>0</v>
      </c>
      <c r="R150" s="213">
        <f t="shared" si="7"/>
        <v>0</v>
      </c>
      <c r="S150" s="213">
        <v>0</v>
      </c>
      <c r="T150" s="214">
        <f t="shared" si="8"/>
        <v>0</v>
      </c>
      <c r="AR150" s="215" t="s">
        <v>205</v>
      </c>
      <c r="AT150" s="215" t="s">
        <v>201</v>
      </c>
      <c r="AU150" s="215" t="s">
        <v>83</v>
      </c>
      <c r="AY150" s="13" t="s">
        <v>198</v>
      </c>
      <c r="BE150" s="216">
        <f t="shared" si="9"/>
        <v>0</v>
      </c>
      <c r="BF150" s="216">
        <f t="shared" si="10"/>
        <v>0</v>
      </c>
      <c r="BG150" s="216">
        <f t="shared" si="11"/>
        <v>0</v>
      </c>
      <c r="BH150" s="216">
        <f t="shared" si="12"/>
        <v>0</v>
      </c>
      <c r="BI150" s="216">
        <f t="shared" si="13"/>
        <v>0</v>
      </c>
      <c r="BJ150" s="13" t="s">
        <v>83</v>
      </c>
      <c r="BK150" s="216">
        <f t="shared" si="14"/>
        <v>0</v>
      </c>
      <c r="BL150" s="13" t="s">
        <v>205</v>
      </c>
      <c r="BM150" s="215" t="s">
        <v>257</v>
      </c>
    </row>
    <row r="151" spans="2:65" s="1" customFormat="1" ht="24" customHeight="1">
      <c r="B151" s="30"/>
      <c r="C151" s="222" t="s">
        <v>230</v>
      </c>
      <c r="D151" s="222" t="s">
        <v>1905</v>
      </c>
      <c r="E151" s="223" t="s">
        <v>1929</v>
      </c>
      <c r="F151" s="224" t="s">
        <v>1930</v>
      </c>
      <c r="G151" s="225" t="s">
        <v>256</v>
      </c>
      <c r="H151" s="226">
        <v>6</v>
      </c>
      <c r="I151" s="227"/>
      <c r="J151" s="226">
        <f t="shared" si="5"/>
        <v>0</v>
      </c>
      <c r="K151" s="224" t="s">
        <v>1</v>
      </c>
      <c r="L151" s="228"/>
      <c r="M151" s="229" t="s">
        <v>1</v>
      </c>
      <c r="N151" s="230" t="s">
        <v>41</v>
      </c>
      <c r="O151" s="62"/>
      <c r="P151" s="213">
        <f t="shared" si="6"/>
        <v>0</v>
      </c>
      <c r="Q151" s="213">
        <v>8.0000000000000004E-4</v>
      </c>
      <c r="R151" s="213">
        <f t="shared" si="7"/>
        <v>4.8000000000000004E-3</v>
      </c>
      <c r="S151" s="213">
        <v>0</v>
      </c>
      <c r="T151" s="214">
        <f t="shared" si="8"/>
        <v>0</v>
      </c>
      <c r="AR151" s="215" t="s">
        <v>215</v>
      </c>
      <c r="AT151" s="215" t="s">
        <v>1905</v>
      </c>
      <c r="AU151" s="215" t="s">
        <v>83</v>
      </c>
      <c r="AY151" s="13" t="s">
        <v>198</v>
      </c>
      <c r="BE151" s="216">
        <f t="shared" si="9"/>
        <v>0</v>
      </c>
      <c r="BF151" s="216">
        <f t="shared" si="10"/>
        <v>0</v>
      </c>
      <c r="BG151" s="216">
        <f t="shared" si="11"/>
        <v>0</v>
      </c>
      <c r="BH151" s="216">
        <f t="shared" si="12"/>
        <v>0</v>
      </c>
      <c r="BI151" s="216">
        <f t="shared" si="13"/>
        <v>0</v>
      </c>
      <c r="BJ151" s="13" t="s">
        <v>83</v>
      </c>
      <c r="BK151" s="216">
        <f t="shared" si="14"/>
        <v>0</v>
      </c>
      <c r="BL151" s="13" t="s">
        <v>205</v>
      </c>
      <c r="BM151" s="215" t="s">
        <v>260</v>
      </c>
    </row>
    <row r="152" spans="2:65" s="1" customFormat="1" ht="24" customHeight="1">
      <c r="B152" s="30"/>
      <c r="C152" s="205" t="s">
        <v>8</v>
      </c>
      <c r="D152" s="205" t="s">
        <v>201</v>
      </c>
      <c r="E152" s="206" t="s">
        <v>1931</v>
      </c>
      <c r="F152" s="207" t="s">
        <v>1932</v>
      </c>
      <c r="G152" s="208" t="s">
        <v>256</v>
      </c>
      <c r="H152" s="209">
        <v>33</v>
      </c>
      <c r="I152" s="210"/>
      <c r="J152" s="209">
        <f t="shared" si="5"/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 t="shared" si="6"/>
        <v>0</v>
      </c>
      <c r="Q152" s="213">
        <v>0</v>
      </c>
      <c r="R152" s="213">
        <f t="shared" si="7"/>
        <v>0</v>
      </c>
      <c r="S152" s="213">
        <v>0</v>
      </c>
      <c r="T152" s="214">
        <f t="shared" si="8"/>
        <v>0</v>
      </c>
      <c r="AR152" s="215" t="s">
        <v>205</v>
      </c>
      <c r="AT152" s="215" t="s">
        <v>201</v>
      </c>
      <c r="AU152" s="215" t="s">
        <v>83</v>
      </c>
      <c r="AY152" s="13" t="s">
        <v>198</v>
      </c>
      <c r="BE152" s="216">
        <f t="shared" si="9"/>
        <v>0</v>
      </c>
      <c r="BF152" s="216">
        <f t="shared" si="10"/>
        <v>0</v>
      </c>
      <c r="BG152" s="216">
        <f t="shared" si="11"/>
        <v>0</v>
      </c>
      <c r="BH152" s="216">
        <f t="shared" si="12"/>
        <v>0</v>
      </c>
      <c r="BI152" s="216">
        <f t="shared" si="13"/>
        <v>0</v>
      </c>
      <c r="BJ152" s="13" t="s">
        <v>83</v>
      </c>
      <c r="BK152" s="216">
        <f t="shared" si="14"/>
        <v>0</v>
      </c>
      <c r="BL152" s="13" t="s">
        <v>205</v>
      </c>
      <c r="BM152" s="215" t="s">
        <v>263</v>
      </c>
    </row>
    <row r="153" spans="2:65" s="1" customFormat="1" ht="24" customHeight="1">
      <c r="B153" s="30"/>
      <c r="C153" s="222" t="s">
        <v>231</v>
      </c>
      <c r="D153" s="222" t="s">
        <v>1905</v>
      </c>
      <c r="E153" s="223" t="s">
        <v>1933</v>
      </c>
      <c r="F153" s="224" t="s">
        <v>1934</v>
      </c>
      <c r="G153" s="225" t="s">
        <v>256</v>
      </c>
      <c r="H153" s="226">
        <v>33</v>
      </c>
      <c r="I153" s="227"/>
      <c r="J153" s="226">
        <f t="shared" si="5"/>
        <v>0</v>
      </c>
      <c r="K153" s="224" t="s">
        <v>1</v>
      </c>
      <c r="L153" s="228"/>
      <c r="M153" s="229" t="s">
        <v>1</v>
      </c>
      <c r="N153" s="230" t="s">
        <v>41</v>
      </c>
      <c r="O153" s="62"/>
      <c r="P153" s="213">
        <f t="shared" si="6"/>
        <v>0</v>
      </c>
      <c r="Q153" s="213">
        <v>1E-3</v>
      </c>
      <c r="R153" s="213">
        <f t="shared" si="7"/>
        <v>3.3000000000000002E-2</v>
      </c>
      <c r="S153" s="213">
        <v>0</v>
      </c>
      <c r="T153" s="214">
        <f t="shared" si="8"/>
        <v>0</v>
      </c>
      <c r="AR153" s="215" t="s">
        <v>215</v>
      </c>
      <c r="AT153" s="215" t="s">
        <v>1905</v>
      </c>
      <c r="AU153" s="215" t="s">
        <v>83</v>
      </c>
      <c r="AY153" s="13" t="s">
        <v>198</v>
      </c>
      <c r="BE153" s="216">
        <f t="shared" si="9"/>
        <v>0</v>
      </c>
      <c r="BF153" s="216">
        <f t="shared" si="10"/>
        <v>0</v>
      </c>
      <c r="BG153" s="216">
        <f t="shared" si="11"/>
        <v>0</v>
      </c>
      <c r="BH153" s="216">
        <f t="shared" si="12"/>
        <v>0</v>
      </c>
      <c r="BI153" s="216">
        <f t="shared" si="13"/>
        <v>0</v>
      </c>
      <c r="BJ153" s="13" t="s">
        <v>83</v>
      </c>
      <c r="BK153" s="216">
        <f t="shared" si="14"/>
        <v>0</v>
      </c>
      <c r="BL153" s="13" t="s">
        <v>205</v>
      </c>
      <c r="BM153" s="215" t="s">
        <v>267</v>
      </c>
    </row>
    <row r="154" spans="2:65" s="1" customFormat="1" ht="24" customHeight="1">
      <c r="B154" s="30"/>
      <c r="C154" s="205" t="s">
        <v>239</v>
      </c>
      <c r="D154" s="205" t="s">
        <v>201</v>
      </c>
      <c r="E154" s="206" t="s">
        <v>1935</v>
      </c>
      <c r="F154" s="207" t="s">
        <v>1936</v>
      </c>
      <c r="G154" s="208" t="s">
        <v>256</v>
      </c>
      <c r="H154" s="209">
        <v>7</v>
      </c>
      <c r="I154" s="210"/>
      <c r="J154" s="209">
        <f t="shared" si="5"/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 t="shared" si="6"/>
        <v>0</v>
      </c>
      <c r="Q154" s="213">
        <v>0</v>
      </c>
      <c r="R154" s="213">
        <f t="shared" si="7"/>
        <v>0</v>
      </c>
      <c r="S154" s="213">
        <v>0</v>
      </c>
      <c r="T154" s="214">
        <f t="shared" si="8"/>
        <v>0</v>
      </c>
      <c r="AR154" s="215" t="s">
        <v>205</v>
      </c>
      <c r="AT154" s="215" t="s">
        <v>201</v>
      </c>
      <c r="AU154" s="215" t="s">
        <v>83</v>
      </c>
      <c r="AY154" s="13" t="s">
        <v>198</v>
      </c>
      <c r="BE154" s="216">
        <f t="shared" si="9"/>
        <v>0</v>
      </c>
      <c r="BF154" s="216">
        <f t="shared" si="10"/>
        <v>0</v>
      </c>
      <c r="BG154" s="216">
        <f t="shared" si="11"/>
        <v>0</v>
      </c>
      <c r="BH154" s="216">
        <f t="shared" si="12"/>
        <v>0</v>
      </c>
      <c r="BI154" s="216">
        <f t="shared" si="13"/>
        <v>0</v>
      </c>
      <c r="BJ154" s="13" t="s">
        <v>83</v>
      </c>
      <c r="BK154" s="216">
        <f t="shared" si="14"/>
        <v>0</v>
      </c>
      <c r="BL154" s="13" t="s">
        <v>205</v>
      </c>
      <c r="BM154" s="215" t="s">
        <v>272</v>
      </c>
    </row>
    <row r="155" spans="2:65" s="1" customFormat="1" ht="24" customHeight="1">
      <c r="B155" s="30"/>
      <c r="C155" s="222" t="s">
        <v>238</v>
      </c>
      <c r="D155" s="222" t="s">
        <v>1905</v>
      </c>
      <c r="E155" s="223" t="s">
        <v>1937</v>
      </c>
      <c r="F155" s="224" t="s">
        <v>1938</v>
      </c>
      <c r="G155" s="225" t="s">
        <v>256</v>
      </c>
      <c r="H155" s="226">
        <v>7</v>
      </c>
      <c r="I155" s="227"/>
      <c r="J155" s="226">
        <f t="shared" si="5"/>
        <v>0</v>
      </c>
      <c r="K155" s="224" t="s">
        <v>1</v>
      </c>
      <c r="L155" s="228"/>
      <c r="M155" s="229" t="s">
        <v>1</v>
      </c>
      <c r="N155" s="230" t="s">
        <v>41</v>
      </c>
      <c r="O155" s="62"/>
      <c r="P155" s="213">
        <f t="shared" si="6"/>
        <v>0</v>
      </c>
      <c r="Q155" s="213">
        <v>1.2999999999999999E-3</v>
      </c>
      <c r="R155" s="213">
        <f t="shared" si="7"/>
        <v>9.1000000000000004E-3</v>
      </c>
      <c r="S155" s="213">
        <v>0</v>
      </c>
      <c r="T155" s="214">
        <f t="shared" si="8"/>
        <v>0</v>
      </c>
      <c r="AR155" s="215" t="s">
        <v>215</v>
      </c>
      <c r="AT155" s="215" t="s">
        <v>1905</v>
      </c>
      <c r="AU155" s="215" t="s">
        <v>83</v>
      </c>
      <c r="AY155" s="13" t="s">
        <v>198</v>
      </c>
      <c r="BE155" s="216">
        <f t="shared" si="9"/>
        <v>0</v>
      </c>
      <c r="BF155" s="216">
        <f t="shared" si="10"/>
        <v>0</v>
      </c>
      <c r="BG155" s="216">
        <f t="shared" si="11"/>
        <v>0</v>
      </c>
      <c r="BH155" s="216">
        <f t="shared" si="12"/>
        <v>0</v>
      </c>
      <c r="BI155" s="216">
        <f t="shared" si="13"/>
        <v>0</v>
      </c>
      <c r="BJ155" s="13" t="s">
        <v>83</v>
      </c>
      <c r="BK155" s="216">
        <f t="shared" si="14"/>
        <v>0</v>
      </c>
      <c r="BL155" s="13" t="s">
        <v>205</v>
      </c>
      <c r="BM155" s="215" t="s">
        <v>276</v>
      </c>
    </row>
    <row r="156" spans="2:65" s="1" customFormat="1" ht="16.5" customHeight="1">
      <c r="B156" s="30"/>
      <c r="C156" s="205" t="s">
        <v>248</v>
      </c>
      <c r="D156" s="205" t="s">
        <v>201</v>
      </c>
      <c r="E156" s="206" t="s">
        <v>1939</v>
      </c>
      <c r="F156" s="207" t="s">
        <v>1940</v>
      </c>
      <c r="G156" s="208" t="s">
        <v>275</v>
      </c>
      <c r="H156" s="209">
        <v>4</v>
      </c>
      <c r="I156" s="210"/>
      <c r="J156" s="209">
        <f t="shared" si="5"/>
        <v>0</v>
      </c>
      <c r="K156" s="207" t="s">
        <v>1</v>
      </c>
      <c r="L156" s="34"/>
      <c r="M156" s="211" t="s">
        <v>1</v>
      </c>
      <c r="N156" s="212" t="s">
        <v>41</v>
      </c>
      <c r="O156" s="62"/>
      <c r="P156" s="213">
        <f t="shared" si="6"/>
        <v>0</v>
      </c>
      <c r="Q156" s="213">
        <v>1.6000000000000001E-3</v>
      </c>
      <c r="R156" s="213">
        <f t="shared" si="7"/>
        <v>6.4000000000000003E-3</v>
      </c>
      <c r="S156" s="213">
        <v>0</v>
      </c>
      <c r="T156" s="214">
        <f t="shared" si="8"/>
        <v>0</v>
      </c>
      <c r="AR156" s="215" t="s">
        <v>205</v>
      </c>
      <c r="AT156" s="215" t="s">
        <v>201</v>
      </c>
      <c r="AU156" s="215" t="s">
        <v>83</v>
      </c>
      <c r="AY156" s="13" t="s">
        <v>198</v>
      </c>
      <c r="BE156" s="216">
        <f t="shared" si="9"/>
        <v>0</v>
      </c>
      <c r="BF156" s="216">
        <f t="shared" si="10"/>
        <v>0</v>
      </c>
      <c r="BG156" s="216">
        <f t="shared" si="11"/>
        <v>0</v>
      </c>
      <c r="BH156" s="216">
        <f t="shared" si="12"/>
        <v>0</v>
      </c>
      <c r="BI156" s="216">
        <f t="shared" si="13"/>
        <v>0</v>
      </c>
      <c r="BJ156" s="13" t="s">
        <v>83</v>
      </c>
      <c r="BK156" s="216">
        <f t="shared" si="14"/>
        <v>0</v>
      </c>
      <c r="BL156" s="13" t="s">
        <v>205</v>
      </c>
      <c r="BM156" s="215" t="s">
        <v>279</v>
      </c>
    </row>
    <row r="157" spans="2:65" s="1" customFormat="1" ht="24" customHeight="1">
      <c r="B157" s="30"/>
      <c r="C157" s="222" t="s">
        <v>243</v>
      </c>
      <c r="D157" s="222" t="s">
        <v>1905</v>
      </c>
      <c r="E157" s="223" t="s">
        <v>1941</v>
      </c>
      <c r="F157" s="224" t="s">
        <v>1942</v>
      </c>
      <c r="G157" s="225" t="s">
        <v>275</v>
      </c>
      <c r="H157" s="226">
        <v>4</v>
      </c>
      <c r="I157" s="227"/>
      <c r="J157" s="226">
        <f t="shared" si="5"/>
        <v>0</v>
      </c>
      <c r="K157" s="224" t="s">
        <v>1</v>
      </c>
      <c r="L157" s="228"/>
      <c r="M157" s="229" t="s">
        <v>1</v>
      </c>
      <c r="N157" s="230" t="s">
        <v>41</v>
      </c>
      <c r="O157" s="62"/>
      <c r="P157" s="213">
        <f t="shared" si="6"/>
        <v>0</v>
      </c>
      <c r="Q157" s="213">
        <v>2.5999999999999999E-3</v>
      </c>
      <c r="R157" s="213">
        <f t="shared" si="7"/>
        <v>1.04E-2</v>
      </c>
      <c r="S157" s="213">
        <v>0</v>
      </c>
      <c r="T157" s="214">
        <f t="shared" si="8"/>
        <v>0</v>
      </c>
      <c r="AR157" s="215" t="s">
        <v>215</v>
      </c>
      <c r="AT157" s="215" t="s">
        <v>1905</v>
      </c>
      <c r="AU157" s="215" t="s">
        <v>83</v>
      </c>
      <c r="AY157" s="13" t="s">
        <v>198</v>
      </c>
      <c r="BE157" s="216">
        <f t="shared" si="9"/>
        <v>0</v>
      </c>
      <c r="BF157" s="216">
        <f t="shared" si="10"/>
        <v>0</v>
      </c>
      <c r="BG157" s="216">
        <f t="shared" si="11"/>
        <v>0</v>
      </c>
      <c r="BH157" s="216">
        <f t="shared" si="12"/>
        <v>0</v>
      </c>
      <c r="BI157" s="216">
        <f t="shared" si="13"/>
        <v>0</v>
      </c>
      <c r="BJ157" s="13" t="s">
        <v>83</v>
      </c>
      <c r="BK157" s="216">
        <f t="shared" si="14"/>
        <v>0</v>
      </c>
      <c r="BL157" s="13" t="s">
        <v>205</v>
      </c>
      <c r="BM157" s="215" t="s">
        <v>282</v>
      </c>
    </row>
    <row r="158" spans="2:65" s="1" customFormat="1" ht="24" customHeight="1">
      <c r="B158" s="30"/>
      <c r="C158" s="205" t="s">
        <v>7</v>
      </c>
      <c r="D158" s="205" t="s">
        <v>201</v>
      </c>
      <c r="E158" s="206" t="s">
        <v>1943</v>
      </c>
      <c r="F158" s="207" t="s">
        <v>1944</v>
      </c>
      <c r="G158" s="208" t="s">
        <v>1945</v>
      </c>
      <c r="H158" s="209">
        <v>1</v>
      </c>
      <c r="I158" s="210"/>
      <c r="J158" s="209">
        <f t="shared" si="5"/>
        <v>0</v>
      </c>
      <c r="K158" s="207" t="s">
        <v>1</v>
      </c>
      <c r="L158" s="34"/>
      <c r="M158" s="211" t="s">
        <v>1</v>
      </c>
      <c r="N158" s="212" t="s">
        <v>41</v>
      </c>
      <c r="O158" s="62"/>
      <c r="P158" s="213">
        <f t="shared" si="6"/>
        <v>0</v>
      </c>
      <c r="Q158" s="213">
        <v>1E-4</v>
      </c>
      <c r="R158" s="213">
        <f t="shared" si="7"/>
        <v>1E-4</v>
      </c>
      <c r="S158" s="213">
        <v>0</v>
      </c>
      <c r="T158" s="214">
        <f t="shared" si="8"/>
        <v>0</v>
      </c>
      <c r="AR158" s="215" t="s">
        <v>205</v>
      </c>
      <c r="AT158" s="215" t="s">
        <v>201</v>
      </c>
      <c r="AU158" s="215" t="s">
        <v>83</v>
      </c>
      <c r="AY158" s="13" t="s">
        <v>198</v>
      </c>
      <c r="BE158" s="216">
        <f t="shared" si="9"/>
        <v>0</v>
      </c>
      <c r="BF158" s="216">
        <f t="shared" si="10"/>
        <v>0</v>
      </c>
      <c r="BG158" s="216">
        <f t="shared" si="11"/>
        <v>0</v>
      </c>
      <c r="BH158" s="216">
        <f t="shared" si="12"/>
        <v>0</v>
      </c>
      <c r="BI158" s="216">
        <f t="shared" si="13"/>
        <v>0</v>
      </c>
      <c r="BJ158" s="13" t="s">
        <v>83</v>
      </c>
      <c r="BK158" s="216">
        <f t="shared" si="14"/>
        <v>0</v>
      </c>
      <c r="BL158" s="13" t="s">
        <v>205</v>
      </c>
      <c r="BM158" s="215" t="s">
        <v>285</v>
      </c>
    </row>
    <row r="159" spans="2:65" s="1" customFormat="1" ht="24" customHeight="1">
      <c r="B159" s="30"/>
      <c r="C159" s="205" t="s">
        <v>247</v>
      </c>
      <c r="D159" s="205" t="s">
        <v>201</v>
      </c>
      <c r="E159" s="206" t="s">
        <v>1946</v>
      </c>
      <c r="F159" s="207" t="s">
        <v>1947</v>
      </c>
      <c r="G159" s="208" t="s">
        <v>1945</v>
      </c>
      <c r="H159" s="209">
        <v>3</v>
      </c>
      <c r="I159" s="210"/>
      <c r="J159" s="209">
        <f t="shared" si="5"/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 t="shared" si="6"/>
        <v>0</v>
      </c>
      <c r="Q159" s="213">
        <v>1.1E-4</v>
      </c>
      <c r="R159" s="213">
        <f t="shared" si="7"/>
        <v>3.3E-4</v>
      </c>
      <c r="S159" s="213">
        <v>0</v>
      </c>
      <c r="T159" s="214">
        <f t="shared" si="8"/>
        <v>0</v>
      </c>
      <c r="AR159" s="215" t="s">
        <v>205</v>
      </c>
      <c r="AT159" s="215" t="s">
        <v>201</v>
      </c>
      <c r="AU159" s="215" t="s">
        <v>83</v>
      </c>
      <c r="AY159" s="13" t="s">
        <v>198</v>
      </c>
      <c r="BE159" s="216">
        <f t="shared" si="9"/>
        <v>0</v>
      </c>
      <c r="BF159" s="216">
        <f t="shared" si="10"/>
        <v>0</v>
      </c>
      <c r="BG159" s="216">
        <f t="shared" si="11"/>
        <v>0</v>
      </c>
      <c r="BH159" s="216">
        <f t="shared" si="12"/>
        <v>0</v>
      </c>
      <c r="BI159" s="216">
        <f t="shared" si="13"/>
        <v>0</v>
      </c>
      <c r="BJ159" s="13" t="s">
        <v>83</v>
      </c>
      <c r="BK159" s="216">
        <f t="shared" si="14"/>
        <v>0</v>
      </c>
      <c r="BL159" s="13" t="s">
        <v>205</v>
      </c>
      <c r="BM159" s="215" t="s">
        <v>288</v>
      </c>
    </row>
    <row r="160" spans="2:65" s="1" customFormat="1" ht="16.5" customHeight="1">
      <c r="B160" s="30"/>
      <c r="C160" s="205" t="s">
        <v>289</v>
      </c>
      <c r="D160" s="205" t="s">
        <v>201</v>
      </c>
      <c r="E160" s="206" t="s">
        <v>1948</v>
      </c>
      <c r="F160" s="207" t="s">
        <v>1949</v>
      </c>
      <c r="G160" s="208" t="s">
        <v>266</v>
      </c>
      <c r="H160" s="209">
        <v>0.1</v>
      </c>
      <c r="I160" s="210"/>
      <c r="J160" s="209">
        <f t="shared" si="5"/>
        <v>0</v>
      </c>
      <c r="K160" s="207" t="s">
        <v>1</v>
      </c>
      <c r="L160" s="34"/>
      <c r="M160" s="211" t="s">
        <v>1</v>
      </c>
      <c r="N160" s="212" t="s">
        <v>41</v>
      </c>
      <c r="O160" s="62"/>
      <c r="P160" s="213">
        <f t="shared" si="6"/>
        <v>0</v>
      </c>
      <c r="Q160" s="213">
        <v>0</v>
      </c>
      <c r="R160" s="213">
        <f t="shared" si="7"/>
        <v>0</v>
      </c>
      <c r="S160" s="213">
        <v>0</v>
      </c>
      <c r="T160" s="214">
        <f t="shared" si="8"/>
        <v>0</v>
      </c>
      <c r="AR160" s="215" t="s">
        <v>205</v>
      </c>
      <c r="AT160" s="215" t="s">
        <v>201</v>
      </c>
      <c r="AU160" s="215" t="s">
        <v>83</v>
      </c>
      <c r="AY160" s="13" t="s">
        <v>198</v>
      </c>
      <c r="BE160" s="216">
        <f t="shared" si="9"/>
        <v>0</v>
      </c>
      <c r="BF160" s="216">
        <f t="shared" si="10"/>
        <v>0</v>
      </c>
      <c r="BG160" s="216">
        <f t="shared" si="11"/>
        <v>0</v>
      </c>
      <c r="BH160" s="216">
        <f t="shared" si="12"/>
        <v>0</v>
      </c>
      <c r="BI160" s="216">
        <f t="shared" si="13"/>
        <v>0</v>
      </c>
      <c r="BJ160" s="13" t="s">
        <v>83</v>
      </c>
      <c r="BK160" s="216">
        <f t="shared" si="14"/>
        <v>0</v>
      </c>
      <c r="BL160" s="13" t="s">
        <v>205</v>
      </c>
      <c r="BM160" s="215" t="s">
        <v>292</v>
      </c>
    </row>
    <row r="161" spans="2:65" s="1" customFormat="1" ht="24" customHeight="1">
      <c r="B161" s="30"/>
      <c r="C161" s="205" t="s">
        <v>252</v>
      </c>
      <c r="D161" s="205" t="s">
        <v>201</v>
      </c>
      <c r="E161" s="206" t="s">
        <v>1950</v>
      </c>
      <c r="F161" s="207" t="s">
        <v>1951</v>
      </c>
      <c r="G161" s="208" t="s">
        <v>266</v>
      </c>
      <c r="H161" s="209">
        <v>0.1</v>
      </c>
      <c r="I161" s="210"/>
      <c r="J161" s="209">
        <f t="shared" si="5"/>
        <v>0</v>
      </c>
      <c r="K161" s="207" t="s">
        <v>1</v>
      </c>
      <c r="L161" s="34"/>
      <c r="M161" s="211" t="s">
        <v>1</v>
      </c>
      <c r="N161" s="212" t="s">
        <v>41</v>
      </c>
      <c r="O161" s="62"/>
      <c r="P161" s="213">
        <f t="shared" si="6"/>
        <v>0</v>
      </c>
      <c r="Q161" s="213">
        <v>0</v>
      </c>
      <c r="R161" s="213">
        <f t="shared" si="7"/>
        <v>0</v>
      </c>
      <c r="S161" s="213">
        <v>0</v>
      </c>
      <c r="T161" s="214">
        <f t="shared" si="8"/>
        <v>0</v>
      </c>
      <c r="AR161" s="215" t="s">
        <v>205</v>
      </c>
      <c r="AT161" s="215" t="s">
        <v>201</v>
      </c>
      <c r="AU161" s="215" t="s">
        <v>83</v>
      </c>
      <c r="AY161" s="13" t="s">
        <v>198</v>
      </c>
      <c r="BE161" s="216">
        <f t="shared" si="9"/>
        <v>0</v>
      </c>
      <c r="BF161" s="216">
        <f t="shared" si="10"/>
        <v>0</v>
      </c>
      <c r="BG161" s="216">
        <f t="shared" si="11"/>
        <v>0</v>
      </c>
      <c r="BH161" s="216">
        <f t="shared" si="12"/>
        <v>0</v>
      </c>
      <c r="BI161" s="216">
        <f t="shared" si="13"/>
        <v>0</v>
      </c>
      <c r="BJ161" s="13" t="s">
        <v>83</v>
      </c>
      <c r="BK161" s="216">
        <f t="shared" si="14"/>
        <v>0</v>
      </c>
      <c r="BL161" s="13" t="s">
        <v>205</v>
      </c>
      <c r="BM161" s="215" t="s">
        <v>295</v>
      </c>
    </row>
    <row r="162" spans="2:65" s="11" customFormat="1" ht="25.9" customHeight="1">
      <c r="B162" s="189"/>
      <c r="C162" s="190"/>
      <c r="D162" s="191" t="s">
        <v>75</v>
      </c>
      <c r="E162" s="192" t="s">
        <v>1952</v>
      </c>
      <c r="F162" s="192" t="s">
        <v>1953</v>
      </c>
      <c r="G162" s="190"/>
      <c r="H162" s="190"/>
      <c r="I162" s="193"/>
      <c r="J162" s="194">
        <f>BK162</f>
        <v>0</v>
      </c>
      <c r="K162" s="190"/>
      <c r="L162" s="195"/>
      <c r="M162" s="196"/>
      <c r="N162" s="197"/>
      <c r="O162" s="197"/>
      <c r="P162" s="198">
        <f>SUM(P163:P186)</f>
        <v>0</v>
      </c>
      <c r="Q162" s="197"/>
      <c r="R162" s="198">
        <f>SUM(R163:R186)</f>
        <v>0.17860000000000004</v>
      </c>
      <c r="S162" s="197"/>
      <c r="T162" s="199">
        <f>SUM(T163:T186)</f>
        <v>0</v>
      </c>
      <c r="AR162" s="200" t="s">
        <v>85</v>
      </c>
      <c r="AT162" s="201" t="s">
        <v>75</v>
      </c>
      <c r="AU162" s="201" t="s">
        <v>76</v>
      </c>
      <c r="AY162" s="200" t="s">
        <v>198</v>
      </c>
      <c r="BK162" s="202">
        <f>SUM(BK163:BK186)</f>
        <v>0</v>
      </c>
    </row>
    <row r="163" spans="2:65" s="1" customFormat="1" ht="24" customHeight="1">
      <c r="B163" s="30"/>
      <c r="C163" s="205" t="s">
        <v>296</v>
      </c>
      <c r="D163" s="205" t="s">
        <v>201</v>
      </c>
      <c r="E163" s="206" t="s">
        <v>1954</v>
      </c>
      <c r="F163" s="207" t="s">
        <v>1955</v>
      </c>
      <c r="G163" s="208" t="s">
        <v>211</v>
      </c>
      <c r="H163" s="209">
        <v>2</v>
      </c>
      <c r="I163" s="210"/>
      <c r="J163" s="209">
        <f t="shared" ref="J163:J186" si="15">ROUND(I163*H163,2)</f>
        <v>0</v>
      </c>
      <c r="K163" s="207" t="s">
        <v>1</v>
      </c>
      <c r="L163" s="34"/>
      <c r="M163" s="211" t="s">
        <v>1</v>
      </c>
      <c r="N163" s="212" t="s">
        <v>41</v>
      </c>
      <c r="O163" s="62"/>
      <c r="P163" s="213">
        <f t="shared" ref="P163:P186" si="16">O163*H163</f>
        <v>0</v>
      </c>
      <c r="Q163" s="213">
        <v>0</v>
      </c>
      <c r="R163" s="213">
        <f t="shared" ref="R163:R186" si="17">Q163*H163</f>
        <v>0</v>
      </c>
      <c r="S163" s="213">
        <v>0</v>
      </c>
      <c r="T163" s="214">
        <f t="shared" ref="T163:T186" si="18">S163*H163</f>
        <v>0</v>
      </c>
      <c r="AR163" s="215" t="s">
        <v>231</v>
      </c>
      <c r="AT163" s="215" t="s">
        <v>201</v>
      </c>
      <c r="AU163" s="215" t="s">
        <v>83</v>
      </c>
      <c r="AY163" s="13" t="s">
        <v>198</v>
      </c>
      <c r="BE163" s="216">
        <f t="shared" ref="BE163:BE186" si="19">IF(N163="základní",J163,0)</f>
        <v>0</v>
      </c>
      <c r="BF163" s="216">
        <f t="shared" ref="BF163:BF186" si="20">IF(N163="snížená",J163,0)</f>
        <v>0</v>
      </c>
      <c r="BG163" s="216">
        <f t="shared" ref="BG163:BG186" si="21">IF(N163="zákl. přenesená",J163,0)</f>
        <v>0</v>
      </c>
      <c r="BH163" s="216">
        <f t="shared" ref="BH163:BH186" si="22">IF(N163="sníž. přenesená",J163,0)</f>
        <v>0</v>
      </c>
      <c r="BI163" s="216">
        <f t="shared" ref="BI163:BI186" si="23">IF(N163="nulová",J163,0)</f>
        <v>0</v>
      </c>
      <c r="BJ163" s="13" t="s">
        <v>83</v>
      </c>
      <c r="BK163" s="216">
        <f t="shared" ref="BK163:BK186" si="24">ROUND(I163*H163,2)</f>
        <v>0</v>
      </c>
      <c r="BL163" s="13" t="s">
        <v>231</v>
      </c>
      <c r="BM163" s="215" t="s">
        <v>299</v>
      </c>
    </row>
    <row r="164" spans="2:65" s="1" customFormat="1" ht="24" customHeight="1">
      <c r="B164" s="30"/>
      <c r="C164" s="222" t="s">
        <v>257</v>
      </c>
      <c r="D164" s="222" t="s">
        <v>1905</v>
      </c>
      <c r="E164" s="223" t="s">
        <v>1956</v>
      </c>
      <c r="F164" s="224" t="s">
        <v>1957</v>
      </c>
      <c r="G164" s="225" t="s">
        <v>204</v>
      </c>
      <c r="H164" s="226">
        <v>2</v>
      </c>
      <c r="I164" s="227"/>
      <c r="J164" s="226">
        <f t="shared" si="15"/>
        <v>0</v>
      </c>
      <c r="K164" s="224" t="s">
        <v>1</v>
      </c>
      <c r="L164" s="228"/>
      <c r="M164" s="229" t="s">
        <v>1</v>
      </c>
      <c r="N164" s="230" t="s">
        <v>41</v>
      </c>
      <c r="O164" s="62"/>
      <c r="P164" s="213">
        <f t="shared" si="16"/>
        <v>0</v>
      </c>
      <c r="Q164" s="213">
        <v>0.04</v>
      </c>
      <c r="R164" s="213">
        <f t="shared" si="17"/>
        <v>0.08</v>
      </c>
      <c r="S164" s="213">
        <v>0</v>
      </c>
      <c r="T164" s="214">
        <f t="shared" si="18"/>
        <v>0</v>
      </c>
      <c r="AR164" s="215" t="s">
        <v>267</v>
      </c>
      <c r="AT164" s="215" t="s">
        <v>1905</v>
      </c>
      <c r="AU164" s="215" t="s">
        <v>83</v>
      </c>
      <c r="AY164" s="13" t="s">
        <v>198</v>
      </c>
      <c r="BE164" s="216">
        <f t="shared" si="19"/>
        <v>0</v>
      </c>
      <c r="BF164" s="216">
        <f t="shared" si="20"/>
        <v>0</v>
      </c>
      <c r="BG164" s="216">
        <f t="shared" si="21"/>
        <v>0</v>
      </c>
      <c r="BH164" s="216">
        <f t="shared" si="22"/>
        <v>0</v>
      </c>
      <c r="BI164" s="216">
        <f t="shared" si="23"/>
        <v>0</v>
      </c>
      <c r="BJ164" s="13" t="s">
        <v>83</v>
      </c>
      <c r="BK164" s="216">
        <f t="shared" si="24"/>
        <v>0</v>
      </c>
      <c r="BL164" s="13" t="s">
        <v>231</v>
      </c>
      <c r="BM164" s="215" t="s">
        <v>304</v>
      </c>
    </row>
    <row r="165" spans="2:65" s="1" customFormat="1" ht="24" customHeight="1">
      <c r="B165" s="30"/>
      <c r="C165" s="222" t="s">
        <v>268</v>
      </c>
      <c r="D165" s="222" t="s">
        <v>1905</v>
      </c>
      <c r="E165" s="223" t="s">
        <v>1958</v>
      </c>
      <c r="F165" s="224" t="s">
        <v>1959</v>
      </c>
      <c r="G165" s="225" t="s">
        <v>204</v>
      </c>
      <c r="H165" s="226">
        <v>2</v>
      </c>
      <c r="I165" s="227"/>
      <c r="J165" s="226">
        <f t="shared" si="15"/>
        <v>0</v>
      </c>
      <c r="K165" s="224" t="s">
        <v>1</v>
      </c>
      <c r="L165" s="228"/>
      <c r="M165" s="229" t="s">
        <v>1</v>
      </c>
      <c r="N165" s="230" t="s">
        <v>41</v>
      </c>
      <c r="O165" s="62"/>
      <c r="P165" s="213">
        <f t="shared" si="16"/>
        <v>0</v>
      </c>
      <c r="Q165" s="213">
        <v>5.0000000000000001E-4</v>
      </c>
      <c r="R165" s="213">
        <f t="shared" si="17"/>
        <v>1E-3</v>
      </c>
      <c r="S165" s="213">
        <v>0</v>
      </c>
      <c r="T165" s="214">
        <f t="shared" si="18"/>
        <v>0</v>
      </c>
      <c r="AR165" s="215" t="s">
        <v>267</v>
      </c>
      <c r="AT165" s="215" t="s">
        <v>1905</v>
      </c>
      <c r="AU165" s="215" t="s">
        <v>83</v>
      </c>
      <c r="AY165" s="13" t="s">
        <v>198</v>
      </c>
      <c r="BE165" s="216">
        <f t="shared" si="19"/>
        <v>0</v>
      </c>
      <c r="BF165" s="216">
        <f t="shared" si="20"/>
        <v>0</v>
      </c>
      <c r="BG165" s="216">
        <f t="shared" si="21"/>
        <v>0</v>
      </c>
      <c r="BH165" s="216">
        <f t="shared" si="22"/>
        <v>0</v>
      </c>
      <c r="BI165" s="216">
        <f t="shared" si="23"/>
        <v>0</v>
      </c>
      <c r="BJ165" s="13" t="s">
        <v>83</v>
      </c>
      <c r="BK165" s="216">
        <f t="shared" si="24"/>
        <v>0</v>
      </c>
      <c r="BL165" s="13" t="s">
        <v>231</v>
      </c>
      <c r="BM165" s="215" t="s">
        <v>307</v>
      </c>
    </row>
    <row r="166" spans="2:65" s="1" customFormat="1" ht="16.5" customHeight="1">
      <c r="B166" s="30"/>
      <c r="C166" s="205" t="s">
        <v>260</v>
      </c>
      <c r="D166" s="205" t="s">
        <v>201</v>
      </c>
      <c r="E166" s="206" t="s">
        <v>1960</v>
      </c>
      <c r="F166" s="207" t="s">
        <v>1961</v>
      </c>
      <c r="G166" s="208" t="s">
        <v>204</v>
      </c>
      <c r="H166" s="209">
        <v>2</v>
      </c>
      <c r="I166" s="210"/>
      <c r="J166" s="209">
        <f t="shared" si="1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16"/>
        <v>0</v>
      </c>
      <c r="Q166" s="213">
        <v>0</v>
      </c>
      <c r="R166" s="213">
        <f t="shared" si="17"/>
        <v>0</v>
      </c>
      <c r="S166" s="213">
        <v>0</v>
      </c>
      <c r="T166" s="214">
        <f t="shared" si="18"/>
        <v>0</v>
      </c>
      <c r="AR166" s="215" t="s">
        <v>231</v>
      </c>
      <c r="AT166" s="215" t="s">
        <v>201</v>
      </c>
      <c r="AU166" s="215" t="s">
        <v>83</v>
      </c>
      <c r="AY166" s="13" t="s">
        <v>198</v>
      </c>
      <c r="BE166" s="216">
        <f t="shared" si="19"/>
        <v>0</v>
      </c>
      <c r="BF166" s="216">
        <f t="shared" si="20"/>
        <v>0</v>
      </c>
      <c r="BG166" s="216">
        <f t="shared" si="21"/>
        <v>0</v>
      </c>
      <c r="BH166" s="216">
        <f t="shared" si="22"/>
        <v>0</v>
      </c>
      <c r="BI166" s="216">
        <f t="shared" si="23"/>
        <v>0</v>
      </c>
      <c r="BJ166" s="13" t="s">
        <v>83</v>
      </c>
      <c r="BK166" s="216">
        <f t="shared" si="24"/>
        <v>0</v>
      </c>
      <c r="BL166" s="13" t="s">
        <v>231</v>
      </c>
      <c r="BM166" s="215" t="s">
        <v>310</v>
      </c>
    </row>
    <row r="167" spans="2:65" s="1" customFormat="1" ht="24" customHeight="1">
      <c r="B167" s="30"/>
      <c r="C167" s="205" t="s">
        <v>311</v>
      </c>
      <c r="D167" s="205" t="s">
        <v>201</v>
      </c>
      <c r="E167" s="206" t="s">
        <v>1962</v>
      </c>
      <c r="F167" s="207" t="s">
        <v>1963</v>
      </c>
      <c r="G167" s="208" t="s">
        <v>204</v>
      </c>
      <c r="H167" s="209">
        <v>1</v>
      </c>
      <c r="I167" s="210"/>
      <c r="J167" s="209">
        <f t="shared" si="15"/>
        <v>0</v>
      </c>
      <c r="K167" s="207" t="s">
        <v>1</v>
      </c>
      <c r="L167" s="34"/>
      <c r="M167" s="211" t="s">
        <v>1</v>
      </c>
      <c r="N167" s="212" t="s">
        <v>41</v>
      </c>
      <c r="O167" s="62"/>
      <c r="P167" s="213">
        <f t="shared" si="16"/>
        <v>0</v>
      </c>
      <c r="Q167" s="213">
        <v>4.0000000000000001E-3</v>
      </c>
      <c r="R167" s="213">
        <f t="shared" si="17"/>
        <v>4.0000000000000001E-3</v>
      </c>
      <c r="S167" s="213">
        <v>0</v>
      </c>
      <c r="T167" s="214">
        <f t="shared" si="18"/>
        <v>0</v>
      </c>
      <c r="AR167" s="215" t="s">
        <v>231</v>
      </c>
      <c r="AT167" s="215" t="s">
        <v>201</v>
      </c>
      <c r="AU167" s="215" t="s">
        <v>83</v>
      </c>
      <c r="AY167" s="13" t="s">
        <v>198</v>
      </c>
      <c r="BE167" s="216">
        <f t="shared" si="19"/>
        <v>0</v>
      </c>
      <c r="BF167" s="216">
        <f t="shared" si="20"/>
        <v>0</v>
      </c>
      <c r="BG167" s="216">
        <f t="shared" si="21"/>
        <v>0</v>
      </c>
      <c r="BH167" s="216">
        <f t="shared" si="22"/>
        <v>0</v>
      </c>
      <c r="BI167" s="216">
        <f t="shared" si="23"/>
        <v>0</v>
      </c>
      <c r="BJ167" s="13" t="s">
        <v>83</v>
      </c>
      <c r="BK167" s="216">
        <f t="shared" si="24"/>
        <v>0</v>
      </c>
      <c r="BL167" s="13" t="s">
        <v>231</v>
      </c>
      <c r="BM167" s="215" t="s">
        <v>314</v>
      </c>
    </row>
    <row r="168" spans="2:65" s="1" customFormat="1" ht="24" customHeight="1">
      <c r="B168" s="30"/>
      <c r="C168" s="205" t="s">
        <v>263</v>
      </c>
      <c r="D168" s="205" t="s">
        <v>201</v>
      </c>
      <c r="E168" s="206" t="s">
        <v>1964</v>
      </c>
      <c r="F168" s="207" t="s">
        <v>1965</v>
      </c>
      <c r="G168" s="208" t="s">
        <v>204</v>
      </c>
      <c r="H168" s="209">
        <v>1</v>
      </c>
      <c r="I168" s="210"/>
      <c r="J168" s="209">
        <f t="shared" si="15"/>
        <v>0</v>
      </c>
      <c r="K168" s="207" t="s">
        <v>1</v>
      </c>
      <c r="L168" s="34"/>
      <c r="M168" s="211" t="s">
        <v>1</v>
      </c>
      <c r="N168" s="212" t="s">
        <v>41</v>
      </c>
      <c r="O168" s="62"/>
      <c r="P168" s="213">
        <f t="shared" si="16"/>
        <v>0</v>
      </c>
      <c r="Q168" s="213">
        <v>5.0000000000000001E-4</v>
      </c>
      <c r="R168" s="213">
        <f t="shared" si="17"/>
        <v>5.0000000000000001E-4</v>
      </c>
      <c r="S168" s="213">
        <v>0</v>
      </c>
      <c r="T168" s="214">
        <f t="shared" si="18"/>
        <v>0</v>
      </c>
      <c r="AR168" s="215" t="s">
        <v>231</v>
      </c>
      <c r="AT168" s="215" t="s">
        <v>201</v>
      </c>
      <c r="AU168" s="215" t="s">
        <v>83</v>
      </c>
      <c r="AY168" s="13" t="s">
        <v>198</v>
      </c>
      <c r="BE168" s="216">
        <f t="shared" si="19"/>
        <v>0</v>
      </c>
      <c r="BF168" s="216">
        <f t="shared" si="20"/>
        <v>0</v>
      </c>
      <c r="BG168" s="216">
        <f t="shared" si="21"/>
        <v>0</v>
      </c>
      <c r="BH168" s="216">
        <f t="shared" si="22"/>
        <v>0</v>
      </c>
      <c r="BI168" s="216">
        <f t="shared" si="23"/>
        <v>0</v>
      </c>
      <c r="BJ168" s="13" t="s">
        <v>83</v>
      </c>
      <c r="BK168" s="216">
        <f t="shared" si="24"/>
        <v>0</v>
      </c>
      <c r="BL168" s="13" t="s">
        <v>231</v>
      </c>
      <c r="BM168" s="215" t="s">
        <v>317</v>
      </c>
    </row>
    <row r="169" spans="2:65" s="1" customFormat="1" ht="24" customHeight="1">
      <c r="B169" s="30"/>
      <c r="C169" s="205" t="s">
        <v>300</v>
      </c>
      <c r="D169" s="205" t="s">
        <v>201</v>
      </c>
      <c r="E169" s="206" t="s">
        <v>1966</v>
      </c>
      <c r="F169" s="207" t="s">
        <v>1967</v>
      </c>
      <c r="G169" s="208" t="s">
        <v>211</v>
      </c>
      <c r="H169" s="209">
        <v>2</v>
      </c>
      <c r="I169" s="210"/>
      <c r="J169" s="209">
        <f t="shared" si="1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16"/>
        <v>0</v>
      </c>
      <c r="Q169" s="213">
        <v>0.01</v>
      </c>
      <c r="R169" s="213">
        <f t="shared" si="17"/>
        <v>0.02</v>
      </c>
      <c r="S169" s="213">
        <v>0</v>
      </c>
      <c r="T169" s="214">
        <f t="shared" si="18"/>
        <v>0</v>
      </c>
      <c r="AR169" s="215" t="s">
        <v>231</v>
      </c>
      <c r="AT169" s="215" t="s">
        <v>201</v>
      </c>
      <c r="AU169" s="215" t="s">
        <v>83</v>
      </c>
      <c r="AY169" s="13" t="s">
        <v>198</v>
      </c>
      <c r="BE169" s="216">
        <f t="shared" si="19"/>
        <v>0</v>
      </c>
      <c r="BF169" s="216">
        <f t="shared" si="20"/>
        <v>0</v>
      </c>
      <c r="BG169" s="216">
        <f t="shared" si="21"/>
        <v>0</v>
      </c>
      <c r="BH169" s="216">
        <f t="shared" si="22"/>
        <v>0</v>
      </c>
      <c r="BI169" s="216">
        <f t="shared" si="23"/>
        <v>0</v>
      </c>
      <c r="BJ169" s="13" t="s">
        <v>83</v>
      </c>
      <c r="BK169" s="216">
        <f t="shared" si="24"/>
        <v>0</v>
      </c>
      <c r="BL169" s="13" t="s">
        <v>231</v>
      </c>
      <c r="BM169" s="215" t="s">
        <v>320</v>
      </c>
    </row>
    <row r="170" spans="2:65" s="1" customFormat="1" ht="24" customHeight="1">
      <c r="B170" s="30"/>
      <c r="C170" s="222" t="s">
        <v>267</v>
      </c>
      <c r="D170" s="222" t="s">
        <v>1905</v>
      </c>
      <c r="E170" s="223" t="s">
        <v>1968</v>
      </c>
      <c r="F170" s="224" t="s">
        <v>1969</v>
      </c>
      <c r="G170" s="225" t="s">
        <v>211</v>
      </c>
      <c r="H170" s="226">
        <v>2</v>
      </c>
      <c r="I170" s="227"/>
      <c r="J170" s="226">
        <f t="shared" si="15"/>
        <v>0</v>
      </c>
      <c r="K170" s="224" t="s">
        <v>1</v>
      </c>
      <c r="L170" s="228"/>
      <c r="M170" s="229" t="s">
        <v>1</v>
      </c>
      <c r="N170" s="230" t="s">
        <v>41</v>
      </c>
      <c r="O170" s="62"/>
      <c r="P170" s="213">
        <f t="shared" si="16"/>
        <v>0</v>
      </c>
      <c r="Q170" s="213">
        <v>1E-3</v>
      </c>
      <c r="R170" s="213">
        <f t="shared" si="17"/>
        <v>2E-3</v>
      </c>
      <c r="S170" s="213">
        <v>0</v>
      </c>
      <c r="T170" s="214">
        <f t="shared" si="18"/>
        <v>0</v>
      </c>
      <c r="AR170" s="215" t="s">
        <v>267</v>
      </c>
      <c r="AT170" s="215" t="s">
        <v>1905</v>
      </c>
      <c r="AU170" s="215" t="s">
        <v>83</v>
      </c>
      <c r="AY170" s="13" t="s">
        <v>198</v>
      </c>
      <c r="BE170" s="216">
        <f t="shared" si="19"/>
        <v>0</v>
      </c>
      <c r="BF170" s="216">
        <f t="shared" si="20"/>
        <v>0</v>
      </c>
      <c r="BG170" s="216">
        <f t="shared" si="21"/>
        <v>0</v>
      </c>
      <c r="BH170" s="216">
        <f t="shared" si="22"/>
        <v>0</v>
      </c>
      <c r="BI170" s="216">
        <f t="shared" si="23"/>
        <v>0</v>
      </c>
      <c r="BJ170" s="13" t="s">
        <v>83</v>
      </c>
      <c r="BK170" s="216">
        <f t="shared" si="24"/>
        <v>0</v>
      </c>
      <c r="BL170" s="13" t="s">
        <v>231</v>
      </c>
      <c r="BM170" s="215" t="s">
        <v>323</v>
      </c>
    </row>
    <row r="171" spans="2:65" s="1" customFormat="1" ht="16.5" customHeight="1">
      <c r="B171" s="30"/>
      <c r="C171" s="222" t="s">
        <v>324</v>
      </c>
      <c r="D171" s="222" t="s">
        <v>1905</v>
      </c>
      <c r="E171" s="223" t="s">
        <v>1970</v>
      </c>
      <c r="F171" s="224" t="s">
        <v>1971</v>
      </c>
      <c r="G171" s="225" t="s">
        <v>211</v>
      </c>
      <c r="H171" s="226">
        <v>2</v>
      </c>
      <c r="I171" s="227"/>
      <c r="J171" s="226">
        <f t="shared" si="15"/>
        <v>0</v>
      </c>
      <c r="K171" s="224" t="s">
        <v>1</v>
      </c>
      <c r="L171" s="228"/>
      <c r="M171" s="229" t="s">
        <v>1</v>
      </c>
      <c r="N171" s="230" t="s">
        <v>41</v>
      </c>
      <c r="O171" s="62"/>
      <c r="P171" s="213">
        <f t="shared" si="16"/>
        <v>0</v>
      </c>
      <c r="Q171" s="213">
        <v>0.01</v>
      </c>
      <c r="R171" s="213">
        <f t="shared" si="17"/>
        <v>0.02</v>
      </c>
      <c r="S171" s="213">
        <v>0</v>
      </c>
      <c r="T171" s="214">
        <f t="shared" si="18"/>
        <v>0</v>
      </c>
      <c r="AR171" s="215" t="s">
        <v>267</v>
      </c>
      <c r="AT171" s="215" t="s">
        <v>1905</v>
      </c>
      <c r="AU171" s="215" t="s">
        <v>83</v>
      </c>
      <c r="AY171" s="13" t="s">
        <v>198</v>
      </c>
      <c r="BE171" s="216">
        <f t="shared" si="19"/>
        <v>0</v>
      </c>
      <c r="BF171" s="216">
        <f t="shared" si="20"/>
        <v>0</v>
      </c>
      <c r="BG171" s="216">
        <f t="shared" si="21"/>
        <v>0</v>
      </c>
      <c r="BH171" s="216">
        <f t="shared" si="22"/>
        <v>0</v>
      </c>
      <c r="BI171" s="216">
        <f t="shared" si="23"/>
        <v>0</v>
      </c>
      <c r="BJ171" s="13" t="s">
        <v>83</v>
      </c>
      <c r="BK171" s="216">
        <f t="shared" si="24"/>
        <v>0</v>
      </c>
      <c r="BL171" s="13" t="s">
        <v>231</v>
      </c>
      <c r="BM171" s="215" t="s">
        <v>327</v>
      </c>
    </row>
    <row r="172" spans="2:65" s="1" customFormat="1" ht="24" customHeight="1">
      <c r="B172" s="30"/>
      <c r="C172" s="222" t="s">
        <v>272</v>
      </c>
      <c r="D172" s="222" t="s">
        <v>1905</v>
      </c>
      <c r="E172" s="223" t="s">
        <v>1972</v>
      </c>
      <c r="F172" s="224" t="s">
        <v>1973</v>
      </c>
      <c r="G172" s="225" t="s">
        <v>204</v>
      </c>
      <c r="H172" s="226">
        <v>2</v>
      </c>
      <c r="I172" s="227"/>
      <c r="J172" s="226">
        <f t="shared" si="15"/>
        <v>0</v>
      </c>
      <c r="K172" s="224" t="s">
        <v>1</v>
      </c>
      <c r="L172" s="228"/>
      <c r="M172" s="229" t="s">
        <v>1</v>
      </c>
      <c r="N172" s="230" t="s">
        <v>41</v>
      </c>
      <c r="O172" s="62"/>
      <c r="P172" s="213">
        <f t="shared" si="16"/>
        <v>0</v>
      </c>
      <c r="Q172" s="213">
        <v>5.9999999999999995E-4</v>
      </c>
      <c r="R172" s="213">
        <f t="shared" si="17"/>
        <v>1.1999999999999999E-3</v>
      </c>
      <c r="S172" s="213">
        <v>0</v>
      </c>
      <c r="T172" s="214">
        <f t="shared" si="18"/>
        <v>0</v>
      </c>
      <c r="AR172" s="215" t="s">
        <v>267</v>
      </c>
      <c r="AT172" s="215" t="s">
        <v>1905</v>
      </c>
      <c r="AU172" s="215" t="s">
        <v>83</v>
      </c>
      <c r="AY172" s="13" t="s">
        <v>198</v>
      </c>
      <c r="BE172" s="216">
        <f t="shared" si="19"/>
        <v>0</v>
      </c>
      <c r="BF172" s="216">
        <f t="shared" si="20"/>
        <v>0</v>
      </c>
      <c r="BG172" s="216">
        <f t="shared" si="21"/>
        <v>0</v>
      </c>
      <c r="BH172" s="216">
        <f t="shared" si="22"/>
        <v>0</v>
      </c>
      <c r="BI172" s="216">
        <f t="shared" si="23"/>
        <v>0</v>
      </c>
      <c r="BJ172" s="13" t="s">
        <v>83</v>
      </c>
      <c r="BK172" s="216">
        <f t="shared" si="24"/>
        <v>0</v>
      </c>
      <c r="BL172" s="13" t="s">
        <v>231</v>
      </c>
      <c r="BM172" s="215" t="s">
        <v>330</v>
      </c>
    </row>
    <row r="173" spans="2:65" s="1" customFormat="1" ht="24" customHeight="1">
      <c r="B173" s="30"/>
      <c r="C173" s="222" t="s">
        <v>331</v>
      </c>
      <c r="D173" s="222" t="s">
        <v>1905</v>
      </c>
      <c r="E173" s="223" t="s">
        <v>1974</v>
      </c>
      <c r="F173" s="224" t="s">
        <v>1975</v>
      </c>
      <c r="G173" s="225" t="s">
        <v>204</v>
      </c>
      <c r="H173" s="226">
        <v>3</v>
      </c>
      <c r="I173" s="227"/>
      <c r="J173" s="226">
        <f t="shared" si="15"/>
        <v>0</v>
      </c>
      <c r="K173" s="224" t="s">
        <v>1</v>
      </c>
      <c r="L173" s="228"/>
      <c r="M173" s="229" t="s">
        <v>1</v>
      </c>
      <c r="N173" s="230" t="s">
        <v>41</v>
      </c>
      <c r="O173" s="62"/>
      <c r="P173" s="213">
        <f t="shared" si="16"/>
        <v>0</v>
      </c>
      <c r="Q173" s="213">
        <v>1E-3</v>
      </c>
      <c r="R173" s="213">
        <f t="shared" si="17"/>
        <v>3.0000000000000001E-3</v>
      </c>
      <c r="S173" s="213">
        <v>0</v>
      </c>
      <c r="T173" s="214">
        <f t="shared" si="18"/>
        <v>0</v>
      </c>
      <c r="AR173" s="215" t="s">
        <v>267</v>
      </c>
      <c r="AT173" s="215" t="s">
        <v>1905</v>
      </c>
      <c r="AU173" s="215" t="s">
        <v>83</v>
      </c>
      <c r="AY173" s="13" t="s">
        <v>198</v>
      </c>
      <c r="BE173" s="216">
        <f t="shared" si="19"/>
        <v>0</v>
      </c>
      <c r="BF173" s="216">
        <f t="shared" si="20"/>
        <v>0</v>
      </c>
      <c r="BG173" s="216">
        <f t="shared" si="21"/>
        <v>0</v>
      </c>
      <c r="BH173" s="216">
        <f t="shared" si="22"/>
        <v>0</v>
      </c>
      <c r="BI173" s="216">
        <f t="shared" si="23"/>
        <v>0</v>
      </c>
      <c r="BJ173" s="13" t="s">
        <v>83</v>
      </c>
      <c r="BK173" s="216">
        <f t="shared" si="24"/>
        <v>0</v>
      </c>
      <c r="BL173" s="13" t="s">
        <v>231</v>
      </c>
      <c r="BM173" s="215" t="s">
        <v>334</v>
      </c>
    </row>
    <row r="174" spans="2:65" s="1" customFormat="1" ht="24" customHeight="1">
      <c r="B174" s="30"/>
      <c r="C174" s="222" t="s">
        <v>276</v>
      </c>
      <c r="D174" s="222" t="s">
        <v>1905</v>
      </c>
      <c r="E174" s="223" t="s">
        <v>1976</v>
      </c>
      <c r="F174" s="224" t="s">
        <v>1977</v>
      </c>
      <c r="G174" s="225" t="s">
        <v>204</v>
      </c>
      <c r="H174" s="226">
        <v>7</v>
      </c>
      <c r="I174" s="227"/>
      <c r="J174" s="226">
        <f t="shared" si="15"/>
        <v>0</v>
      </c>
      <c r="K174" s="224" t="s">
        <v>1</v>
      </c>
      <c r="L174" s="228"/>
      <c r="M174" s="229" t="s">
        <v>1</v>
      </c>
      <c r="N174" s="230" t="s">
        <v>41</v>
      </c>
      <c r="O174" s="62"/>
      <c r="P174" s="213">
        <f t="shared" si="16"/>
        <v>0</v>
      </c>
      <c r="Q174" s="213">
        <v>1.1999999999999999E-3</v>
      </c>
      <c r="R174" s="213">
        <f t="shared" si="17"/>
        <v>8.3999999999999995E-3</v>
      </c>
      <c r="S174" s="213">
        <v>0</v>
      </c>
      <c r="T174" s="214">
        <f t="shared" si="18"/>
        <v>0</v>
      </c>
      <c r="AR174" s="215" t="s">
        <v>267</v>
      </c>
      <c r="AT174" s="215" t="s">
        <v>1905</v>
      </c>
      <c r="AU174" s="215" t="s">
        <v>83</v>
      </c>
      <c r="AY174" s="13" t="s">
        <v>198</v>
      </c>
      <c r="BE174" s="216">
        <f t="shared" si="19"/>
        <v>0</v>
      </c>
      <c r="BF174" s="216">
        <f t="shared" si="20"/>
        <v>0</v>
      </c>
      <c r="BG174" s="216">
        <f t="shared" si="21"/>
        <v>0</v>
      </c>
      <c r="BH174" s="216">
        <f t="shared" si="22"/>
        <v>0</v>
      </c>
      <c r="BI174" s="216">
        <f t="shared" si="23"/>
        <v>0</v>
      </c>
      <c r="BJ174" s="13" t="s">
        <v>83</v>
      </c>
      <c r="BK174" s="216">
        <f t="shared" si="24"/>
        <v>0</v>
      </c>
      <c r="BL174" s="13" t="s">
        <v>231</v>
      </c>
      <c r="BM174" s="215" t="s">
        <v>337</v>
      </c>
    </row>
    <row r="175" spans="2:65" s="1" customFormat="1" ht="24" customHeight="1">
      <c r="B175" s="30"/>
      <c r="C175" s="222" t="s">
        <v>338</v>
      </c>
      <c r="D175" s="222" t="s">
        <v>1905</v>
      </c>
      <c r="E175" s="223" t="s">
        <v>1978</v>
      </c>
      <c r="F175" s="224" t="s">
        <v>1979</v>
      </c>
      <c r="G175" s="225" t="s">
        <v>204</v>
      </c>
      <c r="H175" s="226">
        <v>1</v>
      </c>
      <c r="I175" s="227"/>
      <c r="J175" s="226">
        <f t="shared" si="15"/>
        <v>0</v>
      </c>
      <c r="K175" s="224" t="s">
        <v>1</v>
      </c>
      <c r="L175" s="228"/>
      <c r="M175" s="229" t="s">
        <v>1</v>
      </c>
      <c r="N175" s="230" t="s">
        <v>41</v>
      </c>
      <c r="O175" s="62"/>
      <c r="P175" s="213">
        <f t="shared" si="16"/>
        <v>0</v>
      </c>
      <c r="Q175" s="213">
        <v>5.0000000000000001E-4</v>
      </c>
      <c r="R175" s="213">
        <f t="shared" si="17"/>
        <v>5.0000000000000001E-4</v>
      </c>
      <c r="S175" s="213">
        <v>0</v>
      </c>
      <c r="T175" s="214">
        <f t="shared" si="18"/>
        <v>0</v>
      </c>
      <c r="AR175" s="215" t="s">
        <v>267</v>
      </c>
      <c r="AT175" s="215" t="s">
        <v>1905</v>
      </c>
      <c r="AU175" s="215" t="s">
        <v>83</v>
      </c>
      <c r="AY175" s="13" t="s">
        <v>198</v>
      </c>
      <c r="BE175" s="216">
        <f t="shared" si="19"/>
        <v>0</v>
      </c>
      <c r="BF175" s="216">
        <f t="shared" si="20"/>
        <v>0</v>
      </c>
      <c r="BG175" s="216">
        <f t="shared" si="21"/>
        <v>0</v>
      </c>
      <c r="BH175" s="216">
        <f t="shared" si="22"/>
        <v>0</v>
      </c>
      <c r="BI175" s="216">
        <f t="shared" si="23"/>
        <v>0</v>
      </c>
      <c r="BJ175" s="13" t="s">
        <v>83</v>
      </c>
      <c r="BK175" s="216">
        <f t="shared" si="24"/>
        <v>0</v>
      </c>
      <c r="BL175" s="13" t="s">
        <v>231</v>
      </c>
      <c r="BM175" s="215" t="s">
        <v>341</v>
      </c>
    </row>
    <row r="176" spans="2:65" s="1" customFormat="1" ht="24" customHeight="1">
      <c r="B176" s="30"/>
      <c r="C176" s="222" t="s">
        <v>279</v>
      </c>
      <c r="D176" s="222" t="s">
        <v>1905</v>
      </c>
      <c r="E176" s="223" t="s">
        <v>1980</v>
      </c>
      <c r="F176" s="224" t="s">
        <v>1981</v>
      </c>
      <c r="G176" s="225" t="s">
        <v>204</v>
      </c>
      <c r="H176" s="226">
        <v>2</v>
      </c>
      <c r="I176" s="227"/>
      <c r="J176" s="226">
        <f t="shared" si="15"/>
        <v>0</v>
      </c>
      <c r="K176" s="224" t="s">
        <v>1</v>
      </c>
      <c r="L176" s="228"/>
      <c r="M176" s="229" t="s">
        <v>1</v>
      </c>
      <c r="N176" s="230" t="s">
        <v>41</v>
      </c>
      <c r="O176" s="62"/>
      <c r="P176" s="213">
        <f t="shared" si="16"/>
        <v>0</v>
      </c>
      <c r="Q176" s="213">
        <v>6.9999999999999999E-4</v>
      </c>
      <c r="R176" s="213">
        <f t="shared" si="17"/>
        <v>1.4E-3</v>
      </c>
      <c r="S176" s="213">
        <v>0</v>
      </c>
      <c r="T176" s="214">
        <f t="shared" si="18"/>
        <v>0</v>
      </c>
      <c r="AR176" s="215" t="s">
        <v>267</v>
      </c>
      <c r="AT176" s="215" t="s">
        <v>1905</v>
      </c>
      <c r="AU176" s="215" t="s">
        <v>83</v>
      </c>
      <c r="AY176" s="13" t="s">
        <v>198</v>
      </c>
      <c r="BE176" s="216">
        <f t="shared" si="19"/>
        <v>0</v>
      </c>
      <c r="BF176" s="216">
        <f t="shared" si="20"/>
        <v>0</v>
      </c>
      <c r="BG176" s="216">
        <f t="shared" si="21"/>
        <v>0</v>
      </c>
      <c r="BH176" s="216">
        <f t="shared" si="22"/>
        <v>0</v>
      </c>
      <c r="BI176" s="216">
        <f t="shared" si="23"/>
        <v>0</v>
      </c>
      <c r="BJ176" s="13" t="s">
        <v>83</v>
      </c>
      <c r="BK176" s="216">
        <f t="shared" si="24"/>
        <v>0</v>
      </c>
      <c r="BL176" s="13" t="s">
        <v>231</v>
      </c>
      <c r="BM176" s="215" t="s">
        <v>344</v>
      </c>
    </row>
    <row r="177" spans="2:65" s="1" customFormat="1" ht="24" customHeight="1">
      <c r="B177" s="30"/>
      <c r="C177" s="222" t="s">
        <v>345</v>
      </c>
      <c r="D177" s="222" t="s">
        <v>1905</v>
      </c>
      <c r="E177" s="223" t="s">
        <v>1982</v>
      </c>
      <c r="F177" s="224" t="s">
        <v>1983</v>
      </c>
      <c r="G177" s="225" t="s">
        <v>204</v>
      </c>
      <c r="H177" s="226">
        <v>2</v>
      </c>
      <c r="I177" s="227"/>
      <c r="J177" s="226">
        <f t="shared" si="15"/>
        <v>0</v>
      </c>
      <c r="K177" s="224" t="s">
        <v>1</v>
      </c>
      <c r="L177" s="228"/>
      <c r="M177" s="229" t="s">
        <v>1</v>
      </c>
      <c r="N177" s="230" t="s">
        <v>41</v>
      </c>
      <c r="O177" s="62"/>
      <c r="P177" s="213">
        <f t="shared" si="16"/>
        <v>0</v>
      </c>
      <c r="Q177" s="213">
        <v>1.1999999999999999E-3</v>
      </c>
      <c r="R177" s="213">
        <f t="shared" si="17"/>
        <v>2.3999999999999998E-3</v>
      </c>
      <c r="S177" s="213">
        <v>0</v>
      </c>
      <c r="T177" s="214">
        <f t="shared" si="18"/>
        <v>0</v>
      </c>
      <c r="AR177" s="215" t="s">
        <v>267</v>
      </c>
      <c r="AT177" s="215" t="s">
        <v>1905</v>
      </c>
      <c r="AU177" s="215" t="s">
        <v>83</v>
      </c>
      <c r="AY177" s="13" t="s">
        <v>198</v>
      </c>
      <c r="BE177" s="216">
        <f t="shared" si="19"/>
        <v>0</v>
      </c>
      <c r="BF177" s="216">
        <f t="shared" si="20"/>
        <v>0</v>
      </c>
      <c r="BG177" s="216">
        <f t="shared" si="21"/>
        <v>0</v>
      </c>
      <c r="BH177" s="216">
        <f t="shared" si="22"/>
        <v>0</v>
      </c>
      <c r="BI177" s="216">
        <f t="shared" si="23"/>
        <v>0</v>
      </c>
      <c r="BJ177" s="13" t="s">
        <v>83</v>
      </c>
      <c r="BK177" s="216">
        <f t="shared" si="24"/>
        <v>0</v>
      </c>
      <c r="BL177" s="13" t="s">
        <v>231</v>
      </c>
      <c r="BM177" s="215" t="s">
        <v>348</v>
      </c>
    </row>
    <row r="178" spans="2:65" s="1" customFormat="1" ht="24" customHeight="1">
      <c r="B178" s="30"/>
      <c r="C178" s="222" t="s">
        <v>282</v>
      </c>
      <c r="D178" s="222" t="s">
        <v>1905</v>
      </c>
      <c r="E178" s="223" t="s">
        <v>1984</v>
      </c>
      <c r="F178" s="224" t="s">
        <v>1985</v>
      </c>
      <c r="G178" s="225" t="s">
        <v>204</v>
      </c>
      <c r="H178" s="226">
        <v>12</v>
      </c>
      <c r="I178" s="227"/>
      <c r="J178" s="226">
        <f t="shared" si="15"/>
        <v>0</v>
      </c>
      <c r="K178" s="224" t="s">
        <v>1</v>
      </c>
      <c r="L178" s="228"/>
      <c r="M178" s="229" t="s">
        <v>1</v>
      </c>
      <c r="N178" s="230" t="s">
        <v>41</v>
      </c>
      <c r="O178" s="62"/>
      <c r="P178" s="213">
        <f t="shared" si="16"/>
        <v>0</v>
      </c>
      <c r="Q178" s="213">
        <v>2.5000000000000001E-3</v>
      </c>
      <c r="R178" s="213">
        <f t="shared" si="17"/>
        <v>0.03</v>
      </c>
      <c r="S178" s="213">
        <v>0</v>
      </c>
      <c r="T178" s="214">
        <f t="shared" si="18"/>
        <v>0</v>
      </c>
      <c r="AR178" s="215" t="s">
        <v>267</v>
      </c>
      <c r="AT178" s="215" t="s">
        <v>1905</v>
      </c>
      <c r="AU178" s="215" t="s">
        <v>83</v>
      </c>
      <c r="AY178" s="13" t="s">
        <v>198</v>
      </c>
      <c r="BE178" s="216">
        <f t="shared" si="19"/>
        <v>0</v>
      </c>
      <c r="BF178" s="216">
        <f t="shared" si="20"/>
        <v>0</v>
      </c>
      <c r="BG178" s="216">
        <f t="shared" si="21"/>
        <v>0</v>
      </c>
      <c r="BH178" s="216">
        <f t="shared" si="22"/>
        <v>0</v>
      </c>
      <c r="BI178" s="216">
        <f t="shared" si="23"/>
        <v>0</v>
      </c>
      <c r="BJ178" s="13" t="s">
        <v>83</v>
      </c>
      <c r="BK178" s="216">
        <f t="shared" si="24"/>
        <v>0</v>
      </c>
      <c r="BL178" s="13" t="s">
        <v>231</v>
      </c>
      <c r="BM178" s="215" t="s">
        <v>351</v>
      </c>
    </row>
    <row r="179" spans="2:65" s="1" customFormat="1" ht="24" customHeight="1">
      <c r="B179" s="30"/>
      <c r="C179" s="222" t="s">
        <v>352</v>
      </c>
      <c r="D179" s="222" t="s">
        <v>1905</v>
      </c>
      <c r="E179" s="223" t="s">
        <v>1986</v>
      </c>
      <c r="F179" s="224" t="s">
        <v>1987</v>
      </c>
      <c r="G179" s="225" t="s">
        <v>204</v>
      </c>
      <c r="H179" s="226">
        <v>2</v>
      </c>
      <c r="I179" s="227"/>
      <c r="J179" s="226">
        <f t="shared" si="15"/>
        <v>0</v>
      </c>
      <c r="K179" s="224" t="s">
        <v>1</v>
      </c>
      <c r="L179" s="228"/>
      <c r="M179" s="229" t="s">
        <v>1</v>
      </c>
      <c r="N179" s="230" t="s">
        <v>41</v>
      </c>
      <c r="O179" s="62"/>
      <c r="P179" s="213">
        <f t="shared" si="16"/>
        <v>0</v>
      </c>
      <c r="Q179" s="213">
        <v>5.0000000000000001E-4</v>
      </c>
      <c r="R179" s="213">
        <f t="shared" si="17"/>
        <v>1E-3</v>
      </c>
      <c r="S179" s="213">
        <v>0</v>
      </c>
      <c r="T179" s="214">
        <f t="shared" si="18"/>
        <v>0</v>
      </c>
      <c r="AR179" s="215" t="s">
        <v>267</v>
      </c>
      <c r="AT179" s="215" t="s">
        <v>1905</v>
      </c>
      <c r="AU179" s="215" t="s">
        <v>83</v>
      </c>
      <c r="AY179" s="13" t="s">
        <v>198</v>
      </c>
      <c r="BE179" s="216">
        <f t="shared" si="19"/>
        <v>0</v>
      </c>
      <c r="BF179" s="216">
        <f t="shared" si="20"/>
        <v>0</v>
      </c>
      <c r="BG179" s="216">
        <f t="shared" si="21"/>
        <v>0</v>
      </c>
      <c r="BH179" s="216">
        <f t="shared" si="22"/>
        <v>0</v>
      </c>
      <c r="BI179" s="216">
        <f t="shared" si="23"/>
        <v>0</v>
      </c>
      <c r="BJ179" s="13" t="s">
        <v>83</v>
      </c>
      <c r="BK179" s="216">
        <f t="shared" si="24"/>
        <v>0</v>
      </c>
      <c r="BL179" s="13" t="s">
        <v>231</v>
      </c>
      <c r="BM179" s="215" t="s">
        <v>355</v>
      </c>
    </row>
    <row r="180" spans="2:65" s="1" customFormat="1" ht="16.5" customHeight="1">
      <c r="B180" s="30"/>
      <c r="C180" s="222" t="s">
        <v>285</v>
      </c>
      <c r="D180" s="222" t="s">
        <v>1905</v>
      </c>
      <c r="E180" s="223" t="s">
        <v>1988</v>
      </c>
      <c r="F180" s="224" t="s">
        <v>1989</v>
      </c>
      <c r="G180" s="225" t="s">
        <v>204</v>
      </c>
      <c r="H180" s="226">
        <v>4</v>
      </c>
      <c r="I180" s="227"/>
      <c r="J180" s="226">
        <f t="shared" si="15"/>
        <v>0</v>
      </c>
      <c r="K180" s="224" t="s">
        <v>1</v>
      </c>
      <c r="L180" s="228"/>
      <c r="M180" s="229" t="s">
        <v>1</v>
      </c>
      <c r="N180" s="230" t="s">
        <v>41</v>
      </c>
      <c r="O180" s="62"/>
      <c r="P180" s="213">
        <f t="shared" si="16"/>
        <v>0</v>
      </c>
      <c r="Q180" s="213">
        <v>2.9999999999999997E-4</v>
      </c>
      <c r="R180" s="213">
        <f t="shared" si="17"/>
        <v>1.1999999999999999E-3</v>
      </c>
      <c r="S180" s="213">
        <v>0</v>
      </c>
      <c r="T180" s="214">
        <f t="shared" si="18"/>
        <v>0</v>
      </c>
      <c r="AR180" s="215" t="s">
        <v>267</v>
      </c>
      <c r="AT180" s="215" t="s">
        <v>1905</v>
      </c>
      <c r="AU180" s="215" t="s">
        <v>83</v>
      </c>
      <c r="AY180" s="13" t="s">
        <v>198</v>
      </c>
      <c r="BE180" s="216">
        <f t="shared" si="19"/>
        <v>0</v>
      </c>
      <c r="BF180" s="216">
        <f t="shared" si="20"/>
        <v>0</v>
      </c>
      <c r="BG180" s="216">
        <f t="shared" si="21"/>
        <v>0</v>
      </c>
      <c r="BH180" s="216">
        <f t="shared" si="22"/>
        <v>0</v>
      </c>
      <c r="BI180" s="216">
        <f t="shared" si="23"/>
        <v>0</v>
      </c>
      <c r="BJ180" s="13" t="s">
        <v>83</v>
      </c>
      <c r="BK180" s="216">
        <f t="shared" si="24"/>
        <v>0</v>
      </c>
      <c r="BL180" s="13" t="s">
        <v>231</v>
      </c>
      <c r="BM180" s="215" t="s">
        <v>356</v>
      </c>
    </row>
    <row r="181" spans="2:65" s="1" customFormat="1" ht="24" customHeight="1">
      <c r="B181" s="30"/>
      <c r="C181" s="222" t="s">
        <v>357</v>
      </c>
      <c r="D181" s="222" t="s">
        <v>1905</v>
      </c>
      <c r="E181" s="223" t="s">
        <v>1990</v>
      </c>
      <c r="F181" s="224" t="s">
        <v>1991</v>
      </c>
      <c r="G181" s="225" t="s">
        <v>204</v>
      </c>
      <c r="H181" s="226">
        <v>2</v>
      </c>
      <c r="I181" s="227"/>
      <c r="J181" s="226">
        <f t="shared" si="15"/>
        <v>0</v>
      </c>
      <c r="K181" s="224" t="s">
        <v>1</v>
      </c>
      <c r="L181" s="228"/>
      <c r="M181" s="229" t="s">
        <v>1</v>
      </c>
      <c r="N181" s="230" t="s">
        <v>41</v>
      </c>
      <c r="O181" s="62"/>
      <c r="P181" s="213">
        <f t="shared" si="16"/>
        <v>0</v>
      </c>
      <c r="Q181" s="213">
        <v>5.0000000000000001E-4</v>
      </c>
      <c r="R181" s="213">
        <f t="shared" si="17"/>
        <v>1E-3</v>
      </c>
      <c r="S181" s="213">
        <v>0</v>
      </c>
      <c r="T181" s="214">
        <f t="shared" si="18"/>
        <v>0</v>
      </c>
      <c r="AR181" s="215" t="s">
        <v>267</v>
      </c>
      <c r="AT181" s="215" t="s">
        <v>1905</v>
      </c>
      <c r="AU181" s="215" t="s">
        <v>83</v>
      </c>
      <c r="AY181" s="13" t="s">
        <v>198</v>
      </c>
      <c r="BE181" s="216">
        <f t="shared" si="19"/>
        <v>0</v>
      </c>
      <c r="BF181" s="216">
        <f t="shared" si="20"/>
        <v>0</v>
      </c>
      <c r="BG181" s="216">
        <f t="shared" si="21"/>
        <v>0</v>
      </c>
      <c r="BH181" s="216">
        <f t="shared" si="22"/>
        <v>0</v>
      </c>
      <c r="BI181" s="216">
        <f t="shared" si="23"/>
        <v>0</v>
      </c>
      <c r="BJ181" s="13" t="s">
        <v>83</v>
      </c>
      <c r="BK181" s="216">
        <f t="shared" si="24"/>
        <v>0</v>
      </c>
      <c r="BL181" s="13" t="s">
        <v>231</v>
      </c>
      <c r="BM181" s="215" t="s">
        <v>360</v>
      </c>
    </row>
    <row r="182" spans="2:65" s="1" customFormat="1" ht="24" customHeight="1">
      <c r="B182" s="30"/>
      <c r="C182" s="222" t="s">
        <v>288</v>
      </c>
      <c r="D182" s="222" t="s">
        <v>1905</v>
      </c>
      <c r="E182" s="223" t="s">
        <v>1992</v>
      </c>
      <c r="F182" s="224" t="s">
        <v>1993</v>
      </c>
      <c r="G182" s="225" t="s">
        <v>204</v>
      </c>
      <c r="H182" s="226">
        <v>2</v>
      </c>
      <c r="I182" s="227"/>
      <c r="J182" s="226">
        <f t="shared" si="15"/>
        <v>0</v>
      </c>
      <c r="K182" s="224" t="s">
        <v>1</v>
      </c>
      <c r="L182" s="228"/>
      <c r="M182" s="229" t="s">
        <v>1</v>
      </c>
      <c r="N182" s="230" t="s">
        <v>41</v>
      </c>
      <c r="O182" s="62"/>
      <c r="P182" s="213">
        <f t="shared" si="16"/>
        <v>0</v>
      </c>
      <c r="Q182" s="213">
        <v>5.0000000000000001E-4</v>
      </c>
      <c r="R182" s="213">
        <f t="shared" si="17"/>
        <v>1E-3</v>
      </c>
      <c r="S182" s="213">
        <v>0</v>
      </c>
      <c r="T182" s="214">
        <f t="shared" si="18"/>
        <v>0</v>
      </c>
      <c r="AR182" s="215" t="s">
        <v>267</v>
      </c>
      <c r="AT182" s="215" t="s">
        <v>1905</v>
      </c>
      <c r="AU182" s="215" t="s">
        <v>83</v>
      </c>
      <c r="AY182" s="13" t="s">
        <v>198</v>
      </c>
      <c r="BE182" s="216">
        <f t="shared" si="19"/>
        <v>0</v>
      </c>
      <c r="BF182" s="216">
        <f t="shared" si="20"/>
        <v>0</v>
      </c>
      <c r="BG182" s="216">
        <f t="shared" si="21"/>
        <v>0</v>
      </c>
      <c r="BH182" s="216">
        <f t="shared" si="22"/>
        <v>0</v>
      </c>
      <c r="BI182" s="216">
        <f t="shared" si="23"/>
        <v>0</v>
      </c>
      <c r="BJ182" s="13" t="s">
        <v>83</v>
      </c>
      <c r="BK182" s="216">
        <f t="shared" si="24"/>
        <v>0</v>
      </c>
      <c r="BL182" s="13" t="s">
        <v>231</v>
      </c>
      <c r="BM182" s="215" t="s">
        <v>363</v>
      </c>
    </row>
    <row r="183" spans="2:65" s="1" customFormat="1" ht="24" customHeight="1">
      <c r="B183" s="30"/>
      <c r="C183" s="205" t="s">
        <v>364</v>
      </c>
      <c r="D183" s="205" t="s">
        <v>201</v>
      </c>
      <c r="E183" s="206" t="s">
        <v>1994</v>
      </c>
      <c r="F183" s="207" t="s">
        <v>1995</v>
      </c>
      <c r="G183" s="208" t="s">
        <v>1996</v>
      </c>
      <c r="H183" s="209">
        <v>24</v>
      </c>
      <c r="I183" s="210"/>
      <c r="J183" s="209">
        <f t="shared" si="15"/>
        <v>0</v>
      </c>
      <c r="K183" s="207" t="s">
        <v>1</v>
      </c>
      <c r="L183" s="34"/>
      <c r="M183" s="211" t="s">
        <v>1</v>
      </c>
      <c r="N183" s="212" t="s">
        <v>41</v>
      </c>
      <c r="O183" s="62"/>
      <c r="P183" s="213">
        <f t="shared" si="16"/>
        <v>0</v>
      </c>
      <c r="Q183" s="213">
        <v>0</v>
      </c>
      <c r="R183" s="213">
        <f t="shared" si="17"/>
        <v>0</v>
      </c>
      <c r="S183" s="213">
        <v>0</v>
      </c>
      <c r="T183" s="214">
        <f t="shared" si="18"/>
        <v>0</v>
      </c>
      <c r="AR183" s="215" t="s">
        <v>231</v>
      </c>
      <c r="AT183" s="215" t="s">
        <v>201</v>
      </c>
      <c r="AU183" s="215" t="s">
        <v>83</v>
      </c>
      <c r="AY183" s="13" t="s">
        <v>198</v>
      </c>
      <c r="BE183" s="216">
        <f t="shared" si="19"/>
        <v>0</v>
      </c>
      <c r="BF183" s="216">
        <f t="shared" si="20"/>
        <v>0</v>
      </c>
      <c r="BG183" s="216">
        <f t="shared" si="21"/>
        <v>0</v>
      </c>
      <c r="BH183" s="216">
        <f t="shared" si="22"/>
        <v>0</v>
      </c>
      <c r="BI183" s="216">
        <f t="shared" si="23"/>
        <v>0</v>
      </c>
      <c r="BJ183" s="13" t="s">
        <v>83</v>
      </c>
      <c r="BK183" s="216">
        <f t="shared" si="24"/>
        <v>0</v>
      </c>
      <c r="BL183" s="13" t="s">
        <v>231</v>
      </c>
      <c r="BM183" s="215" t="s">
        <v>367</v>
      </c>
    </row>
    <row r="184" spans="2:65" s="1" customFormat="1" ht="24" customHeight="1">
      <c r="B184" s="30"/>
      <c r="C184" s="205" t="s">
        <v>292</v>
      </c>
      <c r="D184" s="205" t="s">
        <v>201</v>
      </c>
      <c r="E184" s="206" t="s">
        <v>1997</v>
      </c>
      <c r="F184" s="207" t="s">
        <v>1998</v>
      </c>
      <c r="G184" s="208" t="s">
        <v>211</v>
      </c>
      <c r="H184" s="209">
        <v>1</v>
      </c>
      <c r="I184" s="210"/>
      <c r="J184" s="209">
        <f t="shared" si="15"/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 t="shared" si="16"/>
        <v>0</v>
      </c>
      <c r="Q184" s="213">
        <v>0</v>
      </c>
      <c r="R184" s="213">
        <f t="shared" si="17"/>
        <v>0</v>
      </c>
      <c r="S184" s="213">
        <v>0</v>
      </c>
      <c r="T184" s="214">
        <f t="shared" si="18"/>
        <v>0</v>
      </c>
      <c r="AR184" s="215" t="s">
        <v>231</v>
      </c>
      <c r="AT184" s="215" t="s">
        <v>201</v>
      </c>
      <c r="AU184" s="215" t="s">
        <v>83</v>
      </c>
      <c r="AY184" s="13" t="s">
        <v>198</v>
      </c>
      <c r="BE184" s="216">
        <f t="shared" si="19"/>
        <v>0</v>
      </c>
      <c r="BF184" s="216">
        <f t="shared" si="20"/>
        <v>0</v>
      </c>
      <c r="BG184" s="216">
        <f t="shared" si="21"/>
        <v>0</v>
      </c>
      <c r="BH184" s="216">
        <f t="shared" si="22"/>
        <v>0</v>
      </c>
      <c r="BI184" s="216">
        <f t="shared" si="23"/>
        <v>0</v>
      </c>
      <c r="BJ184" s="13" t="s">
        <v>83</v>
      </c>
      <c r="BK184" s="216">
        <f t="shared" si="24"/>
        <v>0</v>
      </c>
      <c r="BL184" s="13" t="s">
        <v>231</v>
      </c>
      <c r="BM184" s="215" t="s">
        <v>370</v>
      </c>
    </row>
    <row r="185" spans="2:65" s="1" customFormat="1" ht="16.5" customHeight="1">
      <c r="B185" s="30"/>
      <c r="C185" s="205" t="s">
        <v>371</v>
      </c>
      <c r="D185" s="205" t="s">
        <v>201</v>
      </c>
      <c r="E185" s="206" t="s">
        <v>1999</v>
      </c>
      <c r="F185" s="207" t="s">
        <v>2000</v>
      </c>
      <c r="G185" s="208" t="s">
        <v>266</v>
      </c>
      <c r="H185" s="209">
        <v>0.18</v>
      </c>
      <c r="I185" s="210"/>
      <c r="J185" s="209">
        <f t="shared" si="15"/>
        <v>0</v>
      </c>
      <c r="K185" s="207" t="s">
        <v>1</v>
      </c>
      <c r="L185" s="34"/>
      <c r="M185" s="211" t="s">
        <v>1</v>
      </c>
      <c r="N185" s="212" t="s">
        <v>41</v>
      </c>
      <c r="O185" s="62"/>
      <c r="P185" s="213">
        <f t="shared" si="16"/>
        <v>0</v>
      </c>
      <c r="Q185" s="213">
        <v>0</v>
      </c>
      <c r="R185" s="213">
        <f t="shared" si="17"/>
        <v>0</v>
      </c>
      <c r="S185" s="213">
        <v>0</v>
      </c>
      <c r="T185" s="214">
        <f t="shared" si="18"/>
        <v>0</v>
      </c>
      <c r="AR185" s="215" t="s">
        <v>231</v>
      </c>
      <c r="AT185" s="215" t="s">
        <v>201</v>
      </c>
      <c r="AU185" s="215" t="s">
        <v>83</v>
      </c>
      <c r="AY185" s="13" t="s">
        <v>198</v>
      </c>
      <c r="BE185" s="216">
        <f t="shared" si="19"/>
        <v>0</v>
      </c>
      <c r="BF185" s="216">
        <f t="shared" si="20"/>
        <v>0</v>
      </c>
      <c r="BG185" s="216">
        <f t="shared" si="21"/>
        <v>0</v>
      </c>
      <c r="BH185" s="216">
        <f t="shared" si="22"/>
        <v>0</v>
      </c>
      <c r="BI185" s="216">
        <f t="shared" si="23"/>
        <v>0</v>
      </c>
      <c r="BJ185" s="13" t="s">
        <v>83</v>
      </c>
      <c r="BK185" s="216">
        <f t="shared" si="24"/>
        <v>0</v>
      </c>
      <c r="BL185" s="13" t="s">
        <v>231</v>
      </c>
      <c r="BM185" s="215" t="s">
        <v>374</v>
      </c>
    </row>
    <row r="186" spans="2:65" s="1" customFormat="1" ht="24" customHeight="1">
      <c r="B186" s="30"/>
      <c r="C186" s="205" t="s">
        <v>295</v>
      </c>
      <c r="D186" s="205" t="s">
        <v>201</v>
      </c>
      <c r="E186" s="206" t="s">
        <v>2001</v>
      </c>
      <c r="F186" s="207" t="s">
        <v>2002</v>
      </c>
      <c r="G186" s="208" t="s">
        <v>266</v>
      </c>
      <c r="H186" s="209">
        <v>0.18</v>
      </c>
      <c r="I186" s="210"/>
      <c r="J186" s="209">
        <f t="shared" si="15"/>
        <v>0</v>
      </c>
      <c r="K186" s="207" t="s">
        <v>1</v>
      </c>
      <c r="L186" s="34"/>
      <c r="M186" s="211" t="s">
        <v>1</v>
      </c>
      <c r="N186" s="212" t="s">
        <v>41</v>
      </c>
      <c r="O186" s="62"/>
      <c r="P186" s="213">
        <f t="shared" si="16"/>
        <v>0</v>
      </c>
      <c r="Q186" s="213">
        <v>0</v>
      </c>
      <c r="R186" s="213">
        <f t="shared" si="17"/>
        <v>0</v>
      </c>
      <c r="S186" s="213">
        <v>0</v>
      </c>
      <c r="T186" s="214">
        <f t="shared" si="18"/>
        <v>0</v>
      </c>
      <c r="AR186" s="215" t="s">
        <v>231</v>
      </c>
      <c r="AT186" s="215" t="s">
        <v>201</v>
      </c>
      <c r="AU186" s="215" t="s">
        <v>83</v>
      </c>
      <c r="AY186" s="13" t="s">
        <v>198</v>
      </c>
      <c r="BE186" s="216">
        <f t="shared" si="19"/>
        <v>0</v>
      </c>
      <c r="BF186" s="216">
        <f t="shared" si="20"/>
        <v>0</v>
      </c>
      <c r="BG186" s="216">
        <f t="shared" si="21"/>
        <v>0</v>
      </c>
      <c r="BH186" s="216">
        <f t="shared" si="22"/>
        <v>0</v>
      </c>
      <c r="BI186" s="216">
        <f t="shared" si="23"/>
        <v>0</v>
      </c>
      <c r="BJ186" s="13" t="s">
        <v>83</v>
      </c>
      <c r="BK186" s="216">
        <f t="shared" si="24"/>
        <v>0</v>
      </c>
      <c r="BL186" s="13" t="s">
        <v>231</v>
      </c>
      <c r="BM186" s="215" t="s">
        <v>377</v>
      </c>
    </row>
    <row r="187" spans="2:65" s="11" customFormat="1" ht="25.9" customHeight="1">
      <c r="B187" s="189"/>
      <c r="C187" s="190"/>
      <c r="D187" s="191" t="s">
        <v>75</v>
      </c>
      <c r="E187" s="192" t="s">
        <v>2003</v>
      </c>
      <c r="F187" s="192" t="s">
        <v>2004</v>
      </c>
      <c r="G187" s="190"/>
      <c r="H187" s="190"/>
      <c r="I187" s="193"/>
      <c r="J187" s="194">
        <f>BK187</f>
        <v>0</v>
      </c>
      <c r="K187" s="190"/>
      <c r="L187" s="195"/>
      <c r="M187" s="196"/>
      <c r="N187" s="197"/>
      <c r="O187" s="197"/>
      <c r="P187" s="198">
        <f>SUM(P188:P208)</f>
        <v>0</v>
      </c>
      <c r="Q187" s="197"/>
      <c r="R187" s="198">
        <f>SUM(R188:R208)</f>
        <v>0.32333000000000006</v>
      </c>
      <c r="S187" s="197"/>
      <c r="T187" s="199">
        <f>SUM(T188:T208)</f>
        <v>0</v>
      </c>
      <c r="AR187" s="200" t="s">
        <v>85</v>
      </c>
      <c r="AT187" s="201" t="s">
        <v>75</v>
      </c>
      <c r="AU187" s="201" t="s">
        <v>76</v>
      </c>
      <c r="AY187" s="200" t="s">
        <v>198</v>
      </c>
      <c r="BK187" s="202">
        <f>SUM(BK188:BK208)</f>
        <v>0</v>
      </c>
    </row>
    <row r="188" spans="2:65" s="1" customFormat="1" ht="16.5" customHeight="1">
      <c r="B188" s="30"/>
      <c r="C188" s="205" t="s">
        <v>378</v>
      </c>
      <c r="D188" s="205" t="s">
        <v>201</v>
      </c>
      <c r="E188" s="206" t="s">
        <v>2005</v>
      </c>
      <c r="F188" s="207" t="s">
        <v>2006</v>
      </c>
      <c r="G188" s="208" t="s">
        <v>211</v>
      </c>
      <c r="H188" s="209">
        <v>1</v>
      </c>
      <c r="I188" s="210"/>
      <c r="J188" s="209">
        <f t="shared" ref="J188:J208" si="25">ROUND(I188*H188,2)</f>
        <v>0</v>
      </c>
      <c r="K188" s="207" t="s">
        <v>1</v>
      </c>
      <c r="L188" s="34"/>
      <c r="M188" s="211" t="s">
        <v>1</v>
      </c>
      <c r="N188" s="212" t="s">
        <v>41</v>
      </c>
      <c r="O188" s="62"/>
      <c r="P188" s="213">
        <f t="shared" ref="P188:P208" si="26">O188*H188</f>
        <v>0</v>
      </c>
      <c r="Q188" s="213">
        <v>1.1299999999999999E-3</v>
      </c>
      <c r="R188" s="213">
        <f t="shared" ref="R188:R208" si="27">Q188*H188</f>
        <v>1.1299999999999999E-3</v>
      </c>
      <c r="S188" s="213">
        <v>0</v>
      </c>
      <c r="T188" s="214">
        <f t="shared" ref="T188:T208" si="28">S188*H188</f>
        <v>0</v>
      </c>
      <c r="AR188" s="215" t="s">
        <v>231</v>
      </c>
      <c r="AT188" s="215" t="s">
        <v>201</v>
      </c>
      <c r="AU188" s="215" t="s">
        <v>83</v>
      </c>
      <c r="AY188" s="13" t="s">
        <v>198</v>
      </c>
      <c r="BE188" s="216">
        <f t="shared" ref="BE188:BE208" si="29">IF(N188="základní",J188,0)</f>
        <v>0</v>
      </c>
      <c r="BF188" s="216">
        <f t="shared" ref="BF188:BF208" si="30">IF(N188="snížená",J188,0)</f>
        <v>0</v>
      </c>
      <c r="BG188" s="216">
        <f t="shared" ref="BG188:BG208" si="31">IF(N188="zákl. přenesená",J188,0)</f>
        <v>0</v>
      </c>
      <c r="BH188" s="216">
        <f t="shared" ref="BH188:BH208" si="32">IF(N188="sníž. přenesená",J188,0)</f>
        <v>0</v>
      </c>
      <c r="BI188" s="216">
        <f t="shared" ref="BI188:BI208" si="33">IF(N188="nulová",J188,0)</f>
        <v>0</v>
      </c>
      <c r="BJ188" s="13" t="s">
        <v>83</v>
      </c>
      <c r="BK188" s="216">
        <f t="shared" ref="BK188:BK208" si="34">ROUND(I188*H188,2)</f>
        <v>0</v>
      </c>
      <c r="BL188" s="13" t="s">
        <v>231</v>
      </c>
      <c r="BM188" s="215" t="s">
        <v>381</v>
      </c>
    </row>
    <row r="189" spans="2:65" s="1" customFormat="1" ht="16.5" customHeight="1">
      <c r="B189" s="30"/>
      <c r="C189" s="222" t="s">
        <v>299</v>
      </c>
      <c r="D189" s="222" t="s">
        <v>1905</v>
      </c>
      <c r="E189" s="223" t="s">
        <v>2007</v>
      </c>
      <c r="F189" s="224" t="s">
        <v>2008</v>
      </c>
      <c r="G189" s="225" t="s">
        <v>211</v>
      </c>
      <c r="H189" s="226">
        <v>1</v>
      </c>
      <c r="I189" s="227"/>
      <c r="J189" s="226">
        <f t="shared" si="25"/>
        <v>0</v>
      </c>
      <c r="K189" s="224" t="s">
        <v>1</v>
      </c>
      <c r="L189" s="228"/>
      <c r="M189" s="229" t="s">
        <v>1</v>
      </c>
      <c r="N189" s="230" t="s">
        <v>41</v>
      </c>
      <c r="O189" s="62"/>
      <c r="P189" s="213">
        <f t="shared" si="26"/>
        <v>0</v>
      </c>
      <c r="Q189" s="213">
        <v>1E-3</v>
      </c>
      <c r="R189" s="213">
        <f t="shared" si="27"/>
        <v>1E-3</v>
      </c>
      <c r="S189" s="213">
        <v>0</v>
      </c>
      <c r="T189" s="214">
        <f t="shared" si="28"/>
        <v>0</v>
      </c>
      <c r="AR189" s="215" t="s">
        <v>267</v>
      </c>
      <c r="AT189" s="215" t="s">
        <v>1905</v>
      </c>
      <c r="AU189" s="215" t="s">
        <v>83</v>
      </c>
      <c r="AY189" s="13" t="s">
        <v>198</v>
      </c>
      <c r="BE189" s="216">
        <f t="shared" si="29"/>
        <v>0</v>
      </c>
      <c r="BF189" s="216">
        <f t="shared" si="30"/>
        <v>0</v>
      </c>
      <c r="BG189" s="216">
        <f t="shared" si="31"/>
        <v>0</v>
      </c>
      <c r="BH189" s="216">
        <f t="shared" si="32"/>
        <v>0</v>
      </c>
      <c r="BI189" s="216">
        <f t="shared" si="33"/>
        <v>0</v>
      </c>
      <c r="BJ189" s="13" t="s">
        <v>83</v>
      </c>
      <c r="BK189" s="216">
        <f t="shared" si="34"/>
        <v>0</v>
      </c>
      <c r="BL189" s="13" t="s">
        <v>231</v>
      </c>
      <c r="BM189" s="215" t="s">
        <v>384</v>
      </c>
    </row>
    <row r="190" spans="2:65" s="1" customFormat="1" ht="24" customHeight="1">
      <c r="B190" s="30"/>
      <c r="C190" s="205" t="s">
        <v>385</v>
      </c>
      <c r="D190" s="205" t="s">
        <v>201</v>
      </c>
      <c r="E190" s="206" t="s">
        <v>2009</v>
      </c>
      <c r="F190" s="207" t="s">
        <v>2010</v>
      </c>
      <c r="G190" s="208" t="s">
        <v>211</v>
      </c>
      <c r="H190" s="209">
        <v>1</v>
      </c>
      <c r="I190" s="210"/>
      <c r="J190" s="209">
        <f t="shared" si="25"/>
        <v>0</v>
      </c>
      <c r="K190" s="207" t="s">
        <v>1</v>
      </c>
      <c r="L190" s="34"/>
      <c r="M190" s="211" t="s">
        <v>1</v>
      </c>
      <c r="N190" s="212" t="s">
        <v>41</v>
      </c>
      <c r="O190" s="62"/>
      <c r="P190" s="213">
        <f t="shared" si="26"/>
        <v>0</v>
      </c>
      <c r="Q190" s="213">
        <v>0</v>
      </c>
      <c r="R190" s="213">
        <f t="shared" si="27"/>
        <v>0</v>
      </c>
      <c r="S190" s="213">
        <v>0</v>
      </c>
      <c r="T190" s="214">
        <f t="shared" si="28"/>
        <v>0</v>
      </c>
      <c r="AR190" s="215" t="s">
        <v>231</v>
      </c>
      <c r="AT190" s="215" t="s">
        <v>201</v>
      </c>
      <c r="AU190" s="215" t="s">
        <v>83</v>
      </c>
      <c r="AY190" s="13" t="s">
        <v>198</v>
      </c>
      <c r="BE190" s="216">
        <f t="shared" si="29"/>
        <v>0</v>
      </c>
      <c r="BF190" s="216">
        <f t="shared" si="30"/>
        <v>0</v>
      </c>
      <c r="BG190" s="216">
        <f t="shared" si="31"/>
        <v>0</v>
      </c>
      <c r="BH190" s="216">
        <f t="shared" si="32"/>
        <v>0</v>
      </c>
      <c r="BI190" s="216">
        <f t="shared" si="33"/>
        <v>0</v>
      </c>
      <c r="BJ190" s="13" t="s">
        <v>83</v>
      </c>
      <c r="BK190" s="216">
        <f t="shared" si="34"/>
        <v>0</v>
      </c>
      <c r="BL190" s="13" t="s">
        <v>231</v>
      </c>
      <c r="BM190" s="215" t="s">
        <v>388</v>
      </c>
    </row>
    <row r="191" spans="2:65" s="1" customFormat="1" ht="24" customHeight="1">
      <c r="B191" s="30"/>
      <c r="C191" s="222" t="s">
        <v>304</v>
      </c>
      <c r="D191" s="222" t="s">
        <v>1905</v>
      </c>
      <c r="E191" s="223" t="s">
        <v>2011</v>
      </c>
      <c r="F191" s="224" t="s">
        <v>2012</v>
      </c>
      <c r="G191" s="225" t="s">
        <v>204</v>
      </c>
      <c r="H191" s="226">
        <v>1</v>
      </c>
      <c r="I191" s="227"/>
      <c r="J191" s="226">
        <f t="shared" si="25"/>
        <v>0</v>
      </c>
      <c r="K191" s="224" t="s">
        <v>1</v>
      </c>
      <c r="L191" s="228"/>
      <c r="M191" s="229" t="s">
        <v>1</v>
      </c>
      <c r="N191" s="230" t="s">
        <v>41</v>
      </c>
      <c r="O191" s="62"/>
      <c r="P191" s="213">
        <f t="shared" si="26"/>
        <v>0</v>
      </c>
      <c r="Q191" s="213">
        <v>0.20499999999999999</v>
      </c>
      <c r="R191" s="213">
        <f t="shared" si="27"/>
        <v>0.20499999999999999</v>
      </c>
      <c r="S191" s="213">
        <v>0</v>
      </c>
      <c r="T191" s="214">
        <f t="shared" si="28"/>
        <v>0</v>
      </c>
      <c r="AR191" s="215" t="s">
        <v>267</v>
      </c>
      <c r="AT191" s="215" t="s">
        <v>1905</v>
      </c>
      <c r="AU191" s="215" t="s">
        <v>83</v>
      </c>
      <c r="AY191" s="13" t="s">
        <v>198</v>
      </c>
      <c r="BE191" s="216">
        <f t="shared" si="29"/>
        <v>0</v>
      </c>
      <c r="BF191" s="216">
        <f t="shared" si="30"/>
        <v>0</v>
      </c>
      <c r="BG191" s="216">
        <f t="shared" si="31"/>
        <v>0</v>
      </c>
      <c r="BH191" s="216">
        <f t="shared" si="32"/>
        <v>0</v>
      </c>
      <c r="BI191" s="216">
        <f t="shared" si="33"/>
        <v>0</v>
      </c>
      <c r="BJ191" s="13" t="s">
        <v>83</v>
      </c>
      <c r="BK191" s="216">
        <f t="shared" si="34"/>
        <v>0</v>
      </c>
      <c r="BL191" s="13" t="s">
        <v>231</v>
      </c>
      <c r="BM191" s="215" t="s">
        <v>392</v>
      </c>
    </row>
    <row r="192" spans="2:65" s="1" customFormat="1" ht="24" customHeight="1">
      <c r="B192" s="30"/>
      <c r="C192" s="205" t="s">
        <v>393</v>
      </c>
      <c r="D192" s="205" t="s">
        <v>201</v>
      </c>
      <c r="E192" s="206" t="s">
        <v>2013</v>
      </c>
      <c r="F192" s="207" t="s">
        <v>2014</v>
      </c>
      <c r="G192" s="208" t="s">
        <v>211</v>
      </c>
      <c r="H192" s="209">
        <v>1</v>
      </c>
      <c r="I192" s="210"/>
      <c r="J192" s="209">
        <f t="shared" si="25"/>
        <v>0</v>
      </c>
      <c r="K192" s="207" t="s">
        <v>1</v>
      </c>
      <c r="L192" s="34"/>
      <c r="M192" s="211" t="s">
        <v>1</v>
      </c>
      <c r="N192" s="212" t="s">
        <v>41</v>
      </c>
      <c r="O192" s="62"/>
      <c r="P192" s="213">
        <f t="shared" si="26"/>
        <v>0</v>
      </c>
      <c r="Q192" s="213">
        <v>6.7000000000000002E-3</v>
      </c>
      <c r="R192" s="213">
        <f t="shared" si="27"/>
        <v>6.7000000000000002E-3</v>
      </c>
      <c r="S192" s="213">
        <v>0</v>
      </c>
      <c r="T192" s="214">
        <f t="shared" si="28"/>
        <v>0</v>
      </c>
      <c r="AR192" s="215" t="s">
        <v>231</v>
      </c>
      <c r="AT192" s="215" t="s">
        <v>201</v>
      </c>
      <c r="AU192" s="215" t="s">
        <v>83</v>
      </c>
      <c r="AY192" s="13" t="s">
        <v>198</v>
      </c>
      <c r="BE192" s="216">
        <f t="shared" si="29"/>
        <v>0</v>
      </c>
      <c r="BF192" s="216">
        <f t="shared" si="30"/>
        <v>0</v>
      </c>
      <c r="BG192" s="216">
        <f t="shared" si="31"/>
        <v>0</v>
      </c>
      <c r="BH192" s="216">
        <f t="shared" si="32"/>
        <v>0</v>
      </c>
      <c r="BI192" s="216">
        <f t="shared" si="33"/>
        <v>0</v>
      </c>
      <c r="BJ192" s="13" t="s">
        <v>83</v>
      </c>
      <c r="BK192" s="216">
        <f t="shared" si="34"/>
        <v>0</v>
      </c>
      <c r="BL192" s="13" t="s">
        <v>231</v>
      </c>
      <c r="BM192" s="215" t="s">
        <v>396</v>
      </c>
    </row>
    <row r="193" spans="2:65" s="1" customFormat="1" ht="24" customHeight="1">
      <c r="B193" s="30"/>
      <c r="C193" s="205" t="s">
        <v>307</v>
      </c>
      <c r="D193" s="205" t="s">
        <v>201</v>
      </c>
      <c r="E193" s="206" t="s">
        <v>2015</v>
      </c>
      <c r="F193" s="207" t="s">
        <v>2016</v>
      </c>
      <c r="G193" s="208" t="s">
        <v>211</v>
      </c>
      <c r="H193" s="209">
        <v>1</v>
      </c>
      <c r="I193" s="210"/>
      <c r="J193" s="209">
        <f t="shared" si="25"/>
        <v>0</v>
      </c>
      <c r="K193" s="207" t="s">
        <v>1</v>
      </c>
      <c r="L193" s="34"/>
      <c r="M193" s="211" t="s">
        <v>1</v>
      </c>
      <c r="N193" s="212" t="s">
        <v>41</v>
      </c>
      <c r="O193" s="62"/>
      <c r="P193" s="213">
        <f t="shared" si="26"/>
        <v>0</v>
      </c>
      <c r="Q193" s="213">
        <v>0</v>
      </c>
      <c r="R193" s="213">
        <f t="shared" si="27"/>
        <v>0</v>
      </c>
      <c r="S193" s="213">
        <v>0</v>
      </c>
      <c r="T193" s="214">
        <f t="shared" si="28"/>
        <v>0</v>
      </c>
      <c r="AR193" s="215" t="s">
        <v>231</v>
      </c>
      <c r="AT193" s="215" t="s">
        <v>201</v>
      </c>
      <c r="AU193" s="215" t="s">
        <v>83</v>
      </c>
      <c r="AY193" s="13" t="s">
        <v>198</v>
      </c>
      <c r="BE193" s="216">
        <f t="shared" si="29"/>
        <v>0</v>
      </c>
      <c r="BF193" s="216">
        <f t="shared" si="30"/>
        <v>0</v>
      </c>
      <c r="BG193" s="216">
        <f t="shared" si="31"/>
        <v>0</v>
      </c>
      <c r="BH193" s="216">
        <f t="shared" si="32"/>
        <v>0</v>
      </c>
      <c r="BI193" s="216">
        <f t="shared" si="33"/>
        <v>0</v>
      </c>
      <c r="BJ193" s="13" t="s">
        <v>83</v>
      </c>
      <c r="BK193" s="216">
        <f t="shared" si="34"/>
        <v>0</v>
      </c>
      <c r="BL193" s="13" t="s">
        <v>231</v>
      </c>
      <c r="BM193" s="215" t="s">
        <v>399</v>
      </c>
    </row>
    <row r="194" spans="2:65" s="1" customFormat="1" ht="24" customHeight="1">
      <c r="B194" s="30"/>
      <c r="C194" s="222" t="s">
        <v>400</v>
      </c>
      <c r="D194" s="222" t="s">
        <v>1905</v>
      </c>
      <c r="E194" s="223" t="s">
        <v>2017</v>
      </c>
      <c r="F194" s="224" t="s">
        <v>2018</v>
      </c>
      <c r="G194" s="225" t="s">
        <v>204</v>
      </c>
      <c r="H194" s="226">
        <v>1</v>
      </c>
      <c r="I194" s="227"/>
      <c r="J194" s="226">
        <f t="shared" si="25"/>
        <v>0</v>
      </c>
      <c r="K194" s="224" t="s">
        <v>1</v>
      </c>
      <c r="L194" s="228"/>
      <c r="M194" s="229" t="s">
        <v>1</v>
      </c>
      <c r="N194" s="230" t="s">
        <v>41</v>
      </c>
      <c r="O194" s="62"/>
      <c r="P194" s="213">
        <f t="shared" si="26"/>
        <v>0</v>
      </c>
      <c r="Q194" s="213">
        <v>8.9999999999999993E-3</v>
      </c>
      <c r="R194" s="213">
        <f t="shared" si="27"/>
        <v>8.9999999999999993E-3</v>
      </c>
      <c r="S194" s="213">
        <v>0</v>
      </c>
      <c r="T194" s="214">
        <f t="shared" si="28"/>
        <v>0</v>
      </c>
      <c r="AR194" s="215" t="s">
        <v>267</v>
      </c>
      <c r="AT194" s="215" t="s">
        <v>1905</v>
      </c>
      <c r="AU194" s="215" t="s">
        <v>83</v>
      </c>
      <c r="AY194" s="13" t="s">
        <v>198</v>
      </c>
      <c r="BE194" s="216">
        <f t="shared" si="29"/>
        <v>0</v>
      </c>
      <c r="BF194" s="216">
        <f t="shared" si="30"/>
        <v>0</v>
      </c>
      <c r="BG194" s="216">
        <f t="shared" si="31"/>
        <v>0</v>
      </c>
      <c r="BH194" s="216">
        <f t="shared" si="32"/>
        <v>0</v>
      </c>
      <c r="BI194" s="216">
        <f t="shared" si="33"/>
        <v>0</v>
      </c>
      <c r="BJ194" s="13" t="s">
        <v>83</v>
      </c>
      <c r="BK194" s="216">
        <f t="shared" si="34"/>
        <v>0</v>
      </c>
      <c r="BL194" s="13" t="s">
        <v>231</v>
      </c>
      <c r="BM194" s="215" t="s">
        <v>403</v>
      </c>
    </row>
    <row r="195" spans="2:65" s="1" customFormat="1" ht="24" customHeight="1">
      <c r="B195" s="30"/>
      <c r="C195" s="205" t="s">
        <v>310</v>
      </c>
      <c r="D195" s="205" t="s">
        <v>201</v>
      </c>
      <c r="E195" s="206" t="s">
        <v>2019</v>
      </c>
      <c r="F195" s="207" t="s">
        <v>2020</v>
      </c>
      <c r="G195" s="208" t="s">
        <v>211</v>
      </c>
      <c r="H195" s="209">
        <v>1</v>
      </c>
      <c r="I195" s="210"/>
      <c r="J195" s="209">
        <f t="shared" si="25"/>
        <v>0</v>
      </c>
      <c r="K195" s="207" t="s">
        <v>1</v>
      </c>
      <c r="L195" s="34"/>
      <c r="M195" s="211" t="s">
        <v>1</v>
      </c>
      <c r="N195" s="212" t="s">
        <v>41</v>
      </c>
      <c r="O195" s="62"/>
      <c r="P195" s="213">
        <f t="shared" si="26"/>
        <v>0</v>
      </c>
      <c r="Q195" s="213">
        <v>2E-3</v>
      </c>
      <c r="R195" s="213">
        <f t="shared" si="27"/>
        <v>2E-3</v>
      </c>
      <c r="S195" s="213">
        <v>0</v>
      </c>
      <c r="T195" s="214">
        <f t="shared" si="28"/>
        <v>0</v>
      </c>
      <c r="AR195" s="215" t="s">
        <v>231</v>
      </c>
      <c r="AT195" s="215" t="s">
        <v>201</v>
      </c>
      <c r="AU195" s="215" t="s">
        <v>83</v>
      </c>
      <c r="AY195" s="13" t="s">
        <v>198</v>
      </c>
      <c r="BE195" s="216">
        <f t="shared" si="29"/>
        <v>0</v>
      </c>
      <c r="BF195" s="216">
        <f t="shared" si="30"/>
        <v>0</v>
      </c>
      <c r="BG195" s="216">
        <f t="shared" si="31"/>
        <v>0</v>
      </c>
      <c r="BH195" s="216">
        <f t="shared" si="32"/>
        <v>0</v>
      </c>
      <c r="BI195" s="216">
        <f t="shared" si="33"/>
        <v>0</v>
      </c>
      <c r="BJ195" s="13" t="s">
        <v>83</v>
      </c>
      <c r="BK195" s="216">
        <f t="shared" si="34"/>
        <v>0</v>
      </c>
      <c r="BL195" s="13" t="s">
        <v>231</v>
      </c>
      <c r="BM195" s="215" t="s">
        <v>407</v>
      </c>
    </row>
    <row r="196" spans="2:65" s="1" customFormat="1" ht="36" customHeight="1">
      <c r="B196" s="30"/>
      <c r="C196" s="222" t="s">
        <v>408</v>
      </c>
      <c r="D196" s="222" t="s">
        <v>1905</v>
      </c>
      <c r="E196" s="223" t="s">
        <v>2021</v>
      </c>
      <c r="F196" s="224" t="s">
        <v>2022</v>
      </c>
      <c r="G196" s="225" t="s">
        <v>204</v>
      </c>
      <c r="H196" s="226">
        <v>1</v>
      </c>
      <c r="I196" s="227"/>
      <c r="J196" s="226">
        <f t="shared" si="25"/>
        <v>0</v>
      </c>
      <c r="K196" s="224" t="s">
        <v>1</v>
      </c>
      <c r="L196" s="228"/>
      <c r="M196" s="229" t="s">
        <v>1</v>
      </c>
      <c r="N196" s="230" t="s">
        <v>41</v>
      </c>
      <c r="O196" s="62"/>
      <c r="P196" s="213">
        <f t="shared" si="26"/>
        <v>0</v>
      </c>
      <c r="Q196" s="213">
        <v>8.0000000000000002E-3</v>
      </c>
      <c r="R196" s="213">
        <f t="shared" si="27"/>
        <v>8.0000000000000002E-3</v>
      </c>
      <c r="S196" s="213">
        <v>0</v>
      </c>
      <c r="T196" s="214">
        <f t="shared" si="28"/>
        <v>0</v>
      </c>
      <c r="AR196" s="215" t="s">
        <v>267</v>
      </c>
      <c r="AT196" s="215" t="s">
        <v>1905</v>
      </c>
      <c r="AU196" s="215" t="s">
        <v>83</v>
      </c>
      <c r="AY196" s="13" t="s">
        <v>198</v>
      </c>
      <c r="BE196" s="216">
        <f t="shared" si="29"/>
        <v>0</v>
      </c>
      <c r="BF196" s="216">
        <f t="shared" si="30"/>
        <v>0</v>
      </c>
      <c r="BG196" s="216">
        <f t="shared" si="31"/>
        <v>0</v>
      </c>
      <c r="BH196" s="216">
        <f t="shared" si="32"/>
        <v>0</v>
      </c>
      <c r="BI196" s="216">
        <f t="shared" si="33"/>
        <v>0</v>
      </c>
      <c r="BJ196" s="13" t="s">
        <v>83</v>
      </c>
      <c r="BK196" s="216">
        <f t="shared" si="34"/>
        <v>0</v>
      </c>
      <c r="BL196" s="13" t="s">
        <v>231</v>
      </c>
      <c r="BM196" s="215" t="s">
        <v>411</v>
      </c>
    </row>
    <row r="197" spans="2:65" s="1" customFormat="1" ht="16.5" customHeight="1">
      <c r="B197" s="30"/>
      <c r="C197" s="205" t="s">
        <v>314</v>
      </c>
      <c r="D197" s="205" t="s">
        <v>201</v>
      </c>
      <c r="E197" s="206" t="s">
        <v>2023</v>
      </c>
      <c r="F197" s="207" t="s">
        <v>2024</v>
      </c>
      <c r="G197" s="208" t="s">
        <v>204</v>
      </c>
      <c r="H197" s="209">
        <v>2</v>
      </c>
      <c r="I197" s="210"/>
      <c r="J197" s="209">
        <f t="shared" si="25"/>
        <v>0</v>
      </c>
      <c r="K197" s="207" t="s">
        <v>1</v>
      </c>
      <c r="L197" s="34"/>
      <c r="M197" s="211" t="s">
        <v>1</v>
      </c>
      <c r="N197" s="212" t="s">
        <v>41</v>
      </c>
      <c r="O197" s="62"/>
      <c r="P197" s="213">
        <f t="shared" si="26"/>
        <v>0</v>
      </c>
      <c r="Q197" s="213">
        <v>0</v>
      </c>
      <c r="R197" s="213">
        <f t="shared" si="27"/>
        <v>0</v>
      </c>
      <c r="S197" s="213">
        <v>0</v>
      </c>
      <c r="T197" s="214">
        <f t="shared" si="28"/>
        <v>0</v>
      </c>
      <c r="AR197" s="215" t="s">
        <v>231</v>
      </c>
      <c r="AT197" s="215" t="s">
        <v>201</v>
      </c>
      <c r="AU197" s="215" t="s">
        <v>83</v>
      </c>
      <c r="AY197" s="13" t="s">
        <v>198</v>
      </c>
      <c r="BE197" s="216">
        <f t="shared" si="29"/>
        <v>0</v>
      </c>
      <c r="BF197" s="216">
        <f t="shared" si="30"/>
        <v>0</v>
      </c>
      <c r="BG197" s="216">
        <f t="shared" si="31"/>
        <v>0</v>
      </c>
      <c r="BH197" s="216">
        <f t="shared" si="32"/>
        <v>0</v>
      </c>
      <c r="BI197" s="216">
        <f t="shared" si="33"/>
        <v>0</v>
      </c>
      <c r="BJ197" s="13" t="s">
        <v>83</v>
      </c>
      <c r="BK197" s="216">
        <f t="shared" si="34"/>
        <v>0</v>
      </c>
      <c r="BL197" s="13" t="s">
        <v>231</v>
      </c>
      <c r="BM197" s="215" t="s">
        <v>414</v>
      </c>
    </row>
    <row r="198" spans="2:65" s="1" customFormat="1" ht="24" customHeight="1">
      <c r="B198" s="30"/>
      <c r="C198" s="222" t="s">
        <v>415</v>
      </c>
      <c r="D198" s="222" t="s">
        <v>1905</v>
      </c>
      <c r="E198" s="223" t="s">
        <v>2025</v>
      </c>
      <c r="F198" s="224" t="s">
        <v>2026</v>
      </c>
      <c r="G198" s="225" t="s">
        <v>211</v>
      </c>
      <c r="H198" s="226">
        <v>2</v>
      </c>
      <c r="I198" s="227"/>
      <c r="J198" s="226">
        <f t="shared" si="25"/>
        <v>0</v>
      </c>
      <c r="K198" s="224" t="s">
        <v>1</v>
      </c>
      <c r="L198" s="228"/>
      <c r="M198" s="229" t="s">
        <v>1</v>
      </c>
      <c r="N198" s="230" t="s">
        <v>41</v>
      </c>
      <c r="O198" s="62"/>
      <c r="P198" s="213">
        <f t="shared" si="26"/>
        <v>0</v>
      </c>
      <c r="Q198" s="213">
        <v>7.0000000000000001E-3</v>
      </c>
      <c r="R198" s="213">
        <f t="shared" si="27"/>
        <v>1.4E-2</v>
      </c>
      <c r="S198" s="213">
        <v>0</v>
      </c>
      <c r="T198" s="214">
        <f t="shared" si="28"/>
        <v>0</v>
      </c>
      <c r="AR198" s="215" t="s">
        <v>267</v>
      </c>
      <c r="AT198" s="215" t="s">
        <v>1905</v>
      </c>
      <c r="AU198" s="215" t="s">
        <v>83</v>
      </c>
      <c r="AY198" s="13" t="s">
        <v>198</v>
      </c>
      <c r="BE198" s="216">
        <f t="shared" si="29"/>
        <v>0</v>
      </c>
      <c r="BF198" s="216">
        <f t="shared" si="30"/>
        <v>0</v>
      </c>
      <c r="BG198" s="216">
        <f t="shared" si="31"/>
        <v>0</v>
      </c>
      <c r="BH198" s="216">
        <f t="shared" si="32"/>
        <v>0</v>
      </c>
      <c r="BI198" s="216">
        <f t="shared" si="33"/>
        <v>0</v>
      </c>
      <c r="BJ198" s="13" t="s">
        <v>83</v>
      </c>
      <c r="BK198" s="216">
        <f t="shared" si="34"/>
        <v>0</v>
      </c>
      <c r="BL198" s="13" t="s">
        <v>231</v>
      </c>
      <c r="BM198" s="215" t="s">
        <v>417</v>
      </c>
    </row>
    <row r="199" spans="2:65" s="1" customFormat="1" ht="24" customHeight="1">
      <c r="B199" s="30"/>
      <c r="C199" s="222" t="s">
        <v>317</v>
      </c>
      <c r="D199" s="222" t="s">
        <v>1905</v>
      </c>
      <c r="E199" s="223" t="s">
        <v>2027</v>
      </c>
      <c r="F199" s="224" t="s">
        <v>2028</v>
      </c>
      <c r="G199" s="225" t="s">
        <v>204</v>
      </c>
      <c r="H199" s="226">
        <v>1</v>
      </c>
      <c r="I199" s="227"/>
      <c r="J199" s="226">
        <f t="shared" si="25"/>
        <v>0</v>
      </c>
      <c r="K199" s="224" t="s">
        <v>1</v>
      </c>
      <c r="L199" s="228"/>
      <c r="M199" s="229" t="s">
        <v>1</v>
      </c>
      <c r="N199" s="230" t="s">
        <v>41</v>
      </c>
      <c r="O199" s="62"/>
      <c r="P199" s="213">
        <f t="shared" si="26"/>
        <v>0</v>
      </c>
      <c r="Q199" s="213">
        <v>5.0000000000000001E-3</v>
      </c>
      <c r="R199" s="213">
        <f t="shared" si="27"/>
        <v>5.0000000000000001E-3</v>
      </c>
      <c r="S199" s="213">
        <v>0</v>
      </c>
      <c r="T199" s="214">
        <f t="shared" si="28"/>
        <v>0</v>
      </c>
      <c r="AR199" s="215" t="s">
        <v>267</v>
      </c>
      <c r="AT199" s="215" t="s">
        <v>1905</v>
      </c>
      <c r="AU199" s="215" t="s">
        <v>83</v>
      </c>
      <c r="AY199" s="13" t="s">
        <v>198</v>
      </c>
      <c r="BE199" s="216">
        <f t="shared" si="29"/>
        <v>0</v>
      </c>
      <c r="BF199" s="216">
        <f t="shared" si="30"/>
        <v>0</v>
      </c>
      <c r="BG199" s="216">
        <f t="shared" si="31"/>
        <v>0</v>
      </c>
      <c r="BH199" s="216">
        <f t="shared" si="32"/>
        <v>0</v>
      </c>
      <c r="BI199" s="216">
        <f t="shared" si="33"/>
        <v>0</v>
      </c>
      <c r="BJ199" s="13" t="s">
        <v>83</v>
      </c>
      <c r="BK199" s="216">
        <f t="shared" si="34"/>
        <v>0</v>
      </c>
      <c r="BL199" s="13" t="s">
        <v>231</v>
      </c>
      <c r="BM199" s="215" t="s">
        <v>420</v>
      </c>
    </row>
    <row r="200" spans="2:65" s="1" customFormat="1" ht="24" customHeight="1">
      <c r="B200" s="30"/>
      <c r="C200" s="205" t="s">
        <v>421</v>
      </c>
      <c r="D200" s="205" t="s">
        <v>201</v>
      </c>
      <c r="E200" s="206" t="s">
        <v>2029</v>
      </c>
      <c r="F200" s="207" t="s">
        <v>2030</v>
      </c>
      <c r="G200" s="208" t="s">
        <v>204</v>
      </c>
      <c r="H200" s="209">
        <v>4</v>
      </c>
      <c r="I200" s="210"/>
      <c r="J200" s="209">
        <f t="shared" si="25"/>
        <v>0</v>
      </c>
      <c r="K200" s="207" t="s">
        <v>1</v>
      </c>
      <c r="L200" s="34"/>
      <c r="M200" s="211" t="s">
        <v>1</v>
      </c>
      <c r="N200" s="212" t="s">
        <v>41</v>
      </c>
      <c r="O200" s="62"/>
      <c r="P200" s="213">
        <f t="shared" si="26"/>
        <v>0</v>
      </c>
      <c r="Q200" s="213">
        <v>0</v>
      </c>
      <c r="R200" s="213">
        <f t="shared" si="27"/>
        <v>0</v>
      </c>
      <c r="S200" s="213">
        <v>0</v>
      </c>
      <c r="T200" s="214">
        <f t="shared" si="28"/>
        <v>0</v>
      </c>
      <c r="AR200" s="215" t="s">
        <v>231</v>
      </c>
      <c r="AT200" s="215" t="s">
        <v>201</v>
      </c>
      <c r="AU200" s="215" t="s">
        <v>83</v>
      </c>
      <c r="AY200" s="13" t="s">
        <v>198</v>
      </c>
      <c r="BE200" s="216">
        <f t="shared" si="29"/>
        <v>0</v>
      </c>
      <c r="BF200" s="216">
        <f t="shared" si="30"/>
        <v>0</v>
      </c>
      <c r="BG200" s="216">
        <f t="shared" si="31"/>
        <v>0</v>
      </c>
      <c r="BH200" s="216">
        <f t="shared" si="32"/>
        <v>0</v>
      </c>
      <c r="BI200" s="216">
        <f t="shared" si="33"/>
        <v>0</v>
      </c>
      <c r="BJ200" s="13" t="s">
        <v>83</v>
      </c>
      <c r="BK200" s="216">
        <f t="shared" si="34"/>
        <v>0</v>
      </c>
      <c r="BL200" s="13" t="s">
        <v>231</v>
      </c>
      <c r="BM200" s="215" t="s">
        <v>424</v>
      </c>
    </row>
    <row r="201" spans="2:65" s="1" customFormat="1" ht="24" customHeight="1">
      <c r="B201" s="30"/>
      <c r="C201" s="222" t="s">
        <v>320</v>
      </c>
      <c r="D201" s="222" t="s">
        <v>1905</v>
      </c>
      <c r="E201" s="223" t="s">
        <v>2031</v>
      </c>
      <c r="F201" s="224" t="s">
        <v>2032</v>
      </c>
      <c r="G201" s="225" t="s">
        <v>204</v>
      </c>
      <c r="H201" s="226">
        <v>1</v>
      </c>
      <c r="I201" s="227"/>
      <c r="J201" s="226">
        <f t="shared" si="25"/>
        <v>0</v>
      </c>
      <c r="K201" s="224" t="s">
        <v>1</v>
      </c>
      <c r="L201" s="228"/>
      <c r="M201" s="229" t="s">
        <v>1</v>
      </c>
      <c r="N201" s="230" t="s">
        <v>41</v>
      </c>
      <c r="O201" s="62"/>
      <c r="P201" s="213">
        <f t="shared" si="26"/>
        <v>0</v>
      </c>
      <c r="Q201" s="213">
        <v>1.2E-2</v>
      </c>
      <c r="R201" s="213">
        <f t="shared" si="27"/>
        <v>1.2E-2</v>
      </c>
      <c r="S201" s="213">
        <v>0</v>
      </c>
      <c r="T201" s="214">
        <f t="shared" si="28"/>
        <v>0</v>
      </c>
      <c r="AR201" s="215" t="s">
        <v>267</v>
      </c>
      <c r="AT201" s="215" t="s">
        <v>1905</v>
      </c>
      <c r="AU201" s="215" t="s">
        <v>83</v>
      </c>
      <c r="AY201" s="13" t="s">
        <v>198</v>
      </c>
      <c r="BE201" s="216">
        <f t="shared" si="29"/>
        <v>0</v>
      </c>
      <c r="BF201" s="216">
        <f t="shared" si="30"/>
        <v>0</v>
      </c>
      <c r="BG201" s="216">
        <f t="shared" si="31"/>
        <v>0</v>
      </c>
      <c r="BH201" s="216">
        <f t="shared" si="32"/>
        <v>0</v>
      </c>
      <c r="BI201" s="216">
        <f t="shared" si="33"/>
        <v>0</v>
      </c>
      <c r="BJ201" s="13" t="s">
        <v>83</v>
      </c>
      <c r="BK201" s="216">
        <f t="shared" si="34"/>
        <v>0</v>
      </c>
      <c r="BL201" s="13" t="s">
        <v>231</v>
      </c>
      <c r="BM201" s="215" t="s">
        <v>427</v>
      </c>
    </row>
    <row r="202" spans="2:65" s="1" customFormat="1" ht="24" customHeight="1">
      <c r="B202" s="30"/>
      <c r="C202" s="222" t="s">
        <v>428</v>
      </c>
      <c r="D202" s="222" t="s">
        <v>1905</v>
      </c>
      <c r="E202" s="223" t="s">
        <v>2033</v>
      </c>
      <c r="F202" s="224" t="s">
        <v>2034</v>
      </c>
      <c r="G202" s="225" t="s">
        <v>204</v>
      </c>
      <c r="H202" s="226">
        <v>3</v>
      </c>
      <c r="I202" s="227"/>
      <c r="J202" s="226">
        <f t="shared" si="25"/>
        <v>0</v>
      </c>
      <c r="K202" s="224" t="s">
        <v>1</v>
      </c>
      <c r="L202" s="228"/>
      <c r="M202" s="229" t="s">
        <v>1</v>
      </c>
      <c r="N202" s="230" t="s">
        <v>41</v>
      </c>
      <c r="O202" s="62"/>
      <c r="P202" s="213">
        <f t="shared" si="26"/>
        <v>0</v>
      </c>
      <c r="Q202" s="213">
        <v>1.2E-2</v>
      </c>
      <c r="R202" s="213">
        <f t="shared" si="27"/>
        <v>3.6000000000000004E-2</v>
      </c>
      <c r="S202" s="213">
        <v>0</v>
      </c>
      <c r="T202" s="214">
        <f t="shared" si="28"/>
        <v>0</v>
      </c>
      <c r="AR202" s="215" t="s">
        <v>267</v>
      </c>
      <c r="AT202" s="215" t="s">
        <v>1905</v>
      </c>
      <c r="AU202" s="215" t="s">
        <v>83</v>
      </c>
      <c r="AY202" s="13" t="s">
        <v>198</v>
      </c>
      <c r="BE202" s="216">
        <f t="shared" si="29"/>
        <v>0</v>
      </c>
      <c r="BF202" s="216">
        <f t="shared" si="30"/>
        <v>0</v>
      </c>
      <c r="BG202" s="216">
        <f t="shared" si="31"/>
        <v>0</v>
      </c>
      <c r="BH202" s="216">
        <f t="shared" si="32"/>
        <v>0</v>
      </c>
      <c r="BI202" s="216">
        <f t="shared" si="33"/>
        <v>0</v>
      </c>
      <c r="BJ202" s="13" t="s">
        <v>83</v>
      </c>
      <c r="BK202" s="216">
        <f t="shared" si="34"/>
        <v>0</v>
      </c>
      <c r="BL202" s="13" t="s">
        <v>231</v>
      </c>
      <c r="BM202" s="215" t="s">
        <v>431</v>
      </c>
    </row>
    <row r="203" spans="2:65" s="1" customFormat="1" ht="24" customHeight="1">
      <c r="B203" s="30"/>
      <c r="C203" s="205" t="s">
        <v>323</v>
      </c>
      <c r="D203" s="205" t="s">
        <v>201</v>
      </c>
      <c r="E203" s="206" t="s">
        <v>2035</v>
      </c>
      <c r="F203" s="207" t="s">
        <v>2036</v>
      </c>
      <c r="G203" s="208" t="s">
        <v>204</v>
      </c>
      <c r="H203" s="209">
        <v>4</v>
      </c>
      <c r="I203" s="210"/>
      <c r="J203" s="209">
        <f t="shared" si="25"/>
        <v>0</v>
      </c>
      <c r="K203" s="207" t="s">
        <v>1</v>
      </c>
      <c r="L203" s="34"/>
      <c r="M203" s="211" t="s">
        <v>1</v>
      </c>
      <c r="N203" s="212" t="s">
        <v>41</v>
      </c>
      <c r="O203" s="62"/>
      <c r="P203" s="213">
        <f t="shared" si="26"/>
        <v>0</v>
      </c>
      <c r="Q203" s="213">
        <v>0</v>
      </c>
      <c r="R203" s="213">
        <f t="shared" si="27"/>
        <v>0</v>
      </c>
      <c r="S203" s="213">
        <v>0</v>
      </c>
      <c r="T203" s="214">
        <f t="shared" si="28"/>
        <v>0</v>
      </c>
      <c r="AR203" s="215" t="s">
        <v>231</v>
      </c>
      <c r="AT203" s="215" t="s">
        <v>201</v>
      </c>
      <c r="AU203" s="215" t="s">
        <v>83</v>
      </c>
      <c r="AY203" s="13" t="s">
        <v>198</v>
      </c>
      <c r="BE203" s="216">
        <f t="shared" si="29"/>
        <v>0</v>
      </c>
      <c r="BF203" s="216">
        <f t="shared" si="30"/>
        <v>0</v>
      </c>
      <c r="BG203" s="216">
        <f t="shared" si="31"/>
        <v>0</v>
      </c>
      <c r="BH203" s="216">
        <f t="shared" si="32"/>
        <v>0</v>
      </c>
      <c r="BI203" s="216">
        <f t="shared" si="33"/>
        <v>0</v>
      </c>
      <c r="BJ203" s="13" t="s">
        <v>83</v>
      </c>
      <c r="BK203" s="216">
        <f t="shared" si="34"/>
        <v>0</v>
      </c>
      <c r="BL203" s="13" t="s">
        <v>231</v>
      </c>
      <c r="BM203" s="215" t="s">
        <v>434</v>
      </c>
    </row>
    <row r="204" spans="2:65" s="1" customFormat="1" ht="24" customHeight="1">
      <c r="B204" s="30"/>
      <c r="C204" s="222" t="s">
        <v>435</v>
      </c>
      <c r="D204" s="222" t="s">
        <v>1905</v>
      </c>
      <c r="E204" s="223" t="s">
        <v>2037</v>
      </c>
      <c r="F204" s="224" t="s">
        <v>2038</v>
      </c>
      <c r="G204" s="225" t="s">
        <v>204</v>
      </c>
      <c r="H204" s="226">
        <v>4</v>
      </c>
      <c r="I204" s="227"/>
      <c r="J204" s="226">
        <f t="shared" si="25"/>
        <v>0</v>
      </c>
      <c r="K204" s="224" t="s">
        <v>1</v>
      </c>
      <c r="L204" s="228"/>
      <c r="M204" s="229" t="s">
        <v>1</v>
      </c>
      <c r="N204" s="230" t="s">
        <v>41</v>
      </c>
      <c r="O204" s="62"/>
      <c r="P204" s="213">
        <f t="shared" si="26"/>
        <v>0</v>
      </c>
      <c r="Q204" s="213">
        <v>5.0000000000000001E-3</v>
      </c>
      <c r="R204" s="213">
        <f t="shared" si="27"/>
        <v>0.02</v>
      </c>
      <c r="S204" s="213">
        <v>0</v>
      </c>
      <c r="T204" s="214">
        <f t="shared" si="28"/>
        <v>0</v>
      </c>
      <c r="AR204" s="215" t="s">
        <v>267</v>
      </c>
      <c r="AT204" s="215" t="s">
        <v>1905</v>
      </c>
      <c r="AU204" s="215" t="s">
        <v>83</v>
      </c>
      <c r="AY204" s="13" t="s">
        <v>198</v>
      </c>
      <c r="BE204" s="216">
        <f t="shared" si="29"/>
        <v>0</v>
      </c>
      <c r="BF204" s="216">
        <f t="shared" si="30"/>
        <v>0</v>
      </c>
      <c r="BG204" s="216">
        <f t="shared" si="31"/>
        <v>0</v>
      </c>
      <c r="BH204" s="216">
        <f t="shared" si="32"/>
        <v>0</v>
      </c>
      <c r="BI204" s="216">
        <f t="shared" si="33"/>
        <v>0</v>
      </c>
      <c r="BJ204" s="13" t="s">
        <v>83</v>
      </c>
      <c r="BK204" s="216">
        <f t="shared" si="34"/>
        <v>0</v>
      </c>
      <c r="BL204" s="13" t="s">
        <v>231</v>
      </c>
      <c r="BM204" s="215" t="s">
        <v>438</v>
      </c>
    </row>
    <row r="205" spans="2:65" s="1" customFormat="1" ht="24" customHeight="1">
      <c r="B205" s="30"/>
      <c r="C205" s="205" t="s">
        <v>327</v>
      </c>
      <c r="D205" s="205" t="s">
        <v>201</v>
      </c>
      <c r="E205" s="206" t="s">
        <v>2039</v>
      </c>
      <c r="F205" s="207" t="s">
        <v>2040</v>
      </c>
      <c r="G205" s="208" t="s">
        <v>204</v>
      </c>
      <c r="H205" s="209">
        <v>7</v>
      </c>
      <c r="I205" s="210"/>
      <c r="J205" s="209">
        <f t="shared" si="25"/>
        <v>0</v>
      </c>
      <c r="K205" s="207" t="s">
        <v>1</v>
      </c>
      <c r="L205" s="34"/>
      <c r="M205" s="211" t="s">
        <v>1</v>
      </c>
      <c r="N205" s="212" t="s">
        <v>41</v>
      </c>
      <c r="O205" s="62"/>
      <c r="P205" s="213">
        <f t="shared" si="26"/>
        <v>0</v>
      </c>
      <c r="Q205" s="213">
        <v>0</v>
      </c>
      <c r="R205" s="213">
        <f t="shared" si="27"/>
        <v>0</v>
      </c>
      <c r="S205" s="213">
        <v>0</v>
      </c>
      <c r="T205" s="214">
        <f t="shared" si="28"/>
        <v>0</v>
      </c>
      <c r="AR205" s="215" t="s">
        <v>231</v>
      </c>
      <c r="AT205" s="215" t="s">
        <v>201</v>
      </c>
      <c r="AU205" s="215" t="s">
        <v>83</v>
      </c>
      <c r="AY205" s="13" t="s">
        <v>198</v>
      </c>
      <c r="BE205" s="216">
        <f t="shared" si="29"/>
        <v>0</v>
      </c>
      <c r="BF205" s="216">
        <f t="shared" si="30"/>
        <v>0</v>
      </c>
      <c r="BG205" s="216">
        <f t="shared" si="31"/>
        <v>0</v>
      </c>
      <c r="BH205" s="216">
        <f t="shared" si="32"/>
        <v>0</v>
      </c>
      <c r="BI205" s="216">
        <f t="shared" si="33"/>
        <v>0</v>
      </c>
      <c r="BJ205" s="13" t="s">
        <v>83</v>
      </c>
      <c r="BK205" s="216">
        <f t="shared" si="34"/>
        <v>0</v>
      </c>
      <c r="BL205" s="13" t="s">
        <v>231</v>
      </c>
      <c r="BM205" s="215" t="s">
        <v>442</v>
      </c>
    </row>
    <row r="206" spans="2:65" s="1" customFormat="1" ht="24" customHeight="1">
      <c r="B206" s="30"/>
      <c r="C206" s="222" t="s">
        <v>443</v>
      </c>
      <c r="D206" s="222" t="s">
        <v>1905</v>
      </c>
      <c r="E206" s="223" t="s">
        <v>2041</v>
      </c>
      <c r="F206" s="224" t="s">
        <v>2042</v>
      </c>
      <c r="G206" s="225" t="s">
        <v>204</v>
      </c>
      <c r="H206" s="226">
        <v>7</v>
      </c>
      <c r="I206" s="227"/>
      <c r="J206" s="226">
        <f t="shared" si="25"/>
        <v>0</v>
      </c>
      <c r="K206" s="224" t="s">
        <v>1</v>
      </c>
      <c r="L206" s="228"/>
      <c r="M206" s="229" t="s">
        <v>1</v>
      </c>
      <c r="N206" s="230" t="s">
        <v>41</v>
      </c>
      <c r="O206" s="62"/>
      <c r="P206" s="213">
        <f t="shared" si="26"/>
        <v>0</v>
      </c>
      <c r="Q206" s="213">
        <v>5.0000000000000001E-4</v>
      </c>
      <c r="R206" s="213">
        <f t="shared" si="27"/>
        <v>3.5000000000000001E-3</v>
      </c>
      <c r="S206" s="213">
        <v>0</v>
      </c>
      <c r="T206" s="214">
        <f t="shared" si="28"/>
        <v>0</v>
      </c>
      <c r="AR206" s="215" t="s">
        <v>267</v>
      </c>
      <c r="AT206" s="215" t="s">
        <v>1905</v>
      </c>
      <c r="AU206" s="215" t="s">
        <v>83</v>
      </c>
      <c r="AY206" s="13" t="s">
        <v>198</v>
      </c>
      <c r="BE206" s="216">
        <f t="shared" si="29"/>
        <v>0</v>
      </c>
      <c r="BF206" s="216">
        <f t="shared" si="30"/>
        <v>0</v>
      </c>
      <c r="BG206" s="216">
        <f t="shared" si="31"/>
        <v>0</v>
      </c>
      <c r="BH206" s="216">
        <f t="shared" si="32"/>
        <v>0</v>
      </c>
      <c r="BI206" s="216">
        <f t="shared" si="33"/>
        <v>0</v>
      </c>
      <c r="BJ206" s="13" t="s">
        <v>83</v>
      </c>
      <c r="BK206" s="216">
        <f t="shared" si="34"/>
        <v>0</v>
      </c>
      <c r="BL206" s="13" t="s">
        <v>231</v>
      </c>
      <c r="BM206" s="215" t="s">
        <v>447</v>
      </c>
    </row>
    <row r="207" spans="2:65" s="1" customFormat="1" ht="16.5" customHeight="1">
      <c r="B207" s="30"/>
      <c r="C207" s="205" t="s">
        <v>330</v>
      </c>
      <c r="D207" s="205" t="s">
        <v>201</v>
      </c>
      <c r="E207" s="206" t="s">
        <v>2043</v>
      </c>
      <c r="F207" s="207" t="s">
        <v>2044</v>
      </c>
      <c r="G207" s="208" t="s">
        <v>266</v>
      </c>
      <c r="H207" s="209">
        <v>0.32</v>
      </c>
      <c r="I207" s="210"/>
      <c r="J207" s="209">
        <f t="shared" si="25"/>
        <v>0</v>
      </c>
      <c r="K207" s="207" t="s">
        <v>1</v>
      </c>
      <c r="L207" s="34"/>
      <c r="M207" s="211" t="s">
        <v>1</v>
      </c>
      <c r="N207" s="212" t="s">
        <v>41</v>
      </c>
      <c r="O207" s="62"/>
      <c r="P207" s="213">
        <f t="shared" si="26"/>
        <v>0</v>
      </c>
      <c r="Q207" s="213">
        <v>0</v>
      </c>
      <c r="R207" s="213">
        <f t="shared" si="27"/>
        <v>0</v>
      </c>
      <c r="S207" s="213">
        <v>0</v>
      </c>
      <c r="T207" s="214">
        <f t="shared" si="28"/>
        <v>0</v>
      </c>
      <c r="AR207" s="215" t="s">
        <v>231</v>
      </c>
      <c r="AT207" s="215" t="s">
        <v>201</v>
      </c>
      <c r="AU207" s="215" t="s">
        <v>83</v>
      </c>
      <c r="AY207" s="13" t="s">
        <v>198</v>
      </c>
      <c r="BE207" s="216">
        <f t="shared" si="29"/>
        <v>0</v>
      </c>
      <c r="BF207" s="216">
        <f t="shared" si="30"/>
        <v>0</v>
      </c>
      <c r="BG207" s="216">
        <f t="shared" si="31"/>
        <v>0</v>
      </c>
      <c r="BH207" s="216">
        <f t="shared" si="32"/>
        <v>0</v>
      </c>
      <c r="BI207" s="216">
        <f t="shared" si="33"/>
        <v>0</v>
      </c>
      <c r="BJ207" s="13" t="s">
        <v>83</v>
      </c>
      <c r="BK207" s="216">
        <f t="shared" si="34"/>
        <v>0</v>
      </c>
      <c r="BL207" s="13" t="s">
        <v>231</v>
      </c>
      <c r="BM207" s="215" t="s">
        <v>450</v>
      </c>
    </row>
    <row r="208" spans="2:65" s="1" customFormat="1" ht="24" customHeight="1">
      <c r="B208" s="30"/>
      <c r="C208" s="205" t="s">
        <v>451</v>
      </c>
      <c r="D208" s="205" t="s">
        <v>201</v>
      </c>
      <c r="E208" s="206" t="s">
        <v>2045</v>
      </c>
      <c r="F208" s="207" t="s">
        <v>2046</v>
      </c>
      <c r="G208" s="208" t="s">
        <v>266</v>
      </c>
      <c r="H208" s="209">
        <v>0.32</v>
      </c>
      <c r="I208" s="210"/>
      <c r="J208" s="209">
        <f t="shared" si="25"/>
        <v>0</v>
      </c>
      <c r="K208" s="207" t="s">
        <v>1</v>
      </c>
      <c r="L208" s="34"/>
      <c r="M208" s="211" t="s">
        <v>1</v>
      </c>
      <c r="N208" s="212" t="s">
        <v>41</v>
      </c>
      <c r="O208" s="62"/>
      <c r="P208" s="213">
        <f t="shared" si="26"/>
        <v>0</v>
      </c>
      <c r="Q208" s="213">
        <v>0</v>
      </c>
      <c r="R208" s="213">
        <f t="shared" si="27"/>
        <v>0</v>
      </c>
      <c r="S208" s="213">
        <v>0</v>
      </c>
      <c r="T208" s="214">
        <f t="shared" si="28"/>
        <v>0</v>
      </c>
      <c r="AR208" s="215" t="s">
        <v>231</v>
      </c>
      <c r="AT208" s="215" t="s">
        <v>201</v>
      </c>
      <c r="AU208" s="215" t="s">
        <v>83</v>
      </c>
      <c r="AY208" s="13" t="s">
        <v>198</v>
      </c>
      <c r="BE208" s="216">
        <f t="shared" si="29"/>
        <v>0</v>
      </c>
      <c r="BF208" s="216">
        <f t="shared" si="30"/>
        <v>0</v>
      </c>
      <c r="BG208" s="216">
        <f t="shared" si="31"/>
        <v>0</v>
      </c>
      <c r="BH208" s="216">
        <f t="shared" si="32"/>
        <v>0</v>
      </c>
      <c r="BI208" s="216">
        <f t="shared" si="33"/>
        <v>0</v>
      </c>
      <c r="BJ208" s="13" t="s">
        <v>83</v>
      </c>
      <c r="BK208" s="216">
        <f t="shared" si="34"/>
        <v>0</v>
      </c>
      <c r="BL208" s="13" t="s">
        <v>231</v>
      </c>
      <c r="BM208" s="215" t="s">
        <v>454</v>
      </c>
    </row>
    <row r="209" spans="2:65" s="11" customFormat="1" ht="25.9" customHeight="1">
      <c r="B209" s="189"/>
      <c r="C209" s="190"/>
      <c r="D209" s="191" t="s">
        <v>75</v>
      </c>
      <c r="E209" s="192" t="s">
        <v>2047</v>
      </c>
      <c r="F209" s="192" t="s">
        <v>2048</v>
      </c>
      <c r="G209" s="190"/>
      <c r="H209" s="190"/>
      <c r="I209" s="193"/>
      <c r="J209" s="194">
        <f>BK209</f>
        <v>0</v>
      </c>
      <c r="K209" s="190"/>
      <c r="L209" s="195"/>
      <c r="M209" s="196"/>
      <c r="N209" s="197"/>
      <c r="O209" s="197"/>
      <c r="P209" s="198">
        <f>SUM(P210:P227)</f>
        <v>0</v>
      </c>
      <c r="Q209" s="197"/>
      <c r="R209" s="198">
        <f>SUM(R210:R227)</f>
        <v>0.19918000000000002</v>
      </c>
      <c r="S209" s="197"/>
      <c r="T209" s="199">
        <f>SUM(T210:T227)</f>
        <v>0</v>
      </c>
      <c r="AR209" s="200" t="s">
        <v>85</v>
      </c>
      <c r="AT209" s="201" t="s">
        <v>75</v>
      </c>
      <c r="AU209" s="201" t="s">
        <v>76</v>
      </c>
      <c r="AY209" s="200" t="s">
        <v>198</v>
      </c>
      <c r="BK209" s="202">
        <f>SUM(BK210:BK227)</f>
        <v>0</v>
      </c>
    </row>
    <row r="210" spans="2:65" s="1" customFormat="1" ht="24" customHeight="1">
      <c r="B210" s="30"/>
      <c r="C210" s="205" t="s">
        <v>334</v>
      </c>
      <c r="D210" s="205" t="s">
        <v>201</v>
      </c>
      <c r="E210" s="206" t="s">
        <v>2049</v>
      </c>
      <c r="F210" s="207" t="s">
        <v>2050</v>
      </c>
      <c r="G210" s="208" t="s">
        <v>256</v>
      </c>
      <c r="H210" s="209">
        <v>9</v>
      </c>
      <c r="I210" s="210"/>
      <c r="J210" s="209">
        <f t="shared" ref="J210:J227" si="35">ROUND(I210*H210,2)</f>
        <v>0</v>
      </c>
      <c r="K210" s="207" t="s">
        <v>1</v>
      </c>
      <c r="L210" s="34"/>
      <c r="M210" s="211" t="s">
        <v>1</v>
      </c>
      <c r="N210" s="212" t="s">
        <v>41</v>
      </c>
      <c r="O210" s="62"/>
      <c r="P210" s="213">
        <f t="shared" ref="P210:P227" si="36">O210*H210</f>
        <v>0</v>
      </c>
      <c r="Q210" s="213">
        <v>7.7999999999999999E-4</v>
      </c>
      <c r="R210" s="213">
        <f t="shared" ref="R210:R227" si="37">Q210*H210</f>
        <v>7.0200000000000002E-3</v>
      </c>
      <c r="S210" s="213">
        <v>0</v>
      </c>
      <c r="T210" s="214">
        <f t="shared" ref="T210:T227" si="38">S210*H210</f>
        <v>0</v>
      </c>
      <c r="AR210" s="215" t="s">
        <v>231</v>
      </c>
      <c r="AT210" s="215" t="s">
        <v>201</v>
      </c>
      <c r="AU210" s="215" t="s">
        <v>83</v>
      </c>
      <c r="AY210" s="13" t="s">
        <v>198</v>
      </c>
      <c r="BE210" s="216">
        <f t="shared" ref="BE210:BE227" si="39">IF(N210="základní",J210,0)</f>
        <v>0</v>
      </c>
      <c r="BF210" s="216">
        <f t="shared" ref="BF210:BF227" si="40">IF(N210="snížená",J210,0)</f>
        <v>0</v>
      </c>
      <c r="BG210" s="216">
        <f t="shared" ref="BG210:BG227" si="41">IF(N210="zákl. přenesená",J210,0)</f>
        <v>0</v>
      </c>
      <c r="BH210" s="216">
        <f t="shared" ref="BH210:BH227" si="42">IF(N210="sníž. přenesená",J210,0)</f>
        <v>0</v>
      </c>
      <c r="BI210" s="216">
        <f t="shared" ref="BI210:BI227" si="43">IF(N210="nulová",J210,0)</f>
        <v>0</v>
      </c>
      <c r="BJ210" s="13" t="s">
        <v>83</v>
      </c>
      <c r="BK210" s="216">
        <f t="shared" ref="BK210:BK227" si="44">ROUND(I210*H210,2)</f>
        <v>0</v>
      </c>
      <c r="BL210" s="13" t="s">
        <v>231</v>
      </c>
      <c r="BM210" s="215" t="s">
        <v>457</v>
      </c>
    </row>
    <row r="211" spans="2:65" s="1" customFormat="1" ht="24" customHeight="1">
      <c r="B211" s="30"/>
      <c r="C211" s="205" t="s">
        <v>458</v>
      </c>
      <c r="D211" s="205" t="s">
        <v>201</v>
      </c>
      <c r="E211" s="206" t="s">
        <v>2051</v>
      </c>
      <c r="F211" s="207" t="s">
        <v>2052</v>
      </c>
      <c r="G211" s="208" t="s">
        <v>256</v>
      </c>
      <c r="H211" s="209">
        <v>16</v>
      </c>
      <c r="I211" s="210"/>
      <c r="J211" s="209">
        <f t="shared" si="35"/>
        <v>0</v>
      </c>
      <c r="K211" s="207" t="s">
        <v>1</v>
      </c>
      <c r="L211" s="34"/>
      <c r="M211" s="211" t="s">
        <v>1</v>
      </c>
      <c r="N211" s="212" t="s">
        <v>41</v>
      </c>
      <c r="O211" s="62"/>
      <c r="P211" s="213">
        <f t="shared" si="36"/>
        <v>0</v>
      </c>
      <c r="Q211" s="213">
        <v>1.1900000000000001E-3</v>
      </c>
      <c r="R211" s="213">
        <f t="shared" si="37"/>
        <v>1.9040000000000001E-2</v>
      </c>
      <c r="S211" s="213">
        <v>0</v>
      </c>
      <c r="T211" s="214">
        <f t="shared" si="38"/>
        <v>0</v>
      </c>
      <c r="AR211" s="215" t="s">
        <v>231</v>
      </c>
      <c r="AT211" s="215" t="s">
        <v>201</v>
      </c>
      <c r="AU211" s="215" t="s">
        <v>83</v>
      </c>
      <c r="AY211" s="13" t="s">
        <v>198</v>
      </c>
      <c r="BE211" s="216">
        <f t="shared" si="39"/>
        <v>0</v>
      </c>
      <c r="BF211" s="216">
        <f t="shared" si="40"/>
        <v>0</v>
      </c>
      <c r="BG211" s="216">
        <f t="shared" si="41"/>
        <v>0</v>
      </c>
      <c r="BH211" s="216">
        <f t="shared" si="42"/>
        <v>0</v>
      </c>
      <c r="BI211" s="216">
        <f t="shared" si="43"/>
        <v>0</v>
      </c>
      <c r="BJ211" s="13" t="s">
        <v>83</v>
      </c>
      <c r="BK211" s="216">
        <f t="shared" si="44"/>
        <v>0</v>
      </c>
      <c r="BL211" s="13" t="s">
        <v>231</v>
      </c>
      <c r="BM211" s="215" t="s">
        <v>461</v>
      </c>
    </row>
    <row r="212" spans="2:65" s="1" customFormat="1" ht="24" customHeight="1">
      <c r="B212" s="30"/>
      <c r="C212" s="205" t="s">
        <v>337</v>
      </c>
      <c r="D212" s="205" t="s">
        <v>201</v>
      </c>
      <c r="E212" s="206" t="s">
        <v>2053</v>
      </c>
      <c r="F212" s="207" t="s">
        <v>2054</v>
      </c>
      <c r="G212" s="208" t="s">
        <v>256</v>
      </c>
      <c r="H212" s="209">
        <v>6</v>
      </c>
      <c r="I212" s="210"/>
      <c r="J212" s="209">
        <f t="shared" si="35"/>
        <v>0</v>
      </c>
      <c r="K212" s="207" t="s">
        <v>1</v>
      </c>
      <c r="L212" s="34"/>
      <c r="M212" s="211" t="s">
        <v>1</v>
      </c>
      <c r="N212" s="212" t="s">
        <v>41</v>
      </c>
      <c r="O212" s="62"/>
      <c r="P212" s="213">
        <f t="shared" si="36"/>
        <v>0</v>
      </c>
      <c r="Q212" s="213">
        <v>1.48E-3</v>
      </c>
      <c r="R212" s="213">
        <f t="shared" si="37"/>
        <v>8.879999999999999E-3</v>
      </c>
      <c r="S212" s="213">
        <v>0</v>
      </c>
      <c r="T212" s="214">
        <f t="shared" si="38"/>
        <v>0</v>
      </c>
      <c r="AR212" s="215" t="s">
        <v>231</v>
      </c>
      <c r="AT212" s="215" t="s">
        <v>201</v>
      </c>
      <c r="AU212" s="215" t="s">
        <v>83</v>
      </c>
      <c r="AY212" s="13" t="s">
        <v>198</v>
      </c>
      <c r="BE212" s="216">
        <f t="shared" si="39"/>
        <v>0</v>
      </c>
      <c r="BF212" s="216">
        <f t="shared" si="40"/>
        <v>0</v>
      </c>
      <c r="BG212" s="216">
        <f t="shared" si="41"/>
        <v>0</v>
      </c>
      <c r="BH212" s="216">
        <f t="shared" si="42"/>
        <v>0</v>
      </c>
      <c r="BI212" s="216">
        <f t="shared" si="43"/>
        <v>0</v>
      </c>
      <c r="BJ212" s="13" t="s">
        <v>83</v>
      </c>
      <c r="BK212" s="216">
        <f t="shared" si="44"/>
        <v>0</v>
      </c>
      <c r="BL212" s="13" t="s">
        <v>231</v>
      </c>
      <c r="BM212" s="215" t="s">
        <v>464</v>
      </c>
    </row>
    <row r="213" spans="2:65" s="1" customFormat="1" ht="24" customHeight="1">
      <c r="B213" s="30"/>
      <c r="C213" s="205" t="s">
        <v>465</v>
      </c>
      <c r="D213" s="205" t="s">
        <v>201</v>
      </c>
      <c r="E213" s="206" t="s">
        <v>2055</v>
      </c>
      <c r="F213" s="207" t="s">
        <v>2056</v>
      </c>
      <c r="G213" s="208" t="s">
        <v>256</v>
      </c>
      <c r="H213" s="209">
        <v>33</v>
      </c>
      <c r="I213" s="210"/>
      <c r="J213" s="209">
        <f t="shared" si="35"/>
        <v>0</v>
      </c>
      <c r="K213" s="207" t="s">
        <v>1</v>
      </c>
      <c r="L213" s="34"/>
      <c r="M213" s="211" t="s">
        <v>1</v>
      </c>
      <c r="N213" s="212" t="s">
        <v>41</v>
      </c>
      <c r="O213" s="62"/>
      <c r="P213" s="213">
        <f t="shared" si="36"/>
        <v>0</v>
      </c>
      <c r="Q213" s="213">
        <v>1.81E-3</v>
      </c>
      <c r="R213" s="213">
        <f t="shared" si="37"/>
        <v>5.9729999999999998E-2</v>
      </c>
      <c r="S213" s="213">
        <v>0</v>
      </c>
      <c r="T213" s="214">
        <f t="shared" si="38"/>
        <v>0</v>
      </c>
      <c r="AR213" s="215" t="s">
        <v>231</v>
      </c>
      <c r="AT213" s="215" t="s">
        <v>201</v>
      </c>
      <c r="AU213" s="215" t="s">
        <v>83</v>
      </c>
      <c r="AY213" s="13" t="s">
        <v>198</v>
      </c>
      <c r="BE213" s="216">
        <f t="shared" si="39"/>
        <v>0</v>
      </c>
      <c r="BF213" s="216">
        <f t="shared" si="40"/>
        <v>0</v>
      </c>
      <c r="BG213" s="216">
        <f t="shared" si="41"/>
        <v>0</v>
      </c>
      <c r="BH213" s="216">
        <f t="shared" si="42"/>
        <v>0</v>
      </c>
      <c r="BI213" s="216">
        <f t="shared" si="43"/>
        <v>0</v>
      </c>
      <c r="BJ213" s="13" t="s">
        <v>83</v>
      </c>
      <c r="BK213" s="216">
        <f t="shared" si="44"/>
        <v>0</v>
      </c>
      <c r="BL213" s="13" t="s">
        <v>231</v>
      </c>
      <c r="BM213" s="215" t="s">
        <v>468</v>
      </c>
    </row>
    <row r="214" spans="2:65" s="1" customFormat="1" ht="24" customHeight="1">
      <c r="B214" s="30"/>
      <c r="C214" s="205" t="s">
        <v>341</v>
      </c>
      <c r="D214" s="205" t="s">
        <v>201</v>
      </c>
      <c r="E214" s="206" t="s">
        <v>2057</v>
      </c>
      <c r="F214" s="207" t="s">
        <v>2058</v>
      </c>
      <c r="G214" s="208" t="s">
        <v>256</v>
      </c>
      <c r="H214" s="209">
        <v>7</v>
      </c>
      <c r="I214" s="210"/>
      <c r="J214" s="209">
        <f t="shared" si="35"/>
        <v>0</v>
      </c>
      <c r="K214" s="207" t="s">
        <v>1</v>
      </c>
      <c r="L214" s="34"/>
      <c r="M214" s="211" t="s">
        <v>1</v>
      </c>
      <c r="N214" s="212" t="s">
        <v>41</v>
      </c>
      <c r="O214" s="62"/>
      <c r="P214" s="213">
        <f t="shared" si="36"/>
        <v>0</v>
      </c>
      <c r="Q214" s="213">
        <v>2.1700000000000001E-3</v>
      </c>
      <c r="R214" s="213">
        <f t="shared" si="37"/>
        <v>1.519E-2</v>
      </c>
      <c r="S214" s="213">
        <v>0</v>
      </c>
      <c r="T214" s="214">
        <f t="shared" si="38"/>
        <v>0</v>
      </c>
      <c r="AR214" s="215" t="s">
        <v>231</v>
      </c>
      <c r="AT214" s="215" t="s">
        <v>201</v>
      </c>
      <c r="AU214" s="215" t="s">
        <v>83</v>
      </c>
      <c r="AY214" s="13" t="s">
        <v>198</v>
      </c>
      <c r="BE214" s="216">
        <f t="shared" si="39"/>
        <v>0</v>
      </c>
      <c r="BF214" s="216">
        <f t="shared" si="40"/>
        <v>0</v>
      </c>
      <c r="BG214" s="216">
        <f t="shared" si="41"/>
        <v>0</v>
      </c>
      <c r="BH214" s="216">
        <f t="shared" si="42"/>
        <v>0</v>
      </c>
      <c r="BI214" s="216">
        <f t="shared" si="43"/>
        <v>0</v>
      </c>
      <c r="BJ214" s="13" t="s">
        <v>83</v>
      </c>
      <c r="BK214" s="216">
        <f t="shared" si="44"/>
        <v>0</v>
      </c>
      <c r="BL214" s="13" t="s">
        <v>231</v>
      </c>
      <c r="BM214" s="215" t="s">
        <v>471</v>
      </c>
    </row>
    <row r="215" spans="2:65" s="1" customFormat="1" ht="16.5" customHeight="1">
      <c r="B215" s="30"/>
      <c r="C215" s="205" t="s">
        <v>472</v>
      </c>
      <c r="D215" s="205" t="s">
        <v>201</v>
      </c>
      <c r="E215" s="206" t="s">
        <v>2059</v>
      </c>
      <c r="F215" s="207" t="s">
        <v>2060</v>
      </c>
      <c r="G215" s="208" t="s">
        <v>256</v>
      </c>
      <c r="H215" s="209">
        <v>64</v>
      </c>
      <c r="I215" s="210"/>
      <c r="J215" s="209">
        <f t="shared" si="35"/>
        <v>0</v>
      </c>
      <c r="K215" s="207" t="s">
        <v>1</v>
      </c>
      <c r="L215" s="34"/>
      <c r="M215" s="211" t="s">
        <v>1</v>
      </c>
      <c r="N215" s="212" t="s">
        <v>41</v>
      </c>
      <c r="O215" s="62"/>
      <c r="P215" s="213">
        <f t="shared" si="36"/>
        <v>0</v>
      </c>
      <c r="Q215" s="213">
        <v>0</v>
      </c>
      <c r="R215" s="213">
        <f t="shared" si="37"/>
        <v>0</v>
      </c>
      <c r="S215" s="213">
        <v>0</v>
      </c>
      <c r="T215" s="214">
        <f t="shared" si="38"/>
        <v>0</v>
      </c>
      <c r="AR215" s="215" t="s">
        <v>231</v>
      </c>
      <c r="AT215" s="215" t="s">
        <v>201</v>
      </c>
      <c r="AU215" s="215" t="s">
        <v>83</v>
      </c>
      <c r="AY215" s="13" t="s">
        <v>198</v>
      </c>
      <c r="BE215" s="216">
        <f t="shared" si="39"/>
        <v>0</v>
      </c>
      <c r="BF215" s="216">
        <f t="shared" si="40"/>
        <v>0</v>
      </c>
      <c r="BG215" s="216">
        <f t="shared" si="41"/>
        <v>0</v>
      </c>
      <c r="BH215" s="216">
        <f t="shared" si="42"/>
        <v>0</v>
      </c>
      <c r="BI215" s="216">
        <f t="shared" si="43"/>
        <v>0</v>
      </c>
      <c r="BJ215" s="13" t="s">
        <v>83</v>
      </c>
      <c r="BK215" s="216">
        <f t="shared" si="44"/>
        <v>0</v>
      </c>
      <c r="BL215" s="13" t="s">
        <v>231</v>
      </c>
      <c r="BM215" s="215" t="s">
        <v>475</v>
      </c>
    </row>
    <row r="216" spans="2:65" s="1" customFormat="1" ht="16.5" customHeight="1">
      <c r="B216" s="30"/>
      <c r="C216" s="205" t="s">
        <v>344</v>
      </c>
      <c r="D216" s="205" t="s">
        <v>201</v>
      </c>
      <c r="E216" s="206" t="s">
        <v>2061</v>
      </c>
      <c r="F216" s="207" t="s">
        <v>2062</v>
      </c>
      <c r="G216" s="208" t="s">
        <v>256</v>
      </c>
      <c r="H216" s="209">
        <v>7</v>
      </c>
      <c r="I216" s="210"/>
      <c r="J216" s="209">
        <f t="shared" si="35"/>
        <v>0</v>
      </c>
      <c r="K216" s="207" t="s">
        <v>1</v>
      </c>
      <c r="L216" s="34"/>
      <c r="M216" s="211" t="s">
        <v>1</v>
      </c>
      <c r="N216" s="212" t="s">
        <v>41</v>
      </c>
      <c r="O216" s="62"/>
      <c r="P216" s="213">
        <f t="shared" si="36"/>
        <v>0</v>
      </c>
      <c r="Q216" s="213">
        <v>0</v>
      </c>
      <c r="R216" s="213">
        <f t="shared" si="37"/>
        <v>0</v>
      </c>
      <c r="S216" s="213">
        <v>0</v>
      </c>
      <c r="T216" s="214">
        <f t="shared" si="38"/>
        <v>0</v>
      </c>
      <c r="AR216" s="215" t="s">
        <v>231</v>
      </c>
      <c r="AT216" s="215" t="s">
        <v>201</v>
      </c>
      <c r="AU216" s="215" t="s">
        <v>83</v>
      </c>
      <c r="AY216" s="13" t="s">
        <v>198</v>
      </c>
      <c r="BE216" s="216">
        <f t="shared" si="39"/>
        <v>0</v>
      </c>
      <c r="BF216" s="216">
        <f t="shared" si="40"/>
        <v>0</v>
      </c>
      <c r="BG216" s="216">
        <f t="shared" si="41"/>
        <v>0</v>
      </c>
      <c r="BH216" s="216">
        <f t="shared" si="42"/>
        <v>0</v>
      </c>
      <c r="BI216" s="216">
        <f t="shared" si="43"/>
        <v>0</v>
      </c>
      <c r="BJ216" s="13" t="s">
        <v>83</v>
      </c>
      <c r="BK216" s="216">
        <f t="shared" si="44"/>
        <v>0</v>
      </c>
      <c r="BL216" s="13" t="s">
        <v>231</v>
      </c>
      <c r="BM216" s="215" t="s">
        <v>478</v>
      </c>
    </row>
    <row r="217" spans="2:65" s="1" customFormat="1" ht="16.5" customHeight="1">
      <c r="B217" s="30"/>
      <c r="C217" s="205" t="s">
        <v>479</v>
      </c>
      <c r="D217" s="205" t="s">
        <v>201</v>
      </c>
      <c r="E217" s="206" t="s">
        <v>2063</v>
      </c>
      <c r="F217" s="207" t="s">
        <v>2064</v>
      </c>
      <c r="G217" s="208" t="s">
        <v>204</v>
      </c>
      <c r="H217" s="209">
        <v>72</v>
      </c>
      <c r="I217" s="210"/>
      <c r="J217" s="209">
        <f t="shared" si="35"/>
        <v>0</v>
      </c>
      <c r="K217" s="207" t="s">
        <v>1</v>
      </c>
      <c r="L217" s="34"/>
      <c r="M217" s="211" t="s">
        <v>1</v>
      </c>
      <c r="N217" s="212" t="s">
        <v>41</v>
      </c>
      <c r="O217" s="62"/>
      <c r="P217" s="213">
        <f t="shared" si="36"/>
        <v>0</v>
      </c>
      <c r="Q217" s="213">
        <v>1.0000000000000001E-5</v>
      </c>
      <c r="R217" s="213">
        <f t="shared" si="37"/>
        <v>7.2000000000000005E-4</v>
      </c>
      <c r="S217" s="213">
        <v>0</v>
      </c>
      <c r="T217" s="214">
        <f t="shared" si="38"/>
        <v>0</v>
      </c>
      <c r="AR217" s="215" t="s">
        <v>231</v>
      </c>
      <c r="AT217" s="215" t="s">
        <v>201</v>
      </c>
      <c r="AU217" s="215" t="s">
        <v>83</v>
      </c>
      <c r="AY217" s="13" t="s">
        <v>198</v>
      </c>
      <c r="BE217" s="216">
        <f t="shared" si="39"/>
        <v>0</v>
      </c>
      <c r="BF217" s="216">
        <f t="shared" si="40"/>
        <v>0</v>
      </c>
      <c r="BG217" s="216">
        <f t="shared" si="41"/>
        <v>0</v>
      </c>
      <c r="BH217" s="216">
        <f t="shared" si="42"/>
        <v>0</v>
      </c>
      <c r="BI217" s="216">
        <f t="shared" si="43"/>
        <v>0</v>
      </c>
      <c r="BJ217" s="13" t="s">
        <v>83</v>
      </c>
      <c r="BK217" s="216">
        <f t="shared" si="44"/>
        <v>0</v>
      </c>
      <c r="BL217" s="13" t="s">
        <v>231</v>
      </c>
      <c r="BM217" s="215" t="s">
        <v>482</v>
      </c>
    </row>
    <row r="218" spans="2:65" s="1" customFormat="1" ht="24" customHeight="1">
      <c r="B218" s="30"/>
      <c r="C218" s="205" t="s">
        <v>348</v>
      </c>
      <c r="D218" s="205" t="s">
        <v>201</v>
      </c>
      <c r="E218" s="206" t="s">
        <v>2065</v>
      </c>
      <c r="F218" s="207" t="s">
        <v>2066</v>
      </c>
      <c r="G218" s="208" t="s">
        <v>256</v>
      </c>
      <c r="H218" s="209">
        <v>14</v>
      </c>
      <c r="I218" s="210"/>
      <c r="J218" s="209">
        <f t="shared" si="35"/>
        <v>0</v>
      </c>
      <c r="K218" s="207" t="s">
        <v>1</v>
      </c>
      <c r="L218" s="34"/>
      <c r="M218" s="211" t="s">
        <v>1</v>
      </c>
      <c r="N218" s="212" t="s">
        <v>41</v>
      </c>
      <c r="O218" s="62"/>
      <c r="P218" s="213">
        <f t="shared" si="36"/>
        <v>0</v>
      </c>
      <c r="Q218" s="213">
        <v>1E-4</v>
      </c>
      <c r="R218" s="213">
        <f t="shared" si="37"/>
        <v>1.4E-3</v>
      </c>
      <c r="S218" s="213">
        <v>0</v>
      </c>
      <c r="T218" s="214">
        <f t="shared" si="38"/>
        <v>0</v>
      </c>
      <c r="AR218" s="215" t="s">
        <v>231</v>
      </c>
      <c r="AT218" s="215" t="s">
        <v>201</v>
      </c>
      <c r="AU218" s="215" t="s">
        <v>83</v>
      </c>
      <c r="AY218" s="13" t="s">
        <v>198</v>
      </c>
      <c r="BE218" s="216">
        <f t="shared" si="39"/>
        <v>0</v>
      </c>
      <c r="BF218" s="216">
        <f t="shared" si="40"/>
        <v>0</v>
      </c>
      <c r="BG218" s="216">
        <f t="shared" si="41"/>
        <v>0</v>
      </c>
      <c r="BH218" s="216">
        <f t="shared" si="42"/>
        <v>0</v>
      </c>
      <c r="BI218" s="216">
        <f t="shared" si="43"/>
        <v>0</v>
      </c>
      <c r="BJ218" s="13" t="s">
        <v>83</v>
      </c>
      <c r="BK218" s="216">
        <f t="shared" si="44"/>
        <v>0</v>
      </c>
      <c r="BL218" s="13" t="s">
        <v>231</v>
      </c>
      <c r="BM218" s="215" t="s">
        <v>485</v>
      </c>
    </row>
    <row r="219" spans="2:65" s="1" customFormat="1" ht="24" customHeight="1">
      <c r="B219" s="30"/>
      <c r="C219" s="205" t="s">
        <v>486</v>
      </c>
      <c r="D219" s="205" t="s">
        <v>201</v>
      </c>
      <c r="E219" s="206" t="s">
        <v>2067</v>
      </c>
      <c r="F219" s="207" t="s">
        <v>2068</v>
      </c>
      <c r="G219" s="208" t="s">
        <v>256</v>
      </c>
      <c r="H219" s="209">
        <v>245</v>
      </c>
      <c r="I219" s="210"/>
      <c r="J219" s="209">
        <f t="shared" si="35"/>
        <v>0</v>
      </c>
      <c r="K219" s="207" t="s">
        <v>1</v>
      </c>
      <c r="L219" s="34"/>
      <c r="M219" s="211" t="s">
        <v>1</v>
      </c>
      <c r="N219" s="212" t="s">
        <v>41</v>
      </c>
      <c r="O219" s="62"/>
      <c r="P219" s="213">
        <f t="shared" si="36"/>
        <v>0</v>
      </c>
      <c r="Q219" s="213">
        <v>2.0000000000000001E-4</v>
      </c>
      <c r="R219" s="213">
        <f t="shared" si="37"/>
        <v>4.9000000000000002E-2</v>
      </c>
      <c r="S219" s="213">
        <v>0</v>
      </c>
      <c r="T219" s="214">
        <f t="shared" si="38"/>
        <v>0</v>
      </c>
      <c r="AR219" s="215" t="s">
        <v>231</v>
      </c>
      <c r="AT219" s="215" t="s">
        <v>201</v>
      </c>
      <c r="AU219" s="215" t="s">
        <v>83</v>
      </c>
      <c r="AY219" s="13" t="s">
        <v>198</v>
      </c>
      <c r="BE219" s="216">
        <f t="shared" si="39"/>
        <v>0</v>
      </c>
      <c r="BF219" s="216">
        <f t="shared" si="40"/>
        <v>0</v>
      </c>
      <c r="BG219" s="216">
        <f t="shared" si="41"/>
        <v>0</v>
      </c>
      <c r="BH219" s="216">
        <f t="shared" si="42"/>
        <v>0</v>
      </c>
      <c r="BI219" s="216">
        <f t="shared" si="43"/>
        <v>0</v>
      </c>
      <c r="BJ219" s="13" t="s">
        <v>83</v>
      </c>
      <c r="BK219" s="216">
        <f t="shared" si="44"/>
        <v>0</v>
      </c>
      <c r="BL219" s="13" t="s">
        <v>231</v>
      </c>
      <c r="BM219" s="215" t="s">
        <v>489</v>
      </c>
    </row>
    <row r="220" spans="2:65" s="1" customFormat="1" ht="24" customHeight="1">
      <c r="B220" s="30"/>
      <c r="C220" s="205" t="s">
        <v>351</v>
      </c>
      <c r="D220" s="205" t="s">
        <v>201</v>
      </c>
      <c r="E220" s="206" t="s">
        <v>2069</v>
      </c>
      <c r="F220" s="207" t="s">
        <v>2070</v>
      </c>
      <c r="G220" s="208" t="s">
        <v>256</v>
      </c>
      <c r="H220" s="209">
        <v>53</v>
      </c>
      <c r="I220" s="210"/>
      <c r="J220" s="209">
        <f t="shared" si="35"/>
        <v>0</v>
      </c>
      <c r="K220" s="207" t="s">
        <v>1</v>
      </c>
      <c r="L220" s="34"/>
      <c r="M220" s="211" t="s">
        <v>1</v>
      </c>
      <c r="N220" s="212" t="s">
        <v>41</v>
      </c>
      <c r="O220" s="62"/>
      <c r="P220" s="213">
        <f t="shared" si="36"/>
        <v>0</v>
      </c>
      <c r="Q220" s="213">
        <v>2.0000000000000001E-4</v>
      </c>
      <c r="R220" s="213">
        <f t="shared" si="37"/>
        <v>1.06E-2</v>
      </c>
      <c r="S220" s="213">
        <v>0</v>
      </c>
      <c r="T220" s="214">
        <f t="shared" si="38"/>
        <v>0</v>
      </c>
      <c r="AR220" s="215" t="s">
        <v>231</v>
      </c>
      <c r="AT220" s="215" t="s">
        <v>201</v>
      </c>
      <c r="AU220" s="215" t="s">
        <v>83</v>
      </c>
      <c r="AY220" s="13" t="s">
        <v>198</v>
      </c>
      <c r="BE220" s="216">
        <f t="shared" si="39"/>
        <v>0</v>
      </c>
      <c r="BF220" s="216">
        <f t="shared" si="40"/>
        <v>0</v>
      </c>
      <c r="BG220" s="216">
        <f t="shared" si="41"/>
        <v>0</v>
      </c>
      <c r="BH220" s="216">
        <f t="shared" si="42"/>
        <v>0</v>
      </c>
      <c r="BI220" s="216">
        <f t="shared" si="43"/>
        <v>0</v>
      </c>
      <c r="BJ220" s="13" t="s">
        <v>83</v>
      </c>
      <c r="BK220" s="216">
        <f t="shared" si="44"/>
        <v>0</v>
      </c>
      <c r="BL220" s="13" t="s">
        <v>231</v>
      </c>
      <c r="BM220" s="215" t="s">
        <v>492</v>
      </c>
    </row>
    <row r="221" spans="2:65" s="1" customFormat="1" ht="24" customHeight="1">
      <c r="B221" s="30"/>
      <c r="C221" s="205" t="s">
        <v>493</v>
      </c>
      <c r="D221" s="205" t="s">
        <v>201</v>
      </c>
      <c r="E221" s="206" t="s">
        <v>2071</v>
      </c>
      <c r="F221" s="207" t="s">
        <v>2072</v>
      </c>
      <c r="G221" s="208" t="s">
        <v>256</v>
      </c>
      <c r="H221" s="209">
        <v>36</v>
      </c>
      <c r="I221" s="210"/>
      <c r="J221" s="209">
        <f t="shared" si="35"/>
        <v>0</v>
      </c>
      <c r="K221" s="207" t="s">
        <v>1</v>
      </c>
      <c r="L221" s="34"/>
      <c r="M221" s="211" t="s">
        <v>1</v>
      </c>
      <c r="N221" s="212" t="s">
        <v>41</v>
      </c>
      <c r="O221" s="62"/>
      <c r="P221" s="213">
        <f t="shared" si="36"/>
        <v>0</v>
      </c>
      <c r="Q221" s="213">
        <v>2.9999999999999997E-4</v>
      </c>
      <c r="R221" s="213">
        <f t="shared" si="37"/>
        <v>1.0799999999999999E-2</v>
      </c>
      <c r="S221" s="213">
        <v>0</v>
      </c>
      <c r="T221" s="214">
        <f t="shared" si="38"/>
        <v>0</v>
      </c>
      <c r="AR221" s="215" t="s">
        <v>231</v>
      </c>
      <c r="AT221" s="215" t="s">
        <v>201</v>
      </c>
      <c r="AU221" s="215" t="s">
        <v>83</v>
      </c>
      <c r="AY221" s="13" t="s">
        <v>198</v>
      </c>
      <c r="BE221" s="216">
        <f t="shared" si="39"/>
        <v>0</v>
      </c>
      <c r="BF221" s="216">
        <f t="shared" si="40"/>
        <v>0</v>
      </c>
      <c r="BG221" s="216">
        <f t="shared" si="41"/>
        <v>0</v>
      </c>
      <c r="BH221" s="216">
        <f t="shared" si="42"/>
        <v>0</v>
      </c>
      <c r="BI221" s="216">
        <f t="shared" si="43"/>
        <v>0</v>
      </c>
      <c r="BJ221" s="13" t="s">
        <v>83</v>
      </c>
      <c r="BK221" s="216">
        <f t="shared" si="44"/>
        <v>0</v>
      </c>
      <c r="BL221" s="13" t="s">
        <v>231</v>
      </c>
      <c r="BM221" s="215" t="s">
        <v>496</v>
      </c>
    </row>
    <row r="222" spans="2:65" s="1" customFormat="1" ht="16.5" customHeight="1">
      <c r="B222" s="30"/>
      <c r="C222" s="205" t="s">
        <v>355</v>
      </c>
      <c r="D222" s="205" t="s">
        <v>201</v>
      </c>
      <c r="E222" s="206" t="s">
        <v>2073</v>
      </c>
      <c r="F222" s="207" t="s">
        <v>2074</v>
      </c>
      <c r="G222" s="208" t="s">
        <v>256</v>
      </c>
      <c r="H222" s="209">
        <v>348</v>
      </c>
      <c r="I222" s="210"/>
      <c r="J222" s="209">
        <f t="shared" si="35"/>
        <v>0</v>
      </c>
      <c r="K222" s="207" t="s">
        <v>1</v>
      </c>
      <c r="L222" s="34"/>
      <c r="M222" s="211" t="s">
        <v>1</v>
      </c>
      <c r="N222" s="212" t="s">
        <v>41</v>
      </c>
      <c r="O222" s="62"/>
      <c r="P222" s="213">
        <f t="shared" si="36"/>
        <v>0</v>
      </c>
      <c r="Q222" s="213">
        <v>0</v>
      </c>
      <c r="R222" s="213">
        <f t="shared" si="37"/>
        <v>0</v>
      </c>
      <c r="S222" s="213">
        <v>0</v>
      </c>
      <c r="T222" s="214">
        <f t="shared" si="38"/>
        <v>0</v>
      </c>
      <c r="AR222" s="215" t="s">
        <v>231</v>
      </c>
      <c r="AT222" s="215" t="s">
        <v>201</v>
      </c>
      <c r="AU222" s="215" t="s">
        <v>83</v>
      </c>
      <c r="AY222" s="13" t="s">
        <v>198</v>
      </c>
      <c r="BE222" s="216">
        <f t="shared" si="39"/>
        <v>0</v>
      </c>
      <c r="BF222" s="216">
        <f t="shared" si="40"/>
        <v>0</v>
      </c>
      <c r="BG222" s="216">
        <f t="shared" si="41"/>
        <v>0</v>
      </c>
      <c r="BH222" s="216">
        <f t="shared" si="42"/>
        <v>0</v>
      </c>
      <c r="BI222" s="216">
        <f t="shared" si="43"/>
        <v>0</v>
      </c>
      <c r="BJ222" s="13" t="s">
        <v>83</v>
      </c>
      <c r="BK222" s="216">
        <f t="shared" si="44"/>
        <v>0</v>
      </c>
      <c r="BL222" s="13" t="s">
        <v>231</v>
      </c>
      <c r="BM222" s="215" t="s">
        <v>499</v>
      </c>
    </row>
    <row r="223" spans="2:65" s="1" customFormat="1" ht="24" customHeight="1">
      <c r="B223" s="30"/>
      <c r="C223" s="205" t="s">
        <v>500</v>
      </c>
      <c r="D223" s="205" t="s">
        <v>201</v>
      </c>
      <c r="E223" s="206" t="s">
        <v>2075</v>
      </c>
      <c r="F223" s="207" t="s">
        <v>2076</v>
      </c>
      <c r="G223" s="208" t="s">
        <v>204</v>
      </c>
      <c r="H223" s="209">
        <v>72</v>
      </c>
      <c r="I223" s="210"/>
      <c r="J223" s="209">
        <f t="shared" si="35"/>
        <v>0</v>
      </c>
      <c r="K223" s="207" t="s">
        <v>1</v>
      </c>
      <c r="L223" s="34"/>
      <c r="M223" s="211" t="s">
        <v>1</v>
      </c>
      <c r="N223" s="212" t="s">
        <v>41</v>
      </c>
      <c r="O223" s="62"/>
      <c r="P223" s="213">
        <f t="shared" si="36"/>
        <v>0</v>
      </c>
      <c r="Q223" s="213">
        <v>2.0000000000000001E-4</v>
      </c>
      <c r="R223" s="213">
        <f t="shared" si="37"/>
        <v>1.4400000000000001E-2</v>
      </c>
      <c r="S223" s="213">
        <v>0</v>
      </c>
      <c r="T223" s="214">
        <f t="shared" si="38"/>
        <v>0</v>
      </c>
      <c r="AR223" s="215" t="s">
        <v>231</v>
      </c>
      <c r="AT223" s="215" t="s">
        <v>201</v>
      </c>
      <c r="AU223" s="215" t="s">
        <v>83</v>
      </c>
      <c r="AY223" s="13" t="s">
        <v>198</v>
      </c>
      <c r="BE223" s="216">
        <f t="shared" si="39"/>
        <v>0</v>
      </c>
      <c r="BF223" s="216">
        <f t="shared" si="40"/>
        <v>0</v>
      </c>
      <c r="BG223" s="216">
        <f t="shared" si="41"/>
        <v>0</v>
      </c>
      <c r="BH223" s="216">
        <f t="shared" si="42"/>
        <v>0</v>
      </c>
      <c r="BI223" s="216">
        <f t="shared" si="43"/>
        <v>0</v>
      </c>
      <c r="BJ223" s="13" t="s">
        <v>83</v>
      </c>
      <c r="BK223" s="216">
        <f t="shared" si="44"/>
        <v>0</v>
      </c>
      <c r="BL223" s="13" t="s">
        <v>231</v>
      </c>
      <c r="BM223" s="215" t="s">
        <v>503</v>
      </c>
    </row>
    <row r="224" spans="2:65" s="1" customFormat="1" ht="24" customHeight="1">
      <c r="B224" s="30"/>
      <c r="C224" s="205" t="s">
        <v>356</v>
      </c>
      <c r="D224" s="205" t="s">
        <v>201</v>
      </c>
      <c r="E224" s="206" t="s">
        <v>2077</v>
      </c>
      <c r="F224" s="207" t="s">
        <v>2078</v>
      </c>
      <c r="G224" s="208" t="s">
        <v>204</v>
      </c>
      <c r="H224" s="209">
        <v>6</v>
      </c>
      <c r="I224" s="210"/>
      <c r="J224" s="209">
        <f t="shared" si="35"/>
        <v>0</v>
      </c>
      <c r="K224" s="207" t="s">
        <v>1</v>
      </c>
      <c r="L224" s="34"/>
      <c r="M224" s="211" t="s">
        <v>1</v>
      </c>
      <c r="N224" s="212" t="s">
        <v>41</v>
      </c>
      <c r="O224" s="62"/>
      <c r="P224" s="213">
        <f t="shared" si="36"/>
        <v>0</v>
      </c>
      <c r="Q224" s="213">
        <v>2.0000000000000001E-4</v>
      </c>
      <c r="R224" s="213">
        <f t="shared" si="37"/>
        <v>1.2000000000000001E-3</v>
      </c>
      <c r="S224" s="213">
        <v>0</v>
      </c>
      <c r="T224" s="214">
        <f t="shared" si="38"/>
        <v>0</v>
      </c>
      <c r="AR224" s="215" t="s">
        <v>231</v>
      </c>
      <c r="AT224" s="215" t="s">
        <v>201</v>
      </c>
      <c r="AU224" s="215" t="s">
        <v>83</v>
      </c>
      <c r="AY224" s="13" t="s">
        <v>198</v>
      </c>
      <c r="BE224" s="216">
        <f t="shared" si="39"/>
        <v>0</v>
      </c>
      <c r="BF224" s="216">
        <f t="shared" si="40"/>
        <v>0</v>
      </c>
      <c r="BG224" s="216">
        <f t="shared" si="41"/>
        <v>0</v>
      </c>
      <c r="BH224" s="216">
        <f t="shared" si="42"/>
        <v>0</v>
      </c>
      <c r="BI224" s="216">
        <f t="shared" si="43"/>
        <v>0</v>
      </c>
      <c r="BJ224" s="13" t="s">
        <v>83</v>
      </c>
      <c r="BK224" s="216">
        <f t="shared" si="44"/>
        <v>0</v>
      </c>
      <c r="BL224" s="13" t="s">
        <v>231</v>
      </c>
      <c r="BM224" s="215" t="s">
        <v>506</v>
      </c>
    </row>
    <row r="225" spans="2:65" s="1" customFormat="1" ht="24" customHeight="1">
      <c r="B225" s="30"/>
      <c r="C225" s="205" t="s">
        <v>507</v>
      </c>
      <c r="D225" s="205" t="s">
        <v>201</v>
      </c>
      <c r="E225" s="206" t="s">
        <v>2079</v>
      </c>
      <c r="F225" s="207" t="s">
        <v>2080</v>
      </c>
      <c r="G225" s="208" t="s">
        <v>204</v>
      </c>
      <c r="H225" s="209">
        <v>6</v>
      </c>
      <c r="I225" s="210"/>
      <c r="J225" s="209">
        <f t="shared" si="35"/>
        <v>0</v>
      </c>
      <c r="K225" s="207" t="s">
        <v>1</v>
      </c>
      <c r="L225" s="34"/>
      <c r="M225" s="211" t="s">
        <v>1</v>
      </c>
      <c r="N225" s="212" t="s">
        <v>41</v>
      </c>
      <c r="O225" s="62"/>
      <c r="P225" s="213">
        <f t="shared" si="36"/>
        <v>0</v>
      </c>
      <c r="Q225" s="213">
        <v>2.0000000000000001E-4</v>
      </c>
      <c r="R225" s="213">
        <f t="shared" si="37"/>
        <v>1.2000000000000001E-3</v>
      </c>
      <c r="S225" s="213">
        <v>0</v>
      </c>
      <c r="T225" s="214">
        <f t="shared" si="38"/>
        <v>0</v>
      </c>
      <c r="AR225" s="215" t="s">
        <v>231</v>
      </c>
      <c r="AT225" s="215" t="s">
        <v>201</v>
      </c>
      <c r="AU225" s="215" t="s">
        <v>83</v>
      </c>
      <c r="AY225" s="13" t="s">
        <v>198</v>
      </c>
      <c r="BE225" s="216">
        <f t="shared" si="39"/>
        <v>0</v>
      </c>
      <c r="BF225" s="216">
        <f t="shared" si="40"/>
        <v>0</v>
      </c>
      <c r="BG225" s="216">
        <f t="shared" si="41"/>
        <v>0</v>
      </c>
      <c r="BH225" s="216">
        <f t="shared" si="42"/>
        <v>0</v>
      </c>
      <c r="BI225" s="216">
        <f t="shared" si="43"/>
        <v>0</v>
      </c>
      <c r="BJ225" s="13" t="s">
        <v>83</v>
      </c>
      <c r="BK225" s="216">
        <f t="shared" si="44"/>
        <v>0</v>
      </c>
      <c r="BL225" s="13" t="s">
        <v>231</v>
      </c>
      <c r="BM225" s="215" t="s">
        <v>510</v>
      </c>
    </row>
    <row r="226" spans="2:65" s="1" customFormat="1" ht="16.5" customHeight="1">
      <c r="B226" s="30"/>
      <c r="C226" s="205" t="s">
        <v>360</v>
      </c>
      <c r="D226" s="205" t="s">
        <v>201</v>
      </c>
      <c r="E226" s="206" t="s">
        <v>2081</v>
      </c>
      <c r="F226" s="207" t="s">
        <v>2082</v>
      </c>
      <c r="G226" s="208" t="s">
        <v>266</v>
      </c>
      <c r="H226" s="209">
        <v>0.2</v>
      </c>
      <c r="I226" s="210"/>
      <c r="J226" s="209">
        <f t="shared" si="35"/>
        <v>0</v>
      </c>
      <c r="K226" s="207" t="s">
        <v>1</v>
      </c>
      <c r="L226" s="34"/>
      <c r="M226" s="211" t="s">
        <v>1</v>
      </c>
      <c r="N226" s="212" t="s">
        <v>41</v>
      </c>
      <c r="O226" s="62"/>
      <c r="P226" s="213">
        <f t="shared" si="36"/>
        <v>0</v>
      </c>
      <c r="Q226" s="213">
        <v>0</v>
      </c>
      <c r="R226" s="213">
        <f t="shared" si="37"/>
        <v>0</v>
      </c>
      <c r="S226" s="213">
        <v>0</v>
      </c>
      <c r="T226" s="214">
        <f t="shared" si="38"/>
        <v>0</v>
      </c>
      <c r="AR226" s="215" t="s">
        <v>231</v>
      </c>
      <c r="AT226" s="215" t="s">
        <v>201</v>
      </c>
      <c r="AU226" s="215" t="s">
        <v>83</v>
      </c>
      <c r="AY226" s="13" t="s">
        <v>198</v>
      </c>
      <c r="BE226" s="216">
        <f t="shared" si="39"/>
        <v>0</v>
      </c>
      <c r="BF226" s="216">
        <f t="shared" si="40"/>
        <v>0</v>
      </c>
      <c r="BG226" s="216">
        <f t="shared" si="41"/>
        <v>0</v>
      </c>
      <c r="BH226" s="216">
        <f t="shared" si="42"/>
        <v>0</v>
      </c>
      <c r="BI226" s="216">
        <f t="shared" si="43"/>
        <v>0</v>
      </c>
      <c r="BJ226" s="13" t="s">
        <v>83</v>
      </c>
      <c r="BK226" s="216">
        <f t="shared" si="44"/>
        <v>0</v>
      </c>
      <c r="BL226" s="13" t="s">
        <v>231</v>
      </c>
      <c r="BM226" s="215" t="s">
        <v>513</v>
      </c>
    </row>
    <row r="227" spans="2:65" s="1" customFormat="1" ht="24" customHeight="1">
      <c r="B227" s="30"/>
      <c r="C227" s="205" t="s">
        <v>514</v>
      </c>
      <c r="D227" s="205" t="s">
        <v>201</v>
      </c>
      <c r="E227" s="206" t="s">
        <v>2083</v>
      </c>
      <c r="F227" s="207" t="s">
        <v>2084</v>
      </c>
      <c r="G227" s="208" t="s">
        <v>266</v>
      </c>
      <c r="H227" s="209">
        <v>0.2</v>
      </c>
      <c r="I227" s="210"/>
      <c r="J227" s="209">
        <f t="shared" si="35"/>
        <v>0</v>
      </c>
      <c r="K227" s="207" t="s">
        <v>1</v>
      </c>
      <c r="L227" s="34"/>
      <c r="M227" s="211" t="s">
        <v>1</v>
      </c>
      <c r="N227" s="212" t="s">
        <v>41</v>
      </c>
      <c r="O227" s="62"/>
      <c r="P227" s="213">
        <f t="shared" si="36"/>
        <v>0</v>
      </c>
      <c r="Q227" s="213">
        <v>0</v>
      </c>
      <c r="R227" s="213">
        <f t="shared" si="37"/>
        <v>0</v>
      </c>
      <c r="S227" s="213">
        <v>0</v>
      </c>
      <c r="T227" s="214">
        <f t="shared" si="38"/>
        <v>0</v>
      </c>
      <c r="AR227" s="215" t="s">
        <v>231</v>
      </c>
      <c r="AT227" s="215" t="s">
        <v>201</v>
      </c>
      <c r="AU227" s="215" t="s">
        <v>83</v>
      </c>
      <c r="AY227" s="13" t="s">
        <v>198</v>
      </c>
      <c r="BE227" s="216">
        <f t="shared" si="39"/>
        <v>0</v>
      </c>
      <c r="BF227" s="216">
        <f t="shared" si="40"/>
        <v>0</v>
      </c>
      <c r="BG227" s="216">
        <f t="shared" si="41"/>
        <v>0</v>
      </c>
      <c r="BH227" s="216">
        <f t="shared" si="42"/>
        <v>0</v>
      </c>
      <c r="BI227" s="216">
        <f t="shared" si="43"/>
        <v>0</v>
      </c>
      <c r="BJ227" s="13" t="s">
        <v>83</v>
      </c>
      <c r="BK227" s="216">
        <f t="shared" si="44"/>
        <v>0</v>
      </c>
      <c r="BL227" s="13" t="s">
        <v>231</v>
      </c>
      <c r="BM227" s="215" t="s">
        <v>517</v>
      </c>
    </row>
    <row r="228" spans="2:65" s="11" customFormat="1" ht="25.9" customHeight="1">
      <c r="B228" s="189"/>
      <c r="C228" s="190"/>
      <c r="D228" s="191" t="s">
        <v>75</v>
      </c>
      <c r="E228" s="192" t="s">
        <v>2085</v>
      </c>
      <c r="F228" s="192" t="s">
        <v>2086</v>
      </c>
      <c r="G228" s="190"/>
      <c r="H228" s="190"/>
      <c r="I228" s="193"/>
      <c r="J228" s="194">
        <f>BK228</f>
        <v>0</v>
      </c>
      <c r="K228" s="190"/>
      <c r="L228" s="195"/>
      <c r="M228" s="196"/>
      <c r="N228" s="197"/>
      <c r="O228" s="197"/>
      <c r="P228" s="198">
        <f>SUM(P229:P259)</f>
        <v>0</v>
      </c>
      <c r="Q228" s="197"/>
      <c r="R228" s="198">
        <f>SUM(R229:R259)</f>
        <v>6.3039999999999999E-2</v>
      </c>
      <c r="S228" s="197"/>
      <c r="T228" s="199">
        <f>SUM(T229:T259)</f>
        <v>0</v>
      </c>
      <c r="AR228" s="200" t="s">
        <v>85</v>
      </c>
      <c r="AT228" s="201" t="s">
        <v>75</v>
      </c>
      <c r="AU228" s="201" t="s">
        <v>76</v>
      </c>
      <c r="AY228" s="200" t="s">
        <v>198</v>
      </c>
      <c r="BK228" s="202">
        <f>SUM(BK229:BK259)</f>
        <v>0</v>
      </c>
    </row>
    <row r="229" spans="2:65" s="1" customFormat="1" ht="16.5" customHeight="1">
      <c r="B229" s="30"/>
      <c r="C229" s="205" t="s">
        <v>363</v>
      </c>
      <c r="D229" s="205" t="s">
        <v>201</v>
      </c>
      <c r="E229" s="206" t="s">
        <v>2087</v>
      </c>
      <c r="F229" s="207" t="s">
        <v>2088</v>
      </c>
      <c r="G229" s="208" t="s">
        <v>204</v>
      </c>
      <c r="H229" s="209">
        <v>36</v>
      </c>
      <c r="I229" s="210"/>
      <c r="J229" s="209">
        <f t="shared" ref="J229:J259" si="45">ROUND(I229*H229,2)</f>
        <v>0</v>
      </c>
      <c r="K229" s="207" t="s">
        <v>1</v>
      </c>
      <c r="L229" s="34"/>
      <c r="M229" s="211" t="s">
        <v>1</v>
      </c>
      <c r="N229" s="212" t="s">
        <v>41</v>
      </c>
      <c r="O229" s="62"/>
      <c r="P229" s="213">
        <f t="shared" ref="P229:P259" si="46">O229*H229</f>
        <v>0</v>
      </c>
      <c r="Q229" s="213">
        <v>3.0000000000000001E-5</v>
      </c>
      <c r="R229" s="213">
        <f t="shared" ref="R229:R259" si="47">Q229*H229</f>
        <v>1.08E-3</v>
      </c>
      <c r="S229" s="213">
        <v>0</v>
      </c>
      <c r="T229" s="214">
        <f t="shared" ref="T229:T259" si="48">S229*H229</f>
        <v>0</v>
      </c>
      <c r="AR229" s="215" t="s">
        <v>231</v>
      </c>
      <c r="AT229" s="215" t="s">
        <v>201</v>
      </c>
      <c r="AU229" s="215" t="s">
        <v>83</v>
      </c>
      <c r="AY229" s="13" t="s">
        <v>198</v>
      </c>
      <c r="BE229" s="216">
        <f t="shared" ref="BE229:BE259" si="49">IF(N229="základní",J229,0)</f>
        <v>0</v>
      </c>
      <c r="BF229" s="216">
        <f t="shared" ref="BF229:BF259" si="50">IF(N229="snížená",J229,0)</f>
        <v>0</v>
      </c>
      <c r="BG229" s="216">
        <f t="shared" ref="BG229:BG259" si="51">IF(N229="zákl. přenesená",J229,0)</f>
        <v>0</v>
      </c>
      <c r="BH229" s="216">
        <f t="shared" ref="BH229:BH259" si="52">IF(N229="sníž. přenesená",J229,0)</f>
        <v>0</v>
      </c>
      <c r="BI229" s="216">
        <f t="shared" ref="BI229:BI259" si="53">IF(N229="nulová",J229,0)</f>
        <v>0</v>
      </c>
      <c r="BJ229" s="13" t="s">
        <v>83</v>
      </c>
      <c r="BK229" s="216">
        <f t="shared" ref="BK229:BK259" si="54">ROUND(I229*H229,2)</f>
        <v>0</v>
      </c>
      <c r="BL229" s="13" t="s">
        <v>231</v>
      </c>
      <c r="BM229" s="215" t="s">
        <v>520</v>
      </c>
    </row>
    <row r="230" spans="2:65" s="1" customFormat="1" ht="24" customHeight="1">
      <c r="B230" s="30"/>
      <c r="C230" s="222" t="s">
        <v>521</v>
      </c>
      <c r="D230" s="222" t="s">
        <v>1905</v>
      </c>
      <c r="E230" s="223" t="s">
        <v>2089</v>
      </c>
      <c r="F230" s="224" t="s">
        <v>2090</v>
      </c>
      <c r="G230" s="225" t="s">
        <v>204</v>
      </c>
      <c r="H230" s="226">
        <v>36</v>
      </c>
      <c r="I230" s="227"/>
      <c r="J230" s="226">
        <f t="shared" si="45"/>
        <v>0</v>
      </c>
      <c r="K230" s="224" t="s">
        <v>1</v>
      </c>
      <c r="L230" s="228"/>
      <c r="M230" s="229" t="s">
        <v>1</v>
      </c>
      <c r="N230" s="230" t="s">
        <v>41</v>
      </c>
      <c r="O230" s="62"/>
      <c r="P230" s="213">
        <f t="shared" si="46"/>
        <v>0</v>
      </c>
      <c r="Q230" s="213">
        <v>2.0000000000000001E-4</v>
      </c>
      <c r="R230" s="213">
        <f t="shared" si="47"/>
        <v>7.2000000000000007E-3</v>
      </c>
      <c r="S230" s="213">
        <v>0</v>
      </c>
      <c r="T230" s="214">
        <f t="shared" si="48"/>
        <v>0</v>
      </c>
      <c r="AR230" s="215" t="s">
        <v>267</v>
      </c>
      <c r="AT230" s="215" t="s">
        <v>1905</v>
      </c>
      <c r="AU230" s="215" t="s">
        <v>83</v>
      </c>
      <c r="AY230" s="13" t="s">
        <v>198</v>
      </c>
      <c r="BE230" s="216">
        <f t="shared" si="49"/>
        <v>0</v>
      </c>
      <c r="BF230" s="216">
        <f t="shared" si="50"/>
        <v>0</v>
      </c>
      <c r="BG230" s="216">
        <f t="shared" si="51"/>
        <v>0</v>
      </c>
      <c r="BH230" s="216">
        <f t="shared" si="52"/>
        <v>0</v>
      </c>
      <c r="BI230" s="216">
        <f t="shared" si="53"/>
        <v>0</v>
      </c>
      <c r="BJ230" s="13" t="s">
        <v>83</v>
      </c>
      <c r="BK230" s="216">
        <f t="shared" si="54"/>
        <v>0</v>
      </c>
      <c r="BL230" s="13" t="s">
        <v>231</v>
      </c>
      <c r="BM230" s="215" t="s">
        <v>524</v>
      </c>
    </row>
    <row r="231" spans="2:65" s="1" customFormat="1" ht="16.5" customHeight="1">
      <c r="B231" s="30"/>
      <c r="C231" s="205" t="s">
        <v>367</v>
      </c>
      <c r="D231" s="205" t="s">
        <v>201</v>
      </c>
      <c r="E231" s="206" t="s">
        <v>2087</v>
      </c>
      <c r="F231" s="207" t="s">
        <v>2088</v>
      </c>
      <c r="G231" s="208" t="s">
        <v>204</v>
      </c>
      <c r="H231" s="209">
        <v>2</v>
      </c>
      <c r="I231" s="210"/>
      <c r="J231" s="209">
        <f t="shared" si="45"/>
        <v>0</v>
      </c>
      <c r="K231" s="207" t="s">
        <v>1</v>
      </c>
      <c r="L231" s="34"/>
      <c r="M231" s="211" t="s">
        <v>1</v>
      </c>
      <c r="N231" s="212" t="s">
        <v>41</v>
      </c>
      <c r="O231" s="62"/>
      <c r="P231" s="213">
        <f t="shared" si="46"/>
        <v>0</v>
      </c>
      <c r="Q231" s="213">
        <v>3.0000000000000001E-5</v>
      </c>
      <c r="R231" s="213">
        <f t="shared" si="47"/>
        <v>6.0000000000000002E-5</v>
      </c>
      <c r="S231" s="213">
        <v>0</v>
      </c>
      <c r="T231" s="214">
        <f t="shared" si="48"/>
        <v>0</v>
      </c>
      <c r="AR231" s="215" t="s">
        <v>231</v>
      </c>
      <c r="AT231" s="215" t="s">
        <v>201</v>
      </c>
      <c r="AU231" s="215" t="s">
        <v>83</v>
      </c>
      <c r="AY231" s="13" t="s">
        <v>198</v>
      </c>
      <c r="BE231" s="216">
        <f t="shared" si="49"/>
        <v>0</v>
      </c>
      <c r="BF231" s="216">
        <f t="shared" si="50"/>
        <v>0</v>
      </c>
      <c r="BG231" s="216">
        <f t="shared" si="51"/>
        <v>0</v>
      </c>
      <c r="BH231" s="216">
        <f t="shared" si="52"/>
        <v>0</v>
      </c>
      <c r="BI231" s="216">
        <f t="shared" si="53"/>
        <v>0</v>
      </c>
      <c r="BJ231" s="13" t="s">
        <v>83</v>
      </c>
      <c r="BK231" s="216">
        <f t="shared" si="54"/>
        <v>0</v>
      </c>
      <c r="BL231" s="13" t="s">
        <v>231</v>
      </c>
      <c r="BM231" s="215" t="s">
        <v>527</v>
      </c>
    </row>
    <row r="232" spans="2:65" s="1" customFormat="1" ht="24" customHeight="1">
      <c r="B232" s="30"/>
      <c r="C232" s="222" t="s">
        <v>528</v>
      </c>
      <c r="D232" s="222" t="s">
        <v>1905</v>
      </c>
      <c r="E232" s="223" t="s">
        <v>2091</v>
      </c>
      <c r="F232" s="224" t="s">
        <v>2092</v>
      </c>
      <c r="G232" s="225" t="s">
        <v>204</v>
      </c>
      <c r="H232" s="226">
        <v>2</v>
      </c>
      <c r="I232" s="227"/>
      <c r="J232" s="226">
        <f t="shared" si="45"/>
        <v>0</v>
      </c>
      <c r="K232" s="224" t="s">
        <v>1</v>
      </c>
      <c r="L232" s="228"/>
      <c r="M232" s="229" t="s">
        <v>1</v>
      </c>
      <c r="N232" s="230" t="s">
        <v>41</v>
      </c>
      <c r="O232" s="62"/>
      <c r="P232" s="213">
        <f t="shared" si="46"/>
        <v>0</v>
      </c>
      <c r="Q232" s="213">
        <v>2.9999999999999997E-4</v>
      </c>
      <c r="R232" s="213">
        <f t="shared" si="47"/>
        <v>5.9999999999999995E-4</v>
      </c>
      <c r="S232" s="213">
        <v>0</v>
      </c>
      <c r="T232" s="214">
        <f t="shared" si="48"/>
        <v>0</v>
      </c>
      <c r="AR232" s="215" t="s">
        <v>267</v>
      </c>
      <c r="AT232" s="215" t="s">
        <v>1905</v>
      </c>
      <c r="AU232" s="215" t="s">
        <v>83</v>
      </c>
      <c r="AY232" s="13" t="s">
        <v>198</v>
      </c>
      <c r="BE232" s="216">
        <f t="shared" si="49"/>
        <v>0</v>
      </c>
      <c r="BF232" s="216">
        <f t="shared" si="50"/>
        <v>0</v>
      </c>
      <c r="BG232" s="216">
        <f t="shared" si="51"/>
        <v>0</v>
      </c>
      <c r="BH232" s="216">
        <f t="shared" si="52"/>
        <v>0</v>
      </c>
      <c r="BI232" s="216">
        <f t="shared" si="53"/>
        <v>0</v>
      </c>
      <c r="BJ232" s="13" t="s">
        <v>83</v>
      </c>
      <c r="BK232" s="216">
        <f t="shared" si="54"/>
        <v>0</v>
      </c>
      <c r="BL232" s="13" t="s">
        <v>231</v>
      </c>
      <c r="BM232" s="215" t="s">
        <v>531</v>
      </c>
    </row>
    <row r="233" spans="2:65" s="1" customFormat="1" ht="16.5" customHeight="1">
      <c r="B233" s="30"/>
      <c r="C233" s="205" t="s">
        <v>370</v>
      </c>
      <c r="D233" s="205" t="s">
        <v>201</v>
      </c>
      <c r="E233" s="206" t="s">
        <v>2093</v>
      </c>
      <c r="F233" s="207" t="s">
        <v>2094</v>
      </c>
      <c r="G233" s="208" t="s">
        <v>204</v>
      </c>
      <c r="H233" s="209">
        <v>12</v>
      </c>
      <c r="I233" s="210"/>
      <c r="J233" s="209">
        <f t="shared" si="45"/>
        <v>0</v>
      </c>
      <c r="K233" s="207" t="s">
        <v>1</v>
      </c>
      <c r="L233" s="34"/>
      <c r="M233" s="211" t="s">
        <v>1</v>
      </c>
      <c r="N233" s="212" t="s">
        <v>41</v>
      </c>
      <c r="O233" s="62"/>
      <c r="P233" s="213">
        <f t="shared" si="46"/>
        <v>0</v>
      </c>
      <c r="Q233" s="213">
        <v>3.0000000000000001E-5</v>
      </c>
      <c r="R233" s="213">
        <f t="shared" si="47"/>
        <v>3.6000000000000002E-4</v>
      </c>
      <c r="S233" s="213">
        <v>0</v>
      </c>
      <c r="T233" s="214">
        <f t="shared" si="48"/>
        <v>0</v>
      </c>
      <c r="AR233" s="215" t="s">
        <v>231</v>
      </c>
      <c r="AT233" s="215" t="s">
        <v>201</v>
      </c>
      <c r="AU233" s="215" t="s">
        <v>83</v>
      </c>
      <c r="AY233" s="13" t="s">
        <v>198</v>
      </c>
      <c r="BE233" s="216">
        <f t="shared" si="49"/>
        <v>0</v>
      </c>
      <c r="BF233" s="216">
        <f t="shared" si="50"/>
        <v>0</v>
      </c>
      <c r="BG233" s="216">
        <f t="shared" si="51"/>
        <v>0</v>
      </c>
      <c r="BH233" s="216">
        <f t="shared" si="52"/>
        <v>0</v>
      </c>
      <c r="BI233" s="216">
        <f t="shared" si="53"/>
        <v>0</v>
      </c>
      <c r="BJ233" s="13" t="s">
        <v>83</v>
      </c>
      <c r="BK233" s="216">
        <f t="shared" si="54"/>
        <v>0</v>
      </c>
      <c r="BL233" s="13" t="s">
        <v>231</v>
      </c>
      <c r="BM233" s="215" t="s">
        <v>535</v>
      </c>
    </row>
    <row r="234" spans="2:65" s="1" customFormat="1" ht="36" customHeight="1">
      <c r="B234" s="30"/>
      <c r="C234" s="222" t="s">
        <v>536</v>
      </c>
      <c r="D234" s="222" t="s">
        <v>1905</v>
      </c>
      <c r="E234" s="223" t="s">
        <v>2095</v>
      </c>
      <c r="F234" s="224" t="s">
        <v>2096</v>
      </c>
      <c r="G234" s="225" t="s">
        <v>204</v>
      </c>
      <c r="H234" s="226">
        <v>6</v>
      </c>
      <c r="I234" s="227"/>
      <c r="J234" s="226">
        <f t="shared" si="45"/>
        <v>0</v>
      </c>
      <c r="K234" s="224" t="s">
        <v>1</v>
      </c>
      <c r="L234" s="228"/>
      <c r="M234" s="229" t="s">
        <v>1</v>
      </c>
      <c r="N234" s="230" t="s">
        <v>41</v>
      </c>
      <c r="O234" s="62"/>
      <c r="P234" s="213">
        <f t="shared" si="46"/>
        <v>0</v>
      </c>
      <c r="Q234" s="213">
        <v>5.9999999999999995E-4</v>
      </c>
      <c r="R234" s="213">
        <f t="shared" si="47"/>
        <v>3.5999999999999999E-3</v>
      </c>
      <c r="S234" s="213">
        <v>0</v>
      </c>
      <c r="T234" s="214">
        <f t="shared" si="48"/>
        <v>0</v>
      </c>
      <c r="AR234" s="215" t="s">
        <v>267</v>
      </c>
      <c r="AT234" s="215" t="s">
        <v>1905</v>
      </c>
      <c r="AU234" s="215" t="s">
        <v>83</v>
      </c>
      <c r="AY234" s="13" t="s">
        <v>198</v>
      </c>
      <c r="BE234" s="216">
        <f t="shared" si="49"/>
        <v>0</v>
      </c>
      <c r="BF234" s="216">
        <f t="shared" si="50"/>
        <v>0</v>
      </c>
      <c r="BG234" s="216">
        <f t="shared" si="51"/>
        <v>0</v>
      </c>
      <c r="BH234" s="216">
        <f t="shared" si="52"/>
        <v>0</v>
      </c>
      <c r="BI234" s="216">
        <f t="shared" si="53"/>
        <v>0</v>
      </c>
      <c r="BJ234" s="13" t="s">
        <v>83</v>
      </c>
      <c r="BK234" s="216">
        <f t="shared" si="54"/>
        <v>0</v>
      </c>
      <c r="BL234" s="13" t="s">
        <v>231</v>
      </c>
      <c r="BM234" s="215" t="s">
        <v>539</v>
      </c>
    </row>
    <row r="235" spans="2:65" s="1" customFormat="1" ht="16.5" customHeight="1">
      <c r="B235" s="30"/>
      <c r="C235" s="205" t="s">
        <v>374</v>
      </c>
      <c r="D235" s="205" t="s">
        <v>201</v>
      </c>
      <c r="E235" s="206" t="s">
        <v>2093</v>
      </c>
      <c r="F235" s="207" t="s">
        <v>2094</v>
      </c>
      <c r="G235" s="208" t="s">
        <v>204</v>
      </c>
      <c r="H235" s="209">
        <v>60</v>
      </c>
      <c r="I235" s="210"/>
      <c r="J235" s="209">
        <f t="shared" si="45"/>
        <v>0</v>
      </c>
      <c r="K235" s="207" t="s">
        <v>1</v>
      </c>
      <c r="L235" s="34"/>
      <c r="M235" s="211" t="s">
        <v>1</v>
      </c>
      <c r="N235" s="212" t="s">
        <v>41</v>
      </c>
      <c r="O235" s="62"/>
      <c r="P235" s="213">
        <f t="shared" si="46"/>
        <v>0</v>
      </c>
      <c r="Q235" s="213">
        <v>3.0000000000000001E-5</v>
      </c>
      <c r="R235" s="213">
        <f t="shared" si="47"/>
        <v>1.8E-3</v>
      </c>
      <c r="S235" s="213">
        <v>0</v>
      </c>
      <c r="T235" s="214">
        <f t="shared" si="48"/>
        <v>0</v>
      </c>
      <c r="AR235" s="215" t="s">
        <v>231</v>
      </c>
      <c r="AT235" s="215" t="s">
        <v>201</v>
      </c>
      <c r="AU235" s="215" t="s">
        <v>83</v>
      </c>
      <c r="AY235" s="13" t="s">
        <v>198</v>
      </c>
      <c r="BE235" s="216">
        <f t="shared" si="49"/>
        <v>0</v>
      </c>
      <c r="BF235" s="216">
        <f t="shared" si="50"/>
        <v>0</v>
      </c>
      <c r="BG235" s="216">
        <f t="shared" si="51"/>
        <v>0</v>
      </c>
      <c r="BH235" s="216">
        <f t="shared" si="52"/>
        <v>0</v>
      </c>
      <c r="BI235" s="216">
        <f t="shared" si="53"/>
        <v>0</v>
      </c>
      <c r="BJ235" s="13" t="s">
        <v>83</v>
      </c>
      <c r="BK235" s="216">
        <f t="shared" si="54"/>
        <v>0</v>
      </c>
      <c r="BL235" s="13" t="s">
        <v>231</v>
      </c>
      <c r="BM235" s="215" t="s">
        <v>542</v>
      </c>
    </row>
    <row r="236" spans="2:65" s="1" customFormat="1" ht="24" customHeight="1">
      <c r="B236" s="30"/>
      <c r="C236" s="222" t="s">
        <v>543</v>
      </c>
      <c r="D236" s="222" t="s">
        <v>1905</v>
      </c>
      <c r="E236" s="223" t="s">
        <v>2097</v>
      </c>
      <c r="F236" s="224" t="s">
        <v>2098</v>
      </c>
      <c r="G236" s="225" t="s">
        <v>204</v>
      </c>
      <c r="H236" s="226">
        <v>30</v>
      </c>
      <c r="I236" s="227"/>
      <c r="J236" s="226">
        <f t="shared" si="45"/>
        <v>0</v>
      </c>
      <c r="K236" s="224" t="s">
        <v>1</v>
      </c>
      <c r="L236" s="228"/>
      <c r="M236" s="229" t="s">
        <v>1</v>
      </c>
      <c r="N236" s="230" t="s">
        <v>41</v>
      </c>
      <c r="O236" s="62"/>
      <c r="P236" s="213">
        <f t="shared" si="46"/>
        <v>0</v>
      </c>
      <c r="Q236" s="213">
        <v>4.0000000000000002E-4</v>
      </c>
      <c r="R236" s="213">
        <f t="shared" si="47"/>
        <v>1.2E-2</v>
      </c>
      <c r="S236" s="213">
        <v>0</v>
      </c>
      <c r="T236" s="214">
        <f t="shared" si="48"/>
        <v>0</v>
      </c>
      <c r="AR236" s="215" t="s">
        <v>267</v>
      </c>
      <c r="AT236" s="215" t="s">
        <v>1905</v>
      </c>
      <c r="AU236" s="215" t="s">
        <v>83</v>
      </c>
      <c r="AY236" s="13" t="s">
        <v>198</v>
      </c>
      <c r="BE236" s="216">
        <f t="shared" si="49"/>
        <v>0</v>
      </c>
      <c r="BF236" s="216">
        <f t="shared" si="50"/>
        <v>0</v>
      </c>
      <c r="BG236" s="216">
        <f t="shared" si="51"/>
        <v>0</v>
      </c>
      <c r="BH236" s="216">
        <f t="shared" si="52"/>
        <v>0</v>
      </c>
      <c r="BI236" s="216">
        <f t="shared" si="53"/>
        <v>0</v>
      </c>
      <c r="BJ236" s="13" t="s">
        <v>83</v>
      </c>
      <c r="BK236" s="216">
        <f t="shared" si="54"/>
        <v>0</v>
      </c>
      <c r="BL236" s="13" t="s">
        <v>231</v>
      </c>
      <c r="BM236" s="215" t="s">
        <v>546</v>
      </c>
    </row>
    <row r="237" spans="2:65" s="1" customFormat="1" ht="16.5" customHeight="1">
      <c r="B237" s="30"/>
      <c r="C237" s="205" t="s">
        <v>377</v>
      </c>
      <c r="D237" s="205" t="s">
        <v>201</v>
      </c>
      <c r="E237" s="206" t="s">
        <v>2099</v>
      </c>
      <c r="F237" s="207" t="s">
        <v>2100</v>
      </c>
      <c r="G237" s="208" t="s">
        <v>204</v>
      </c>
      <c r="H237" s="209">
        <v>1</v>
      </c>
      <c r="I237" s="210"/>
      <c r="J237" s="209">
        <f t="shared" si="45"/>
        <v>0</v>
      </c>
      <c r="K237" s="207" t="s">
        <v>1</v>
      </c>
      <c r="L237" s="34"/>
      <c r="M237" s="211" t="s">
        <v>1</v>
      </c>
      <c r="N237" s="212" t="s">
        <v>41</v>
      </c>
      <c r="O237" s="62"/>
      <c r="P237" s="213">
        <f t="shared" si="46"/>
        <v>0</v>
      </c>
      <c r="Q237" s="213">
        <v>3.0000000000000001E-5</v>
      </c>
      <c r="R237" s="213">
        <f t="shared" si="47"/>
        <v>3.0000000000000001E-5</v>
      </c>
      <c r="S237" s="213">
        <v>0</v>
      </c>
      <c r="T237" s="214">
        <f t="shared" si="48"/>
        <v>0</v>
      </c>
      <c r="AR237" s="215" t="s">
        <v>231</v>
      </c>
      <c r="AT237" s="215" t="s">
        <v>201</v>
      </c>
      <c r="AU237" s="215" t="s">
        <v>83</v>
      </c>
      <c r="AY237" s="13" t="s">
        <v>198</v>
      </c>
      <c r="BE237" s="216">
        <f t="shared" si="49"/>
        <v>0</v>
      </c>
      <c r="BF237" s="216">
        <f t="shared" si="50"/>
        <v>0</v>
      </c>
      <c r="BG237" s="216">
        <f t="shared" si="51"/>
        <v>0</v>
      </c>
      <c r="BH237" s="216">
        <f t="shared" si="52"/>
        <v>0</v>
      </c>
      <c r="BI237" s="216">
        <f t="shared" si="53"/>
        <v>0</v>
      </c>
      <c r="BJ237" s="13" t="s">
        <v>83</v>
      </c>
      <c r="BK237" s="216">
        <f t="shared" si="54"/>
        <v>0</v>
      </c>
      <c r="BL237" s="13" t="s">
        <v>231</v>
      </c>
      <c r="BM237" s="215" t="s">
        <v>550</v>
      </c>
    </row>
    <row r="238" spans="2:65" s="1" customFormat="1" ht="24" customHeight="1">
      <c r="B238" s="30"/>
      <c r="C238" s="222" t="s">
        <v>552</v>
      </c>
      <c r="D238" s="222" t="s">
        <v>1905</v>
      </c>
      <c r="E238" s="223" t="s">
        <v>2101</v>
      </c>
      <c r="F238" s="224" t="s">
        <v>2102</v>
      </c>
      <c r="G238" s="225" t="s">
        <v>204</v>
      </c>
      <c r="H238" s="226">
        <v>1</v>
      </c>
      <c r="I238" s="227"/>
      <c r="J238" s="226">
        <f t="shared" si="45"/>
        <v>0</v>
      </c>
      <c r="K238" s="224" t="s">
        <v>1</v>
      </c>
      <c r="L238" s="228"/>
      <c r="M238" s="229" t="s">
        <v>1</v>
      </c>
      <c r="N238" s="230" t="s">
        <v>41</v>
      </c>
      <c r="O238" s="62"/>
      <c r="P238" s="213">
        <f t="shared" si="46"/>
        <v>0</v>
      </c>
      <c r="Q238" s="213">
        <v>4.0000000000000002E-4</v>
      </c>
      <c r="R238" s="213">
        <f t="shared" si="47"/>
        <v>4.0000000000000002E-4</v>
      </c>
      <c r="S238" s="213">
        <v>0</v>
      </c>
      <c r="T238" s="214">
        <f t="shared" si="48"/>
        <v>0</v>
      </c>
      <c r="AR238" s="215" t="s">
        <v>267</v>
      </c>
      <c r="AT238" s="215" t="s">
        <v>1905</v>
      </c>
      <c r="AU238" s="215" t="s">
        <v>83</v>
      </c>
      <c r="AY238" s="13" t="s">
        <v>198</v>
      </c>
      <c r="BE238" s="216">
        <f t="shared" si="49"/>
        <v>0</v>
      </c>
      <c r="BF238" s="216">
        <f t="shared" si="50"/>
        <v>0</v>
      </c>
      <c r="BG238" s="216">
        <f t="shared" si="51"/>
        <v>0</v>
      </c>
      <c r="BH238" s="216">
        <f t="shared" si="52"/>
        <v>0</v>
      </c>
      <c r="BI238" s="216">
        <f t="shared" si="53"/>
        <v>0</v>
      </c>
      <c r="BJ238" s="13" t="s">
        <v>83</v>
      </c>
      <c r="BK238" s="216">
        <f t="shared" si="54"/>
        <v>0</v>
      </c>
      <c r="BL238" s="13" t="s">
        <v>231</v>
      </c>
      <c r="BM238" s="215" t="s">
        <v>555</v>
      </c>
    </row>
    <row r="239" spans="2:65" s="1" customFormat="1" ht="16.5" customHeight="1">
      <c r="B239" s="30"/>
      <c r="C239" s="205" t="s">
        <v>381</v>
      </c>
      <c r="D239" s="205" t="s">
        <v>201</v>
      </c>
      <c r="E239" s="206" t="s">
        <v>2099</v>
      </c>
      <c r="F239" s="207" t="s">
        <v>2100</v>
      </c>
      <c r="G239" s="208" t="s">
        <v>204</v>
      </c>
      <c r="H239" s="209">
        <v>1</v>
      </c>
      <c r="I239" s="210"/>
      <c r="J239" s="209">
        <f t="shared" si="45"/>
        <v>0</v>
      </c>
      <c r="K239" s="207" t="s">
        <v>1</v>
      </c>
      <c r="L239" s="34"/>
      <c r="M239" s="211" t="s">
        <v>1</v>
      </c>
      <c r="N239" s="212" t="s">
        <v>41</v>
      </c>
      <c r="O239" s="62"/>
      <c r="P239" s="213">
        <f t="shared" si="46"/>
        <v>0</v>
      </c>
      <c r="Q239" s="213">
        <v>3.0000000000000001E-5</v>
      </c>
      <c r="R239" s="213">
        <f t="shared" si="47"/>
        <v>3.0000000000000001E-5</v>
      </c>
      <c r="S239" s="213">
        <v>0</v>
      </c>
      <c r="T239" s="214">
        <f t="shared" si="48"/>
        <v>0</v>
      </c>
      <c r="AR239" s="215" t="s">
        <v>231</v>
      </c>
      <c r="AT239" s="215" t="s">
        <v>201</v>
      </c>
      <c r="AU239" s="215" t="s">
        <v>83</v>
      </c>
      <c r="AY239" s="13" t="s">
        <v>198</v>
      </c>
      <c r="BE239" s="216">
        <f t="shared" si="49"/>
        <v>0</v>
      </c>
      <c r="BF239" s="216">
        <f t="shared" si="50"/>
        <v>0</v>
      </c>
      <c r="BG239" s="216">
        <f t="shared" si="51"/>
        <v>0</v>
      </c>
      <c r="BH239" s="216">
        <f t="shared" si="52"/>
        <v>0</v>
      </c>
      <c r="BI239" s="216">
        <f t="shared" si="53"/>
        <v>0</v>
      </c>
      <c r="BJ239" s="13" t="s">
        <v>83</v>
      </c>
      <c r="BK239" s="216">
        <f t="shared" si="54"/>
        <v>0</v>
      </c>
      <c r="BL239" s="13" t="s">
        <v>231</v>
      </c>
      <c r="BM239" s="215" t="s">
        <v>558</v>
      </c>
    </row>
    <row r="240" spans="2:65" s="1" customFormat="1" ht="36" customHeight="1">
      <c r="B240" s="30"/>
      <c r="C240" s="222" t="s">
        <v>560</v>
      </c>
      <c r="D240" s="222" t="s">
        <v>1905</v>
      </c>
      <c r="E240" s="223" t="s">
        <v>2103</v>
      </c>
      <c r="F240" s="224" t="s">
        <v>2104</v>
      </c>
      <c r="G240" s="225" t="s">
        <v>204</v>
      </c>
      <c r="H240" s="226">
        <v>1</v>
      </c>
      <c r="I240" s="227"/>
      <c r="J240" s="226">
        <f t="shared" si="45"/>
        <v>0</v>
      </c>
      <c r="K240" s="224" t="s">
        <v>1</v>
      </c>
      <c r="L240" s="228"/>
      <c r="M240" s="229" t="s">
        <v>1</v>
      </c>
      <c r="N240" s="230" t="s">
        <v>41</v>
      </c>
      <c r="O240" s="62"/>
      <c r="P240" s="213">
        <f t="shared" si="46"/>
        <v>0</v>
      </c>
      <c r="Q240" s="213">
        <v>1.1999999999999999E-3</v>
      </c>
      <c r="R240" s="213">
        <f t="shared" si="47"/>
        <v>1.1999999999999999E-3</v>
      </c>
      <c r="S240" s="213">
        <v>0</v>
      </c>
      <c r="T240" s="214">
        <f t="shared" si="48"/>
        <v>0</v>
      </c>
      <c r="AR240" s="215" t="s">
        <v>267</v>
      </c>
      <c r="AT240" s="215" t="s">
        <v>1905</v>
      </c>
      <c r="AU240" s="215" t="s">
        <v>83</v>
      </c>
      <c r="AY240" s="13" t="s">
        <v>198</v>
      </c>
      <c r="BE240" s="216">
        <f t="shared" si="49"/>
        <v>0</v>
      </c>
      <c r="BF240" s="216">
        <f t="shared" si="50"/>
        <v>0</v>
      </c>
      <c r="BG240" s="216">
        <f t="shared" si="51"/>
        <v>0</v>
      </c>
      <c r="BH240" s="216">
        <f t="shared" si="52"/>
        <v>0</v>
      </c>
      <c r="BI240" s="216">
        <f t="shared" si="53"/>
        <v>0</v>
      </c>
      <c r="BJ240" s="13" t="s">
        <v>83</v>
      </c>
      <c r="BK240" s="216">
        <f t="shared" si="54"/>
        <v>0</v>
      </c>
      <c r="BL240" s="13" t="s">
        <v>231</v>
      </c>
      <c r="BM240" s="215" t="s">
        <v>563</v>
      </c>
    </row>
    <row r="241" spans="2:65" s="1" customFormat="1" ht="16.5" customHeight="1">
      <c r="B241" s="30"/>
      <c r="C241" s="205" t="s">
        <v>384</v>
      </c>
      <c r="D241" s="205" t="s">
        <v>201</v>
      </c>
      <c r="E241" s="206" t="s">
        <v>2105</v>
      </c>
      <c r="F241" s="207" t="s">
        <v>2106</v>
      </c>
      <c r="G241" s="208" t="s">
        <v>204</v>
      </c>
      <c r="H241" s="209">
        <v>11</v>
      </c>
      <c r="I241" s="210"/>
      <c r="J241" s="209">
        <f t="shared" si="45"/>
        <v>0</v>
      </c>
      <c r="K241" s="207" t="s">
        <v>1</v>
      </c>
      <c r="L241" s="34"/>
      <c r="M241" s="211" t="s">
        <v>1</v>
      </c>
      <c r="N241" s="212" t="s">
        <v>41</v>
      </c>
      <c r="O241" s="62"/>
      <c r="P241" s="213">
        <f t="shared" si="46"/>
        <v>0</v>
      </c>
      <c r="Q241" s="213">
        <v>3.0000000000000001E-5</v>
      </c>
      <c r="R241" s="213">
        <f t="shared" si="47"/>
        <v>3.3E-4</v>
      </c>
      <c r="S241" s="213">
        <v>0</v>
      </c>
      <c r="T241" s="214">
        <f t="shared" si="48"/>
        <v>0</v>
      </c>
      <c r="AR241" s="215" t="s">
        <v>231</v>
      </c>
      <c r="AT241" s="215" t="s">
        <v>201</v>
      </c>
      <c r="AU241" s="215" t="s">
        <v>83</v>
      </c>
      <c r="AY241" s="13" t="s">
        <v>198</v>
      </c>
      <c r="BE241" s="216">
        <f t="shared" si="49"/>
        <v>0</v>
      </c>
      <c r="BF241" s="216">
        <f t="shared" si="50"/>
        <v>0</v>
      </c>
      <c r="BG241" s="216">
        <f t="shared" si="51"/>
        <v>0</v>
      </c>
      <c r="BH241" s="216">
        <f t="shared" si="52"/>
        <v>0</v>
      </c>
      <c r="BI241" s="216">
        <f t="shared" si="53"/>
        <v>0</v>
      </c>
      <c r="BJ241" s="13" t="s">
        <v>83</v>
      </c>
      <c r="BK241" s="216">
        <f t="shared" si="54"/>
        <v>0</v>
      </c>
      <c r="BL241" s="13" t="s">
        <v>231</v>
      </c>
      <c r="BM241" s="215" t="s">
        <v>566</v>
      </c>
    </row>
    <row r="242" spans="2:65" s="1" customFormat="1" ht="24" customHeight="1">
      <c r="B242" s="30"/>
      <c r="C242" s="222" t="s">
        <v>567</v>
      </c>
      <c r="D242" s="222" t="s">
        <v>1905</v>
      </c>
      <c r="E242" s="223" t="s">
        <v>2107</v>
      </c>
      <c r="F242" s="224" t="s">
        <v>2108</v>
      </c>
      <c r="G242" s="225" t="s">
        <v>204</v>
      </c>
      <c r="H242" s="226">
        <v>11</v>
      </c>
      <c r="I242" s="227"/>
      <c r="J242" s="226">
        <f t="shared" si="45"/>
        <v>0</v>
      </c>
      <c r="K242" s="224" t="s">
        <v>1</v>
      </c>
      <c r="L242" s="228"/>
      <c r="M242" s="229" t="s">
        <v>1</v>
      </c>
      <c r="N242" s="230" t="s">
        <v>41</v>
      </c>
      <c r="O242" s="62"/>
      <c r="P242" s="213">
        <f t="shared" si="46"/>
        <v>0</v>
      </c>
      <c r="Q242" s="213">
        <v>1E-3</v>
      </c>
      <c r="R242" s="213">
        <f t="shared" si="47"/>
        <v>1.0999999999999999E-2</v>
      </c>
      <c r="S242" s="213">
        <v>0</v>
      </c>
      <c r="T242" s="214">
        <f t="shared" si="48"/>
        <v>0</v>
      </c>
      <c r="AR242" s="215" t="s">
        <v>267</v>
      </c>
      <c r="AT242" s="215" t="s">
        <v>1905</v>
      </c>
      <c r="AU242" s="215" t="s">
        <v>83</v>
      </c>
      <c r="AY242" s="13" t="s">
        <v>198</v>
      </c>
      <c r="BE242" s="216">
        <f t="shared" si="49"/>
        <v>0</v>
      </c>
      <c r="BF242" s="216">
        <f t="shared" si="50"/>
        <v>0</v>
      </c>
      <c r="BG242" s="216">
        <f t="shared" si="51"/>
        <v>0</v>
      </c>
      <c r="BH242" s="216">
        <f t="shared" si="52"/>
        <v>0</v>
      </c>
      <c r="BI242" s="216">
        <f t="shared" si="53"/>
        <v>0</v>
      </c>
      <c r="BJ242" s="13" t="s">
        <v>83</v>
      </c>
      <c r="BK242" s="216">
        <f t="shared" si="54"/>
        <v>0</v>
      </c>
      <c r="BL242" s="13" t="s">
        <v>231</v>
      </c>
      <c r="BM242" s="215" t="s">
        <v>570</v>
      </c>
    </row>
    <row r="243" spans="2:65" s="1" customFormat="1" ht="16.5" customHeight="1">
      <c r="B243" s="30"/>
      <c r="C243" s="205" t="s">
        <v>388</v>
      </c>
      <c r="D243" s="205" t="s">
        <v>201</v>
      </c>
      <c r="E243" s="206" t="s">
        <v>2105</v>
      </c>
      <c r="F243" s="207" t="s">
        <v>2106</v>
      </c>
      <c r="G243" s="208" t="s">
        <v>204</v>
      </c>
      <c r="H243" s="209">
        <v>2</v>
      </c>
      <c r="I243" s="210"/>
      <c r="J243" s="209">
        <f t="shared" si="45"/>
        <v>0</v>
      </c>
      <c r="K243" s="207" t="s">
        <v>1</v>
      </c>
      <c r="L243" s="34"/>
      <c r="M243" s="211" t="s">
        <v>1</v>
      </c>
      <c r="N243" s="212" t="s">
        <v>41</v>
      </c>
      <c r="O243" s="62"/>
      <c r="P243" s="213">
        <f t="shared" si="46"/>
        <v>0</v>
      </c>
      <c r="Q243" s="213">
        <v>3.0000000000000001E-5</v>
      </c>
      <c r="R243" s="213">
        <f t="shared" si="47"/>
        <v>6.0000000000000002E-5</v>
      </c>
      <c r="S243" s="213">
        <v>0</v>
      </c>
      <c r="T243" s="214">
        <f t="shared" si="48"/>
        <v>0</v>
      </c>
      <c r="AR243" s="215" t="s">
        <v>231</v>
      </c>
      <c r="AT243" s="215" t="s">
        <v>201</v>
      </c>
      <c r="AU243" s="215" t="s">
        <v>83</v>
      </c>
      <c r="AY243" s="13" t="s">
        <v>198</v>
      </c>
      <c r="BE243" s="216">
        <f t="shared" si="49"/>
        <v>0</v>
      </c>
      <c r="BF243" s="216">
        <f t="shared" si="50"/>
        <v>0</v>
      </c>
      <c r="BG243" s="216">
        <f t="shared" si="51"/>
        <v>0</v>
      </c>
      <c r="BH243" s="216">
        <f t="shared" si="52"/>
        <v>0</v>
      </c>
      <c r="BI243" s="216">
        <f t="shared" si="53"/>
        <v>0</v>
      </c>
      <c r="BJ243" s="13" t="s">
        <v>83</v>
      </c>
      <c r="BK243" s="216">
        <f t="shared" si="54"/>
        <v>0</v>
      </c>
      <c r="BL243" s="13" t="s">
        <v>231</v>
      </c>
      <c r="BM243" s="215" t="s">
        <v>573</v>
      </c>
    </row>
    <row r="244" spans="2:65" s="1" customFormat="1" ht="24" customHeight="1">
      <c r="B244" s="30"/>
      <c r="C244" s="222" t="s">
        <v>574</v>
      </c>
      <c r="D244" s="222" t="s">
        <v>1905</v>
      </c>
      <c r="E244" s="223" t="s">
        <v>2109</v>
      </c>
      <c r="F244" s="224" t="s">
        <v>2110</v>
      </c>
      <c r="G244" s="225" t="s">
        <v>204</v>
      </c>
      <c r="H244" s="226">
        <v>2</v>
      </c>
      <c r="I244" s="227"/>
      <c r="J244" s="226">
        <f t="shared" si="45"/>
        <v>0</v>
      </c>
      <c r="K244" s="224" t="s">
        <v>1</v>
      </c>
      <c r="L244" s="228"/>
      <c r="M244" s="229" t="s">
        <v>1</v>
      </c>
      <c r="N244" s="230" t="s">
        <v>41</v>
      </c>
      <c r="O244" s="62"/>
      <c r="P244" s="213">
        <f t="shared" si="46"/>
        <v>0</v>
      </c>
      <c r="Q244" s="213">
        <v>8.0000000000000004E-4</v>
      </c>
      <c r="R244" s="213">
        <f t="shared" si="47"/>
        <v>1.6000000000000001E-3</v>
      </c>
      <c r="S244" s="213">
        <v>0</v>
      </c>
      <c r="T244" s="214">
        <f t="shared" si="48"/>
        <v>0</v>
      </c>
      <c r="AR244" s="215" t="s">
        <v>267</v>
      </c>
      <c r="AT244" s="215" t="s">
        <v>1905</v>
      </c>
      <c r="AU244" s="215" t="s">
        <v>83</v>
      </c>
      <c r="AY244" s="13" t="s">
        <v>198</v>
      </c>
      <c r="BE244" s="216">
        <f t="shared" si="49"/>
        <v>0</v>
      </c>
      <c r="BF244" s="216">
        <f t="shared" si="50"/>
        <v>0</v>
      </c>
      <c r="BG244" s="216">
        <f t="shared" si="51"/>
        <v>0</v>
      </c>
      <c r="BH244" s="216">
        <f t="shared" si="52"/>
        <v>0</v>
      </c>
      <c r="BI244" s="216">
        <f t="shared" si="53"/>
        <v>0</v>
      </c>
      <c r="BJ244" s="13" t="s">
        <v>83</v>
      </c>
      <c r="BK244" s="216">
        <f t="shared" si="54"/>
        <v>0</v>
      </c>
      <c r="BL244" s="13" t="s">
        <v>231</v>
      </c>
      <c r="BM244" s="215" t="s">
        <v>577</v>
      </c>
    </row>
    <row r="245" spans="2:65" s="1" customFormat="1" ht="16.5" customHeight="1">
      <c r="B245" s="30"/>
      <c r="C245" s="205" t="s">
        <v>392</v>
      </c>
      <c r="D245" s="205" t="s">
        <v>201</v>
      </c>
      <c r="E245" s="206" t="s">
        <v>2105</v>
      </c>
      <c r="F245" s="207" t="s">
        <v>2106</v>
      </c>
      <c r="G245" s="208" t="s">
        <v>204</v>
      </c>
      <c r="H245" s="209">
        <v>3</v>
      </c>
      <c r="I245" s="210"/>
      <c r="J245" s="209">
        <f t="shared" si="45"/>
        <v>0</v>
      </c>
      <c r="K245" s="207" t="s">
        <v>1</v>
      </c>
      <c r="L245" s="34"/>
      <c r="M245" s="211" t="s">
        <v>1</v>
      </c>
      <c r="N245" s="212" t="s">
        <v>41</v>
      </c>
      <c r="O245" s="62"/>
      <c r="P245" s="213">
        <f t="shared" si="46"/>
        <v>0</v>
      </c>
      <c r="Q245" s="213">
        <v>3.0000000000000001E-5</v>
      </c>
      <c r="R245" s="213">
        <f t="shared" si="47"/>
        <v>9.0000000000000006E-5</v>
      </c>
      <c r="S245" s="213">
        <v>0</v>
      </c>
      <c r="T245" s="214">
        <f t="shared" si="48"/>
        <v>0</v>
      </c>
      <c r="AR245" s="215" t="s">
        <v>231</v>
      </c>
      <c r="AT245" s="215" t="s">
        <v>201</v>
      </c>
      <c r="AU245" s="215" t="s">
        <v>83</v>
      </c>
      <c r="AY245" s="13" t="s">
        <v>198</v>
      </c>
      <c r="BE245" s="216">
        <f t="shared" si="49"/>
        <v>0</v>
      </c>
      <c r="BF245" s="216">
        <f t="shared" si="50"/>
        <v>0</v>
      </c>
      <c r="BG245" s="216">
        <f t="shared" si="51"/>
        <v>0</v>
      </c>
      <c r="BH245" s="216">
        <f t="shared" si="52"/>
        <v>0</v>
      </c>
      <c r="BI245" s="216">
        <f t="shared" si="53"/>
        <v>0</v>
      </c>
      <c r="BJ245" s="13" t="s">
        <v>83</v>
      </c>
      <c r="BK245" s="216">
        <f t="shared" si="54"/>
        <v>0</v>
      </c>
      <c r="BL245" s="13" t="s">
        <v>231</v>
      </c>
      <c r="BM245" s="215" t="s">
        <v>580</v>
      </c>
    </row>
    <row r="246" spans="2:65" s="1" customFormat="1" ht="24" customHeight="1">
      <c r="B246" s="30"/>
      <c r="C246" s="222" t="s">
        <v>581</v>
      </c>
      <c r="D246" s="222" t="s">
        <v>1905</v>
      </c>
      <c r="E246" s="223" t="s">
        <v>2111</v>
      </c>
      <c r="F246" s="224" t="s">
        <v>2112</v>
      </c>
      <c r="G246" s="225" t="s">
        <v>204</v>
      </c>
      <c r="H246" s="226">
        <v>3</v>
      </c>
      <c r="I246" s="227"/>
      <c r="J246" s="226">
        <f t="shared" si="45"/>
        <v>0</v>
      </c>
      <c r="K246" s="224" t="s">
        <v>1</v>
      </c>
      <c r="L246" s="228"/>
      <c r="M246" s="229" t="s">
        <v>1</v>
      </c>
      <c r="N246" s="230" t="s">
        <v>41</v>
      </c>
      <c r="O246" s="62"/>
      <c r="P246" s="213">
        <f t="shared" si="46"/>
        <v>0</v>
      </c>
      <c r="Q246" s="213">
        <v>1.1999999999999999E-3</v>
      </c>
      <c r="R246" s="213">
        <f t="shared" si="47"/>
        <v>3.5999999999999999E-3</v>
      </c>
      <c r="S246" s="213">
        <v>0</v>
      </c>
      <c r="T246" s="214">
        <f t="shared" si="48"/>
        <v>0</v>
      </c>
      <c r="AR246" s="215" t="s">
        <v>267</v>
      </c>
      <c r="AT246" s="215" t="s">
        <v>1905</v>
      </c>
      <c r="AU246" s="215" t="s">
        <v>83</v>
      </c>
      <c r="AY246" s="13" t="s">
        <v>198</v>
      </c>
      <c r="BE246" s="216">
        <f t="shared" si="49"/>
        <v>0</v>
      </c>
      <c r="BF246" s="216">
        <f t="shared" si="50"/>
        <v>0</v>
      </c>
      <c r="BG246" s="216">
        <f t="shared" si="51"/>
        <v>0</v>
      </c>
      <c r="BH246" s="216">
        <f t="shared" si="52"/>
        <v>0</v>
      </c>
      <c r="BI246" s="216">
        <f t="shared" si="53"/>
        <v>0</v>
      </c>
      <c r="BJ246" s="13" t="s">
        <v>83</v>
      </c>
      <c r="BK246" s="216">
        <f t="shared" si="54"/>
        <v>0</v>
      </c>
      <c r="BL246" s="13" t="s">
        <v>231</v>
      </c>
      <c r="BM246" s="215" t="s">
        <v>584</v>
      </c>
    </row>
    <row r="247" spans="2:65" s="1" customFormat="1" ht="16.5" customHeight="1">
      <c r="B247" s="30"/>
      <c r="C247" s="205" t="s">
        <v>396</v>
      </c>
      <c r="D247" s="205" t="s">
        <v>201</v>
      </c>
      <c r="E247" s="206" t="s">
        <v>2113</v>
      </c>
      <c r="F247" s="207" t="s">
        <v>2114</v>
      </c>
      <c r="G247" s="208" t="s">
        <v>204</v>
      </c>
      <c r="H247" s="209">
        <v>2</v>
      </c>
      <c r="I247" s="210"/>
      <c r="J247" s="209">
        <f t="shared" si="45"/>
        <v>0</v>
      </c>
      <c r="K247" s="207" t="s">
        <v>1</v>
      </c>
      <c r="L247" s="34"/>
      <c r="M247" s="211" t="s">
        <v>1</v>
      </c>
      <c r="N247" s="212" t="s">
        <v>41</v>
      </c>
      <c r="O247" s="62"/>
      <c r="P247" s="213">
        <f t="shared" si="46"/>
        <v>0</v>
      </c>
      <c r="Q247" s="213">
        <v>4.0000000000000003E-5</v>
      </c>
      <c r="R247" s="213">
        <f t="shared" si="47"/>
        <v>8.0000000000000007E-5</v>
      </c>
      <c r="S247" s="213">
        <v>0</v>
      </c>
      <c r="T247" s="214">
        <f t="shared" si="48"/>
        <v>0</v>
      </c>
      <c r="AR247" s="215" t="s">
        <v>231</v>
      </c>
      <c r="AT247" s="215" t="s">
        <v>201</v>
      </c>
      <c r="AU247" s="215" t="s">
        <v>83</v>
      </c>
      <c r="AY247" s="13" t="s">
        <v>198</v>
      </c>
      <c r="BE247" s="216">
        <f t="shared" si="49"/>
        <v>0</v>
      </c>
      <c r="BF247" s="216">
        <f t="shared" si="50"/>
        <v>0</v>
      </c>
      <c r="BG247" s="216">
        <f t="shared" si="51"/>
        <v>0</v>
      </c>
      <c r="BH247" s="216">
        <f t="shared" si="52"/>
        <v>0</v>
      </c>
      <c r="BI247" s="216">
        <f t="shared" si="53"/>
        <v>0</v>
      </c>
      <c r="BJ247" s="13" t="s">
        <v>83</v>
      </c>
      <c r="BK247" s="216">
        <f t="shared" si="54"/>
        <v>0</v>
      </c>
      <c r="BL247" s="13" t="s">
        <v>231</v>
      </c>
      <c r="BM247" s="215" t="s">
        <v>587</v>
      </c>
    </row>
    <row r="248" spans="2:65" s="1" customFormat="1" ht="24" customHeight="1">
      <c r="B248" s="30"/>
      <c r="C248" s="222" t="s">
        <v>588</v>
      </c>
      <c r="D248" s="222" t="s">
        <v>1905</v>
      </c>
      <c r="E248" s="223" t="s">
        <v>2115</v>
      </c>
      <c r="F248" s="224" t="s">
        <v>2116</v>
      </c>
      <c r="G248" s="225" t="s">
        <v>204</v>
      </c>
      <c r="H248" s="226">
        <v>2</v>
      </c>
      <c r="I248" s="227"/>
      <c r="J248" s="226">
        <f t="shared" si="45"/>
        <v>0</v>
      </c>
      <c r="K248" s="224" t="s">
        <v>1</v>
      </c>
      <c r="L248" s="228"/>
      <c r="M248" s="229" t="s">
        <v>1</v>
      </c>
      <c r="N248" s="230" t="s">
        <v>41</v>
      </c>
      <c r="O248" s="62"/>
      <c r="P248" s="213">
        <f t="shared" si="46"/>
        <v>0</v>
      </c>
      <c r="Q248" s="213">
        <v>1.6000000000000001E-3</v>
      </c>
      <c r="R248" s="213">
        <f t="shared" si="47"/>
        <v>3.2000000000000002E-3</v>
      </c>
      <c r="S248" s="213">
        <v>0</v>
      </c>
      <c r="T248" s="214">
        <f t="shared" si="48"/>
        <v>0</v>
      </c>
      <c r="AR248" s="215" t="s">
        <v>267</v>
      </c>
      <c r="AT248" s="215" t="s">
        <v>1905</v>
      </c>
      <c r="AU248" s="215" t="s">
        <v>83</v>
      </c>
      <c r="AY248" s="13" t="s">
        <v>198</v>
      </c>
      <c r="BE248" s="216">
        <f t="shared" si="49"/>
        <v>0</v>
      </c>
      <c r="BF248" s="216">
        <f t="shared" si="50"/>
        <v>0</v>
      </c>
      <c r="BG248" s="216">
        <f t="shared" si="51"/>
        <v>0</v>
      </c>
      <c r="BH248" s="216">
        <f t="shared" si="52"/>
        <v>0</v>
      </c>
      <c r="BI248" s="216">
        <f t="shared" si="53"/>
        <v>0</v>
      </c>
      <c r="BJ248" s="13" t="s">
        <v>83</v>
      </c>
      <c r="BK248" s="216">
        <f t="shared" si="54"/>
        <v>0</v>
      </c>
      <c r="BL248" s="13" t="s">
        <v>231</v>
      </c>
      <c r="BM248" s="215" t="s">
        <v>591</v>
      </c>
    </row>
    <row r="249" spans="2:65" s="1" customFormat="1" ht="16.5" customHeight="1">
      <c r="B249" s="30"/>
      <c r="C249" s="205" t="s">
        <v>399</v>
      </c>
      <c r="D249" s="205" t="s">
        <v>201</v>
      </c>
      <c r="E249" s="206" t="s">
        <v>2099</v>
      </c>
      <c r="F249" s="207" t="s">
        <v>2100</v>
      </c>
      <c r="G249" s="208" t="s">
        <v>204</v>
      </c>
      <c r="H249" s="209">
        <v>1</v>
      </c>
      <c r="I249" s="210"/>
      <c r="J249" s="209">
        <f t="shared" si="45"/>
        <v>0</v>
      </c>
      <c r="K249" s="207" t="s">
        <v>1</v>
      </c>
      <c r="L249" s="34"/>
      <c r="M249" s="211" t="s">
        <v>1</v>
      </c>
      <c r="N249" s="212" t="s">
        <v>41</v>
      </c>
      <c r="O249" s="62"/>
      <c r="P249" s="213">
        <f t="shared" si="46"/>
        <v>0</v>
      </c>
      <c r="Q249" s="213">
        <v>3.0000000000000001E-5</v>
      </c>
      <c r="R249" s="213">
        <f t="shared" si="47"/>
        <v>3.0000000000000001E-5</v>
      </c>
      <c r="S249" s="213">
        <v>0</v>
      </c>
      <c r="T249" s="214">
        <f t="shared" si="48"/>
        <v>0</v>
      </c>
      <c r="AR249" s="215" t="s">
        <v>231</v>
      </c>
      <c r="AT249" s="215" t="s">
        <v>201</v>
      </c>
      <c r="AU249" s="215" t="s">
        <v>83</v>
      </c>
      <c r="AY249" s="13" t="s">
        <v>198</v>
      </c>
      <c r="BE249" s="216">
        <f t="shared" si="49"/>
        <v>0</v>
      </c>
      <c r="BF249" s="216">
        <f t="shared" si="50"/>
        <v>0</v>
      </c>
      <c r="BG249" s="216">
        <f t="shared" si="51"/>
        <v>0</v>
      </c>
      <c r="BH249" s="216">
        <f t="shared" si="52"/>
        <v>0</v>
      </c>
      <c r="BI249" s="216">
        <f t="shared" si="53"/>
        <v>0</v>
      </c>
      <c r="BJ249" s="13" t="s">
        <v>83</v>
      </c>
      <c r="BK249" s="216">
        <f t="shared" si="54"/>
        <v>0</v>
      </c>
      <c r="BL249" s="13" t="s">
        <v>231</v>
      </c>
      <c r="BM249" s="215" t="s">
        <v>594</v>
      </c>
    </row>
    <row r="250" spans="2:65" s="1" customFormat="1" ht="24" customHeight="1">
      <c r="B250" s="30"/>
      <c r="C250" s="222" t="s">
        <v>595</v>
      </c>
      <c r="D250" s="222" t="s">
        <v>1905</v>
      </c>
      <c r="E250" s="223" t="s">
        <v>2117</v>
      </c>
      <c r="F250" s="224" t="s">
        <v>2118</v>
      </c>
      <c r="G250" s="225" t="s">
        <v>204</v>
      </c>
      <c r="H250" s="226">
        <v>1</v>
      </c>
      <c r="I250" s="227"/>
      <c r="J250" s="226">
        <f t="shared" si="45"/>
        <v>0</v>
      </c>
      <c r="K250" s="224" t="s">
        <v>1</v>
      </c>
      <c r="L250" s="228"/>
      <c r="M250" s="229" t="s">
        <v>1</v>
      </c>
      <c r="N250" s="230" t="s">
        <v>41</v>
      </c>
      <c r="O250" s="62"/>
      <c r="P250" s="213">
        <f t="shared" si="46"/>
        <v>0</v>
      </c>
      <c r="Q250" s="213">
        <v>2E-3</v>
      </c>
      <c r="R250" s="213">
        <f t="shared" si="47"/>
        <v>2E-3</v>
      </c>
      <c r="S250" s="213">
        <v>0</v>
      </c>
      <c r="T250" s="214">
        <f t="shared" si="48"/>
        <v>0</v>
      </c>
      <c r="AR250" s="215" t="s">
        <v>267</v>
      </c>
      <c r="AT250" s="215" t="s">
        <v>1905</v>
      </c>
      <c r="AU250" s="215" t="s">
        <v>83</v>
      </c>
      <c r="AY250" s="13" t="s">
        <v>198</v>
      </c>
      <c r="BE250" s="216">
        <f t="shared" si="49"/>
        <v>0</v>
      </c>
      <c r="BF250" s="216">
        <f t="shared" si="50"/>
        <v>0</v>
      </c>
      <c r="BG250" s="216">
        <f t="shared" si="51"/>
        <v>0</v>
      </c>
      <c r="BH250" s="216">
        <f t="shared" si="52"/>
        <v>0</v>
      </c>
      <c r="BI250" s="216">
        <f t="shared" si="53"/>
        <v>0</v>
      </c>
      <c r="BJ250" s="13" t="s">
        <v>83</v>
      </c>
      <c r="BK250" s="216">
        <f t="shared" si="54"/>
        <v>0</v>
      </c>
      <c r="BL250" s="13" t="s">
        <v>231</v>
      </c>
      <c r="BM250" s="215" t="s">
        <v>598</v>
      </c>
    </row>
    <row r="251" spans="2:65" s="1" customFormat="1" ht="24" customHeight="1">
      <c r="B251" s="30"/>
      <c r="C251" s="205" t="s">
        <v>403</v>
      </c>
      <c r="D251" s="205" t="s">
        <v>201</v>
      </c>
      <c r="E251" s="206" t="s">
        <v>2119</v>
      </c>
      <c r="F251" s="207" t="s">
        <v>2120</v>
      </c>
      <c r="G251" s="208" t="s">
        <v>204</v>
      </c>
      <c r="H251" s="209">
        <v>24</v>
      </c>
      <c r="I251" s="210"/>
      <c r="J251" s="209">
        <f t="shared" si="45"/>
        <v>0</v>
      </c>
      <c r="K251" s="207" t="s">
        <v>1</v>
      </c>
      <c r="L251" s="34"/>
      <c r="M251" s="211" t="s">
        <v>1</v>
      </c>
      <c r="N251" s="212" t="s">
        <v>41</v>
      </c>
      <c r="O251" s="62"/>
      <c r="P251" s="213">
        <f t="shared" si="46"/>
        <v>0</v>
      </c>
      <c r="Q251" s="213">
        <v>2.0000000000000001E-4</v>
      </c>
      <c r="R251" s="213">
        <f t="shared" si="47"/>
        <v>4.8000000000000004E-3</v>
      </c>
      <c r="S251" s="213">
        <v>0</v>
      </c>
      <c r="T251" s="214">
        <f t="shared" si="48"/>
        <v>0</v>
      </c>
      <c r="AR251" s="215" t="s">
        <v>231</v>
      </c>
      <c r="AT251" s="215" t="s">
        <v>201</v>
      </c>
      <c r="AU251" s="215" t="s">
        <v>83</v>
      </c>
      <c r="AY251" s="13" t="s">
        <v>198</v>
      </c>
      <c r="BE251" s="216">
        <f t="shared" si="49"/>
        <v>0</v>
      </c>
      <c r="BF251" s="216">
        <f t="shared" si="50"/>
        <v>0</v>
      </c>
      <c r="BG251" s="216">
        <f t="shared" si="51"/>
        <v>0</v>
      </c>
      <c r="BH251" s="216">
        <f t="shared" si="52"/>
        <v>0</v>
      </c>
      <c r="BI251" s="216">
        <f t="shared" si="53"/>
        <v>0</v>
      </c>
      <c r="BJ251" s="13" t="s">
        <v>83</v>
      </c>
      <c r="BK251" s="216">
        <f t="shared" si="54"/>
        <v>0</v>
      </c>
      <c r="BL251" s="13" t="s">
        <v>231</v>
      </c>
      <c r="BM251" s="215" t="s">
        <v>601</v>
      </c>
    </row>
    <row r="252" spans="2:65" s="1" customFormat="1" ht="16.5" customHeight="1">
      <c r="B252" s="30"/>
      <c r="C252" s="205" t="s">
        <v>602</v>
      </c>
      <c r="D252" s="205" t="s">
        <v>201</v>
      </c>
      <c r="E252" s="206" t="s">
        <v>2121</v>
      </c>
      <c r="F252" s="207" t="s">
        <v>2122</v>
      </c>
      <c r="G252" s="208" t="s">
        <v>204</v>
      </c>
      <c r="H252" s="209">
        <v>2</v>
      </c>
      <c r="I252" s="210"/>
      <c r="J252" s="209">
        <f t="shared" si="45"/>
        <v>0</v>
      </c>
      <c r="K252" s="207" t="s">
        <v>1</v>
      </c>
      <c r="L252" s="34"/>
      <c r="M252" s="211" t="s">
        <v>1</v>
      </c>
      <c r="N252" s="212" t="s">
        <v>41</v>
      </c>
      <c r="O252" s="62"/>
      <c r="P252" s="213">
        <f t="shared" si="46"/>
        <v>0</v>
      </c>
      <c r="Q252" s="213">
        <v>6.9999999999999999E-4</v>
      </c>
      <c r="R252" s="213">
        <f t="shared" si="47"/>
        <v>1.4E-3</v>
      </c>
      <c r="S252" s="213">
        <v>0</v>
      </c>
      <c r="T252" s="214">
        <f t="shared" si="48"/>
        <v>0</v>
      </c>
      <c r="AR252" s="215" t="s">
        <v>231</v>
      </c>
      <c r="AT252" s="215" t="s">
        <v>201</v>
      </c>
      <c r="AU252" s="215" t="s">
        <v>83</v>
      </c>
      <c r="AY252" s="13" t="s">
        <v>198</v>
      </c>
      <c r="BE252" s="216">
        <f t="shared" si="49"/>
        <v>0</v>
      </c>
      <c r="BF252" s="216">
        <f t="shared" si="50"/>
        <v>0</v>
      </c>
      <c r="BG252" s="216">
        <f t="shared" si="51"/>
        <v>0</v>
      </c>
      <c r="BH252" s="216">
        <f t="shared" si="52"/>
        <v>0</v>
      </c>
      <c r="BI252" s="216">
        <f t="shared" si="53"/>
        <v>0</v>
      </c>
      <c r="BJ252" s="13" t="s">
        <v>83</v>
      </c>
      <c r="BK252" s="216">
        <f t="shared" si="54"/>
        <v>0</v>
      </c>
      <c r="BL252" s="13" t="s">
        <v>231</v>
      </c>
      <c r="BM252" s="215" t="s">
        <v>605</v>
      </c>
    </row>
    <row r="253" spans="2:65" s="1" customFormat="1" ht="16.5" customHeight="1">
      <c r="B253" s="30"/>
      <c r="C253" s="205" t="s">
        <v>407</v>
      </c>
      <c r="D253" s="205" t="s">
        <v>201</v>
      </c>
      <c r="E253" s="206" t="s">
        <v>2123</v>
      </c>
      <c r="F253" s="207" t="s">
        <v>2124</v>
      </c>
      <c r="G253" s="208" t="s">
        <v>204</v>
      </c>
      <c r="H253" s="209">
        <v>1</v>
      </c>
      <c r="I253" s="210"/>
      <c r="J253" s="209">
        <f t="shared" si="45"/>
        <v>0</v>
      </c>
      <c r="K253" s="207" t="s">
        <v>1</v>
      </c>
      <c r="L253" s="34"/>
      <c r="M253" s="211" t="s">
        <v>1</v>
      </c>
      <c r="N253" s="212" t="s">
        <v>41</v>
      </c>
      <c r="O253" s="62"/>
      <c r="P253" s="213">
        <f t="shared" si="46"/>
        <v>0</v>
      </c>
      <c r="Q253" s="213">
        <v>0</v>
      </c>
      <c r="R253" s="213">
        <f t="shared" si="47"/>
        <v>0</v>
      </c>
      <c r="S253" s="213">
        <v>0</v>
      </c>
      <c r="T253" s="214">
        <f t="shared" si="48"/>
        <v>0</v>
      </c>
      <c r="AR253" s="215" t="s">
        <v>231</v>
      </c>
      <c r="AT253" s="215" t="s">
        <v>201</v>
      </c>
      <c r="AU253" s="215" t="s">
        <v>83</v>
      </c>
      <c r="AY253" s="13" t="s">
        <v>198</v>
      </c>
      <c r="BE253" s="216">
        <f t="shared" si="49"/>
        <v>0</v>
      </c>
      <c r="BF253" s="216">
        <f t="shared" si="50"/>
        <v>0</v>
      </c>
      <c r="BG253" s="216">
        <f t="shared" si="51"/>
        <v>0</v>
      </c>
      <c r="BH253" s="216">
        <f t="shared" si="52"/>
        <v>0</v>
      </c>
      <c r="BI253" s="216">
        <f t="shared" si="53"/>
        <v>0</v>
      </c>
      <c r="BJ253" s="13" t="s">
        <v>83</v>
      </c>
      <c r="BK253" s="216">
        <f t="shared" si="54"/>
        <v>0</v>
      </c>
      <c r="BL253" s="13" t="s">
        <v>231</v>
      </c>
      <c r="BM253" s="215" t="s">
        <v>608</v>
      </c>
    </row>
    <row r="254" spans="2:65" s="1" customFormat="1" ht="16.5" customHeight="1">
      <c r="B254" s="30"/>
      <c r="C254" s="205" t="s">
        <v>609</v>
      </c>
      <c r="D254" s="205" t="s">
        <v>201</v>
      </c>
      <c r="E254" s="206" t="s">
        <v>2125</v>
      </c>
      <c r="F254" s="207" t="s">
        <v>2126</v>
      </c>
      <c r="G254" s="208" t="s">
        <v>204</v>
      </c>
      <c r="H254" s="209">
        <v>1</v>
      </c>
      <c r="I254" s="210"/>
      <c r="J254" s="209">
        <f t="shared" si="45"/>
        <v>0</v>
      </c>
      <c r="K254" s="207" t="s">
        <v>1</v>
      </c>
      <c r="L254" s="34"/>
      <c r="M254" s="211" t="s">
        <v>1</v>
      </c>
      <c r="N254" s="212" t="s">
        <v>41</v>
      </c>
      <c r="O254" s="62"/>
      <c r="P254" s="213">
        <f t="shared" si="46"/>
        <v>0</v>
      </c>
      <c r="Q254" s="213">
        <v>1E-4</v>
      </c>
      <c r="R254" s="213">
        <f t="shared" si="47"/>
        <v>1E-4</v>
      </c>
      <c r="S254" s="213">
        <v>0</v>
      </c>
      <c r="T254" s="214">
        <f t="shared" si="48"/>
        <v>0</v>
      </c>
      <c r="AR254" s="215" t="s">
        <v>231</v>
      </c>
      <c r="AT254" s="215" t="s">
        <v>201</v>
      </c>
      <c r="AU254" s="215" t="s">
        <v>83</v>
      </c>
      <c r="AY254" s="13" t="s">
        <v>198</v>
      </c>
      <c r="BE254" s="216">
        <f t="shared" si="49"/>
        <v>0</v>
      </c>
      <c r="BF254" s="216">
        <f t="shared" si="50"/>
        <v>0</v>
      </c>
      <c r="BG254" s="216">
        <f t="shared" si="51"/>
        <v>0</v>
      </c>
      <c r="BH254" s="216">
        <f t="shared" si="52"/>
        <v>0</v>
      </c>
      <c r="BI254" s="216">
        <f t="shared" si="53"/>
        <v>0</v>
      </c>
      <c r="BJ254" s="13" t="s">
        <v>83</v>
      </c>
      <c r="BK254" s="216">
        <f t="shared" si="54"/>
        <v>0</v>
      </c>
      <c r="BL254" s="13" t="s">
        <v>231</v>
      </c>
      <c r="BM254" s="215" t="s">
        <v>612</v>
      </c>
    </row>
    <row r="255" spans="2:65" s="1" customFormat="1" ht="16.5" customHeight="1">
      <c r="B255" s="30"/>
      <c r="C255" s="205" t="s">
        <v>411</v>
      </c>
      <c r="D255" s="205" t="s">
        <v>201</v>
      </c>
      <c r="E255" s="206" t="s">
        <v>2127</v>
      </c>
      <c r="F255" s="207" t="s">
        <v>2128</v>
      </c>
      <c r="G255" s="208" t="s">
        <v>204</v>
      </c>
      <c r="H255" s="209">
        <v>24</v>
      </c>
      <c r="I255" s="210"/>
      <c r="J255" s="209">
        <f t="shared" si="45"/>
        <v>0</v>
      </c>
      <c r="K255" s="207" t="s">
        <v>1</v>
      </c>
      <c r="L255" s="34"/>
      <c r="M255" s="211" t="s">
        <v>1</v>
      </c>
      <c r="N255" s="212" t="s">
        <v>41</v>
      </c>
      <c r="O255" s="62"/>
      <c r="P255" s="213">
        <f t="shared" si="46"/>
        <v>0</v>
      </c>
      <c r="Q255" s="213">
        <v>2.4000000000000001E-4</v>
      </c>
      <c r="R255" s="213">
        <f t="shared" si="47"/>
        <v>5.7600000000000004E-3</v>
      </c>
      <c r="S255" s="213">
        <v>0</v>
      </c>
      <c r="T255" s="214">
        <f t="shared" si="48"/>
        <v>0</v>
      </c>
      <c r="AR255" s="215" t="s">
        <v>231</v>
      </c>
      <c r="AT255" s="215" t="s">
        <v>201</v>
      </c>
      <c r="AU255" s="215" t="s">
        <v>83</v>
      </c>
      <c r="AY255" s="13" t="s">
        <v>198</v>
      </c>
      <c r="BE255" s="216">
        <f t="shared" si="49"/>
        <v>0</v>
      </c>
      <c r="BF255" s="216">
        <f t="shared" si="50"/>
        <v>0</v>
      </c>
      <c r="BG255" s="216">
        <f t="shared" si="51"/>
        <v>0</v>
      </c>
      <c r="BH255" s="216">
        <f t="shared" si="52"/>
        <v>0</v>
      </c>
      <c r="BI255" s="216">
        <f t="shared" si="53"/>
        <v>0</v>
      </c>
      <c r="BJ255" s="13" t="s">
        <v>83</v>
      </c>
      <c r="BK255" s="216">
        <f t="shared" si="54"/>
        <v>0</v>
      </c>
      <c r="BL255" s="13" t="s">
        <v>231</v>
      </c>
      <c r="BM255" s="215" t="s">
        <v>615</v>
      </c>
    </row>
    <row r="256" spans="2:65" s="1" customFormat="1" ht="16.5" customHeight="1">
      <c r="B256" s="30"/>
      <c r="C256" s="205" t="s">
        <v>617</v>
      </c>
      <c r="D256" s="205" t="s">
        <v>201</v>
      </c>
      <c r="E256" s="206" t="s">
        <v>2129</v>
      </c>
      <c r="F256" s="207" t="s">
        <v>2130</v>
      </c>
      <c r="G256" s="208" t="s">
        <v>204</v>
      </c>
      <c r="H256" s="209">
        <v>3</v>
      </c>
      <c r="I256" s="210"/>
      <c r="J256" s="209">
        <f t="shared" si="45"/>
        <v>0</v>
      </c>
      <c r="K256" s="207" t="s">
        <v>1</v>
      </c>
      <c r="L256" s="34"/>
      <c r="M256" s="211" t="s">
        <v>1</v>
      </c>
      <c r="N256" s="212" t="s">
        <v>41</v>
      </c>
      <c r="O256" s="62"/>
      <c r="P256" s="213">
        <f t="shared" si="46"/>
        <v>0</v>
      </c>
      <c r="Q256" s="213">
        <v>1.4999999999999999E-4</v>
      </c>
      <c r="R256" s="213">
        <f t="shared" si="47"/>
        <v>4.4999999999999999E-4</v>
      </c>
      <c r="S256" s="213">
        <v>0</v>
      </c>
      <c r="T256" s="214">
        <f t="shared" si="48"/>
        <v>0</v>
      </c>
      <c r="AR256" s="215" t="s">
        <v>231</v>
      </c>
      <c r="AT256" s="215" t="s">
        <v>201</v>
      </c>
      <c r="AU256" s="215" t="s">
        <v>83</v>
      </c>
      <c r="AY256" s="13" t="s">
        <v>198</v>
      </c>
      <c r="BE256" s="216">
        <f t="shared" si="49"/>
        <v>0</v>
      </c>
      <c r="BF256" s="216">
        <f t="shared" si="50"/>
        <v>0</v>
      </c>
      <c r="BG256" s="216">
        <f t="shared" si="51"/>
        <v>0</v>
      </c>
      <c r="BH256" s="216">
        <f t="shared" si="52"/>
        <v>0</v>
      </c>
      <c r="BI256" s="216">
        <f t="shared" si="53"/>
        <v>0</v>
      </c>
      <c r="BJ256" s="13" t="s">
        <v>83</v>
      </c>
      <c r="BK256" s="216">
        <f t="shared" si="54"/>
        <v>0</v>
      </c>
      <c r="BL256" s="13" t="s">
        <v>231</v>
      </c>
      <c r="BM256" s="215" t="s">
        <v>620</v>
      </c>
    </row>
    <row r="257" spans="2:65" s="1" customFormat="1" ht="16.5" customHeight="1">
      <c r="B257" s="30"/>
      <c r="C257" s="205" t="s">
        <v>414</v>
      </c>
      <c r="D257" s="205" t="s">
        <v>201</v>
      </c>
      <c r="E257" s="206" t="s">
        <v>2131</v>
      </c>
      <c r="F257" s="207" t="s">
        <v>2132</v>
      </c>
      <c r="G257" s="208" t="s">
        <v>204</v>
      </c>
      <c r="H257" s="209">
        <v>1</v>
      </c>
      <c r="I257" s="210"/>
      <c r="J257" s="209">
        <f t="shared" si="45"/>
        <v>0</v>
      </c>
      <c r="K257" s="207" t="s">
        <v>1</v>
      </c>
      <c r="L257" s="34"/>
      <c r="M257" s="211" t="s">
        <v>1</v>
      </c>
      <c r="N257" s="212" t="s">
        <v>41</v>
      </c>
      <c r="O257" s="62"/>
      <c r="P257" s="213">
        <f t="shared" si="46"/>
        <v>0</v>
      </c>
      <c r="Q257" s="213">
        <v>1.8000000000000001E-4</v>
      </c>
      <c r="R257" s="213">
        <f t="shared" si="47"/>
        <v>1.8000000000000001E-4</v>
      </c>
      <c r="S257" s="213">
        <v>0</v>
      </c>
      <c r="T257" s="214">
        <f t="shared" si="48"/>
        <v>0</v>
      </c>
      <c r="AR257" s="215" t="s">
        <v>231</v>
      </c>
      <c r="AT257" s="215" t="s">
        <v>201</v>
      </c>
      <c r="AU257" s="215" t="s">
        <v>83</v>
      </c>
      <c r="AY257" s="13" t="s">
        <v>198</v>
      </c>
      <c r="BE257" s="216">
        <f t="shared" si="49"/>
        <v>0</v>
      </c>
      <c r="BF257" s="216">
        <f t="shared" si="50"/>
        <v>0</v>
      </c>
      <c r="BG257" s="216">
        <f t="shared" si="51"/>
        <v>0</v>
      </c>
      <c r="BH257" s="216">
        <f t="shared" si="52"/>
        <v>0</v>
      </c>
      <c r="BI257" s="216">
        <f t="shared" si="53"/>
        <v>0</v>
      </c>
      <c r="BJ257" s="13" t="s">
        <v>83</v>
      </c>
      <c r="BK257" s="216">
        <f t="shared" si="54"/>
        <v>0</v>
      </c>
      <c r="BL257" s="13" t="s">
        <v>231</v>
      </c>
      <c r="BM257" s="215" t="s">
        <v>623</v>
      </c>
    </row>
    <row r="258" spans="2:65" s="1" customFormat="1" ht="16.5" customHeight="1">
      <c r="B258" s="30"/>
      <c r="C258" s="205" t="s">
        <v>624</v>
      </c>
      <c r="D258" s="205" t="s">
        <v>201</v>
      </c>
      <c r="E258" s="206" t="s">
        <v>2133</v>
      </c>
      <c r="F258" s="207" t="s">
        <v>2134</v>
      </c>
      <c r="G258" s="208" t="s">
        <v>266</v>
      </c>
      <c r="H258" s="209">
        <v>0.06</v>
      </c>
      <c r="I258" s="210"/>
      <c r="J258" s="209">
        <f t="shared" si="45"/>
        <v>0</v>
      </c>
      <c r="K258" s="207" t="s">
        <v>1</v>
      </c>
      <c r="L258" s="34"/>
      <c r="M258" s="211" t="s">
        <v>1</v>
      </c>
      <c r="N258" s="212" t="s">
        <v>41</v>
      </c>
      <c r="O258" s="62"/>
      <c r="P258" s="213">
        <f t="shared" si="46"/>
        <v>0</v>
      </c>
      <c r="Q258" s="213">
        <v>0</v>
      </c>
      <c r="R258" s="213">
        <f t="shared" si="47"/>
        <v>0</v>
      </c>
      <c r="S258" s="213">
        <v>0</v>
      </c>
      <c r="T258" s="214">
        <f t="shared" si="48"/>
        <v>0</v>
      </c>
      <c r="AR258" s="215" t="s">
        <v>231</v>
      </c>
      <c r="AT258" s="215" t="s">
        <v>201</v>
      </c>
      <c r="AU258" s="215" t="s">
        <v>83</v>
      </c>
      <c r="AY258" s="13" t="s">
        <v>198</v>
      </c>
      <c r="BE258" s="216">
        <f t="shared" si="49"/>
        <v>0</v>
      </c>
      <c r="BF258" s="216">
        <f t="shared" si="50"/>
        <v>0</v>
      </c>
      <c r="BG258" s="216">
        <f t="shared" si="51"/>
        <v>0</v>
      </c>
      <c r="BH258" s="216">
        <f t="shared" si="52"/>
        <v>0</v>
      </c>
      <c r="BI258" s="216">
        <f t="shared" si="53"/>
        <v>0</v>
      </c>
      <c r="BJ258" s="13" t="s">
        <v>83</v>
      </c>
      <c r="BK258" s="216">
        <f t="shared" si="54"/>
        <v>0</v>
      </c>
      <c r="BL258" s="13" t="s">
        <v>231</v>
      </c>
      <c r="BM258" s="215" t="s">
        <v>627</v>
      </c>
    </row>
    <row r="259" spans="2:65" s="1" customFormat="1" ht="24" customHeight="1">
      <c r="B259" s="30"/>
      <c r="C259" s="205" t="s">
        <v>417</v>
      </c>
      <c r="D259" s="205" t="s">
        <v>201</v>
      </c>
      <c r="E259" s="206" t="s">
        <v>2135</v>
      </c>
      <c r="F259" s="207" t="s">
        <v>2136</v>
      </c>
      <c r="G259" s="208" t="s">
        <v>266</v>
      </c>
      <c r="H259" s="209">
        <v>0.06</v>
      </c>
      <c r="I259" s="210"/>
      <c r="J259" s="209">
        <f t="shared" si="45"/>
        <v>0</v>
      </c>
      <c r="K259" s="207" t="s">
        <v>1</v>
      </c>
      <c r="L259" s="34"/>
      <c r="M259" s="211" t="s">
        <v>1</v>
      </c>
      <c r="N259" s="212" t="s">
        <v>41</v>
      </c>
      <c r="O259" s="62"/>
      <c r="P259" s="213">
        <f t="shared" si="46"/>
        <v>0</v>
      </c>
      <c r="Q259" s="213">
        <v>0</v>
      </c>
      <c r="R259" s="213">
        <f t="shared" si="47"/>
        <v>0</v>
      </c>
      <c r="S259" s="213">
        <v>0</v>
      </c>
      <c r="T259" s="214">
        <f t="shared" si="48"/>
        <v>0</v>
      </c>
      <c r="AR259" s="215" t="s">
        <v>231</v>
      </c>
      <c r="AT259" s="215" t="s">
        <v>201</v>
      </c>
      <c r="AU259" s="215" t="s">
        <v>83</v>
      </c>
      <c r="AY259" s="13" t="s">
        <v>198</v>
      </c>
      <c r="BE259" s="216">
        <f t="shared" si="49"/>
        <v>0</v>
      </c>
      <c r="BF259" s="216">
        <f t="shared" si="50"/>
        <v>0</v>
      </c>
      <c r="BG259" s="216">
        <f t="shared" si="51"/>
        <v>0</v>
      </c>
      <c r="BH259" s="216">
        <f t="shared" si="52"/>
        <v>0</v>
      </c>
      <c r="BI259" s="216">
        <f t="shared" si="53"/>
        <v>0</v>
      </c>
      <c r="BJ259" s="13" t="s">
        <v>83</v>
      </c>
      <c r="BK259" s="216">
        <f t="shared" si="54"/>
        <v>0</v>
      </c>
      <c r="BL259" s="13" t="s">
        <v>231</v>
      </c>
      <c r="BM259" s="215" t="s">
        <v>630</v>
      </c>
    </row>
    <row r="260" spans="2:65" s="11" customFormat="1" ht="25.9" customHeight="1">
      <c r="B260" s="189"/>
      <c r="C260" s="190"/>
      <c r="D260" s="191" t="s">
        <v>75</v>
      </c>
      <c r="E260" s="192" t="s">
        <v>2137</v>
      </c>
      <c r="F260" s="192" t="s">
        <v>2138</v>
      </c>
      <c r="G260" s="190"/>
      <c r="H260" s="190"/>
      <c r="I260" s="193"/>
      <c r="J260" s="194">
        <f>BK260</f>
        <v>0</v>
      </c>
      <c r="K260" s="190"/>
      <c r="L260" s="195"/>
      <c r="M260" s="196"/>
      <c r="N260" s="197"/>
      <c r="O260" s="197"/>
      <c r="P260" s="198">
        <f>SUM(P261:P292)</f>
        <v>0</v>
      </c>
      <c r="Q260" s="197"/>
      <c r="R260" s="198">
        <f>SUM(R261:R292)</f>
        <v>0.97229999999999972</v>
      </c>
      <c r="S260" s="197"/>
      <c r="T260" s="199">
        <f>SUM(T261:T292)</f>
        <v>0</v>
      </c>
      <c r="AR260" s="200" t="s">
        <v>85</v>
      </c>
      <c r="AT260" s="201" t="s">
        <v>75</v>
      </c>
      <c r="AU260" s="201" t="s">
        <v>76</v>
      </c>
      <c r="AY260" s="200" t="s">
        <v>198</v>
      </c>
      <c r="BK260" s="202">
        <f>SUM(BK261:BK292)</f>
        <v>0</v>
      </c>
    </row>
    <row r="261" spans="2:65" s="1" customFormat="1" ht="16.5" customHeight="1">
      <c r="B261" s="30"/>
      <c r="C261" s="205" t="s">
        <v>631</v>
      </c>
      <c r="D261" s="205" t="s">
        <v>201</v>
      </c>
      <c r="E261" s="206" t="s">
        <v>2139</v>
      </c>
      <c r="F261" s="207" t="s">
        <v>2140</v>
      </c>
      <c r="G261" s="208" t="s">
        <v>204</v>
      </c>
      <c r="H261" s="209">
        <v>6</v>
      </c>
      <c r="I261" s="210"/>
      <c r="J261" s="209">
        <f t="shared" ref="J261:J292" si="55">ROUND(I261*H261,2)</f>
        <v>0</v>
      </c>
      <c r="K261" s="207" t="s">
        <v>1</v>
      </c>
      <c r="L261" s="34"/>
      <c r="M261" s="211" t="s">
        <v>1</v>
      </c>
      <c r="N261" s="212" t="s">
        <v>41</v>
      </c>
      <c r="O261" s="62"/>
      <c r="P261" s="213">
        <f t="shared" ref="P261:P292" si="56">O261*H261</f>
        <v>0</v>
      </c>
      <c r="Q261" s="213">
        <v>0</v>
      </c>
      <c r="R261" s="213">
        <f t="shared" ref="R261:R292" si="57">Q261*H261</f>
        <v>0</v>
      </c>
      <c r="S261" s="213">
        <v>0</v>
      </c>
      <c r="T261" s="214">
        <f t="shared" ref="T261:T292" si="58">S261*H261</f>
        <v>0</v>
      </c>
      <c r="AR261" s="215" t="s">
        <v>231</v>
      </c>
      <c r="AT261" s="215" t="s">
        <v>201</v>
      </c>
      <c r="AU261" s="215" t="s">
        <v>83</v>
      </c>
      <c r="AY261" s="13" t="s">
        <v>198</v>
      </c>
      <c r="BE261" s="216">
        <f t="shared" ref="BE261:BE292" si="59">IF(N261="základní",J261,0)</f>
        <v>0</v>
      </c>
      <c r="BF261" s="216">
        <f t="shared" ref="BF261:BF292" si="60">IF(N261="snížená",J261,0)</f>
        <v>0</v>
      </c>
      <c r="BG261" s="216">
        <f t="shared" ref="BG261:BG292" si="61">IF(N261="zákl. přenesená",J261,0)</f>
        <v>0</v>
      </c>
      <c r="BH261" s="216">
        <f t="shared" ref="BH261:BH292" si="62">IF(N261="sníž. přenesená",J261,0)</f>
        <v>0</v>
      </c>
      <c r="BI261" s="216">
        <f t="shared" ref="BI261:BI292" si="63">IF(N261="nulová",J261,0)</f>
        <v>0</v>
      </c>
      <c r="BJ261" s="13" t="s">
        <v>83</v>
      </c>
      <c r="BK261" s="216">
        <f t="shared" ref="BK261:BK292" si="64">ROUND(I261*H261,2)</f>
        <v>0</v>
      </c>
      <c r="BL261" s="13" t="s">
        <v>231</v>
      </c>
      <c r="BM261" s="215" t="s">
        <v>634</v>
      </c>
    </row>
    <row r="262" spans="2:65" s="1" customFormat="1" ht="24" customHeight="1">
      <c r="B262" s="30"/>
      <c r="C262" s="205" t="s">
        <v>420</v>
      </c>
      <c r="D262" s="205" t="s">
        <v>201</v>
      </c>
      <c r="E262" s="206" t="s">
        <v>2141</v>
      </c>
      <c r="F262" s="207" t="s">
        <v>2142</v>
      </c>
      <c r="G262" s="208" t="s">
        <v>204</v>
      </c>
      <c r="H262" s="209">
        <v>6</v>
      </c>
      <c r="I262" s="210"/>
      <c r="J262" s="209">
        <f t="shared" si="55"/>
        <v>0</v>
      </c>
      <c r="K262" s="207" t="s">
        <v>1</v>
      </c>
      <c r="L262" s="34"/>
      <c r="M262" s="211" t="s">
        <v>1</v>
      </c>
      <c r="N262" s="212" t="s">
        <v>41</v>
      </c>
      <c r="O262" s="62"/>
      <c r="P262" s="213">
        <f t="shared" si="56"/>
        <v>0</v>
      </c>
      <c r="Q262" s="213">
        <v>0</v>
      </c>
      <c r="R262" s="213">
        <f t="shared" si="57"/>
        <v>0</v>
      </c>
      <c r="S262" s="213">
        <v>0</v>
      </c>
      <c r="T262" s="214">
        <f t="shared" si="58"/>
        <v>0</v>
      </c>
      <c r="AR262" s="215" t="s">
        <v>231</v>
      </c>
      <c r="AT262" s="215" t="s">
        <v>201</v>
      </c>
      <c r="AU262" s="215" t="s">
        <v>83</v>
      </c>
      <c r="AY262" s="13" t="s">
        <v>198</v>
      </c>
      <c r="BE262" s="216">
        <f t="shared" si="59"/>
        <v>0</v>
      </c>
      <c r="BF262" s="216">
        <f t="shared" si="60"/>
        <v>0</v>
      </c>
      <c r="BG262" s="216">
        <f t="shared" si="61"/>
        <v>0</v>
      </c>
      <c r="BH262" s="216">
        <f t="shared" si="62"/>
        <v>0</v>
      </c>
      <c r="BI262" s="216">
        <f t="shared" si="63"/>
        <v>0</v>
      </c>
      <c r="BJ262" s="13" t="s">
        <v>83</v>
      </c>
      <c r="BK262" s="216">
        <f t="shared" si="64"/>
        <v>0</v>
      </c>
      <c r="BL262" s="13" t="s">
        <v>231</v>
      </c>
      <c r="BM262" s="215" t="s">
        <v>637</v>
      </c>
    </row>
    <row r="263" spans="2:65" s="1" customFormat="1" ht="24" customHeight="1">
      <c r="B263" s="30"/>
      <c r="C263" s="222" t="s">
        <v>638</v>
      </c>
      <c r="D263" s="222" t="s">
        <v>1905</v>
      </c>
      <c r="E263" s="223" t="s">
        <v>2143</v>
      </c>
      <c r="F263" s="224" t="s">
        <v>2144</v>
      </c>
      <c r="G263" s="225" t="s">
        <v>204</v>
      </c>
      <c r="H263" s="226">
        <v>2</v>
      </c>
      <c r="I263" s="227"/>
      <c r="J263" s="226">
        <f t="shared" si="55"/>
        <v>0</v>
      </c>
      <c r="K263" s="224" t="s">
        <v>1</v>
      </c>
      <c r="L263" s="228"/>
      <c r="M263" s="229" t="s">
        <v>1</v>
      </c>
      <c r="N263" s="230" t="s">
        <v>41</v>
      </c>
      <c r="O263" s="62"/>
      <c r="P263" s="213">
        <f t="shared" si="56"/>
        <v>0</v>
      </c>
      <c r="Q263" s="213">
        <v>5.0000000000000001E-3</v>
      </c>
      <c r="R263" s="213">
        <f t="shared" si="57"/>
        <v>0.01</v>
      </c>
      <c r="S263" s="213">
        <v>0</v>
      </c>
      <c r="T263" s="214">
        <f t="shared" si="58"/>
        <v>0</v>
      </c>
      <c r="AR263" s="215" t="s">
        <v>267</v>
      </c>
      <c r="AT263" s="215" t="s">
        <v>1905</v>
      </c>
      <c r="AU263" s="215" t="s">
        <v>83</v>
      </c>
      <c r="AY263" s="13" t="s">
        <v>198</v>
      </c>
      <c r="BE263" s="216">
        <f t="shared" si="59"/>
        <v>0</v>
      </c>
      <c r="BF263" s="216">
        <f t="shared" si="60"/>
        <v>0</v>
      </c>
      <c r="BG263" s="216">
        <f t="shared" si="61"/>
        <v>0</v>
      </c>
      <c r="BH263" s="216">
        <f t="shared" si="62"/>
        <v>0</v>
      </c>
      <c r="BI263" s="216">
        <f t="shared" si="63"/>
        <v>0</v>
      </c>
      <c r="BJ263" s="13" t="s">
        <v>83</v>
      </c>
      <c r="BK263" s="216">
        <f t="shared" si="64"/>
        <v>0</v>
      </c>
      <c r="BL263" s="13" t="s">
        <v>231</v>
      </c>
      <c r="BM263" s="215" t="s">
        <v>641</v>
      </c>
    </row>
    <row r="264" spans="2:65" s="1" customFormat="1" ht="24" customHeight="1">
      <c r="B264" s="30"/>
      <c r="C264" s="222" t="s">
        <v>424</v>
      </c>
      <c r="D264" s="222" t="s">
        <v>1905</v>
      </c>
      <c r="E264" s="223" t="s">
        <v>2145</v>
      </c>
      <c r="F264" s="224" t="s">
        <v>2146</v>
      </c>
      <c r="G264" s="225" t="s">
        <v>204</v>
      </c>
      <c r="H264" s="226">
        <v>2</v>
      </c>
      <c r="I264" s="227"/>
      <c r="J264" s="226">
        <f t="shared" si="55"/>
        <v>0</v>
      </c>
      <c r="K264" s="224" t="s">
        <v>1</v>
      </c>
      <c r="L264" s="228"/>
      <c r="M264" s="229" t="s">
        <v>1</v>
      </c>
      <c r="N264" s="230" t="s">
        <v>41</v>
      </c>
      <c r="O264" s="62"/>
      <c r="P264" s="213">
        <f t="shared" si="56"/>
        <v>0</v>
      </c>
      <c r="Q264" s="213">
        <v>5.0000000000000001E-3</v>
      </c>
      <c r="R264" s="213">
        <f t="shared" si="57"/>
        <v>0.01</v>
      </c>
      <c r="S264" s="213">
        <v>0</v>
      </c>
      <c r="T264" s="214">
        <f t="shared" si="58"/>
        <v>0</v>
      </c>
      <c r="AR264" s="215" t="s">
        <v>267</v>
      </c>
      <c r="AT264" s="215" t="s">
        <v>1905</v>
      </c>
      <c r="AU264" s="215" t="s">
        <v>83</v>
      </c>
      <c r="AY264" s="13" t="s">
        <v>198</v>
      </c>
      <c r="BE264" s="216">
        <f t="shared" si="59"/>
        <v>0</v>
      </c>
      <c r="BF264" s="216">
        <f t="shared" si="60"/>
        <v>0</v>
      </c>
      <c r="BG264" s="216">
        <f t="shared" si="61"/>
        <v>0</v>
      </c>
      <c r="BH264" s="216">
        <f t="shared" si="62"/>
        <v>0</v>
      </c>
      <c r="BI264" s="216">
        <f t="shared" si="63"/>
        <v>0</v>
      </c>
      <c r="BJ264" s="13" t="s">
        <v>83</v>
      </c>
      <c r="BK264" s="216">
        <f t="shared" si="64"/>
        <v>0</v>
      </c>
      <c r="BL264" s="13" t="s">
        <v>231</v>
      </c>
      <c r="BM264" s="215" t="s">
        <v>644</v>
      </c>
    </row>
    <row r="265" spans="2:65" s="1" customFormat="1" ht="24" customHeight="1">
      <c r="B265" s="30"/>
      <c r="C265" s="222" t="s">
        <v>646</v>
      </c>
      <c r="D265" s="222" t="s">
        <v>1905</v>
      </c>
      <c r="E265" s="223" t="s">
        <v>2147</v>
      </c>
      <c r="F265" s="224" t="s">
        <v>2148</v>
      </c>
      <c r="G265" s="225" t="s">
        <v>204</v>
      </c>
      <c r="H265" s="226">
        <v>1</v>
      </c>
      <c r="I265" s="227"/>
      <c r="J265" s="226">
        <f t="shared" si="55"/>
        <v>0</v>
      </c>
      <c r="K265" s="224" t="s">
        <v>1</v>
      </c>
      <c r="L265" s="228"/>
      <c r="M265" s="229" t="s">
        <v>1</v>
      </c>
      <c r="N265" s="230" t="s">
        <v>41</v>
      </c>
      <c r="O265" s="62"/>
      <c r="P265" s="213">
        <f t="shared" si="56"/>
        <v>0</v>
      </c>
      <c r="Q265" s="213">
        <v>8.6999999999999994E-3</v>
      </c>
      <c r="R265" s="213">
        <f t="shared" si="57"/>
        <v>8.6999999999999994E-3</v>
      </c>
      <c r="S265" s="213">
        <v>0</v>
      </c>
      <c r="T265" s="214">
        <f t="shared" si="58"/>
        <v>0</v>
      </c>
      <c r="AR265" s="215" t="s">
        <v>267</v>
      </c>
      <c r="AT265" s="215" t="s">
        <v>1905</v>
      </c>
      <c r="AU265" s="215" t="s">
        <v>83</v>
      </c>
      <c r="AY265" s="13" t="s">
        <v>198</v>
      </c>
      <c r="BE265" s="216">
        <f t="shared" si="59"/>
        <v>0</v>
      </c>
      <c r="BF265" s="216">
        <f t="shared" si="60"/>
        <v>0</v>
      </c>
      <c r="BG265" s="216">
        <f t="shared" si="61"/>
        <v>0</v>
      </c>
      <c r="BH265" s="216">
        <f t="shared" si="62"/>
        <v>0</v>
      </c>
      <c r="BI265" s="216">
        <f t="shared" si="63"/>
        <v>0</v>
      </c>
      <c r="BJ265" s="13" t="s">
        <v>83</v>
      </c>
      <c r="BK265" s="216">
        <f t="shared" si="64"/>
        <v>0</v>
      </c>
      <c r="BL265" s="13" t="s">
        <v>231</v>
      </c>
      <c r="BM265" s="215" t="s">
        <v>649</v>
      </c>
    </row>
    <row r="266" spans="2:65" s="1" customFormat="1" ht="24" customHeight="1">
      <c r="B266" s="30"/>
      <c r="C266" s="222" t="s">
        <v>427</v>
      </c>
      <c r="D266" s="222" t="s">
        <v>1905</v>
      </c>
      <c r="E266" s="223" t="s">
        <v>2149</v>
      </c>
      <c r="F266" s="224" t="s">
        <v>2150</v>
      </c>
      <c r="G266" s="225" t="s">
        <v>204</v>
      </c>
      <c r="H266" s="226">
        <v>1</v>
      </c>
      <c r="I266" s="227"/>
      <c r="J266" s="226">
        <f t="shared" si="55"/>
        <v>0</v>
      </c>
      <c r="K266" s="224" t="s">
        <v>1</v>
      </c>
      <c r="L266" s="228"/>
      <c r="M266" s="229" t="s">
        <v>1</v>
      </c>
      <c r="N266" s="230" t="s">
        <v>41</v>
      </c>
      <c r="O266" s="62"/>
      <c r="P266" s="213">
        <f t="shared" si="56"/>
        <v>0</v>
      </c>
      <c r="Q266" s="213">
        <v>8.6999999999999994E-3</v>
      </c>
      <c r="R266" s="213">
        <f t="shared" si="57"/>
        <v>8.6999999999999994E-3</v>
      </c>
      <c r="S266" s="213">
        <v>0</v>
      </c>
      <c r="T266" s="214">
        <f t="shared" si="58"/>
        <v>0</v>
      </c>
      <c r="AR266" s="215" t="s">
        <v>267</v>
      </c>
      <c r="AT266" s="215" t="s">
        <v>1905</v>
      </c>
      <c r="AU266" s="215" t="s">
        <v>83</v>
      </c>
      <c r="AY266" s="13" t="s">
        <v>198</v>
      </c>
      <c r="BE266" s="216">
        <f t="shared" si="59"/>
        <v>0</v>
      </c>
      <c r="BF266" s="216">
        <f t="shared" si="60"/>
        <v>0</v>
      </c>
      <c r="BG266" s="216">
        <f t="shared" si="61"/>
        <v>0</v>
      </c>
      <c r="BH266" s="216">
        <f t="shared" si="62"/>
        <v>0</v>
      </c>
      <c r="BI266" s="216">
        <f t="shared" si="63"/>
        <v>0</v>
      </c>
      <c r="BJ266" s="13" t="s">
        <v>83</v>
      </c>
      <c r="BK266" s="216">
        <f t="shared" si="64"/>
        <v>0</v>
      </c>
      <c r="BL266" s="13" t="s">
        <v>231</v>
      </c>
      <c r="BM266" s="215" t="s">
        <v>652</v>
      </c>
    </row>
    <row r="267" spans="2:65" s="1" customFormat="1" ht="16.5" customHeight="1">
      <c r="B267" s="30"/>
      <c r="C267" s="205" t="s">
        <v>653</v>
      </c>
      <c r="D267" s="205" t="s">
        <v>201</v>
      </c>
      <c r="E267" s="206" t="s">
        <v>2151</v>
      </c>
      <c r="F267" s="207" t="s">
        <v>2152</v>
      </c>
      <c r="G267" s="208" t="s">
        <v>204</v>
      </c>
      <c r="H267" s="209">
        <v>24</v>
      </c>
      <c r="I267" s="210"/>
      <c r="J267" s="209">
        <f t="shared" si="55"/>
        <v>0</v>
      </c>
      <c r="K267" s="207" t="s">
        <v>1</v>
      </c>
      <c r="L267" s="34"/>
      <c r="M267" s="211" t="s">
        <v>1</v>
      </c>
      <c r="N267" s="212" t="s">
        <v>41</v>
      </c>
      <c r="O267" s="62"/>
      <c r="P267" s="213">
        <f t="shared" si="56"/>
        <v>0</v>
      </c>
      <c r="Q267" s="213">
        <v>0</v>
      </c>
      <c r="R267" s="213">
        <f t="shared" si="57"/>
        <v>0</v>
      </c>
      <c r="S267" s="213">
        <v>0</v>
      </c>
      <c r="T267" s="214">
        <f t="shared" si="58"/>
        <v>0</v>
      </c>
      <c r="AR267" s="215" t="s">
        <v>231</v>
      </c>
      <c r="AT267" s="215" t="s">
        <v>201</v>
      </c>
      <c r="AU267" s="215" t="s">
        <v>83</v>
      </c>
      <c r="AY267" s="13" t="s">
        <v>198</v>
      </c>
      <c r="BE267" s="216">
        <f t="shared" si="59"/>
        <v>0</v>
      </c>
      <c r="BF267" s="216">
        <f t="shared" si="60"/>
        <v>0</v>
      </c>
      <c r="BG267" s="216">
        <f t="shared" si="61"/>
        <v>0</v>
      </c>
      <c r="BH267" s="216">
        <f t="shared" si="62"/>
        <v>0</v>
      </c>
      <c r="BI267" s="216">
        <f t="shared" si="63"/>
        <v>0</v>
      </c>
      <c r="BJ267" s="13" t="s">
        <v>83</v>
      </c>
      <c r="BK267" s="216">
        <f t="shared" si="64"/>
        <v>0</v>
      </c>
      <c r="BL267" s="13" t="s">
        <v>231</v>
      </c>
      <c r="BM267" s="215" t="s">
        <v>656</v>
      </c>
    </row>
    <row r="268" spans="2:65" s="1" customFormat="1" ht="24" customHeight="1">
      <c r="B268" s="30"/>
      <c r="C268" s="205" t="s">
        <v>431</v>
      </c>
      <c r="D268" s="205" t="s">
        <v>201</v>
      </c>
      <c r="E268" s="206" t="s">
        <v>2153</v>
      </c>
      <c r="F268" s="207" t="s">
        <v>2154</v>
      </c>
      <c r="G268" s="208" t="s">
        <v>204</v>
      </c>
      <c r="H268" s="209">
        <v>16</v>
      </c>
      <c r="I268" s="210"/>
      <c r="J268" s="209">
        <f t="shared" si="55"/>
        <v>0</v>
      </c>
      <c r="K268" s="207" t="s">
        <v>1</v>
      </c>
      <c r="L268" s="34"/>
      <c r="M268" s="211" t="s">
        <v>1</v>
      </c>
      <c r="N268" s="212" t="s">
        <v>41</v>
      </c>
      <c r="O268" s="62"/>
      <c r="P268" s="213">
        <f t="shared" si="56"/>
        <v>0</v>
      </c>
      <c r="Q268" s="213">
        <v>0</v>
      </c>
      <c r="R268" s="213">
        <f t="shared" si="57"/>
        <v>0</v>
      </c>
      <c r="S268" s="213">
        <v>0</v>
      </c>
      <c r="T268" s="214">
        <f t="shared" si="58"/>
        <v>0</v>
      </c>
      <c r="AR268" s="215" t="s">
        <v>231</v>
      </c>
      <c r="AT268" s="215" t="s">
        <v>201</v>
      </c>
      <c r="AU268" s="215" t="s">
        <v>83</v>
      </c>
      <c r="AY268" s="13" t="s">
        <v>198</v>
      </c>
      <c r="BE268" s="216">
        <f t="shared" si="59"/>
        <v>0</v>
      </c>
      <c r="BF268" s="216">
        <f t="shared" si="60"/>
        <v>0</v>
      </c>
      <c r="BG268" s="216">
        <f t="shared" si="61"/>
        <v>0</v>
      </c>
      <c r="BH268" s="216">
        <f t="shared" si="62"/>
        <v>0</v>
      </c>
      <c r="BI268" s="216">
        <f t="shared" si="63"/>
        <v>0</v>
      </c>
      <c r="BJ268" s="13" t="s">
        <v>83</v>
      </c>
      <c r="BK268" s="216">
        <f t="shared" si="64"/>
        <v>0</v>
      </c>
      <c r="BL268" s="13" t="s">
        <v>231</v>
      </c>
      <c r="BM268" s="215" t="s">
        <v>659</v>
      </c>
    </row>
    <row r="269" spans="2:65" s="1" customFormat="1" ht="24" customHeight="1">
      <c r="B269" s="30"/>
      <c r="C269" s="222" t="s">
        <v>660</v>
      </c>
      <c r="D269" s="222" t="s">
        <v>1905</v>
      </c>
      <c r="E269" s="223" t="s">
        <v>2155</v>
      </c>
      <c r="F269" s="224" t="s">
        <v>2156</v>
      </c>
      <c r="G269" s="225" t="s">
        <v>204</v>
      </c>
      <c r="H269" s="226">
        <v>2</v>
      </c>
      <c r="I269" s="227"/>
      <c r="J269" s="226">
        <f t="shared" si="55"/>
        <v>0</v>
      </c>
      <c r="K269" s="224" t="s">
        <v>1</v>
      </c>
      <c r="L269" s="228"/>
      <c r="M269" s="229" t="s">
        <v>1</v>
      </c>
      <c r="N269" s="230" t="s">
        <v>41</v>
      </c>
      <c r="O269" s="62"/>
      <c r="P269" s="213">
        <f t="shared" si="56"/>
        <v>0</v>
      </c>
      <c r="Q269" s="213">
        <v>1.5299999999999999E-2</v>
      </c>
      <c r="R269" s="213">
        <f t="shared" si="57"/>
        <v>3.0599999999999999E-2</v>
      </c>
      <c r="S269" s="213">
        <v>0</v>
      </c>
      <c r="T269" s="214">
        <f t="shared" si="58"/>
        <v>0</v>
      </c>
      <c r="AR269" s="215" t="s">
        <v>267</v>
      </c>
      <c r="AT269" s="215" t="s">
        <v>1905</v>
      </c>
      <c r="AU269" s="215" t="s">
        <v>83</v>
      </c>
      <c r="AY269" s="13" t="s">
        <v>198</v>
      </c>
      <c r="BE269" s="216">
        <f t="shared" si="59"/>
        <v>0</v>
      </c>
      <c r="BF269" s="216">
        <f t="shared" si="60"/>
        <v>0</v>
      </c>
      <c r="BG269" s="216">
        <f t="shared" si="61"/>
        <v>0</v>
      </c>
      <c r="BH269" s="216">
        <f t="shared" si="62"/>
        <v>0</v>
      </c>
      <c r="BI269" s="216">
        <f t="shared" si="63"/>
        <v>0</v>
      </c>
      <c r="BJ269" s="13" t="s">
        <v>83</v>
      </c>
      <c r="BK269" s="216">
        <f t="shared" si="64"/>
        <v>0</v>
      </c>
      <c r="BL269" s="13" t="s">
        <v>231</v>
      </c>
      <c r="BM269" s="215" t="s">
        <v>663</v>
      </c>
    </row>
    <row r="270" spans="2:65" s="1" customFormat="1" ht="24" customHeight="1">
      <c r="B270" s="30"/>
      <c r="C270" s="222" t="s">
        <v>434</v>
      </c>
      <c r="D270" s="222" t="s">
        <v>1905</v>
      </c>
      <c r="E270" s="223" t="s">
        <v>2157</v>
      </c>
      <c r="F270" s="224" t="s">
        <v>2158</v>
      </c>
      <c r="G270" s="225" t="s">
        <v>204</v>
      </c>
      <c r="H270" s="226">
        <v>1</v>
      </c>
      <c r="I270" s="227"/>
      <c r="J270" s="226">
        <f t="shared" si="55"/>
        <v>0</v>
      </c>
      <c r="K270" s="224" t="s">
        <v>1</v>
      </c>
      <c r="L270" s="228"/>
      <c r="M270" s="229" t="s">
        <v>1</v>
      </c>
      <c r="N270" s="230" t="s">
        <v>41</v>
      </c>
      <c r="O270" s="62"/>
      <c r="P270" s="213">
        <f t="shared" si="56"/>
        <v>0</v>
      </c>
      <c r="Q270" s="213">
        <v>2.4400000000000002E-2</v>
      </c>
      <c r="R270" s="213">
        <f t="shared" si="57"/>
        <v>2.4400000000000002E-2</v>
      </c>
      <c r="S270" s="213">
        <v>0</v>
      </c>
      <c r="T270" s="214">
        <f t="shared" si="58"/>
        <v>0</v>
      </c>
      <c r="AR270" s="215" t="s">
        <v>267</v>
      </c>
      <c r="AT270" s="215" t="s">
        <v>1905</v>
      </c>
      <c r="AU270" s="215" t="s">
        <v>83</v>
      </c>
      <c r="AY270" s="13" t="s">
        <v>198</v>
      </c>
      <c r="BE270" s="216">
        <f t="shared" si="59"/>
        <v>0</v>
      </c>
      <c r="BF270" s="216">
        <f t="shared" si="60"/>
        <v>0</v>
      </c>
      <c r="BG270" s="216">
        <f t="shared" si="61"/>
        <v>0</v>
      </c>
      <c r="BH270" s="216">
        <f t="shared" si="62"/>
        <v>0</v>
      </c>
      <c r="BI270" s="216">
        <f t="shared" si="63"/>
        <v>0</v>
      </c>
      <c r="BJ270" s="13" t="s">
        <v>83</v>
      </c>
      <c r="BK270" s="216">
        <f t="shared" si="64"/>
        <v>0</v>
      </c>
      <c r="BL270" s="13" t="s">
        <v>231</v>
      </c>
      <c r="BM270" s="215" t="s">
        <v>666</v>
      </c>
    </row>
    <row r="271" spans="2:65" s="1" customFormat="1" ht="24" customHeight="1">
      <c r="B271" s="30"/>
      <c r="C271" s="222" t="s">
        <v>667</v>
      </c>
      <c r="D271" s="222" t="s">
        <v>1905</v>
      </c>
      <c r="E271" s="223" t="s">
        <v>2159</v>
      </c>
      <c r="F271" s="224" t="s">
        <v>2160</v>
      </c>
      <c r="G271" s="225" t="s">
        <v>204</v>
      </c>
      <c r="H271" s="226">
        <v>1</v>
      </c>
      <c r="I271" s="227"/>
      <c r="J271" s="226">
        <f t="shared" si="55"/>
        <v>0</v>
      </c>
      <c r="K271" s="224" t="s">
        <v>1</v>
      </c>
      <c r="L271" s="228"/>
      <c r="M271" s="229" t="s">
        <v>1</v>
      </c>
      <c r="N271" s="230" t="s">
        <v>41</v>
      </c>
      <c r="O271" s="62"/>
      <c r="P271" s="213">
        <f t="shared" si="56"/>
        <v>0</v>
      </c>
      <c r="Q271" s="213">
        <v>2.4400000000000002E-2</v>
      </c>
      <c r="R271" s="213">
        <f t="shared" si="57"/>
        <v>2.4400000000000002E-2</v>
      </c>
      <c r="S271" s="213">
        <v>0</v>
      </c>
      <c r="T271" s="214">
        <f t="shared" si="58"/>
        <v>0</v>
      </c>
      <c r="AR271" s="215" t="s">
        <v>267</v>
      </c>
      <c r="AT271" s="215" t="s">
        <v>1905</v>
      </c>
      <c r="AU271" s="215" t="s">
        <v>83</v>
      </c>
      <c r="AY271" s="13" t="s">
        <v>198</v>
      </c>
      <c r="BE271" s="216">
        <f t="shared" si="59"/>
        <v>0</v>
      </c>
      <c r="BF271" s="216">
        <f t="shared" si="60"/>
        <v>0</v>
      </c>
      <c r="BG271" s="216">
        <f t="shared" si="61"/>
        <v>0</v>
      </c>
      <c r="BH271" s="216">
        <f t="shared" si="62"/>
        <v>0</v>
      </c>
      <c r="BI271" s="216">
        <f t="shared" si="63"/>
        <v>0</v>
      </c>
      <c r="BJ271" s="13" t="s">
        <v>83</v>
      </c>
      <c r="BK271" s="216">
        <f t="shared" si="64"/>
        <v>0</v>
      </c>
      <c r="BL271" s="13" t="s">
        <v>231</v>
      </c>
      <c r="BM271" s="215" t="s">
        <v>670</v>
      </c>
    </row>
    <row r="272" spans="2:65" s="1" customFormat="1" ht="36" customHeight="1">
      <c r="B272" s="30"/>
      <c r="C272" s="222" t="s">
        <v>438</v>
      </c>
      <c r="D272" s="222" t="s">
        <v>1905</v>
      </c>
      <c r="E272" s="223" t="s">
        <v>2161</v>
      </c>
      <c r="F272" s="224" t="s">
        <v>2162</v>
      </c>
      <c r="G272" s="225" t="s">
        <v>204</v>
      </c>
      <c r="H272" s="226">
        <v>3</v>
      </c>
      <c r="I272" s="227"/>
      <c r="J272" s="226">
        <f t="shared" si="55"/>
        <v>0</v>
      </c>
      <c r="K272" s="224" t="s">
        <v>1</v>
      </c>
      <c r="L272" s="228"/>
      <c r="M272" s="229" t="s">
        <v>1</v>
      </c>
      <c r="N272" s="230" t="s">
        <v>41</v>
      </c>
      <c r="O272" s="62"/>
      <c r="P272" s="213">
        <f t="shared" si="56"/>
        <v>0</v>
      </c>
      <c r="Q272" s="213">
        <v>3.3599999999999998E-2</v>
      </c>
      <c r="R272" s="213">
        <f t="shared" si="57"/>
        <v>0.1008</v>
      </c>
      <c r="S272" s="213">
        <v>0</v>
      </c>
      <c r="T272" s="214">
        <f t="shared" si="58"/>
        <v>0</v>
      </c>
      <c r="AR272" s="215" t="s">
        <v>267</v>
      </c>
      <c r="AT272" s="215" t="s">
        <v>1905</v>
      </c>
      <c r="AU272" s="215" t="s">
        <v>83</v>
      </c>
      <c r="AY272" s="13" t="s">
        <v>198</v>
      </c>
      <c r="BE272" s="216">
        <f t="shared" si="59"/>
        <v>0</v>
      </c>
      <c r="BF272" s="216">
        <f t="shared" si="60"/>
        <v>0</v>
      </c>
      <c r="BG272" s="216">
        <f t="shared" si="61"/>
        <v>0</v>
      </c>
      <c r="BH272" s="216">
        <f t="shared" si="62"/>
        <v>0</v>
      </c>
      <c r="BI272" s="216">
        <f t="shared" si="63"/>
        <v>0</v>
      </c>
      <c r="BJ272" s="13" t="s">
        <v>83</v>
      </c>
      <c r="BK272" s="216">
        <f t="shared" si="64"/>
        <v>0</v>
      </c>
      <c r="BL272" s="13" t="s">
        <v>231</v>
      </c>
      <c r="BM272" s="215" t="s">
        <v>673</v>
      </c>
    </row>
    <row r="273" spans="2:65" s="1" customFormat="1" ht="36" customHeight="1">
      <c r="B273" s="30"/>
      <c r="C273" s="222" t="s">
        <v>675</v>
      </c>
      <c r="D273" s="222" t="s">
        <v>1905</v>
      </c>
      <c r="E273" s="223" t="s">
        <v>2163</v>
      </c>
      <c r="F273" s="224" t="s">
        <v>2164</v>
      </c>
      <c r="G273" s="225" t="s">
        <v>204</v>
      </c>
      <c r="H273" s="226">
        <v>4</v>
      </c>
      <c r="I273" s="227"/>
      <c r="J273" s="226">
        <f t="shared" si="55"/>
        <v>0</v>
      </c>
      <c r="K273" s="224" t="s">
        <v>1</v>
      </c>
      <c r="L273" s="228"/>
      <c r="M273" s="229" t="s">
        <v>1</v>
      </c>
      <c r="N273" s="230" t="s">
        <v>41</v>
      </c>
      <c r="O273" s="62"/>
      <c r="P273" s="213">
        <f t="shared" si="56"/>
        <v>0</v>
      </c>
      <c r="Q273" s="213">
        <v>3.3599999999999998E-2</v>
      </c>
      <c r="R273" s="213">
        <f t="shared" si="57"/>
        <v>0.13439999999999999</v>
      </c>
      <c r="S273" s="213">
        <v>0</v>
      </c>
      <c r="T273" s="214">
        <f t="shared" si="58"/>
        <v>0</v>
      </c>
      <c r="AR273" s="215" t="s">
        <v>267</v>
      </c>
      <c r="AT273" s="215" t="s">
        <v>1905</v>
      </c>
      <c r="AU273" s="215" t="s">
        <v>83</v>
      </c>
      <c r="AY273" s="13" t="s">
        <v>198</v>
      </c>
      <c r="BE273" s="216">
        <f t="shared" si="59"/>
        <v>0</v>
      </c>
      <c r="BF273" s="216">
        <f t="shared" si="60"/>
        <v>0</v>
      </c>
      <c r="BG273" s="216">
        <f t="shared" si="61"/>
        <v>0</v>
      </c>
      <c r="BH273" s="216">
        <f t="shared" si="62"/>
        <v>0</v>
      </c>
      <c r="BI273" s="216">
        <f t="shared" si="63"/>
        <v>0</v>
      </c>
      <c r="BJ273" s="13" t="s">
        <v>83</v>
      </c>
      <c r="BK273" s="216">
        <f t="shared" si="64"/>
        <v>0</v>
      </c>
      <c r="BL273" s="13" t="s">
        <v>231</v>
      </c>
      <c r="BM273" s="215" t="s">
        <v>678</v>
      </c>
    </row>
    <row r="274" spans="2:65" s="1" customFormat="1" ht="36" customHeight="1">
      <c r="B274" s="30"/>
      <c r="C274" s="222" t="s">
        <v>442</v>
      </c>
      <c r="D274" s="222" t="s">
        <v>1905</v>
      </c>
      <c r="E274" s="223" t="s">
        <v>2165</v>
      </c>
      <c r="F274" s="224" t="s">
        <v>2166</v>
      </c>
      <c r="G274" s="225" t="s">
        <v>204</v>
      </c>
      <c r="H274" s="226">
        <v>2</v>
      </c>
      <c r="I274" s="227"/>
      <c r="J274" s="226">
        <f t="shared" si="55"/>
        <v>0</v>
      </c>
      <c r="K274" s="224" t="s">
        <v>1</v>
      </c>
      <c r="L274" s="228"/>
      <c r="M274" s="229" t="s">
        <v>1</v>
      </c>
      <c r="N274" s="230" t="s">
        <v>41</v>
      </c>
      <c r="O274" s="62"/>
      <c r="P274" s="213">
        <f t="shared" si="56"/>
        <v>0</v>
      </c>
      <c r="Q274" s="213">
        <v>3.6299999999999999E-2</v>
      </c>
      <c r="R274" s="213">
        <f t="shared" si="57"/>
        <v>7.2599999999999998E-2</v>
      </c>
      <c r="S274" s="213">
        <v>0</v>
      </c>
      <c r="T274" s="214">
        <f t="shared" si="58"/>
        <v>0</v>
      </c>
      <c r="AR274" s="215" t="s">
        <v>267</v>
      </c>
      <c r="AT274" s="215" t="s">
        <v>1905</v>
      </c>
      <c r="AU274" s="215" t="s">
        <v>83</v>
      </c>
      <c r="AY274" s="13" t="s">
        <v>198</v>
      </c>
      <c r="BE274" s="216">
        <f t="shared" si="59"/>
        <v>0</v>
      </c>
      <c r="BF274" s="216">
        <f t="shared" si="60"/>
        <v>0</v>
      </c>
      <c r="BG274" s="216">
        <f t="shared" si="61"/>
        <v>0</v>
      </c>
      <c r="BH274" s="216">
        <f t="shared" si="62"/>
        <v>0</v>
      </c>
      <c r="BI274" s="216">
        <f t="shared" si="63"/>
        <v>0</v>
      </c>
      <c r="BJ274" s="13" t="s">
        <v>83</v>
      </c>
      <c r="BK274" s="216">
        <f t="shared" si="64"/>
        <v>0</v>
      </c>
      <c r="BL274" s="13" t="s">
        <v>231</v>
      </c>
      <c r="BM274" s="215" t="s">
        <v>681</v>
      </c>
    </row>
    <row r="275" spans="2:65" s="1" customFormat="1" ht="36" customHeight="1">
      <c r="B275" s="30"/>
      <c r="C275" s="222" t="s">
        <v>684</v>
      </c>
      <c r="D275" s="222" t="s">
        <v>1905</v>
      </c>
      <c r="E275" s="223" t="s">
        <v>2167</v>
      </c>
      <c r="F275" s="224" t="s">
        <v>2168</v>
      </c>
      <c r="G275" s="225" t="s">
        <v>204</v>
      </c>
      <c r="H275" s="226">
        <v>2</v>
      </c>
      <c r="I275" s="227"/>
      <c r="J275" s="226">
        <f t="shared" si="55"/>
        <v>0</v>
      </c>
      <c r="K275" s="224" t="s">
        <v>1</v>
      </c>
      <c r="L275" s="228"/>
      <c r="M275" s="229" t="s">
        <v>1</v>
      </c>
      <c r="N275" s="230" t="s">
        <v>41</v>
      </c>
      <c r="O275" s="62"/>
      <c r="P275" s="213">
        <f t="shared" si="56"/>
        <v>0</v>
      </c>
      <c r="Q275" s="213">
        <v>3.6299999999999999E-2</v>
      </c>
      <c r="R275" s="213">
        <f t="shared" si="57"/>
        <v>7.2599999999999998E-2</v>
      </c>
      <c r="S275" s="213">
        <v>0</v>
      </c>
      <c r="T275" s="214">
        <f t="shared" si="58"/>
        <v>0</v>
      </c>
      <c r="AR275" s="215" t="s">
        <v>267</v>
      </c>
      <c r="AT275" s="215" t="s">
        <v>1905</v>
      </c>
      <c r="AU275" s="215" t="s">
        <v>83</v>
      </c>
      <c r="AY275" s="13" t="s">
        <v>198</v>
      </c>
      <c r="BE275" s="216">
        <f t="shared" si="59"/>
        <v>0</v>
      </c>
      <c r="BF275" s="216">
        <f t="shared" si="60"/>
        <v>0</v>
      </c>
      <c r="BG275" s="216">
        <f t="shared" si="61"/>
        <v>0</v>
      </c>
      <c r="BH275" s="216">
        <f t="shared" si="62"/>
        <v>0</v>
      </c>
      <c r="BI275" s="216">
        <f t="shared" si="63"/>
        <v>0</v>
      </c>
      <c r="BJ275" s="13" t="s">
        <v>83</v>
      </c>
      <c r="BK275" s="216">
        <f t="shared" si="64"/>
        <v>0</v>
      </c>
      <c r="BL275" s="13" t="s">
        <v>231</v>
      </c>
      <c r="BM275" s="215" t="s">
        <v>687</v>
      </c>
    </row>
    <row r="276" spans="2:65" s="1" customFormat="1" ht="36" customHeight="1">
      <c r="B276" s="30"/>
      <c r="C276" s="222" t="s">
        <v>447</v>
      </c>
      <c r="D276" s="222" t="s">
        <v>1905</v>
      </c>
      <c r="E276" s="223" t="s">
        <v>2169</v>
      </c>
      <c r="F276" s="224" t="s">
        <v>2170</v>
      </c>
      <c r="G276" s="225" t="s">
        <v>204</v>
      </c>
      <c r="H276" s="226">
        <v>1</v>
      </c>
      <c r="I276" s="227"/>
      <c r="J276" s="226">
        <f t="shared" si="55"/>
        <v>0</v>
      </c>
      <c r="K276" s="224" t="s">
        <v>1</v>
      </c>
      <c r="L276" s="228"/>
      <c r="M276" s="229" t="s">
        <v>1</v>
      </c>
      <c r="N276" s="230" t="s">
        <v>41</v>
      </c>
      <c r="O276" s="62"/>
      <c r="P276" s="213">
        <f t="shared" si="56"/>
        <v>0</v>
      </c>
      <c r="Q276" s="213">
        <v>1.11E-2</v>
      </c>
      <c r="R276" s="213">
        <f t="shared" si="57"/>
        <v>1.11E-2</v>
      </c>
      <c r="S276" s="213">
        <v>0</v>
      </c>
      <c r="T276" s="214">
        <f t="shared" si="58"/>
        <v>0</v>
      </c>
      <c r="AR276" s="215" t="s">
        <v>267</v>
      </c>
      <c r="AT276" s="215" t="s">
        <v>1905</v>
      </c>
      <c r="AU276" s="215" t="s">
        <v>83</v>
      </c>
      <c r="AY276" s="13" t="s">
        <v>198</v>
      </c>
      <c r="BE276" s="216">
        <f t="shared" si="59"/>
        <v>0</v>
      </c>
      <c r="BF276" s="216">
        <f t="shared" si="60"/>
        <v>0</v>
      </c>
      <c r="BG276" s="216">
        <f t="shared" si="61"/>
        <v>0</v>
      </c>
      <c r="BH276" s="216">
        <f t="shared" si="62"/>
        <v>0</v>
      </c>
      <c r="BI276" s="216">
        <f t="shared" si="63"/>
        <v>0</v>
      </c>
      <c r="BJ276" s="13" t="s">
        <v>83</v>
      </c>
      <c r="BK276" s="216">
        <f t="shared" si="64"/>
        <v>0</v>
      </c>
      <c r="BL276" s="13" t="s">
        <v>231</v>
      </c>
      <c r="BM276" s="215" t="s">
        <v>690</v>
      </c>
    </row>
    <row r="277" spans="2:65" s="1" customFormat="1" ht="24" customHeight="1">
      <c r="B277" s="30"/>
      <c r="C277" s="205" t="s">
        <v>691</v>
      </c>
      <c r="D277" s="205" t="s">
        <v>201</v>
      </c>
      <c r="E277" s="206" t="s">
        <v>2171</v>
      </c>
      <c r="F277" s="207" t="s">
        <v>2172</v>
      </c>
      <c r="G277" s="208" t="s">
        <v>204</v>
      </c>
      <c r="H277" s="209">
        <v>3</v>
      </c>
      <c r="I277" s="210"/>
      <c r="J277" s="209">
        <f t="shared" si="55"/>
        <v>0</v>
      </c>
      <c r="K277" s="207" t="s">
        <v>1</v>
      </c>
      <c r="L277" s="34"/>
      <c r="M277" s="211" t="s">
        <v>1</v>
      </c>
      <c r="N277" s="212" t="s">
        <v>41</v>
      </c>
      <c r="O277" s="62"/>
      <c r="P277" s="213">
        <f t="shared" si="56"/>
        <v>0</v>
      </c>
      <c r="Q277" s="213">
        <v>0</v>
      </c>
      <c r="R277" s="213">
        <f t="shared" si="57"/>
        <v>0</v>
      </c>
      <c r="S277" s="213">
        <v>0</v>
      </c>
      <c r="T277" s="214">
        <f t="shared" si="58"/>
        <v>0</v>
      </c>
      <c r="AR277" s="215" t="s">
        <v>231</v>
      </c>
      <c r="AT277" s="215" t="s">
        <v>201</v>
      </c>
      <c r="AU277" s="215" t="s">
        <v>83</v>
      </c>
      <c r="AY277" s="13" t="s">
        <v>198</v>
      </c>
      <c r="BE277" s="216">
        <f t="shared" si="59"/>
        <v>0</v>
      </c>
      <c r="BF277" s="216">
        <f t="shared" si="60"/>
        <v>0</v>
      </c>
      <c r="BG277" s="216">
        <f t="shared" si="61"/>
        <v>0</v>
      </c>
      <c r="BH277" s="216">
        <f t="shared" si="62"/>
        <v>0</v>
      </c>
      <c r="BI277" s="216">
        <f t="shared" si="63"/>
        <v>0</v>
      </c>
      <c r="BJ277" s="13" t="s">
        <v>83</v>
      </c>
      <c r="BK277" s="216">
        <f t="shared" si="64"/>
        <v>0</v>
      </c>
      <c r="BL277" s="13" t="s">
        <v>231</v>
      </c>
      <c r="BM277" s="215" t="s">
        <v>694</v>
      </c>
    </row>
    <row r="278" spans="2:65" s="1" customFormat="1" ht="36" customHeight="1">
      <c r="B278" s="30"/>
      <c r="C278" s="222" t="s">
        <v>450</v>
      </c>
      <c r="D278" s="222" t="s">
        <v>1905</v>
      </c>
      <c r="E278" s="223" t="s">
        <v>2173</v>
      </c>
      <c r="F278" s="224" t="s">
        <v>2174</v>
      </c>
      <c r="G278" s="225" t="s">
        <v>204</v>
      </c>
      <c r="H278" s="226">
        <v>1</v>
      </c>
      <c r="I278" s="227"/>
      <c r="J278" s="226">
        <f t="shared" si="55"/>
        <v>0</v>
      </c>
      <c r="K278" s="224" t="s">
        <v>1</v>
      </c>
      <c r="L278" s="228"/>
      <c r="M278" s="229" t="s">
        <v>1</v>
      </c>
      <c r="N278" s="230" t="s">
        <v>41</v>
      </c>
      <c r="O278" s="62"/>
      <c r="P278" s="213">
        <f t="shared" si="56"/>
        <v>0</v>
      </c>
      <c r="Q278" s="213">
        <v>4.36E-2</v>
      </c>
      <c r="R278" s="213">
        <f t="shared" si="57"/>
        <v>4.36E-2</v>
      </c>
      <c r="S278" s="213">
        <v>0</v>
      </c>
      <c r="T278" s="214">
        <f t="shared" si="58"/>
        <v>0</v>
      </c>
      <c r="AR278" s="215" t="s">
        <v>267</v>
      </c>
      <c r="AT278" s="215" t="s">
        <v>1905</v>
      </c>
      <c r="AU278" s="215" t="s">
        <v>83</v>
      </c>
      <c r="AY278" s="13" t="s">
        <v>198</v>
      </c>
      <c r="BE278" s="216">
        <f t="shared" si="59"/>
        <v>0</v>
      </c>
      <c r="BF278" s="216">
        <f t="shared" si="60"/>
        <v>0</v>
      </c>
      <c r="BG278" s="216">
        <f t="shared" si="61"/>
        <v>0</v>
      </c>
      <c r="BH278" s="216">
        <f t="shared" si="62"/>
        <v>0</v>
      </c>
      <c r="BI278" s="216">
        <f t="shared" si="63"/>
        <v>0</v>
      </c>
      <c r="BJ278" s="13" t="s">
        <v>83</v>
      </c>
      <c r="BK278" s="216">
        <f t="shared" si="64"/>
        <v>0</v>
      </c>
      <c r="BL278" s="13" t="s">
        <v>231</v>
      </c>
      <c r="BM278" s="215" t="s">
        <v>697</v>
      </c>
    </row>
    <row r="279" spans="2:65" s="1" customFormat="1" ht="36" customHeight="1">
      <c r="B279" s="30"/>
      <c r="C279" s="222" t="s">
        <v>698</v>
      </c>
      <c r="D279" s="222" t="s">
        <v>1905</v>
      </c>
      <c r="E279" s="223" t="s">
        <v>2175</v>
      </c>
      <c r="F279" s="224" t="s">
        <v>2176</v>
      </c>
      <c r="G279" s="225" t="s">
        <v>204</v>
      </c>
      <c r="H279" s="226">
        <v>1</v>
      </c>
      <c r="I279" s="227"/>
      <c r="J279" s="226">
        <f t="shared" si="55"/>
        <v>0</v>
      </c>
      <c r="K279" s="224" t="s">
        <v>1</v>
      </c>
      <c r="L279" s="228"/>
      <c r="M279" s="229" t="s">
        <v>1</v>
      </c>
      <c r="N279" s="230" t="s">
        <v>41</v>
      </c>
      <c r="O279" s="62"/>
      <c r="P279" s="213">
        <f t="shared" si="56"/>
        <v>0</v>
      </c>
      <c r="Q279" s="213">
        <v>4.2700000000000002E-2</v>
      </c>
      <c r="R279" s="213">
        <f t="shared" si="57"/>
        <v>4.2700000000000002E-2</v>
      </c>
      <c r="S279" s="213">
        <v>0</v>
      </c>
      <c r="T279" s="214">
        <f t="shared" si="58"/>
        <v>0</v>
      </c>
      <c r="AR279" s="215" t="s">
        <v>267</v>
      </c>
      <c r="AT279" s="215" t="s">
        <v>1905</v>
      </c>
      <c r="AU279" s="215" t="s">
        <v>83</v>
      </c>
      <c r="AY279" s="13" t="s">
        <v>198</v>
      </c>
      <c r="BE279" s="216">
        <f t="shared" si="59"/>
        <v>0</v>
      </c>
      <c r="BF279" s="216">
        <f t="shared" si="60"/>
        <v>0</v>
      </c>
      <c r="BG279" s="216">
        <f t="shared" si="61"/>
        <v>0</v>
      </c>
      <c r="BH279" s="216">
        <f t="shared" si="62"/>
        <v>0</v>
      </c>
      <c r="BI279" s="216">
        <f t="shared" si="63"/>
        <v>0</v>
      </c>
      <c r="BJ279" s="13" t="s">
        <v>83</v>
      </c>
      <c r="BK279" s="216">
        <f t="shared" si="64"/>
        <v>0</v>
      </c>
      <c r="BL279" s="13" t="s">
        <v>231</v>
      </c>
      <c r="BM279" s="215" t="s">
        <v>701</v>
      </c>
    </row>
    <row r="280" spans="2:65" s="1" customFormat="1" ht="36" customHeight="1">
      <c r="B280" s="30"/>
      <c r="C280" s="222" t="s">
        <v>454</v>
      </c>
      <c r="D280" s="222" t="s">
        <v>1905</v>
      </c>
      <c r="E280" s="223" t="s">
        <v>2177</v>
      </c>
      <c r="F280" s="224" t="s">
        <v>2178</v>
      </c>
      <c r="G280" s="225" t="s">
        <v>204</v>
      </c>
      <c r="H280" s="226">
        <v>1</v>
      </c>
      <c r="I280" s="227"/>
      <c r="J280" s="226">
        <f t="shared" si="55"/>
        <v>0</v>
      </c>
      <c r="K280" s="224" t="s">
        <v>1</v>
      </c>
      <c r="L280" s="228"/>
      <c r="M280" s="229" t="s">
        <v>1</v>
      </c>
      <c r="N280" s="230" t="s">
        <v>41</v>
      </c>
      <c r="O280" s="62"/>
      <c r="P280" s="213">
        <f t="shared" si="56"/>
        <v>0</v>
      </c>
      <c r="Q280" s="213">
        <v>4.2700000000000002E-2</v>
      </c>
      <c r="R280" s="213">
        <f t="shared" si="57"/>
        <v>4.2700000000000002E-2</v>
      </c>
      <c r="S280" s="213">
        <v>0</v>
      </c>
      <c r="T280" s="214">
        <f t="shared" si="58"/>
        <v>0</v>
      </c>
      <c r="AR280" s="215" t="s">
        <v>267</v>
      </c>
      <c r="AT280" s="215" t="s">
        <v>1905</v>
      </c>
      <c r="AU280" s="215" t="s">
        <v>83</v>
      </c>
      <c r="AY280" s="13" t="s">
        <v>198</v>
      </c>
      <c r="BE280" s="216">
        <f t="shared" si="59"/>
        <v>0</v>
      </c>
      <c r="BF280" s="216">
        <f t="shared" si="60"/>
        <v>0</v>
      </c>
      <c r="BG280" s="216">
        <f t="shared" si="61"/>
        <v>0</v>
      </c>
      <c r="BH280" s="216">
        <f t="shared" si="62"/>
        <v>0</v>
      </c>
      <c r="BI280" s="216">
        <f t="shared" si="63"/>
        <v>0</v>
      </c>
      <c r="BJ280" s="13" t="s">
        <v>83</v>
      </c>
      <c r="BK280" s="216">
        <f t="shared" si="64"/>
        <v>0</v>
      </c>
      <c r="BL280" s="13" t="s">
        <v>231</v>
      </c>
      <c r="BM280" s="215" t="s">
        <v>704</v>
      </c>
    </row>
    <row r="281" spans="2:65" s="1" customFormat="1" ht="24" customHeight="1">
      <c r="B281" s="30"/>
      <c r="C281" s="205" t="s">
        <v>705</v>
      </c>
      <c r="D281" s="205" t="s">
        <v>201</v>
      </c>
      <c r="E281" s="206" t="s">
        <v>2179</v>
      </c>
      <c r="F281" s="207" t="s">
        <v>2180</v>
      </c>
      <c r="G281" s="208" t="s">
        <v>204</v>
      </c>
      <c r="H281" s="209">
        <v>2</v>
      </c>
      <c r="I281" s="210"/>
      <c r="J281" s="209">
        <f t="shared" si="55"/>
        <v>0</v>
      </c>
      <c r="K281" s="207" t="s">
        <v>1</v>
      </c>
      <c r="L281" s="34"/>
      <c r="M281" s="211" t="s">
        <v>1</v>
      </c>
      <c r="N281" s="212" t="s">
        <v>41</v>
      </c>
      <c r="O281" s="62"/>
      <c r="P281" s="213">
        <f t="shared" si="56"/>
        <v>0</v>
      </c>
      <c r="Q281" s="213">
        <v>0</v>
      </c>
      <c r="R281" s="213">
        <f t="shared" si="57"/>
        <v>0</v>
      </c>
      <c r="S281" s="213">
        <v>0</v>
      </c>
      <c r="T281" s="214">
        <f t="shared" si="58"/>
        <v>0</v>
      </c>
      <c r="AR281" s="215" t="s">
        <v>231</v>
      </c>
      <c r="AT281" s="215" t="s">
        <v>201</v>
      </c>
      <c r="AU281" s="215" t="s">
        <v>83</v>
      </c>
      <c r="AY281" s="13" t="s">
        <v>198</v>
      </c>
      <c r="BE281" s="216">
        <f t="shared" si="59"/>
        <v>0</v>
      </c>
      <c r="BF281" s="216">
        <f t="shared" si="60"/>
        <v>0</v>
      </c>
      <c r="BG281" s="216">
        <f t="shared" si="61"/>
        <v>0</v>
      </c>
      <c r="BH281" s="216">
        <f t="shared" si="62"/>
        <v>0</v>
      </c>
      <c r="BI281" s="216">
        <f t="shared" si="63"/>
        <v>0</v>
      </c>
      <c r="BJ281" s="13" t="s">
        <v>83</v>
      </c>
      <c r="BK281" s="216">
        <f t="shared" si="64"/>
        <v>0</v>
      </c>
      <c r="BL281" s="13" t="s">
        <v>231</v>
      </c>
      <c r="BM281" s="215" t="s">
        <v>708</v>
      </c>
    </row>
    <row r="282" spans="2:65" s="1" customFormat="1" ht="36" customHeight="1">
      <c r="B282" s="30"/>
      <c r="C282" s="222" t="s">
        <v>457</v>
      </c>
      <c r="D282" s="222" t="s">
        <v>1905</v>
      </c>
      <c r="E282" s="223" t="s">
        <v>2181</v>
      </c>
      <c r="F282" s="224" t="s">
        <v>2182</v>
      </c>
      <c r="G282" s="225" t="s">
        <v>204</v>
      </c>
      <c r="H282" s="226">
        <v>1</v>
      </c>
      <c r="I282" s="227"/>
      <c r="J282" s="226">
        <f t="shared" si="55"/>
        <v>0</v>
      </c>
      <c r="K282" s="224" t="s">
        <v>1</v>
      </c>
      <c r="L282" s="228"/>
      <c r="M282" s="229" t="s">
        <v>1</v>
      </c>
      <c r="N282" s="230" t="s">
        <v>41</v>
      </c>
      <c r="O282" s="62"/>
      <c r="P282" s="213">
        <f t="shared" si="56"/>
        <v>0</v>
      </c>
      <c r="Q282" s="213">
        <v>4.8800000000000003E-2</v>
      </c>
      <c r="R282" s="213">
        <f t="shared" si="57"/>
        <v>4.8800000000000003E-2</v>
      </c>
      <c r="S282" s="213">
        <v>0</v>
      </c>
      <c r="T282" s="214">
        <f t="shared" si="58"/>
        <v>0</v>
      </c>
      <c r="AR282" s="215" t="s">
        <v>267</v>
      </c>
      <c r="AT282" s="215" t="s">
        <v>1905</v>
      </c>
      <c r="AU282" s="215" t="s">
        <v>83</v>
      </c>
      <c r="AY282" s="13" t="s">
        <v>198</v>
      </c>
      <c r="BE282" s="216">
        <f t="shared" si="59"/>
        <v>0</v>
      </c>
      <c r="BF282" s="216">
        <f t="shared" si="60"/>
        <v>0</v>
      </c>
      <c r="BG282" s="216">
        <f t="shared" si="61"/>
        <v>0</v>
      </c>
      <c r="BH282" s="216">
        <f t="shared" si="62"/>
        <v>0</v>
      </c>
      <c r="BI282" s="216">
        <f t="shared" si="63"/>
        <v>0</v>
      </c>
      <c r="BJ282" s="13" t="s">
        <v>83</v>
      </c>
      <c r="BK282" s="216">
        <f t="shared" si="64"/>
        <v>0</v>
      </c>
      <c r="BL282" s="13" t="s">
        <v>231</v>
      </c>
      <c r="BM282" s="215" t="s">
        <v>711</v>
      </c>
    </row>
    <row r="283" spans="2:65" s="1" customFormat="1" ht="36" customHeight="1">
      <c r="B283" s="30"/>
      <c r="C283" s="222" t="s">
        <v>714</v>
      </c>
      <c r="D283" s="222" t="s">
        <v>1905</v>
      </c>
      <c r="E283" s="223" t="s">
        <v>2183</v>
      </c>
      <c r="F283" s="224" t="s">
        <v>2184</v>
      </c>
      <c r="G283" s="225" t="s">
        <v>204</v>
      </c>
      <c r="H283" s="226">
        <v>1</v>
      </c>
      <c r="I283" s="227"/>
      <c r="J283" s="226">
        <f t="shared" si="55"/>
        <v>0</v>
      </c>
      <c r="K283" s="224" t="s">
        <v>1</v>
      </c>
      <c r="L283" s="228"/>
      <c r="M283" s="229" t="s">
        <v>1</v>
      </c>
      <c r="N283" s="230" t="s">
        <v>41</v>
      </c>
      <c r="O283" s="62"/>
      <c r="P283" s="213">
        <f t="shared" si="56"/>
        <v>0</v>
      </c>
      <c r="Q283" s="213">
        <v>4.8800000000000003E-2</v>
      </c>
      <c r="R283" s="213">
        <f t="shared" si="57"/>
        <v>4.8800000000000003E-2</v>
      </c>
      <c r="S283" s="213">
        <v>0</v>
      </c>
      <c r="T283" s="214">
        <f t="shared" si="58"/>
        <v>0</v>
      </c>
      <c r="AR283" s="215" t="s">
        <v>267</v>
      </c>
      <c r="AT283" s="215" t="s">
        <v>1905</v>
      </c>
      <c r="AU283" s="215" t="s">
        <v>83</v>
      </c>
      <c r="AY283" s="13" t="s">
        <v>198</v>
      </c>
      <c r="BE283" s="216">
        <f t="shared" si="59"/>
        <v>0</v>
      </c>
      <c r="BF283" s="216">
        <f t="shared" si="60"/>
        <v>0</v>
      </c>
      <c r="BG283" s="216">
        <f t="shared" si="61"/>
        <v>0</v>
      </c>
      <c r="BH283" s="216">
        <f t="shared" si="62"/>
        <v>0</v>
      </c>
      <c r="BI283" s="216">
        <f t="shared" si="63"/>
        <v>0</v>
      </c>
      <c r="BJ283" s="13" t="s">
        <v>83</v>
      </c>
      <c r="BK283" s="216">
        <f t="shared" si="64"/>
        <v>0</v>
      </c>
      <c r="BL283" s="13" t="s">
        <v>231</v>
      </c>
      <c r="BM283" s="215" t="s">
        <v>717</v>
      </c>
    </row>
    <row r="284" spans="2:65" s="1" customFormat="1" ht="24" customHeight="1">
      <c r="B284" s="30"/>
      <c r="C284" s="205" t="s">
        <v>461</v>
      </c>
      <c r="D284" s="205" t="s">
        <v>201</v>
      </c>
      <c r="E284" s="206" t="s">
        <v>2185</v>
      </c>
      <c r="F284" s="207" t="s">
        <v>2186</v>
      </c>
      <c r="G284" s="208" t="s">
        <v>204</v>
      </c>
      <c r="H284" s="209">
        <v>3</v>
      </c>
      <c r="I284" s="210"/>
      <c r="J284" s="209">
        <f t="shared" si="55"/>
        <v>0</v>
      </c>
      <c r="K284" s="207" t="s">
        <v>1</v>
      </c>
      <c r="L284" s="34"/>
      <c r="M284" s="211" t="s">
        <v>1</v>
      </c>
      <c r="N284" s="212" t="s">
        <v>41</v>
      </c>
      <c r="O284" s="62"/>
      <c r="P284" s="213">
        <f t="shared" si="56"/>
        <v>0</v>
      </c>
      <c r="Q284" s="213">
        <v>0</v>
      </c>
      <c r="R284" s="213">
        <f t="shared" si="57"/>
        <v>0</v>
      </c>
      <c r="S284" s="213">
        <v>0</v>
      </c>
      <c r="T284" s="214">
        <f t="shared" si="58"/>
        <v>0</v>
      </c>
      <c r="AR284" s="215" t="s">
        <v>231</v>
      </c>
      <c r="AT284" s="215" t="s">
        <v>201</v>
      </c>
      <c r="AU284" s="215" t="s">
        <v>83</v>
      </c>
      <c r="AY284" s="13" t="s">
        <v>198</v>
      </c>
      <c r="BE284" s="216">
        <f t="shared" si="59"/>
        <v>0</v>
      </c>
      <c r="BF284" s="216">
        <f t="shared" si="60"/>
        <v>0</v>
      </c>
      <c r="BG284" s="216">
        <f t="shared" si="61"/>
        <v>0</v>
      </c>
      <c r="BH284" s="216">
        <f t="shared" si="62"/>
        <v>0</v>
      </c>
      <c r="BI284" s="216">
        <f t="shared" si="63"/>
        <v>0</v>
      </c>
      <c r="BJ284" s="13" t="s">
        <v>83</v>
      </c>
      <c r="BK284" s="216">
        <f t="shared" si="64"/>
        <v>0</v>
      </c>
      <c r="BL284" s="13" t="s">
        <v>231</v>
      </c>
      <c r="BM284" s="215" t="s">
        <v>720</v>
      </c>
    </row>
    <row r="285" spans="2:65" s="1" customFormat="1" ht="36" customHeight="1">
      <c r="B285" s="30"/>
      <c r="C285" s="222" t="s">
        <v>721</v>
      </c>
      <c r="D285" s="222" t="s">
        <v>1905</v>
      </c>
      <c r="E285" s="223" t="s">
        <v>2187</v>
      </c>
      <c r="F285" s="224" t="s">
        <v>2188</v>
      </c>
      <c r="G285" s="225" t="s">
        <v>204</v>
      </c>
      <c r="H285" s="226">
        <v>2</v>
      </c>
      <c r="I285" s="227"/>
      <c r="J285" s="226">
        <f t="shared" si="55"/>
        <v>0</v>
      </c>
      <c r="K285" s="224" t="s">
        <v>1</v>
      </c>
      <c r="L285" s="228"/>
      <c r="M285" s="229" t="s">
        <v>1</v>
      </c>
      <c r="N285" s="230" t="s">
        <v>41</v>
      </c>
      <c r="O285" s="62"/>
      <c r="P285" s="213">
        <f t="shared" si="56"/>
        <v>0</v>
      </c>
      <c r="Q285" s="213">
        <v>3.6799999999999999E-2</v>
      </c>
      <c r="R285" s="213">
        <f t="shared" si="57"/>
        <v>7.3599999999999999E-2</v>
      </c>
      <c r="S285" s="213">
        <v>0</v>
      </c>
      <c r="T285" s="214">
        <f t="shared" si="58"/>
        <v>0</v>
      </c>
      <c r="AR285" s="215" t="s">
        <v>267</v>
      </c>
      <c r="AT285" s="215" t="s">
        <v>1905</v>
      </c>
      <c r="AU285" s="215" t="s">
        <v>83</v>
      </c>
      <c r="AY285" s="13" t="s">
        <v>198</v>
      </c>
      <c r="BE285" s="216">
        <f t="shared" si="59"/>
        <v>0</v>
      </c>
      <c r="BF285" s="216">
        <f t="shared" si="60"/>
        <v>0</v>
      </c>
      <c r="BG285" s="216">
        <f t="shared" si="61"/>
        <v>0</v>
      </c>
      <c r="BH285" s="216">
        <f t="shared" si="62"/>
        <v>0</v>
      </c>
      <c r="BI285" s="216">
        <f t="shared" si="63"/>
        <v>0</v>
      </c>
      <c r="BJ285" s="13" t="s">
        <v>83</v>
      </c>
      <c r="BK285" s="216">
        <f t="shared" si="64"/>
        <v>0</v>
      </c>
      <c r="BL285" s="13" t="s">
        <v>231</v>
      </c>
      <c r="BM285" s="215" t="s">
        <v>724</v>
      </c>
    </row>
    <row r="286" spans="2:65" s="1" customFormat="1" ht="36" customHeight="1">
      <c r="B286" s="30"/>
      <c r="C286" s="222" t="s">
        <v>464</v>
      </c>
      <c r="D286" s="222" t="s">
        <v>1905</v>
      </c>
      <c r="E286" s="223" t="s">
        <v>2189</v>
      </c>
      <c r="F286" s="224" t="s">
        <v>2190</v>
      </c>
      <c r="G286" s="225" t="s">
        <v>204</v>
      </c>
      <c r="H286" s="226">
        <v>1</v>
      </c>
      <c r="I286" s="227"/>
      <c r="J286" s="226">
        <f t="shared" si="55"/>
        <v>0</v>
      </c>
      <c r="K286" s="224" t="s">
        <v>1</v>
      </c>
      <c r="L286" s="228"/>
      <c r="M286" s="229" t="s">
        <v>1</v>
      </c>
      <c r="N286" s="230" t="s">
        <v>41</v>
      </c>
      <c r="O286" s="62"/>
      <c r="P286" s="213">
        <f t="shared" si="56"/>
        <v>0</v>
      </c>
      <c r="Q286" s="213">
        <v>6.0999999999999999E-2</v>
      </c>
      <c r="R286" s="213">
        <f t="shared" si="57"/>
        <v>6.0999999999999999E-2</v>
      </c>
      <c r="S286" s="213">
        <v>0</v>
      </c>
      <c r="T286" s="214">
        <f t="shared" si="58"/>
        <v>0</v>
      </c>
      <c r="AR286" s="215" t="s">
        <v>267</v>
      </c>
      <c r="AT286" s="215" t="s">
        <v>1905</v>
      </c>
      <c r="AU286" s="215" t="s">
        <v>83</v>
      </c>
      <c r="AY286" s="13" t="s">
        <v>198</v>
      </c>
      <c r="BE286" s="216">
        <f t="shared" si="59"/>
        <v>0</v>
      </c>
      <c r="BF286" s="216">
        <f t="shared" si="60"/>
        <v>0</v>
      </c>
      <c r="BG286" s="216">
        <f t="shared" si="61"/>
        <v>0</v>
      </c>
      <c r="BH286" s="216">
        <f t="shared" si="62"/>
        <v>0</v>
      </c>
      <c r="BI286" s="216">
        <f t="shared" si="63"/>
        <v>0</v>
      </c>
      <c r="BJ286" s="13" t="s">
        <v>83</v>
      </c>
      <c r="BK286" s="216">
        <f t="shared" si="64"/>
        <v>0</v>
      </c>
      <c r="BL286" s="13" t="s">
        <v>231</v>
      </c>
      <c r="BM286" s="215" t="s">
        <v>727</v>
      </c>
    </row>
    <row r="287" spans="2:65" s="1" customFormat="1" ht="16.5" customHeight="1">
      <c r="B287" s="30"/>
      <c r="C287" s="205" t="s">
        <v>728</v>
      </c>
      <c r="D287" s="205" t="s">
        <v>201</v>
      </c>
      <c r="E287" s="206" t="s">
        <v>2151</v>
      </c>
      <c r="F287" s="207" t="s">
        <v>2152</v>
      </c>
      <c r="G287" s="208" t="s">
        <v>204</v>
      </c>
      <c r="H287" s="209">
        <v>6</v>
      </c>
      <c r="I287" s="210"/>
      <c r="J287" s="209">
        <f t="shared" si="55"/>
        <v>0</v>
      </c>
      <c r="K287" s="207" t="s">
        <v>1</v>
      </c>
      <c r="L287" s="34"/>
      <c r="M287" s="211" t="s">
        <v>1</v>
      </c>
      <c r="N287" s="212" t="s">
        <v>41</v>
      </c>
      <c r="O287" s="62"/>
      <c r="P287" s="213">
        <f t="shared" si="56"/>
        <v>0</v>
      </c>
      <c r="Q287" s="213">
        <v>0</v>
      </c>
      <c r="R287" s="213">
        <f t="shared" si="57"/>
        <v>0</v>
      </c>
      <c r="S287" s="213">
        <v>0</v>
      </c>
      <c r="T287" s="214">
        <f t="shared" si="58"/>
        <v>0</v>
      </c>
      <c r="AR287" s="215" t="s">
        <v>231</v>
      </c>
      <c r="AT287" s="215" t="s">
        <v>201</v>
      </c>
      <c r="AU287" s="215" t="s">
        <v>83</v>
      </c>
      <c r="AY287" s="13" t="s">
        <v>198</v>
      </c>
      <c r="BE287" s="216">
        <f t="shared" si="59"/>
        <v>0</v>
      </c>
      <c r="BF287" s="216">
        <f t="shared" si="60"/>
        <v>0</v>
      </c>
      <c r="BG287" s="216">
        <f t="shared" si="61"/>
        <v>0</v>
      </c>
      <c r="BH287" s="216">
        <f t="shared" si="62"/>
        <v>0</v>
      </c>
      <c r="BI287" s="216">
        <f t="shared" si="63"/>
        <v>0</v>
      </c>
      <c r="BJ287" s="13" t="s">
        <v>83</v>
      </c>
      <c r="BK287" s="216">
        <f t="shared" si="64"/>
        <v>0</v>
      </c>
      <c r="BL287" s="13" t="s">
        <v>231</v>
      </c>
      <c r="BM287" s="215" t="s">
        <v>731</v>
      </c>
    </row>
    <row r="288" spans="2:65" s="1" customFormat="1" ht="24" customHeight="1">
      <c r="B288" s="30"/>
      <c r="C288" s="205" t="s">
        <v>468</v>
      </c>
      <c r="D288" s="205" t="s">
        <v>201</v>
      </c>
      <c r="E288" s="206" t="s">
        <v>2191</v>
      </c>
      <c r="F288" s="207" t="s">
        <v>2192</v>
      </c>
      <c r="G288" s="208" t="s">
        <v>204</v>
      </c>
      <c r="H288" s="209">
        <v>6</v>
      </c>
      <c r="I288" s="210"/>
      <c r="J288" s="209">
        <f t="shared" si="55"/>
        <v>0</v>
      </c>
      <c r="K288" s="207" t="s">
        <v>1</v>
      </c>
      <c r="L288" s="34"/>
      <c r="M288" s="211" t="s">
        <v>1</v>
      </c>
      <c r="N288" s="212" t="s">
        <v>41</v>
      </c>
      <c r="O288" s="62"/>
      <c r="P288" s="213">
        <f t="shared" si="56"/>
        <v>0</v>
      </c>
      <c r="Q288" s="213">
        <v>0</v>
      </c>
      <c r="R288" s="213">
        <f t="shared" si="57"/>
        <v>0</v>
      </c>
      <c r="S288" s="213">
        <v>0</v>
      </c>
      <c r="T288" s="214">
        <f t="shared" si="58"/>
        <v>0</v>
      </c>
      <c r="AR288" s="215" t="s">
        <v>231</v>
      </c>
      <c r="AT288" s="215" t="s">
        <v>201</v>
      </c>
      <c r="AU288" s="215" t="s">
        <v>83</v>
      </c>
      <c r="AY288" s="13" t="s">
        <v>198</v>
      </c>
      <c r="BE288" s="216">
        <f t="shared" si="59"/>
        <v>0</v>
      </c>
      <c r="BF288" s="216">
        <f t="shared" si="60"/>
        <v>0</v>
      </c>
      <c r="BG288" s="216">
        <f t="shared" si="61"/>
        <v>0</v>
      </c>
      <c r="BH288" s="216">
        <f t="shared" si="62"/>
        <v>0</v>
      </c>
      <c r="BI288" s="216">
        <f t="shared" si="63"/>
        <v>0</v>
      </c>
      <c r="BJ288" s="13" t="s">
        <v>83</v>
      </c>
      <c r="BK288" s="216">
        <f t="shared" si="64"/>
        <v>0</v>
      </c>
      <c r="BL288" s="13" t="s">
        <v>231</v>
      </c>
      <c r="BM288" s="215" t="s">
        <v>734</v>
      </c>
    </row>
    <row r="289" spans="2:65" s="1" customFormat="1" ht="24" customHeight="1">
      <c r="B289" s="30"/>
      <c r="C289" s="222" t="s">
        <v>735</v>
      </c>
      <c r="D289" s="222" t="s">
        <v>1905</v>
      </c>
      <c r="E289" s="223" t="s">
        <v>2193</v>
      </c>
      <c r="F289" s="224" t="s">
        <v>2194</v>
      </c>
      <c r="G289" s="225" t="s">
        <v>204</v>
      </c>
      <c r="H289" s="226">
        <v>4</v>
      </c>
      <c r="I289" s="227"/>
      <c r="J289" s="226">
        <f t="shared" si="55"/>
        <v>0</v>
      </c>
      <c r="K289" s="224" t="s">
        <v>1</v>
      </c>
      <c r="L289" s="228"/>
      <c r="M289" s="229" t="s">
        <v>1</v>
      </c>
      <c r="N289" s="230" t="s">
        <v>41</v>
      </c>
      <c r="O289" s="62"/>
      <c r="P289" s="213">
        <f t="shared" si="56"/>
        <v>0</v>
      </c>
      <c r="Q289" s="213">
        <v>1.5900000000000001E-2</v>
      </c>
      <c r="R289" s="213">
        <f t="shared" si="57"/>
        <v>6.3600000000000004E-2</v>
      </c>
      <c r="S289" s="213">
        <v>0</v>
      </c>
      <c r="T289" s="214">
        <f t="shared" si="58"/>
        <v>0</v>
      </c>
      <c r="AR289" s="215" t="s">
        <v>267</v>
      </c>
      <c r="AT289" s="215" t="s">
        <v>1905</v>
      </c>
      <c r="AU289" s="215" t="s">
        <v>83</v>
      </c>
      <c r="AY289" s="13" t="s">
        <v>198</v>
      </c>
      <c r="BE289" s="216">
        <f t="shared" si="59"/>
        <v>0</v>
      </c>
      <c r="BF289" s="216">
        <f t="shared" si="60"/>
        <v>0</v>
      </c>
      <c r="BG289" s="216">
        <f t="shared" si="61"/>
        <v>0</v>
      </c>
      <c r="BH289" s="216">
        <f t="shared" si="62"/>
        <v>0</v>
      </c>
      <c r="BI289" s="216">
        <f t="shared" si="63"/>
        <v>0</v>
      </c>
      <c r="BJ289" s="13" t="s">
        <v>83</v>
      </c>
      <c r="BK289" s="216">
        <f t="shared" si="64"/>
        <v>0</v>
      </c>
      <c r="BL289" s="13" t="s">
        <v>231</v>
      </c>
      <c r="BM289" s="215" t="s">
        <v>738</v>
      </c>
    </row>
    <row r="290" spans="2:65" s="1" customFormat="1" ht="24" customHeight="1">
      <c r="B290" s="30"/>
      <c r="C290" s="222" t="s">
        <v>471</v>
      </c>
      <c r="D290" s="222" t="s">
        <v>1905</v>
      </c>
      <c r="E290" s="223" t="s">
        <v>2195</v>
      </c>
      <c r="F290" s="224" t="s">
        <v>2196</v>
      </c>
      <c r="G290" s="225" t="s">
        <v>204</v>
      </c>
      <c r="H290" s="226">
        <v>2</v>
      </c>
      <c r="I290" s="227"/>
      <c r="J290" s="226">
        <f t="shared" si="55"/>
        <v>0</v>
      </c>
      <c r="K290" s="224" t="s">
        <v>1</v>
      </c>
      <c r="L290" s="228"/>
      <c r="M290" s="229" t="s">
        <v>1</v>
      </c>
      <c r="N290" s="230" t="s">
        <v>41</v>
      </c>
      <c r="O290" s="62"/>
      <c r="P290" s="213">
        <f t="shared" si="56"/>
        <v>0</v>
      </c>
      <c r="Q290" s="213">
        <v>1.9599999999999999E-2</v>
      </c>
      <c r="R290" s="213">
        <f t="shared" si="57"/>
        <v>3.9199999999999999E-2</v>
      </c>
      <c r="S290" s="213">
        <v>0</v>
      </c>
      <c r="T290" s="214">
        <f t="shared" si="58"/>
        <v>0</v>
      </c>
      <c r="AR290" s="215" t="s">
        <v>267</v>
      </c>
      <c r="AT290" s="215" t="s">
        <v>1905</v>
      </c>
      <c r="AU290" s="215" t="s">
        <v>83</v>
      </c>
      <c r="AY290" s="13" t="s">
        <v>198</v>
      </c>
      <c r="BE290" s="216">
        <f t="shared" si="59"/>
        <v>0</v>
      </c>
      <c r="BF290" s="216">
        <f t="shared" si="60"/>
        <v>0</v>
      </c>
      <c r="BG290" s="216">
        <f t="shared" si="61"/>
        <v>0</v>
      </c>
      <c r="BH290" s="216">
        <f t="shared" si="62"/>
        <v>0</v>
      </c>
      <c r="BI290" s="216">
        <f t="shared" si="63"/>
        <v>0</v>
      </c>
      <c r="BJ290" s="13" t="s">
        <v>83</v>
      </c>
      <c r="BK290" s="216">
        <f t="shared" si="64"/>
        <v>0</v>
      </c>
      <c r="BL290" s="13" t="s">
        <v>231</v>
      </c>
      <c r="BM290" s="215" t="s">
        <v>741</v>
      </c>
    </row>
    <row r="291" spans="2:65" s="1" customFormat="1" ht="16.5" customHeight="1">
      <c r="B291" s="30"/>
      <c r="C291" s="205" t="s">
        <v>742</v>
      </c>
      <c r="D291" s="205" t="s">
        <v>201</v>
      </c>
      <c r="E291" s="206" t="s">
        <v>2197</v>
      </c>
      <c r="F291" s="207" t="s">
        <v>2198</v>
      </c>
      <c r="G291" s="208" t="s">
        <v>266</v>
      </c>
      <c r="H291" s="209">
        <v>0.97</v>
      </c>
      <c r="I291" s="210"/>
      <c r="J291" s="209">
        <f t="shared" si="55"/>
        <v>0</v>
      </c>
      <c r="K291" s="207" t="s">
        <v>1</v>
      </c>
      <c r="L291" s="34"/>
      <c r="M291" s="211" t="s">
        <v>1</v>
      </c>
      <c r="N291" s="212" t="s">
        <v>41</v>
      </c>
      <c r="O291" s="62"/>
      <c r="P291" s="213">
        <f t="shared" si="56"/>
        <v>0</v>
      </c>
      <c r="Q291" s="213">
        <v>0</v>
      </c>
      <c r="R291" s="213">
        <f t="shared" si="57"/>
        <v>0</v>
      </c>
      <c r="S291" s="213">
        <v>0</v>
      </c>
      <c r="T291" s="214">
        <f t="shared" si="58"/>
        <v>0</v>
      </c>
      <c r="AR291" s="215" t="s">
        <v>231</v>
      </c>
      <c r="AT291" s="215" t="s">
        <v>201</v>
      </c>
      <c r="AU291" s="215" t="s">
        <v>83</v>
      </c>
      <c r="AY291" s="13" t="s">
        <v>198</v>
      </c>
      <c r="BE291" s="216">
        <f t="shared" si="59"/>
        <v>0</v>
      </c>
      <c r="BF291" s="216">
        <f t="shared" si="60"/>
        <v>0</v>
      </c>
      <c r="BG291" s="216">
        <f t="shared" si="61"/>
        <v>0</v>
      </c>
      <c r="BH291" s="216">
        <f t="shared" si="62"/>
        <v>0</v>
      </c>
      <c r="BI291" s="216">
        <f t="shared" si="63"/>
        <v>0</v>
      </c>
      <c r="BJ291" s="13" t="s">
        <v>83</v>
      </c>
      <c r="BK291" s="216">
        <f t="shared" si="64"/>
        <v>0</v>
      </c>
      <c r="BL291" s="13" t="s">
        <v>231</v>
      </c>
      <c r="BM291" s="215" t="s">
        <v>745</v>
      </c>
    </row>
    <row r="292" spans="2:65" s="1" customFormat="1" ht="24" customHeight="1">
      <c r="B292" s="30"/>
      <c r="C292" s="205" t="s">
        <v>475</v>
      </c>
      <c r="D292" s="205" t="s">
        <v>201</v>
      </c>
      <c r="E292" s="206" t="s">
        <v>2199</v>
      </c>
      <c r="F292" s="207" t="s">
        <v>2200</v>
      </c>
      <c r="G292" s="208" t="s">
        <v>266</v>
      </c>
      <c r="H292" s="209">
        <v>0.97</v>
      </c>
      <c r="I292" s="210"/>
      <c r="J292" s="209">
        <f t="shared" si="55"/>
        <v>0</v>
      </c>
      <c r="K292" s="207" t="s">
        <v>1</v>
      </c>
      <c r="L292" s="34"/>
      <c r="M292" s="217" t="s">
        <v>1</v>
      </c>
      <c r="N292" s="218" t="s">
        <v>41</v>
      </c>
      <c r="O292" s="219"/>
      <c r="P292" s="220">
        <f t="shared" si="56"/>
        <v>0</v>
      </c>
      <c r="Q292" s="220">
        <v>0</v>
      </c>
      <c r="R292" s="220">
        <f t="shared" si="57"/>
        <v>0</v>
      </c>
      <c r="S292" s="220">
        <v>0</v>
      </c>
      <c r="T292" s="221">
        <f t="shared" si="58"/>
        <v>0</v>
      </c>
      <c r="AR292" s="215" t="s">
        <v>231</v>
      </c>
      <c r="AT292" s="215" t="s">
        <v>201</v>
      </c>
      <c r="AU292" s="215" t="s">
        <v>83</v>
      </c>
      <c r="AY292" s="13" t="s">
        <v>198</v>
      </c>
      <c r="BE292" s="216">
        <f t="shared" si="59"/>
        <v>0</v>
      </c>
      <c r="BF292" s="216">
        <f t="shared" si="60"/>
        <v>0</v>
      </c>
      <c r="BG292" s="216">
        <f t="shared" si="61"/>
        <v>0</v>
      </c>
      <c r="BH292" s="216">
        <f t="shared" si="62"/>
        <v>0</v>
      </c>
      <c r="BI292" s="216">
        <f t="shared" si="63"/>
        <v>0</v>
      </c>
      <c r="BJ292" s="13" t="s">
        <v>83</v>
      </c>
      <c r="BK292" s="216">
        <f t="shared" si="64"/>
        <v>0</v>
      </c>
      <c r="BL292" s="13" t="s">
        <v>231</v>
      </c>
      <c r="BM292" s="215" t="s">
        <v>748</v>
      </c>
    </row>
    <row r="293" spans="2:65" s="1" customFormat="1" ht="6.95" customHeight="1">
      <c r="B293" s="45"/>
      <c r="C293" s="46"/>
      <c r="D293" s="46"/>
      <c r="E293" s="46"/>
      <c r="F293" s="46"/>
      <c r="G293" s="46"/>
      <c r="H293" s="46"/>
      <c r="I293" s="146"/>
      <c r="J293" s="46"/>
      <c r="K293" s="46"/>
      <c r="L293" s="34"/>
    </row>
  </sheetData>
  <sheetProtection algorithmName="SHA-512" hashValue="dnIWW9gYt9yZz+DfLtKvlk/eT+OplWtKMjyMQgjlmh11mZ2Yy4PTg8y8cbK63khmQ1U5jpbQXxcXtKHgjIpNxg==" saltValue="G/T71Zk0L7zXz470rLfpyXyLPparzDNSfI0U2RFhKvwc5hIXAtXiL6lPLwYvHm0+CLenIoX00Edfps0w29qWcg==" spinCount="100000" sheet="1" objects="1" scenarios="1" formatColumns="0" formatRows="0" autoFilter="0"/>
  <autoFilter ref="C135:K292" xr:uid="{00000000-0009-0000-0000-000004000000}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13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102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2201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J107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ROUND((SUM(BE107:BE114) + SUM(BE136:BE212)),  2)</f>
        <v>0</v>
      </c>
      <c r="I37" s="127">
        <v>0.21</v>
      </c>
      <c r="J37" s="126">
        <f>ROUND(((SUM(BE107:BE114) + SUM(BE136:BE212))*I37),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ROUND((SUM(BF107:BF114) + SUM(BF136:BF212)),  2)</f>
        <v>0</v>
      </c>
      <c r="I38" s="127">
        <v>0.15</v>
      </c>
      <c r="J38" s="126">
        <f>ROUND(((SUM(BF107:BF114) + SUM(BF136:BF212))*I38),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ROUND((SUM(BG107:BG114) + SUM(BG136:BG212)),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ROUND((SUM(BH107:BH114) + SUM(BH136:BH212)),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ROUND((SUM(BI107:BI114) + SUM(BI136:BI212)),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1D.1.7 - VZDUCHOTECHNIKA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65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65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J136</f>
        <v>0</v>
      </c>
      <c r="K98" s="31"/>
      <c r="L98" s="34"/>
      <c r="AU98" s="13" t="s">
        <v>135</v>
      </c>
    </row>
    <row r="99" spans="2:65" s="8" customFormat="1" ht="24.95" customHeight="1">
      <c r="B99" s="155"/>
      <c r="C99" s="156"/>
      <c r="D99" s="157" t="s">
        <v>1897</v>
      </c>
      <c r="E99" s="158"/>
      <c r="F99" s="158"/>
      <c r="G99" s="158"/>
      <c r="H99" s="158"/>
      <c r="I99" s="159"/>
      <c r="J99" s="160">
        <f>J137</f>
        <v>0</v>
      </c>
      <c r="K99" s="156"/>
      <c r="L99" s="161"/>
    </row>
    <row r="100" spans="2:65" s="8" customFormat="1" ht="24.95" customHeight="1">
      <c r="B100" s="155"/>
      <c r="C100" s="156"/>
      <c r="D100" s="157" t="s">
        <v>2202</v>
      </c>
      <c r="E100" s="158"/>
      <c r="F100" s="158"/>
      <c r="G100" s="158"/>
      <c r="H100" s="158"/>
      <c r="I100" s="159"/>
      <c r="J100" s="160">
        <f>J146</f>
        <v>0</v>
      </c>
      <c r="K100" s="156"/>
      <c r="L100" s="161"/>
    </row>
    <row r="101" spans="2:65" s="8" customFormat="1" ht="24.95" customHeight="1">
      <c r="B101" s="155"/>
      <c r="C101" s="156"/>
      <c r="D101" s="157" t="s">
        <v>2203</v>
      </c>
      <c r="E101" s="158"/>
      <c r="F101" s="158"/>
      <c r="G101" s="158"/>
      <c r="H101" s="158"/>
      <c r="I101" s="159"/>
      <c r="J101" s="160">
        <f>J186</f>
        <v>0</v>
      </c>
      <c r="K101" s="156"/>
      <c r="L101" s="161"/>
    </row>
    <row r="102" spans="2:65" s="8" customFormat="1" ht="24.95" customHeight="1">
      <c r="B102" s="155"/>
      <c r="C102" s="156"/>
      <c r="D102" s="157" t="s">
        <v>2204</v>
      </c>
      <c r="E102" s="158"/>
      <c r="F102" s="158"/>
      <c r="G102" s="158"/>
      <c r="H102" s="158"/>
      <c r="I102" s="159"/>
      <c r="J102" s="160">
        <f>J207</f>
        <v>0</v>
      </c>
      <c r="K102" s="156"/>
      <c r="L102" s="161"/>
    </row>
    <row r="103" spans="2:65" s="8" customFormat="1" ht="24.95" customHeight="1">
      <c r="B103" s="155"/>
      <c r="C103" s="156"/>
      <c r="D103" s="157" t="s">
        <v>2205</v>
      </c>
      <c r="E103" s="158"/>
      <c r="F103" s="158"/>
      <c r="G103" s="158"/>
      <c r="H103" s="158"/>
      <c r="I103" s="159"/>
      <c r="J103" s="160">
        <f>J209</f>
        <v>0</v>
      </c>
      <c r="K103" s="156"/>
      <c r="L103" s="161"/>
    </row>
    <row r="104" spans="2:65" s="8" customFormat="1" ht="24.95" customHeight="1">
      <c r="B104" s="155"/>
      <c r="C104" s="156"/>
      <c r="D104" s="157" t="s">
        <v>2206</v>
      </c>
      <c r="E104" s="158"/>
      <c r="F104" s="158"/>
      <c r="G104" s="158"/>
      <c r="H104" s="158"/>
      <c r="I104" s="159"/>
      <c r="J104" s="160">
        <f>J211</f>
        <v>0</v>
      </c>
      <c r="K104" s="156"/>
      <c r="L104" s="161"/>
    </row>
    <row r="105" spans="2:65" s="1" customFormat="1" ht="21.75" customHeight="1">
      <c r="B105" s="30"/>
      <c r="C105" s="31"/>
      <c r="D105" s="31"/>
      <c r="E105" s="31"/>
      <c r="F105" s="31"/>
      <c r="G105" s="31"/>
      <c r="H105" s="31"/>
      <c r="I105" s="113"/>
      <c r="J105" s="31"/>
      <c r="K105" s="31"/>
      <c r="L105" s="34"/>
    </row>
    <row r="106" spans="2:65" s="1" customFormat="1" ht="6.95" customHeight="1">
      <c r="B106" s="30"/>
      <c r="C106" s="31"/>
      <c r="D106" s="31"/>
      <c r="E106" s="31"/>
      <c r="F106" s="31"/>
      <c r="G106" s="31"/>
      <c r="H106" s="31"/>
      <c r="I106" s="113"/>
      <c r="J106" s="31"/>
      <c r="K106" s="31"/>
      <c r="L106" s="34"/>
    </row>
    <row r="107" spans="2:65" s="1" customFormat="1" ht="29.25" customHeight="1">
      <c r="B107" s="30"/>
      <c r="C107" s="154" t="s">
        <v>173</v>
      </c>
      <c r="D107" s="31"/>
      <c r="E107" s="31"/>
      <c r="F107" s="31"/>
      <c r="G107" s="31"/>
      <c r="H107" s="31"/>
      <c r="I107" s="113"/>
      <c r="J107" s="168">
        <f>ROUND(J108 + J109 + J110 + J111 + J112 + J113,2)</f>
        <v>0</v>
      </c>
      <c r="K107" s="31"/>
      <c r="L107" s="34"/>
      <c r="N107" s="169" t="s">
        <v>40</v>
      </c>
    </row>
    <row r="108" spans="2:65" s="1" customFormat="1" ht="18" customHeight="1">
      <c r="B108" s="30"/>
      <c r="C108" s="31"/>
      <c r="D108" s="280" t="s">
        <v>174</v>
      </c>
      <c r="E108" s="281"/>
      <c r="F108" s="281"/>
      <c r="G108" s="31"/>
      <c r="H108" s="31"/>
      <c r="I108" s="113"/>
      <c r="J108" s="171">
        <v>0</v>
      </c>
      <c r="K108" s="31"/>
      <c r="L108" s="172"/>
      <c r="M108" s="113"/>
      <c r="N108" s="173" t="s">
        <v>41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74" t="s">
        <v>175</v>
      </c>
      <c r="AZ108" s="113"/>
      <c r="BA108" s="113"/>
      <c r="BB108" s="113"/>
      <c r="BC108" s="113"/>
      <c r="BD108" s="113"/>
      <c r="BE108" s="175">
        <f t="shared" ref="BE108:BE113" si="0">IF(N108="základní",J108,0)</f>
        <v>0</v>
      </c>
      <c r="BF108" s="175">
        <f t="shared" ref="BF108:BF113" si="1">IF(N108="snížená",J108,0)</f>
        <v>0</v>
      </c>
      <c r="BG108" s="175">
        <f t="shared" ref="BG108:BG113" si="2">IF(N108="zákl. přenesená",J108,0)</f>
        <v>0</v>
      </c>
      <c r="BH108" s="175">
        <f t="shared" ref="BH108:BH113" si="3">IF(N108="sníž. přenesená",J108,0)</f>
        <v>0</v>
      </c>
      <c r="BI108" s="175">
        <f t="shared" ref="BI108:BI113" si="4">IF(N108="nulová",J108,0)</f>
        <v>0</v>
      </c>
      <c r="BJ108" s="174" t="s">
        <v>83</v>
      </c>
      <c r="BK108" s="113"/>
      <c r="BL108" s="113"/>
      <c r="BM108" s="113"/>
    </row>
    <row r="109" spans="2:65" s="1" customFormat="1" ht="18" customHeight="1">
      <c r="B109" s="30"/>
      <c r="C109" s="31"/>
      <c r="D109" s="280" t="s">
        <v>176</v>
      </c>
      <c r="E109" s="281"/>
      <c r="F109" s="281"/>
      <c r="G109" s="31"/>
      <c r="H109" s="31"/>
      <c r="I109" s="113"/>
      <c r="J109" s="171">
        <v>0</v>
      </c>
      <c r="K109" s="31"/>
      <c r="L109" s="172"/>
      <c r="M109" s="113"/>
      <c r="N109" s="173" t="s">
        <v>41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74" t="s">
        <v>175</v>
      </c>
      <c r="AZ109" s="113"/>
      <c r="BA109" s="113"/>
      <c r="BB109" s="113"/>
      <c r="BC109" s="113"/>
      <c r="BD109" s="113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83</v>
      </c>
      <c r="BK109" s="113"/>
      <c r="BL109" s="113"/>
      <c r="BM109" s="113"/>
    </row>
    <row r="110" spans="2:65" s="1" customFormat="1" ht="18" customHeight="1">
      <c r="B110" s="30"/>
      <c r="C110" s="31"/>
      <c r="D110" s="280" t="s">
        <v>177</v>
      </c>
      <c r="E110" s="281"/>
      <c r="F110" s="281"/>
      <c r="G110" s="31"/>
      <c r="H110" s="31"/>
      <c r="I110" s="113"/>
      <c r="J110" s="171">
        <v>0</v>
      </c>
      <c r="K110" s="31"/>
      <c r="L110" s="172"/>
      <c r="M110" s="113"/>
      <c r="N110" s="173" t="s">
        <v>41</v>
      </c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74" t="s">
        <v>175</v>
      </c>
      <c r="AZ110" s="113"/>
      <c r="BA110" s="113"/>
      <c r="BB110" s="113"/>
      <c r="BC110" s="113"/>
      <c r="BD110" s="113"/>
      <c r="BE110" s="175">
        <f t="shared" si="0"/>
        <v>0</v>
      </c>
      <c r="BF110" s="175">
        <f t="shared" si="1"/>
        <v>0</v>
      </c>
      <c r="BG110" s="175">
        <f t="shared" si="2"/>
        <v>0</v>
      </c>
      <c r="BH110" s="175">
        <f t="shared" si="3"/>
        <v>0</v>
      </c>
      <c r="BI110" s="175">
        <f t="shared" si="4"/>
        <v>0</v>
      </c>
      <c r="BJ110" s="174" t="s">
        <v>83</v>
      </c>
      <c r="BK110" s="113"/>
      <c r="BL110" s="113"/>
      <c r="BM110" s="113"/>
    </row>
    <row r="111" spans="2:65" s="1" customFormat="1" ht="18" customHeight="1">
      <c r="B111" s="30"/>
      <c r="C111" s="31"/>
      <c r="D111" s="280" t="s">
        <v>178</v>
      </c>
      <c r="E111" s="281"/>
      <c r="F111" s="281"/>
      <c r="G111" s="31"/>
      <c r="H111" s="31"/>
      <c r="I111" s="113"/>
      <c r="J111" s="171">
        <v>0</v>
      </c>
      <c r="K111" s="31"/>
      <c r="L111" s="172"/>
      <c r="M111" s="113"/>
      <c r="N111" s="173" t="s">
        <v>41</v>
      </c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74" t="s">
        <v>175</v>
      </c>
      <c r="AZ111" s="113"/>
      <c r="BA111" s="113"/>
      <c r="BB111" s="113"/>
      <c r="BC111" s="113"/>
      <c r="BD111" s="113"/>
      <c r="BE111" s="175">
        <f t="shared" si="0"/>
        <v>0</v>
      </c>
      <c r="BF111" s="175">
        <f t="shared" si="1"/>
        <v>0</v>
      </c>
      <c r="BG111" s="175">
        <f t="shared" si="2"/>
        <v>0</v>
      </c>
      <c r="BH111" s="175">
        <f t="shared" si="3"/>
        <v>0</v>
      </c>
      <c r="BI111" s="175">
        <f t="shared" si="4"/>
        <v>0</v>
      </c>
      <c r="BJ111" s="174" t="s">
        <v>83</v>
      </c>
      <c r="BK111" s="113"/>
      <c r="BL111" s="113"/>
      <c r="BM111" s="113"/>
    </row>
    <row r="112" spans="2:65" s="1" customFormat="1" ht="18" customHeight="1">
      <c r="B112" s="30"/>
      <c r="C112" s="31"/>
      <c r="D112" s="280" t="s">
        <v>179</v>
      </c>
      <c r="E112" s="281"/>
      <c r="F112" s="281"/>
      <c r="G112" s="31"/>
      <c r="H112" s="31"/>
      <c r="I112" s="113"/>
      <c r="J112" s="171"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175</v>
      </c>
      <c r="AZ112" s="113"/>
      <c r="BA112" s="113"/>
      <c r="BB112" s="113"/>
      <c r="BC112" s="113"/>
      <c r="BD112" s="113"/>
      <c r="BE112" s="175">
        <f t="shared" si="0"/>
        <v>0</v>
      </c>
      <c r="BF112" s="175">
        <f t="shared" si="1"/>
        <v>0</v>
      </c>
      <c r="BG112" s="175">
        <f t="shared" si="2"/>
        <v>0</v>
      </c>
      <c r="BH112" s="175">
        <f t="shared" si="3"/>
        <v>0</v>
      </c>
      <c r="BI112" s="175">
        <f t="shared" si="4"/>
        <v>0</v>
      </c>
      <c r="BJ112" s="174" t="s">
        <v>83</v>
      </c>
      <c r="BK112" s="113"/>
      <c r="BL112" s="113"/>
      <c r="BM112" s="113"/>
    </row>
    <row r="113" spans="2:65" s="1" customFormat="1" ht="18" customHeight="1">
      <c r="B113" s="30"/>
      <c r="C113" s="31"/>
      <c r="D113" s="170" t="s">
        <v>180</v>
      </c>
      <c r="E113" s="31"/>
      <c r="F113" s="31"/>
      <c r="G113" s="31"/>
      <c r="H113" s="31"/>
      <c r="I113" s="113"/>
      <c r="J113" s="171">
        <f>ROUND(J32*T113,2)</f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181</v>
      </c>
      <c r="AZ113" s="113"/>
      <c r="BA113" s="113"/>
      <c r="BB113" s="113"/>
      <c r="BC113" s="113"/>
      <c r="BD113" s="113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83</v>
      </c>
      <c r="BK113" s="113"/>
      <c r="BL113" s="113"/>
      <c r="BM113" s="113"/>
    </row>
    <row r="114" spans="2:65" s="1" customFormat="1" ht="11.25">
      <c r="B114" s="30"/>
      <c r="C114" s="31"/>
      <c r="D114" s="31"/>
      <c r="E114" s="31"/>
      <c r="F114" s="31"/>
      <c r="G114" s="31"/>
      <c r="H114" s="31"/>
      <c r="I114" s="113"/>
      <c r="J114" s="31"/>
      <c r="K114" s="31"/>
      <c r="L114" s="34"/>
    </row>
    <row r="115" spans="2:65" s="1" customFormat="1" ht="29.25" customHeight="1">
      <c r="B115" s="30"/>
      <c r="C115" s="176" t="s">
        <v>182</v>
      </c>
      <c r="D115" s="151"/>
      <c r="E115" s="151"/>
      <c r="F115" s="151"/>
      <c r="G115" s="151"/>
      <c r="H115" s="151"/>
      <c r="I115" s="152"/>
      <c r="J115" s="177">
        <f>ROUND(J98+J107,2)</f>
        <v>0</v>
      </c>
      <c r="K115" s="151"/>
      <c r="L115" s="34"/>
    </row>
    <row r="116" spans="2:65" s="1" customFormat="1" ht="6.95" customHeight="1">
      <c r="B116" s="45"/>
      <c r="C116" s="46"/>
      <c r="D116" s="46"/>
      <c r="E116" s="46"/>
      <c r="F116" s="46"/>
      <c r="G116" s="46"/>
      <c r="H116" s="46"/>
      <c r="I116" s="146"/>
      <c r="J116" s="46"/>
      <c r="K116" s="46"/>
      <c r="L116" s="34"/>
    </row>
    <row r="120" spans="2:65" s="1" customFormat="1" ht="6.95" customHeight="1">
      <c r="B120" s="47"/>
      <c r="C120" s="48"/>
      <c r="D120" s="48"/>
      <c r="E120" s="48"/>
      <c r="F120" s="48"/>
      <c r="G120" s="48"/>
      <c r="H120" s="48"/>
      <c r="I120" s="149"/>
      <c r="J120" s="48"/>
      <c r="K120" s="48"/>
      <c r="L120" s="34"/>
    </row>
    <row r="121" spans="2:65" s="1" customFormat="1" ht="24.95" customHeight="1">
      <c r="B121" s="30"/>
      <c r="C121" s="19" t="s">
        <v>183</v>
      </c>
      <c r="D121" s="31"/>
      <c r="E121" s="31"/>
      <c r="F121" s="31"/>
      <c r="G121" s="31"/>
      <c r="H121" s="31"/>
      <c r="I121" s="113"/>
      <c r="J121" s="31"/>
      <c r="K121" s="31"/>
      <c r="L121" s="34"/>
    </row>
    <row r="122" spans="2:65" s="1" customFormat="1" ht="6.95" customHeight="1">
      <c r="B122" s="30"/>
      <c r="C122" s="31"/>
      <c r="D122" s="31"/>
      <c r="E122" s="31"/>
      <c r="F122" s="31"/>
      <c r="G122" s="31"/>
      <c r="H122" s="31"/>
      <c r="I122" s="113"/>
      <c r="J122" s="31"/>
      <c r="K122" s="31"/>
      <c r="L122" s="34"/>
    </row>
    <row r="123" spans="2:65" s="1" customFormat="1" ht="12" customHeight="1">
      <c r="B123" s="30"/>
      <c r="C123" s="25" t="s">
        <v>14</v>
      </c>
      <c r="D123" s="31"/>
      <c r="E123" s="31"/>
      <c r="F123" s="31"/>
      <c r="G123" s="31"/>
      <c r="H123" s="31"/>
      <c r="I123" s="113"/>
      <c r="J123" s="31"/>
      <c r="K123" s="31"/>
      <c r="L123" s="34"/>
    </row>
    <row r="124" spans="2:65" s="1" customFormat="1" ht="16.5" customHeight="1">
      <c r="B124" s="30"/>
      <c r="C124" s="31"/>
      <c r="D124" s="31"/>
      <c r="E124" s="278" t="str">
        <f>E7</f>
        <v>Bytový dům Zahájská</v>
      </c>
      <c r="F124" s="279"/>
      <c r="G124" s="279"/>
      <c r="H124" s="279"/>
      <c r="I124" s="113"/>
      <c r="J124" s="31"/>
      <c r="K124" s="31"/>
      <c r="L124" s="34"/>
    </row>
    <row r="125" spans="2:65" ht="12" customHeight="1">
      <c r="B125" s="17"/>
      <c r="C125" s="25" t="s">
        <v>125</v>
      </c>
      <c r="D125" s="18"/>
      <c r="E125" s="18"/>
      <c r="F125" s="18"/>
      <c r="G125" s="18"/>
      <c r="H125" s="18"/>
      <c r="J125" s="18"/>
      <c r="K125" s="18"/>
      <c r="L125" s="16"/>
    </row>
    <row r="126" spans="2:65" s="1" customFormat="1" ht="16.5" customHeight="1">
      <c r="B126" s="30"/>
      <c r="C126" s="31"/>
      <c r="D126" s="31"/>
      <c r="E126" s="278" t="s">
        <v>126</v>
      </c>
      <c r="F126" s="277"/>
      <c r="G126" s="277"/>
      <c r="H126" s="277"/>
      <c r="I126" s="113"/>
      <c r="J126" s="31"/>
      <c r="K126" s="31"/>
      <c r="L126" s="34"/>
    </row>
    <row r="127" spans="2:65" s="1" customFormat="1" ht="12" customHeight="1">
      <c r="B127" s="30"/>
      <c r="C127" s="25" t="s">
        <v>127</v>
      </c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65" s="1" customFormat="1" ht="16.5" customHeight="1">
      <c r="B128" s="30"/>
      <c r="C128" s="31"/>
      <c r="D128" s="31"/>
      <c r="E128" s="252" t="str">
        <f>E11</f>
        <v>1D.1.7 - VZDUCHOTECHNIKA</v>
      </c>
      <c r="F128" s="277"/>
      <c r="G128" s="277"/>
      <c r="H128" s="277"/>
      <c r="I128" s="113"/>
      <c r="J128" s="31"/>
      <c r="K128" s="31"/>
      <c r="L128" s="34"/>
    </row>
    <row r="129" spans="2:65" s="1" customFormat="1" ht="6.95" customHeight="1">
      <c r="B129" s="30"/>
      <c r="C129" s="31"/>
      <c r="D129" s="31"/>
      <c r="E129" s="31"/>
      <c r="F129" s="31"/>
      <c r="G129" s="31"/>
      <c r="H129" s="31"/>
      <c r="I129" s="113"/>
      <c r="J129" s="31"/>
      <c r="K129" s="31"/>
      <c r="L129" s="34"/>
    </row>
    <row r="130" spans="2:65" s="1" customFormat="1" ht="12" customHeight="1">
      <c r="B130" s="30"/>
      <c r="C130" s="25" t="s">
        <v>18</v>
      </c>
      <c r="D130" s="31"/>
      <c r="E130" s="31"/>
      <c r="F130" s="23" t="str">
        <f>F14</f>
        <v>Litomyšl</v>
      </c>
      <c r="G130" s="31"/>
      <c r="H130" s="31"/>
      <c r="I130" s="114" t="s">
        <v>20</v>
      </c>
      <c r="J130" s="57" t="str">
        <f>IF(J14="","",J14)</f>
        <v>25. 11. 2019</v>
      </c>
      <c r="K130" s="31"/>
      <c r="L130" s="34"/>
    </row>
    <row r="131" spans="2:65" s="1" customFormat="1" ht="6.95" customHeight="1">
      <c r="B131" s="30"/>
      <c r="C131" s="31"/>
      <c r="D131" s="31"/>
      <c r="E131" s="31"/>
      <c r="F131" s="31"/>
      <c r="G131" s="31"/>
      <c r="H131" s="31"/>
      <c r="I131" s="113"/>
      <c r="J131" s="31"/>
      <c r="K131" s="31"/>
      <c r="L131" s="34"/>
    </row>
    <row r="132" spans="2:65" s="1" customFormat="1" ht="15.2" customHeight="1">
      <c r="B132" s="30"/>
      <c r="C132" s="25" t="s">
        <v>22</v>
      </c>
      <c r="D132" s="31"/>
      <c r="E132" s="31"/>
      <c r="F132" s="23" t="str">
        <f>E17</f>
        <v>Město Litomyšl</v>
      </c>
      <c r="G132" s="31"/>
      <c r="H132" s="31"/>
      <c r="I132" s="114" t="s">
        <v>28</v>
      </c>
      <c r="J132" s="28" t="str">
        <f>E23</f>
        <v>KIP s.r.o. Litomyšl</v>
      </c>
      <c r="K132" s="31"/>
      <c r="L132" s="34"/>
    </row>
    <row r="133" spans="2:65" s="1" customFormat="1" ht="15.2" customHeight="1">
      <c r="B133" s="30"/>
      <c r="C133" s="25" t="s">
        <v>26</v>
      </c>
      <c r="D133" s="31"/>
      <c r="E133" s="31"/>
      <c r="F133" s="23" t="str">
        <f>IF(E20="","",E20)</f>
        <v>Vyplň údaj</v>
      </c>
      <c r="G133" s="31"/>
      <c r="H133" s="31"/>
      <c r="I133" s="114" t="s">
        <v>33</v>
      </c>
      <c r="J133" s="28" t="str">
        <f>E26</f>
        <v xml:space="preserve"> </v>
      </c>
      <c r="K133" s="31"/>
      <c r="L133" s="34"/>
    </row>
    <row r="134" spans="2:65" s="1" customFormat="1" ht="10.35" customHeight="1">
      <c r="B134" s="30"/>
      <c r="C134" s="31"/>
      <c r="D134" s="31"/>
      <c r="E134" s="31"/>
      <c r="F134" s="31"/>
      <c r="G134" s="31"/>
      <c r="H134" s="31"/>
      <c r="I134" s="113"/>
      <c r="J134" s="31"/>
      <c r="K134" s="31"/>
      <c r="L134" s="34"/>
    </row>
    <row r="135" spans="2:65" s="10" customFormat="1" ht="29.25" customHeight="1">
      <c r="B135" s="178"/>
      <c r="C135" s="179" t="s">
        <v>184</v>
      </c>
      <c r="D135" s="180" t="s">
        <v>61</v>
      </c>
      <c r="E135" s="180" t="s">
        <v>57</v>
      </c>
      <c r="F135" s="180" t="s">
        <v>58</v>
      </c>
      <c r="G135" s="180" t="s">
        <v>185</v>
      </c>
      <c r="H135" s="180" t="s">
        <v>186</v>
      </c>
      <c r="I135" s="181" t="s">
        <v>187</v>
      </c>
      <c r="J135" s="182" t="s">
        <v>133</v>
      </c>
      <c r="K135" s="183" t="s">
        <v>188</v>
      </c>
      <c r="L135" s="184"/>
      <c r="M135" s="66" t="s">
        <v>1</v>
      </c>
      <c r="N135" s="67" t="s">
        <v>40</v>
      </c>
      <c r="O135" s="67" t="s">
        <v>189</v>
      </c>
      <c r="P135" s="67" t="s">
        <v>190</v>
      </c>
      <c r="Q135" s="67" t="s">
        <v>191</v>
      </c>
      <c r="R135" s="67" t="s">
        <v>192</v>
      </c>
      <c r="S135" s="67" t="s">
        <v>193</v>
      </c>
      <c r="T135" s="68" t="s">
        <v>194</v>
      </c>
    </row>
    <row r="136" spans="2:65" s="1" customFormat="1" ht="22.9" customHeight="1">
      <c r="B136" s="30"/>
      <c r="C136" s="73" t="s">
        <v>195</v>
      </c>
      <c r="D136" s="31"/>
      <c r="E136" s="31"/>
      <c r="F136" s="31"/>
      <c r="G136" s="31"/>
      <c r="H136" s="31"/>
      <c r="I136" s="113"/>
      <c r="J136" s="185">
        <f>BK136</f>
        <v>0</v>
      </c>
      <c r="K136" s="31"/>
      <c r="L136" s="34"/>
      <c r="M136" s="69"/>
      <c r="N136" s="70"/>
      <c r="O136" s="70"/>
      <c r="P136" s="186">
        <f>P137+P146+P186+P207+P209+P211</f>
        <v>0</v>
      </c>
      <c r="Q136" s="70"/>
      <c r="R136" s="186">
        <f>R137+R146+R186+R207+R209+R211</f>
        <v>0.47205000000000003</v>
      </c>
      <c r="S136" s="70"/>
      <c r="T136" s="187">
        <f>T137+T146+T186+T207+T209+T211</f>
        <v>0</v>
      </c>
      <c r="AT136" s="13" t="s">
        <v>75</v>
      </c>
      <c r="AU136" s="13" t="s">
        <v>135</v>
      </c>
      <c r="BK136" s="188">
        <f>BK137+BK146+BK186+BK207+BK209+BK211</f>
        <v>0</v>
      </c>
    </row>
    <row r="137" spans="2:65" s="11" customFormat="1" ht="25.9" customHeight="1">
      <c r="B137" s="189"/>
      <c r="C137" s="190"/>
      <c r="D137" s="191" t="s">
        <v>75</v>
      </c>
      <c r="E137" s="192" t="s">
        <v>712</v>
      </c>
      <c r="F137" s="192" t="s">
        <v>713</v>
      </c>
      <c r="G137" s="190"/>
      <c r="H137" s="190"/>
      <c r="I137" s="193"/>
      <c r="J137" s="194">
        <f>BK137</f>
        <v>0</v>
      </c>
      <c r="K137" s="190"/>
      <c r="L137" s="195"/>
      <c r="M137" s="196"/>
      <c r="N137" s="197"/>
      <c r="O137" s="197"/>
      <c r="P137" s="198">
        <f>SUM(P138:P145)</f>
        <v>0</v>
      </c>
      <c r="Q137" s="197"/>
      <c r="R137" s="198">
        <f>SUM(R138:R145)</f>
        <v>6.5499999999999989E-2</v>
      </c>
      <c r="S137" s="197"/>
      <c r="T137" s="199">
        <f>SUM(T138:T145)</f>
        <v>0</v>
      </c>
      <c r="AR137" s="200" t="s">
        <v>83</v>
      </c>
      <c r="AT137" s="201" t="s">
        <v>75</v>
      </c>
      <c r="AU137" s="201" t="s">
        <v>76</v>
      </c>
      <c r="AY137" s="200" t="s">
        <v>198</v>
      </c>
      <c r="BK137" s="202">
        <f>SUM(BK138:BK145)</f>
        <v>0</v>
      </c>
    </row>
    <row r="138" spans="2:65" s="1" customFormat="1" ht="24" customHeight="1">
      <c r="B138" s="30"/>
      <c r="C138" s="205" t="s">
        <v>83</v>
      </c>
      <c r="D138" s="205" t="s">
        <v>201</v>
      </c>
      <c r="E138" s="206" t="s">
        <v>2207</v>
      </c>
      <c r="F138" s="207" t="s">
        <v>2208</v>
      </c>
      <c r="G138" s="208" t="s">
        <v>256</v>
      </c>
      <c r="H138" s="209">
        <v>56</v>
      </c>
      <c r="I138" s="210"/>
      <c r="J138" s="209">
        <f t="shared" ref="J138:J145" si="5">ROUND(I138*H138,2)</f>
        <v>0</v>
      </c>
      <c r="K138" s="207" t="s">
        <v>1</v>
      </c>
      <c r="L138" s="34"/>
      <c r="M138" s="211" t="s">
        <v>1</v>
      </c>
      <c r="N138" s="212" t="s">
        <v>41</v>
      </c>
      <c r="O138" s="62"/>
      <c r="P138" s="213">
        <f t="shared" ref="P138:P145" si="6">O138*H138</f>
        <v>0</v>
      </c>
      <c r="Q138" s="213">
        <v>0</v>
      </c>
      <c r="R138" s="213">
        <f t="shared" ref="R138:R145" si="7">Q138*H138</f>
        <v>0</v>
      </c>
      <c r="S138" s="213">
        <v>0</v>
      </c>
      <c r="T138" s="214">
        <f t="shared" ref="T138:T145" si="8">S138*H138</f>
        <v>0</v>
      </c>
      <c r="AR138" s="215" t="s">
        <v>205</v>
      </c>
      <c r="AT138" s="215" t="s">
        <v>201</v>
      </c>
      <c r="AU138" s="215" t="s">
        <v>83</v>
      </c>
      <c r="AY138" s="13" t="s">
        <v>198</v>
      </c>
      <c r="BE138" s="216">
        <f t="shared" ref="BE138:BE145" si="9">IF(N138="základní",J138,0)</f>
        <v>0</v>
      </c>
      <c r="BF138" s="216">
        <f t="shared" ref="BF138:BF145" si="10">IF(N138="snížená",J138,0)</f>
        <v>0</v>
      </c>
      <c r="BG138" s="216">
        <f t="shared" ref="BG138:BG145" si="11">IF(N138="zákl. přenesená",J138,0)</f>
        <v>0</v>
      </c>
      <c r="BH138" s="216">
        <f t="shared" ref="BH138:BH145" si="12">IF(N138="sníž. přenesená",J138,0)</f>
        <v>0</v>
      </c>
      <c r="BI138" s="216">
        <f t="shared" ref="BI138:BI145" si="13">IF(N138="nulová",J138,0)</f>
        <v>0</v>
      </c>
      <c r="BJ138" s="13" t="s">
        <v>83</v>
      </c>
      <c r="BK138" s="216">
        <f t="shared" ref="BK138:BK145" si="14">ROUND(I138*H138,2)</f>
        <v>0</v>
      </c>
      <c r="BL138" s="13" t="s">
        <v>205</v>
      </c>
      <c r="BM138" s="215" t="s">
        <v>85</v>
      </c>
    </row>
    <row r="139" spans="2:65" s="1" customFormat="1" ht="24" customHeight="1">
      <c r="B139" s="30"/>
      <c r="C139" s="222" t="s">
        <v>85</v>
      </c>
      <c r="D139" s="222" t="s">
        <v>1905</v>
      </c>
      <c r="E139" s="223" t="s">
        <v>2209</v>
      </c>
      <c r="F139" s="224" t="s">
        <v>2210</v>
      </c>
      <c r="G139" s="225" t="s">
        <v>256</v>
      </c>
      <c r="H139" s="226">
        <v>37</v>
      </c>
      <c r="I139" s="227"/>
      <c r="J139" s="226">
        <f t="shared" si="5"/>
        <v>0</v>
      </c>
      <c r="K139" s="224" t="s">
        <v>1</v>
      </c>
      <c r="L139" s="228"/>
      <c r="M139" s="229" t="s">
        <v>1</v>
      </c>
      <c r="N139" s="230" t="s">
        <v>41</v>
      </c>
      <c r="O139" s="62"/>
      <c r="P139" s="213">
        <f t="shared" si="6"/>
        <v>0</v>
      </c>
      <c r="Q139" s="213">
        <v>1E-3</v>
      </c>
      <c r="R139" s="213">
        <f t="shared" si="7"/>
        <v>3.6999999999999998E-2</v>
      </c>
      <c r="S139" s="213">
        <v>0</v>
      </c>
      <c r="T139" s="214">
        <f t="shared" si="8"/>
        <v>0</v>
      </c>
      <c r="AR139" s="215" t="s">
        <v>215</v>
      </c>
      <c r="AT139" s="215" t="s">
        <v>1905</v>
      </c>
      <c r="AU139" s="215" t="s">
        <v>83</v>
      </c>
      <c r="AY139" s="13" t="s">
        <v>198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3" t="s">
        <v>83</v>
      </c>
      <c r="BK139" s="216">
        <f t="shared" si="14"/>
        <v>0</v>
      </c>
      <c r="BL139" s="13" t="s">
        <v>205</v>
      </c>
      <c r="BM139" s="215" t="s">
        <v>205</v>
      </c>
    </row>
    <row r="140" spans="2:65" s="1" customFormat="1" ht="24" customHeight="1">
      <c r="B140" s="30"/>
      <c r="C140" s="222" t="s">
        <v>208</v>
      </c>
      <c r="D140" s="222" t="s">
        <v>1905</v>
      </c>
      <c r="E140" s="223" t="s">
        <v>2211</v>
      </c>
      <c r="F140" s="224" t="s">
        <v>2212</v>
      </c>
      <c r="G140" s="225" t="s">
        <v>256</v>
      </c>
      <c r="H140" s="226">
        <v>17</v>
      </c>
      <c r="I140" s="227"/>
      <c r="J140" s="226">
        <f t="shared" si="5"/>
        <v>0</v>
      </c>
      <c r="K140" s="224" t="s">
        <v>1</v>
      </c>
      <c r="L140" s="228"/>
      <c r="M140" s="229" t="s">
        <v>1</v>
      </c>
      <c r="N140" s="230" t="s">
        <v>41</v>
      </c>
      <c r="O140" s="62"/>
      <c r="P140" s="213">
        <f t="shared" si="6"/>
        <v>0</v>
      </c>
      <c r="Q140" s="213">
        <v>1.4E-3</v>
      </c>
      <c r="R140" s="213">
        <f t="shared" si="7"/>
        <v>2.3799999999999998E-2</v>
      </c>
      <c r="S140" s="213">
        <v>0</v>
      </c>
      <c r="T140" s="214">
        <f t="shared" si="8"/>
        <v>0</v>
      </c>
      <c r="AR140" s="215" t="s">
        <v>215</v>
      </c>
      <c r="AT140" s="215" t="s">
        <v>1905</v>
      </c>
      <c r="AU140" s="215" t="s">
        <v>83</v>
      </c>
      <c r="AY140" s="13" t="s">
        <v>198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3" t="s">
        <v>83</v>
      </c>
      <c r="BK140" s="216">
        <f t="shared" si="14"/>
        <v>0</v>
      </c>
      <c r="BL140" s="13" t="s">
        <v>205</v>
      </c>
      <c r="BM140" s="215" t="s">
        <v>212</v>
      </c>
    </row>
    <row r="141" spans="2:65" s="1" customFormat="1" ht="24" customHeight="1">
      <c r="B141" s="30"/>
      <c r="C141" s="222" t="s">
        <v>205</v>
      </c>
      <c r="D141" s="222" t="s">
        <v>1905</v>
      </c>
      <c r="E141" s="223" t="s">
        <v>2213</v>
      </c>
      <c r="F141" s="224" t="s">
        <v>2214</v>
      </c>
      <c r="G141" s="225" t="s">
        <v>256</v>
      </c>
      <c r="H141" s="226">
        <v>2</v>
      </c>
      <c r="I141" s="227"/>
      <c r="J141" s="226">
        <f t="shared" si="5"/>
        <v>0</v>
      </c>
      <c r="K141" s="224" t="s">
        <v>1</v>
      </c>
      <c r="L141" s="228"/>
      <c r="M141" s="229" t="s">
        <v>1</v>
      </c>
      <c r="N141" s="230" t="s">
        <v>41</v>
      </c>
      <c r="O141" s="62"/>
      <c r="P141" s="213">
        <f t="shared" si="6"/>
        <v>0</v>
      </c>
      <c r="Q141" s="213">
        <v>8.0000000000000004E-4</v>
      </c>
      <c r="R141" s="213">
        <f t="shared" si="7"/>
        <v>1.6000000000000001E-3</v>
      </c>
      <c r="S141" s="213">
        <v>0</v>
      </c>
      <c r="T141" s="214">
        <f t="shared" si="8"/>
        <v>0</v>
      </c>
      <c r="AR141" s="215" t="s">
        <v>215</v>
      </c>
      <c r="AT141" s="215" t="s">
        <v>1905</v>
      </c>
      <c r="AU141" s="215" t="s">
        <v>83</v>
      </c>
      <c r="AY141" s="13" t="s">
        <v>198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3" t="s">
        <v>83</v>
      </c>
      <c r="BK141" s="216">
        <f t="shared" si="14"/>
        <v>0</v>
      </c>
      <c r="BL141" s="13" t="s">
        <v>205</v>
      </c>
      <c r="BM141" s="215" t="s">
        <v>215</v>
      </c>
    </row>
    <row r="142" spans="2:65" s="1" customFormat="1" ht="24" customHeight="1">
      <c r="B142" s="30"/>
      <c r="C142" s="205" t="s">
        <v>218</v>
      </c>
      <c r="D142" s="205" t="s">
        <v>201</v>
      </c>
      <c r="E142" s="206" t="s">
        <v>2215</v>
      </c>
      <c r="F142" s="207" t="s">
        <v>2216</v>
      </c>
      <c r="G142" s="208" t="s">
        <v>204</v>
      </c>
      <c r="H142" s="209">
        <v>6</v>
      </c>
      <c r="I142" s="210"/>
      <c r="J142" s="209">
        <f t="shared" si="5"/>
        <v>0</v>
      </c>
      <c r="K142" s="207" t="s">
        <v>1</v>
      </c>
      <c r="L142" s="34"/>
      <c r="M142" s="211" t="s">
        <v>1</v>
      </c>
      <c r="N142" s="212" t="s">
        <v>41</v>
      </c>
      <c r="O142" s="62"/>
      <c r="P142" s="213">
        <f t="shared" si="6"/>
        <v>0</v>
      </c>
      <c r="Q142" s="213">
        <v>2.9999999999999997E-4</v>
      </c>
      <c r="R142" s="213">
        <f t="shared" si="7"/>
        <v>1.8E-3</v>
      </c>
      <c r="S142" s="213">
        <v>0</v>
      </c>
      <c r="T142" s="214">
        <f t="shared" si="8"/>
        <v>0</v>
      </c>
      <c r="AR142" s="215" t="s">
        <v>205</v>
      </c>
      <c r="AT142" s="215" t="s">
        <v>201</v>
      </c>
      <c r="AU142" s="215" t="s">
        <v>83</v>
      </c>
      <c r="AY142" s="13" t="s">
        <v>198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3" t="s">
        <v>83</v>
      </c>
      <c r="BK142" s="216">
        <f t="shared" si="14"/>
        <v>0</v>
      </c>
      <c r="BL142" s="13" t="s">
        <v>205</v>
      </c>
      <c r="BM142" s="215" t="s">
        <v>222</v>
      </c>
    </row>
    <row r="143" spans="2:65" s="1" customFormat="1" ht="24" customHeight="1">
      <c r="B143" s="30"/>
      <c r="C143" s="205" t="s">
        <v>212</v>
      </c>
      <c r="D143" s="205" t="s">
        <v>201</v>
      </c>
      <c r="E143" s="206" t="s">
        <v>2217</v>
      </c>
      <c r="F143" s="207" t="s">
        <v>2216</v>
      </c>
      <c r="G143" s="208" t="s">
        <v>204</v>
      </c>
      <c r="H143" s="209">
        <v>13</v>
      </c>
      <c r="I143" s="210"/>
      <c r="J143" s="209">
        <f t="shared" si="5"/>
        <v>0</v>
      </c>
      <c r="K143" s="207" t="s">
        <v>1</v>
      </c>
      <c r="L143" s="34"/>
      <c r="M143" s="211" t="s">
        <v>1</v>
      </c>
      <c r="N143" s="212" t="s">
        <v>41</v>
      </c>
      <c r="O143" s="62"/>
      <c r="P143" s="213">
        <f t="shared" si="6"/>
        <v>0</v>
      </c>
      <c r="Q143" s="213">
        <v>1E-4</v>
      </c>
      <c r="R143" s="213">
        <f t="shared" si="7"/>
        <v>1.3000000000000002E-3</v>
      </c>
      <c r="S143" s="213">
        <v>0</v>
      </c>
      <c r="T143" s="214">
        <f t="shared" si="8"/>
        <v>0</v>
      </c>
      <c r="AR143" s="215" t="s">
        <v>205</v>
      </c>
      <c r="AT143" s="215" t="s">
        <v>201</v>
      </c>
      <c r="AU143" s="215" t="s">
        <v>83</v>
      </c>
      <c r="AY143" s="13" t="s">
        <v>198</v>
      </c>
      <c r="BE143" s="216">
        <f t="shared" si="9"/>
        <v>0</v>
      </c>
      <c r="BF143" s="216">
        <f t="shared" si="10"/>
        <v>0</v>
      </c>
      <c r="BG143" s="216">
        <f t="shared" si="11"/>
        <v>0</v>
      </c>
      <c r="BH143" s="216">
        <f t="shared" si="12"/>
        <v>0</v>
      </c>
      <c r="BI143" s="216">
        <f t="shared" si="13"/>
        <v>0</v>
      </c>
      <c r="BJ143" s="13" t="s">
        <v>83</v>
      </c>
      <c r="BK143" s="216">
        <f t="shared" si="14"/>
        <v>0</v>
      </c>
      <c r="BL143" s="13" t="s">
        <v>205</v>
      </c>
      <c r="BM143" s="215" t="s">
        <v>216</v>
      </c>
    </row>
    <row r="144" spans="2:65" s="1" customFormat="1" ht="16.5" customHeight="1">
      <c r="B144" s="30"/>
      <c r="C144" s="205" t="s">
        <v>227</v>
      </c>
      <c r="D144" s="205" t="s">
        <v>201</v>
      </c>
      <c r="E144" s="206" t="s">
        <v>1948</v>
      </c>
      <c r="F144" s="207" t="s">
        <v>1949</v>
      </c>
      <c r="G144" s="208" t="s">
        <v>266</v>
      </c>
      <c r="H144" s="209">
        <v>7.0000000000000007E-2</v>
      </c>
      <c r="I144" s="210"/>
      <c r="J144" s="209">
        <f t="shared" si="5"/>
        <v>0</v>
      </c>
      <c r="K144" s="207" t="s">
        <v>1</v>
      </c>
      <c r="L144" s="34"/>
      <c r="M144" s="211" t="s">
        <v>1</v>
      </c>
      <c r="N144" s="212" t="s">
        <v>41</v>
      </c>
      <c r="O144" s="62"/>
      <c r="P144" s="213">
        <f t="shared" si="6"/>
        <v>0</v>
      </c>
      <c r="Q144" s="213">
        <v>0</v>
      </c>
      <c r="R144" s="213">
        <f t="shared" si="7"/>
        <v>0</v>
      </c>
      <c r="S144" s="213">
        <v>0</v>
      </c>
      <c r="T144" s="214">
        <f t="shared" si="8"/>
        <v>0</v>
      </c>
      <c r="AR144" s="215" t="s">
        <v>205</v>
      </c>
      <c r="AT144" s="215" t="s">
        <v>201</v>
      </c>
      <c r="AU144" s="215" t="s">
        <v>83</v>
      </c>
      <c r="AY144" s="13" t="s">
        <v>198</v>
      </c>
      <c r="BE144" s="216">
        <f t="shared" si="9"/>
        <v>0</v>
      </c>
      <c r="BF144" s="216">
        <f t="shared" si="10"/>
        <v>0</v>
      </c>
      <c r="BG144" s="216">
        <f t="shared" si="11"/>
        <v>0</v>
      </c>
      <c r="BH144" s="216">
        <f t="shared" si="12"/>
        <v>0</v>
      </c>
      <c r="BI144" s="216">
        <f t="shared" si="13"/>
        <v>0</v>
      </c>
      <c r="BJ144" s="13" t="s">
        <v>83</v>
      </c>
      <c r="BK144" s="216">
        <f t="shared" si="14"/>
        <v>0</v>
      </c>
      <c r="BL144" s="13" t="s">
        <v>205</v>
      </c>
      <c r="BM144" s="215" t="s">
        <v>230</v>
      </c>
    </row>
    <row r="145" spans="2:65" s="1" customFormat="1" ht="24" customHeight="1">
      <c r="B145" s="30"/>
      <c r="C145" s="205" t="s">
        <v>215</v>
      </c>
      <c r="D145" s="205" t="s">
        <v>201</v>
      </c>
      <c r="E145" s="206" t="s">
        <v>1950</v>
      </c>
      <c r="F145" s="207" t="s">
        <v>1951</v>
      </c>
      <c r="G145" s="208" t="s">
        <v>266</v>
      </c>
      <c r="H145" s="209">
        <v>7.0000000000000007E-2</v>
      </c>
      <c r="I145" s="210"/>
      <c r="J145" s="209">
        <f t="shared" si="5"/>
        <v>0</v>
      </c>
      <c r="K145" s="207" t="s">
        <v>1</v>
      </c>
      <c r="L145" s="34"/>
      <c r="M145" s="211" t="s">
        <v>1</v>
      </c>
      <c r="N145" s="212" t="s">
        <v>41</v>
      </c>
      <c r="O145" s="62"/>
      <c r="P145" s="213">
        <f t="shared" si="6"/>
        <v>0</v>
      </c>
      <c r="Q145" s="213">
        <v>0</v>
      </c>
      <c r="R145" s="213">
        <f t="shared" si="7"/>
        <v>0</v>
      </c>
      <c r="S145" s="213">
        <v>0</v>
      </c>
      <c r="T145" s="214">
        <f t="shared" si="8"/>
        <v>0</v>
      </c>
      <c r="AR145" s="215" t="s">
        <v>205</v>
      </c>
      <c r="AT145" s="215" t="s">
        <v>201</v>
      </c>
      <c r="AU145" s="215" t="s">
        <v>83</v>
      </c>
      <c r="AY145" s="13" t="s">
        <v>198</v>
      </c>
      <c r="BE145" s="216">
        <f t="shared" si="9"/>
        <v>0</v>
      </c>
      <c r="BF145" s="216">
        <f t="shared" si="10"/>
        <v>0</v>
      </c>
      <c r="BG145" s="216">
        <f t="shared" si="11"/>
        <v>0</v>
      </c>
      <c r="BH145" s="216">
        <f t="shared" si="12"/>
        <v>0</v>
      </c>
      <c r="BI145" s="216">
        <f t="shared" si="13"/>
        <v>0</v>
      </c>
      <c r="BJ145" s="13" t="s">
        <v>83</v>
      </c>
      <c r="BK145" s="216">
        <f t="shared" si="14"/>
        <v>0</v>
      </c>
      <c r="BL145" s="13" t="s">
        <v>205</v>
      </c>
      <c r="BM145" s="215" t="s">
        <v>231</v>
      </c>
    </row>
    <row r="146" spans="2:65" s="11" customFormat="1" ht="25.9" customHeight="1">
      <c r="B146" s="189"/>
      <c r="C146" s="190"/>
      <c r="D146" s="191" t="s">
        <v>75</v>
      </c>
      <c r="E146" s="192" t="s">
        <v>2218</v>
      </c>
      <c r="F146" s="192" t="s">
        <v>2219</v>
      </c>
      <c r="G146" s="190"/>
      <c r="H146" s="190"/>
      <c r="I146" s="193"/>
      <c r="J146" s="194">
        <f>BK146</f>
        <v>0</v>
      </c>
      <c r="K146" s="190"/>
      <c r="L146" s="195"/>
      <c r="M146" s="196"/>
      <c r="N146" s="197"/>
      <c r="O146" s="197"/>
      <c r="P146" s="198">
        <f>SUM(P147:P185)</f>
        <v>0</v>
      </c>
      <c r="Q146" s="197"/>
      <c r="R146" s="198">
        <f>SUM(R147:R185)</f>
        <v>0.30770000000000003</v>
      </c>
      <c r="S146" s="197"/>
      <c r="T146" s="199">
        <f>SUM(T147:T185)</f>
        <v>0</v>
      </c>
      <c r="AR146" s="200" t="s">
        <v>85</v>
      </c>
      <c r="AT146" s="201" t="s">
        <v>75</v>
      </c>
      <c r="AU146" s="201" t="s">
        <v>76</v>
      </c>
      <c r="AY146" s="200" t="s">
        <v>198</v>
      </c>
      <c r="BK146" s="202">
        <f>SUM(BK147:BK185)</f>
        <v>0</v>
      </c>
    </row>
    <row r="147" spans="2:65" s="1" customFormat="1" ht="24" customHeight="1">
      <c r="B147" s="30"/>
      <c r="C147" s="205" t="s">
        <v>235</v>
      </c>
      <c r="D147" s="205" t="s">
        <v>201</v>
      </c>
      <c r="E147" s="206" t="s">
        <v>2220</v>
      </c>
      <c r="F147" s="207" t="s">
        <v>2221</v>
      </c>
      <c r="G147" s="208" t="s">
        <v>204</v>
      </c>
      <c r="H147" s="209">
        <v>6</v>
      </c>
      <c r="I147" s="210"/>
      <c r="J147" s="209">
        <f t="shared" ref="J147:J185" si="15">ROUND(I147*H147,2)</f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 t="shared" ref="P147:P185" si="16">O147*H147</f>
        <v>0</v>
      </c>
      <c r="Q147" s="213">
        <v>0</v>
      </c>
      <c r="R147" s="213">
        <f t="shared" ref="R147:R185" si="17">Q147*H147</f>
        <v>0</v>
      </c>
      <c r="S147" s="213">
        <v>0</v>
      </c>
      <c r="T147" s="214">
        <f t="shared" ref="T147:T185" si="18">S147*H147</f>
        <v>0</v>
      </c>
      <c r="AR147" s="215" t="s">
        <v>231</v>
      </c>
      <c r="AT147" s="215" t="s">
        <v>201</v>
      </c>
      <c r="AU147" s="215" t="s">
        <v>83</v>
      </c>
      <c r="AY147" s="13" t="s">
        <v>198</v>
      </c>
      <c r="BE147" s="216">
        <f t="shared" ref="BE147:BE185" si="19">IF(N147="základní",J147,0)</f>
        <v>0</v>
      </c>
      <c r="BF147" s="216">
        <f t="shared" ref="BF147:BF185" si="20">IF(N147="snížená",J147,0)</f>
        <v>0</v>
      </c>
      <c r="BG147" s="216">
        <f t="shared" ref="BG147:BG185" si="21">IF(N147="zákl. přenesená",J147,0)</f>
        <v>0</v>
      </c>
      <c r="BH147" s="216">
        <f t="shared" ref="BH147:BH185" si="22">IF(N147="sníž. přenesená",J147,0)</f>
        <v>0</v>
      </c>
      <c r="BI147" s="216">
        <f t="shared" ref="BI147:BI185" si="23">IF(N147="nulová",J147,0)</f>
        <v>0</v>
      </c>
      <c r="BJ147" s="13" t="s">
        <v>83</v>
      </c>
      <c r="BK147" s="216">
        <f t="shared" ref="BK147:BK185" si="24">ROUND(I147*H147,2)</f>
        <v>0</v>
      </c>
      <c r="BL147" s="13" t="s">
        <v>231</v>
      </c>
      <c r="BM147" s="215" t="s">
        <v>238</v>
      </c>
    </row>
    <row r="148" spans="2:65" s="1" customFormat="1" ht="36" customHeight="1">
      <c r="B148" s="30"/>
      <c r="C148" s="222" t="s">
        <v>222</v>
      </c>
      <c r="D148" s="222" t="s">
        <v>1905</v>
      </c>
      <c r="E148" s="223" t="s">
        <v>2222</v>
      </c>
      <c r="F148" s="224" t="s">
        <v>2223</v>
      </c>
      <c r="G148" s="225" t="s">
        <v>204</v>
      </c>
      <c r="H148" s="226">
        <v>6</v>
      </c>
      <c r="I148" s="227"/>
      <c r="J148" s="226">
        <f t="shared" si="15"/>
        <v>0</v>
      </c>
      <c r="K148" s="224" t="s">
        <v>1</v>
      </c>
      <c r="L148" s="228"/>
      <c r="M148" s="229" t="s">
        <v>1</v>
      </c>
      <c r="N148" s="230" t="s">
        <v>41</v>
      </c>
      <c r="O148" s="62"/>
      <c r="P148" s="213">
        <f t="shared" si="16"/>
        <v>0</v>
      </c>
      <c r="Q148" s="213">
        <v>2.5000000000000001E-3</v>
      </c>
      <c r="R148" s="213">
        <f t="shared" si="17"/>
        <v>1.4999999999999999E-2</v>
      </c>
      <c r="S148" s="213">
        <v>0</v>
      </c>
      <c r="T148" s="214">
        <f t="shared" si="18"/>
        <v>0</v>
      </c>
      <c r="AR148" s="215" t="s">
        <v>267</v>
      </c>
      <c r="AT148" s="215" t="s">
        <v>1905</v>
      </c>
      <c r="AU148" s="215" t="s">
        <v>83</v>
      </c>
      <c r="AY148" s="13" t="s">
        <v>198</v>
      </c>
      <c r="BE148" s="216">
        <f t="shared" si="19"/>
        <v>0</v>
      </c>
      <c r="BF148" s="216">
        <f t="shared" si="20"/>
        <v>0</v>
      </c>
      <c r="BG148" s="216">
        <f t="shared" si="21"/>
        <v>0</v>
      </c>
      <c r="BH148" s="216">
        <f t="shared" si="22"/>
        <v>0</v>
      </c>
      <c r="BI148" s="216">
        <f t="shared" si="23"/>
        <v>0</v>
      </c>
      <c r="BJ148" s="13" t="s">
        <v>83</v>
      </c>
      <c r="BK148" s="216">
        <f t="shared" si="24"/>
        <v>0</v>
      </c>
      <c r="BL148" s="13" t="s">
        <v>231</v>
      </c>
      <c r="BM148" s="215" t="s">
        <v>243</v>
      </c>
    </row>
    <row r="149" spans="2:65" s="1" customFormat="1" ht="24" customHeight="1">
      <c r="B149" s="30"/>
      <c r="C149" s="205" t="s">
        <v>199</v>
      </c>
      <c r="D149" s="205" t="s">
        <v>201</v>
      </c>
      <c r="E149" s="206" t="s">
        <v>2224</v>
      </c>
      <c r="F149" s="207" t="s">
        <v>2225</v>
      </c>
      <c r="G149" s="208" t="s">
        <v>204</v>
      </c>
      <c r="H149" s="209">
        <v>6</v>
      </c>
      <c r="I149" s="210"/>
      <c r="J149" s="209">
        <f t="shared" si="15"/>
        <v>0</v>
      </c>
      <c r="K149" s="207" t="s">
        <v>1</v>
      </c>
      <c r="L149" s="34"/>
      <c r="M149" s="211" t="s">
        <v>1</v>
      </c>
      <c r="N149" s="212" t="s">
        <v>41</v>
      </c>
      <c r="O149" s="62"/>
      <c r="P149" s="213">
        <f t="shared" si="16"/>
        <v>0</v>
      </c>
      <c r="Q149" s="213">
        <v>0</v>
      </c>
      <c r="R149" s="213">
        <f t="shared" si="17"/>
        <v>0</v>
      </c>
      <c r="S149" s="213">
        <v>0</v>
      </c>
      <c r="T149" s="214">
        <f t="shared" si="18"/>
        <v>0</v>
      </c>
      <c r="AR149" s="215" t="s">
        <v>231</v>
      </c>
      <c r="AT149" s="215" t="s">
        <v>201</v>
      </c>
      <c r="AU149" s="215" t="s">
        <v>83</v>
      </c>
      <c r="AY149" s="13" t="s">
        <v>198</v>
      </c>
      <c r="BE149" s="216">
        <f t="shared" si="19"/>
        <v>0</v>
      </c>
      <c r="BF149" s="216">
        <f t="shared" si="20"/>
        <v>0</v>
      </c>
      <c r="BG149" s="216">
        <f t="shared" si="21"/>
        <v>0</v>
      </c>
      <c r="BH149" s="216">
        <f t="shared" si="22"/>
        <v>0</v>
      </c>
      <c r="BI149" s="216">
        <f t="shared" si="23"/>
        <v>0</v>
      </c>
      <c r="BJ149" s="13" t="s">
        <v>83</v>
      </c>
      <c r="BK149" s="216">
        <f t="shared" si="24"/>
        <v>0</v>
      </c>
      <c r="BL149" s="13" t="s">
        <v>231</v>
      </c>
      <c r="BM149" s="215" t="s">
        <v>247</v>
      </c>
    </row>
    <row r="150" spans="2:65" s="1" customFormat="1" ht="36" customHeight="1">
      <c r="B150" s="30"/>
      <c r="C150" s="222" t="s">
        <v>216</v>
      </c>
      <c r="D150" s="222" t="s">
        <v>1905</v>
      </c>
      <c r="E150" s="223" t="s">
        <v>2226</v>
      </c>
      <c r="F150" s="224" t="s">
        <v>2227</v>
      </c>
      <c r="G150" s="225" t="s">
        <v>204</v>
      </c>
      <c r="H150" s="226">
        <v>6</v>
      </c>
      <c r="I150" s="227"/>
      <c r="J150" s="226">
        <f t="shared" si="15"/>
        <v>0</v>
      </c>
      <c r="K150" s="224" t="s">
        <v>1</v>
      </c>
      <c r="L150" s="228"/>
      <c r="M150" s="229" t="s">
        <v>1</v>
      </c>
      <c r="N150" s="230" t="s">
        <v>41</v>
      </c>
      <c r="O150" s="62"/>
      <c r="P150" s="213">
        <f t="shared" si="16"/>
        <v>0</v>
      </c>
      <c r="Q150" s="213">
        <v>1.5E-3</v>
      </c>
      <c r="R150" s="213">
        <f t="shared" si="17"/>
        <v>9.0000000000000011E-3</v>
      </c>
      <c r="S150" s="213">
        <v>0</v>
      </c>
      <c r="T150" s="214">
        <f t="shared" si="18"/>
        <v>0</v>
      </c>
      <c r="AR150" s="215" t="s">
        <v>267</v>
      </c>
      <c r="AT150" s="215" t="s">
        <v>1905</v>
      </c>
      <c r="AU150" s="215" t="s">
        <v>83</v>
      </c>
      <c r="AY150" s="13" t="s">
        <v>198</v>
      </c>
      <c r="BE150" s="216">
        <f t="shared" si="19"/>
        <v>0</v>
      </c>
      <c r="BF150" s="216">
        <f t="shared" si="20"/>
        <v>0</v>
      </c>
      <c r="BG150" s="216">
        <f t="shared" si="21"/>
        <v>0</v>
      </c>
      <c r="BH150" s="216">
        <f t="shared" si="22"/>
        <v>0</v>
      </c>
      <c r="BI150" s="216">
        <f t="shared" si="23"/>
        <v>0</v>
      </c>
      <c r="BJ150" s="13" t="s">
        <v>83</v>
      </c>
      <c r="BK150" s="216">
        <f t="shared" si="24"/>
        <v>0</v>
      </c>
      <c r="BL150" s="13" t="s">
        <v>231</v>
      </c>
      <c r="BM150" s="215" t="s">
        <v>252</v>
      </c>
    </row>
    <row r="151" spans="2:65" s="1" customFormat="1" ht="16.5" customHeight="1">
      <c r="B151" s="30"/>
      <c r="C151" s="205" t="s">
        <v>223</v>
      </c>
      <c r="D151" s="205" t="s">
        <v>201</v>
      </c>
      <c r="E151" s="206" t="s">
        <v>2228</v>
      </c>
      <c r="F151" s="207" t="s">
        <v>2229</v>
      </c>
      <c r="G151" s="208" t="s">
        <v>204</v>
      </c>
      <c r="H151" s="209">
        <v>6</v>
      </c>
      <c r="I151" s="210"/>
      <c r="J151" s="209">
        <f t="shared" si="15"/>
        <v>0</v>
      </c>
      <c r="K151" s="207" t="s">
        <v>1</v>
      </c>
      <c r="L151" s="34"/>
      <c r="M151" s="211" t="s">
        <v>1</v>
      </c>
      <c r="N151" s="212" t="s">
        <v>41</v>
      </c>
      <c r="O151" s="62"/>
      <c r="P151" s="213">
        <f t="shared" si="16"/>
        <v>0</v>
      </c>
      <c r="Q151" s="213">
        <v>0</v>
      </c>
      <c r="R151" s="213">
        <f t="shared" si="17"/>
        <v>0</v>
      </c>
      <c r="S151" s="213">
        <v>0</v>
      </c>
      <c r="T151" s="214">
        <f t="shared" si="18"/>
        <v>0</v>
      </c>
      <c r="AR151" s="215" t="s">
        <v>231</v>
      </c>
      <c r="AT151" s="215" t="s">
        <v>201</v>
      </c>
      <c r="AU151" s="215" t="s">
        <v>83</v>
      </c>
      <c r="AY151" s="13" t="s">
        <v>198</v>
      </c>
      <c r="BE151" s="216">
        <f t="shared" si="19"/>
        <v>0</v>
      </c>
      <c r="BF151" s="216">
        <f t="shared" si="20"/>
        <v>0</v>
      </c>
      <c r="BG151" s="216">
        <f t="shared" si="21"/>
        <v>0</v>
      </c>
      <c r="BH151" s="216">
        <f t="shared" si="22"/>
        <v>0</v>
      </c>
      <c r="BI151" s="216">
        <f t="shared" si="23"/>
        <v>0</v>
      </c>
      <c r="BJ151" s="13" t="s">
        <v>83</v>
      </c>
      <c r="BK151" s="216">
        <f t="shared" si="24"/>
        <v>0</v>
      </c>
      <c r="BL151" s="13" t="s">
        <v>231</v>
      </c>
      <c r="BM151" s="215" t="s">
        <v>257</v>
      </c>
    </row>
    <row r="152" spans="2:65" s="1" customFormat="1" ht="36" customHeight="1">
      <c r="B152" s="30"/>
      <c r="C152" s="222" t="s">
        <v>230</v>
      </c>
      <c r="D152" s="222" t="s">
        <v>1905</v>
      </c>
      <c r="E152" s="223" t="s">
        <v>2230</v>
      </c>
      <c r="F152" s="224" t="s">
        <v>2231</v>
      </c>
      <c r="G152" s="225" t="s">
        <v>204</v>
      </c>
      <c r="H152" s="226">
        <v>6</v>
      </c>
      <c r="I152" s="227"/>
      <c r="J152" s="226">
        <f t="shared" si="15"/>
        <v>0</v>
      </c>
      <c r="K152" s="224" t="s">
        <v>1</v>
      </c>
      <c r="L152" s="228"/>
      <c r="M152" s="229" t="s">
        <v>1</v>
      </c>
      <c r="N152" s="230" t="s">
        <v>41</v>
      </c>
      <c r="O152" s="62"/>
      <c r="P152" s="213">
        <f t="shared" si="16"/>
        <v>0</v>
      </c>
      <c r="Q152" s="213">
        <v>6.0000000000000001E-3</v>
      </c>
      <c r="R152" s="213">
        <f t="shared" si="17"/>
        <v>3.6000000000000004E-2</v>
      </c>
      <c r="S152" s="213">
        <v>0</v>
      </c>
      <c r="T152" s="214">
        <f t="shared" si="18"/>
        <v>0</v>
      </c>
      <c r="AR152" s="215" t="s">
        <v>267</v>
      </c>
      <c r="AT152" s="215" t="s">
        <v>1905</v>
      </c>
      <c r="AU152" s="215" t="s">
        <v>83</v>
      </c>
      <c r="AY152" s="13" t="s">
        <v>198</v>
      </c>
      <c r="BE152" s="216">
        <f t="shared" si="19"/>
        <v>0</v>
      </c>
      <c r="BF152" s="216">
        <f t="shared" si="20"/>
        <v>0</v>
      </c>
      <c r="BG152" s="216">
        <f t="shared" si="21"/>
        <v>0</v>
      </c>
      <c r="BH152" s="216">
        <f t="shared" si="22"/>
        <v>0</v>
      </c>
      <c r="BI152" s="216">
        <f t="shared" si="23"/>
        <v>0</v>
      </c>
      <c r="BJ152" s="13" t="s">
        <v>83</v>
      </c>
      <c r="BK152" s="216">
        <f t="shared" si="24"/>
        <v>0</v>
      </c>
      <c r="BL152" s="13" t="s">
        <v>231</v>
      </c>
      <c r="BM152" s="215" t="s">
        <v>260</v>
      </c>
    </row>
    <row r="153" spans="2:65" s="1" customFormat="1" ht="16.5" customHeight="1">
      <c r="B153" s="30"/>
      <c r="C153" s="205" t="s">
        <v>8</v>
      </c>
      <c r="D153" s="205" t="s">
        <v>201</v>
      </c>
      <c r="E153" s="206" t="s">
        <v>2232</v>
      </c>
      <c r="F153" s="207" t="s">
        <v>2233</v>
      </c>
      <c r="G153" s="208" t="s">
        <v>256</v>
      </c>
      <c r="H153" s="209">
        <v>3</v>
      </c>
      <c r="I153" s="210"/>
      <c r="J153" s="209">
        <f t="shared" si="15"/>
        <v>0</v>
      </c>
      <c r="K153" s="207" t="s">
        <v>1</v>
      </c>
      <c r="L153" s="34"/>
      <c r="M153" s="211" t="s">
        <v>1</v>
      </c>
      <c r="N153" s="212" t="s">
        <v>41</v>
      </c>
      <c r="O153" s="62"/>
      <c r="P153" s="213">
        <f t="shared" si="16"/>
        <v>0</v>
      </c>
      <c r="Q153" s="213">
        <v>0</v>
      </c>
      <c r="R153" s="213">
        <f t="shared" si="17"/>
        <v>0</v>
      </c>
      <c r="S153" s="213">
        <v>0</v>
      </c>
      <c r="T153" s="214">
        <f t="shared" si="18"/>
        <v>0</v>
      </c>
      <c r="AR153" s="215" t="s">
        <v>231</v>
      </c>
      <c r="AT153" s="215" t="s">
        <v>201</v>
      </c>
      <c r="AU153" s="215" t="s">
        <v>83</v>
      </c>
      <c r="AY153" s="13" t="s">
        <v>198</v>
      </c>
      <c r="BE153" s="216">
        <f t="shared" si="19"/>
        <v>0</v>
      </c>
      <c r="BF153" s="216">
        <f t="shared" si="20"/>
        <v>0</v>
      </c>
      <c r="BG153" s="216">
        <f t="shared" si="21"/>
        <v>0</v>
      </c>
      <c r="BH153" s="216">
        <f t="shared" si="22"/>
        <v>0</v>
      </c>
      <c r="BI153" s="216">
        <f t="shared" si="23"/>
        <v>0</v>
      </c>
      <c r="BJ153" s="13" t="s">
        <v>83</v>
      </c>
      <c r="BK153" s="216">
        <f t="shared" si="24"/>
        <v>0</v>
      </c>
      <c r="BL153" s="13" t="s">
        <v>231</v>
      </c>
      <c r="BM153" s="215" t="s">
        <v>263</v>
      </c>
    </row>
    <row r="154" spans="2:65" s="1" customFormat="1" ht="24" customHeight="1">
      <c r="B154" s="30"/>
      <c r="C154" s="222" t="s">
        <v>231</v>
      </c>
      <c r="D154" s="222" t="s">
        <v>1905</v>
      </c>
      <c r="E154" s="223" t="s">
        <v>2234</v>
      </c>
      <c r="F154" s="224" t="s">
        <v>2235</v>
      </c>
      <c r="G154" s="225" t="s">
        <v>256</v>
      </c>
      <c r="H154" s="226">
        <v>3</v>
      </c>
      <c r="I154" s="227"/>
      <c r="J154" s="226">
        <f t="shared" si="15"/>
        <v>0</v>
      </c>
      <c r="K154" s="224" t="s">
        <v>1</v>
      </c>
      <c r="L154" s="228"/>
      <c r="M154" s="229" t="s">
        <v>1</v>
      </c>
      <c r="N154" s="230" t="s">
        <v>41</v>
      </c>
      <c r="O154" s="62"/>
      <c r="P154" s="213">
        <f t="shared" si="16"/>
        <v>0</v>
      </c>
      <c r="Q154" s="213">
        <v>2.0000000000000001E-4</v>
      </c>
      <c r="R154" s="213">
        <f t="shared" si="17"/>
        <v>6.0000000000000006E-4</v>
      </c>
      <c r="S154" s="213">
        <v>0</v>
      </c>
      <c r="T154" s="214">
        <f t="shared" si="18"/>
        <v>0</v>
      </c>
      <c r="AR154" s="215" t="s">
        <v>267</v>
      </c>
      <c r="AT154" s="215" t="s">
        <v>1905</v>
      </c>
      <c r="AU154" s="215" t="s">
        <v>83</v>
      </c>
      <c r="AY154" s="13" t="s">
        <v>198</v>
      </c>
      <c r="BE154" s="216">
        <f t="shared" si="19"/>
        <v>0</v>
      </c>
      <c r="BF154" s="216">
        <f t="shared" si="20"/>
        <v>0</v>
      </c>
      <c r="BG154" s="216">
        <f t="shared" si="21"/>
        <v>0</v>
      </c>
      <c r="BH154" s="216">
        <f t="shared" si="22"/>
        <v>0</v>
      </c>
      <c r="BI154" s="216">
        <f t="shared" si="23"/>
        <v>0</v>
      </c>
      <c r="BJ154" s="13" t="s">
        <v>83</v>
      </c>
      <c r="BK154" s="216">
        <f t="shared" si="24"/>
        <v>0</v>
      </c>
      <c r="BL154" s="13" t="s">
        <v>231</v>
      </c>
      <c r="BM154" s="215" t="s">
        <v>267</v>
      </c>
    </row>
    <row r="155" spans="2:65" s="1" customFormat="1" ht="24" customHeight="1">
      <c r="B155" s="30"/>
      <c r="C155" s="205" t="s">
        <v>239</v>
      </c>
      <c r="D155" s="205" t="s">
        <v>201</v>
      </c>
      <c r="E155" s="206" t="s">
        <v>2236</v>
      </c>
      <c r="F155" s="207" t="s">
        <v>2237</v>
      </c>
      <c r="G155" s="208" t="s">
        <v>256</v>
      </c>
      <c r="H155" s="209">
        <v>10</v>
      </c>
      <c r="I155" s="210"/>
      <c r="J155" s="209">
        <f t="shared" si="15"/>
        <v>0</v>
      </c>
      <c r="K155" s="207" t="s">
        <v>1</v>
      </c>
      <c r="L155" s="34"/>
      <c r="M155" s="211" t="s">
        <v>1</v>
      </c>
      <c r="N155" s="212" t="s">
        <v>41</v>
      </c>
      <c r="O155" s="62"/>
      <c r="P155" s="213">
        <f t="shared" si="16"/>
        <v>0</v>
      </c>
      <c r="Q155" s="213">
        <v>0</v>
      </c>
      <c r="R155" s="213">
        <f t="shared" si="17"/>
        <v>0</v>
      </c>
      <c r="S155" s="213">
        <v>0</v>
      </c>
      <c r="T155" s="214">
        <f t="shared" si="18"/>
        <v>0</v>
      </c>
      <c r="AR155" s="215" t="s">
        <v>231</v>
      </c>
      <c r="AT155" s="215" t="s">
        <v>201</v>
      </c>
      <c r="AU155" s="215" t="s">
        <v>83</v>
      </c>
      <c r="AY155" s="13" t="s">
        <v>198</v>
      </c>
      <c r="BE155" s="216">
        <f t="shared" si="19"/>
        <v>0</v>
      </c>
      <c r="BF155" s="216">
        <f t="shared" si="20"/>
        <v>0</v>
      </c>
      <c r="BG155" s="216">
        <f t="shared" si="21"/>
        <v>0</v>
      </c>
      <c r="BH155" s="216">
        <f t="shared" si="22"/>
        <v>0</v>
      </c>
      <c r="BI155" s="216">
        <f t="shared" si="23"/>
        <v>0</v>
      </c>
      <c r="BJ155" s="13" t="s">
        <v>83</v>
      </c>
      <c r="BK155" s="216">
        <f t="shared" si="24"/>
        <v>0</v>
      </c>
      <c r="BL155" s="13" t="s">
        <v>231</v>
      </c>
      <c r="BM155" s="215" t="s">
        <v>272</v>
      </c>
    </row>
    <row r="156" spans="2:65" s="1" customFormat="1" ht="24" customHeight="1">
      <c r="B156" s="30"/>
      <c r="C156" s="222" t="s">
        <v>238</v>
      </c>
      <c r="D156" s="222" t="s">
        <v>1905</v>
      </c>
      <c r="E156" s="223" t="s">
        <v>2238</v>
      </c>
      <c r="F156" s="224" t="s">
        <v>2239</v>
      </c>
      <c r="G156" s="225" t="s">
        <v>256</v>
      </c>
      <c r="H156" s="226">
        <v>10</v>
      </c>
      <c r="I156" s="227"/>
      <c r="J156" s="226">
        <f t="shared" si="15"/>
        <v>0</v>
      </c>
      <c r="K156" s="224" t="s">
        <v>1</v>
      </c>
      <c r="L156" s="228"/>
      <c r="M156" s="229" t="s">
        <v>1</v>
      </c>
      <c r="N156" s="230" t="s">
        <v>41</v>
      </c>
      <c r="O156" s="62"/>
      <c r="P156" s="213">
        <f t="shared" si="16"/>
        <v>0</v>
      </c>
      <c r="Q156" s="213">
        <v>1.6000000000000001E-3</v>
      </c>
      <c r="R156" s="213">
        <f t="shared" si="17"/>
        <v>1.6E-2</v>
      </c>
      <c r="S156" s="213">
        <v>0</v>
      </c>
      <c r="T156" s="214">
        <f t="shared" si="18"/>
        <v>0</v>
      </c>
      <c r="AR156" s="215" t="s">
        <v>267</v>
      </c>
      <c r="AT156" s="215" t="s">
        <v>1905</v>
      </c>
      <c r="AU156" s="215" t="s">
        <v>83</v>
      </c>
      <c r="AY156" s="13" t="s">
        <v>198</v>
      </c>
      <c r="BE156" s="216">
        <f t="shared" si="19"/>
        <v>0</v>
      </c>
      <c r="BF156" s="216">
        <f t="shared" si="20"/>
        <v>0</v>
      </c>
      <c r="BG156" s="216">
        <f t="shared" si="21"/>
        <v>0</v>
      </c>
      <c r="BH156" s="216">
        <f t="shared" si="22"/>
        <v>0</v>
      </c>
      <c r="BI156" s="216">
        <f t="shared" si="23"/>
        <v>0</v>
      </c>
      <c r="BJ156" s="13" t="s">
        <v>83</v>
      </c>
      <c r="BK156" s="216">
        <f t="shared" si="24"/>
        <v>0</v>
      </c>
      <c r="BL156" s="13" t="s">
        <v>231</v>
      </c>
      <c r="BM156" s="215" t="s">
        <v>276</v>
      </c>
    </row>
    <row r="157" spans="2:65" s="1" customFormat="1" ht="24" customHeight="1">
      <c r="B157" s="30"/>
      <c r="C157" s="205" t="s">
        <v>248</v>
      </c>
      <c r="D157" s="205" t="s">
        <v>201</v>
      </c>
      <c r="E157" s="206" t="s">
        <v>2240</v>
      </c>
      <c r="F157" s="207" t="s">
        <v>2241</v>
      </c>
      <c r="G157" s="208" t="s">
        <v>256</v>
      </c>
      <c r="H157" s="209">
        <v>63</v>
      </c>
      <c r="I157" s="210"/>
      <c r="J157" s="209">
        <f t="shared" si="15"/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 t="shared" si="16"/>
        <v>0</v>
      </c>
      <c r="Q157" s="213">
        <v>0</v>
      </c>
      <c r="R157" s="213">
        <f t="shared" si="17"/>
        <v>0</v>
      </c>
      <c r="S157" s="213">
        <v>0</v>
      </c>
      <c r="T157" s="214">
        <f t="shared" si="18"/>
        <v>0</v>
      </c>
      <c r="AR157" s="215" t="s">
        <v>231</v>
      </c>
      <c r="AT157" s="215" t="s">
        <v>201</v>
      </c>
      <c r="AU157" s="215" t="s">
        <v>83</v>
      </c>
      <c r="AY157" s="13" t="s">
        <v>198</v>
      </c>
      <c r="BE157" s="216">
        <f t="shared" si="19"/>
        <v>0</v>
      </c>
      <c r="BF157" s="216">
        <f t="shared" si="20"/>
        <v>0</v>
      </c>
      <c r="BG157" s="216">
        <f t="shared" si="21"/>
        <v>0</v>
      </c>
      <c r="BH157" s="216">
        <f t="shared" si="22"/>
        <v>0</v>
      </c>
      <c r="BI157" s="216">
        <f t="shared" si="23"/>
        <v>0</v>
      </c>
      <c r="BJ157" s="13" t="s">
        <v>83</v>
      </c>
      <c r="BK157" s="216">
        <f t="shared" si="24"/>
        <v>0</v>
      </c>
      <c r="BL157" s="13" t="s">
        <v>231</v>
      </c>
      <c r="BM157" s="215" t="s">
        <v>279</v>
      </c>
    </row>
    <row r="158" spans="2:65" s="1" customFormat="1" ht="24" customHeight="1">
      <c r="B158" s="30"/>
      <c r="C158" s="222" t="s">
        <v>243</v>
      </c>
      <c r="D158" s="222" t="s">
        <v>1905</v>
      </c>
      <c r="E158" s="223" t="s">
        <v>2242</v>
      </c>
      <c r="F158" s="224" t="s">
        <v>2243</v>
      </c>
      <c r="G158" s="225" t="s">
        <v>256</v>
      </c>
      <c r="H158" s="226">
        <v>42</v>
      </c>
      <c r="I158" s="227"/>
      <c r="J158" s="226">
        <f t="shared" si="15"/>
        <v>0</v>
      </c>
      <c r="K158" s="224" t="s">
        <v>1</v>
      </c>
      <c r="L158" s="228"/>
      <c r="M158" s="229" t="s">
        <v>1</v>
      </c>
      <c r="N158" s="230" t="s">
        <v>41</v>
      </c>
      <c r="O158" s="62"/>
      <c r="P158" s="213">
        <f t="shared" si="16"/>
        <v>0</v>
      </c>
      <c r="Q158" s="213">
        <v>2.3999999999999998E-3</v>
      </c>
      <c r="R158" s="213">
        <f t="shared" si="17"/>
        <v>0.10079999999999999</v>
      </c>
      <c r="S158" s="213">
        <v>0</v>
      </c>
      <c r="T158" s="214">
        <f t="shared" si="18"/>
        <v>0</v>
      </c>
      <c r="AR158" s="215" t="s">
        <v>267</v>
      </c>
      <c r="AT158" s="215" t="s">
        <v>1905</v>
      </c>
      <c r="AU158" s="215" t="s">
        <v>83</v>
      </c>
      <c r="AY158" s="13" t="s">
        <v>198</v>
      </c>
      <c r="BE158" s="216">
        <f t="shared" si="19"/>
        <v>0</v>
      </c>
      <c r="BF158" s="216">
        <f t="shared" si="20"/>
        <v>0</v>
      </c>
      <c r="BG158" s="216">
        <f t="shared" si="21"/>
        <v>0</v>
      </c>
      <c r="BH158" s="216">
        <f t="shared" si="22"/>
        <v>0</v>
      </c>
      <c r="BI158" s="216">
        <f t="shared" si="23"/>
        <v>0</v>
      </c>
      <c r="BJ158" s="13" t="s">
        <v>83</v>
      </c>
      <c r="BK158" s="216">
        <f t="shared" si="24"/>
        <v>0</v>
      </c>
      <c r="BL158" s="13" t="s">
        <v>231</v>
      </c>
      <c r="BM158" s="215" t="s">
        <v>282</v>
      </c>
    </row>
    <row r="159" spans="2:65" s="1" customFormat="1" ht="24" customHeight="1">
      <c r="B159" s="30"/>
      <c r="C159" s="222" t="s">
        <v>7</v>
      </c>
      <c r="D159" s="222" t="s">
        <v>1905</v>
      </c>
      <c r="E159" s="223" t="s">
        <v>2244</v>
      </c>
      <c r="F159" s="224" t="s">
        <v>2245</v>
      </c>
      <c r="G159" s="225" t="s">
        <v>256</v>
      </c>
      <c r="H159" s="226">
        <v>3</v>
      </c>
      <c r="I159" s="227"/>
      <c r="J159" s="226">
        <f t="shared" si="15"/>
        <v>0</v>
      </c>
      <c r="K159" s="224" t="s">
        <v>1</v>
      </c>
      <c r="L159" s="228"/>
      <c r="M159" s="229" t="s">
        <v>1</v>
      </c>
      <c r="N159" s="230" t="s">
        <v>41</v>
      </c>
      <c r="O159" s="62"/>
      <c r="P159" s="213">
        <f t="shared" si="16"/>
        <v>0</v>
      </c>
      <c r="Q159" s="213">
        <v>2.7000000000000001E-3</v>
      </c>
      <c r="R159" s="213">
        <f t="shared" si="17"/>
        <v>8.0999999999999996E-3</v>
      </c>
      <c r="S159" s="213">
        <v>0</v>
      </c>
      <c r="T159" s="214">
        <f t="shared" si="18"/>
        <v>0</v>
      </c>
      <c r="AR159" s="215" t="s">
        <v>267</v>
      </c>
      <c r="AT159" s="215" t="s">
        <v>1905</v>
      </c>
      <c r="AU159" s="215" t="s">
        <v>83</v>
      </c>
      <c r="AY159" s="13" t="s">
        <v>198</v>
      </c>
      <c r="BE159" s="216">
        <f t="shared" si="19"/>
        <v>0</v>
      </c>
      <c r="BF159" s="216">
        <f t="shared" si="20"/>
        <v>0</v>
      </c>
      <c r="BG159" s="216">
        <f t="shared" si="21"/>
        <v>0</v>
      </c>
      <c r="BH159" s="216">
        <f t="shared" si="22"/>
        <v>0</v>
      </c>
      <c r="BI159" s="216">
        <f t="shared" si="23"/>
        <v>0</v>
      </c>
      <c r="BJ159" s="13" t="s">
        <v>83</v>
      </c>
      <c r="BK159" s="216">
        <f t="shared" si="24"/>
        <v>0</v>
      </c>
      <c r="BL159" s="13" t="s">
        <v>231</v>
      </c>
      <c r="BM159" s="215" t="s">
        <v>285</v>
      </c>
    </row>
    <row r="160" spans="2:65" s="1" customFormat="1" ht="24" customHeight="1">
      <c r="B160" s="30"/>
      <c r="C160" s="222" t="s">
        <v>247</v>
      </c>
      <c r="D160" s="222" t="s">
        <v>1905</v>
      </c>
      <c r="E160" s="223" t="s">
        <v>2246</v>
      </c>
      <c r="F160" s="224" t="s">
        <v>2247</v>
      </c>
      <c r="G160" s="225" t="s">
        <v>256</v>
      </c>
      <c r="H160" s="226">
        <v>18</v>
      </c>
      <c r="I160" s="227"/>
      <c r="J160" s="226">
        <f t="shared" si="15"/>
        <v>0</v>
      </c>
      <c r="K160" s="224" t="s">
        <v>1</v>
      </c>
      <c r="L160" s="228"/>
      <c r="M160" s="229" t="s">
        <v>1</v>
      </c>
      <c r="N160" s="230" t="s">
        <v>41</v>
      </c>
      <c r="O160" s="62"/>
      <c r="P160" s="213">
        <f t="shared" si="16"/>
        <v>0</v>
      </c>
      <c r="Q160" s="213">
        <v>3.3999999999999998E-3</v>
      </c>
      <c r="R160" s="213">
        <f t="shared" si="17"/>
        <v>6.1199999999999997E-2</v>
      </c>
      <c r="S160" s="213">
        <v>0</v>
      </c>
      <c r="T160" s="214">
        <f t="shared" si="18"/>
        <v>0</v>
      </c>
      <c r="AR160" s="215" t="s">
        <v>267</v>
      </c>
      <c r="AT160" s="215" t="s">
        <v>1905</v>
      </c>
      <c r="AU160" s="215" t="s">
        <v>83</v>
      </c>
      <c r="AY160" s="13" t="s">
        <v>198</v>
      </c>
      <c r="BE160" s="216">
        <f t="shared" si="19"/>
        <v>0</v>
      </c>
      <c r="BF160" s="216">
        <f t="shared" si="20"/>
        <v>0</v>
      </c>
      <c r="BG160" s="216">
        <f t="shared" si="21"/>
        <v>0</v>
      </c>
      <c r="BH160" s="216">
        <f t="shared" si="22"/>
        <v>0</v>
      </c>
      <c r="BI160" s="216">
        <f t="shared" si="23"/>
        <v>0</v>
      </c>
      <c r="BJ160" s="13" t="s">
        <v>83</v>
      </c>
      <c r="BK160" s="216">
        <f t="shared" si="24"/>
        <v>0</v>
      </c>
      <c r="BL160" s="13" t="s">
        <v>231</v>
      </c>
      <c r="BM160" s="215" t="s">
        <v>288</v>
      </c>
    </row>
    <row r="161" spans="2:65" s="1" customFormat="1" ht="24" customHeight="1">
      <c r="B161" s="30"/>
      <c r="C161" s="205" t="s">
        <v>289</v>
      </c>
      <c r="D161" s="205" t="s">
        <v>201</v>
      </c>
      <c r="E161" s="206" t="s">
        <v>2248</v>
      </c>
      <c r="F161" s="207" t="s">
        <v>2249</v>
      </c>
      <c r="G161" s="208" t="s">
        <v>204</v>
      </c>
      <c r="H161" s="209">
        <v>6</v>
      </c>
      <c r="I161" s="210"/>
      <c r="J161" s="209">
        <f t="shared" si="15"/>
        <v>0</v>
      </c>
      <c r="K161" s="207" t="s">
        <v>1</v>
      </c>
      <c r="L161" s="34"/>
      <c r="M161" s="211" t="s">
        <v>1</v>
      </c>
      <c r="N161" s="212" t="s">
        <v>41</v>
      </c>
      <c r="O161" s="62"/>
      <c r="P161" s="213">
        <f t="shared" si="16"/>
        <v>0</v>
      </c>
      <c r="Q161" s="213">
        <v>0</v>
      </c>
      <c r="R161" s="213">
        <f t="shared" si="17"/>
        <v>0</v>
      </c>
      <c r="S161" s="213">
        <v>0</v>
      </c>
      <c r="T161" s="214">
        <f t="shared" si="18"/>
        <v>0</v>
      </c>
      <c r="AR161" s="215" t="s">
        <v>231</v>
      </c>
      <c r="AT161" s="215" t="s">
        <v>201</v>
      </c>
      <c r="AU161" s="215" t="s">
        <v>83</v>
      </c>
      <c r="AY161" s="13" t="s">
        <v>198</v>
      </c>
      <c r="BE161" s="216">
        <f t="shared" si="19"/>
        <v>0</v>
      </c>
      <c r="BF161" s="216">
        <f t="shared" si="20"/>
        <v>0</v>
      </c>
      <c r="BG161" s="216">
        <f t="shared" si="21"/>
        <v>0</v>
      </c>
      <c r="BH161" s="216">
        <f t="shared" si="22"/>
        <v>0</v>
      </c>
      <c r="BI161" s="216">
        <f t="shared" si="23"/>
        <v>0</v>
      </c>
      <c r="BJ161" s="13" t="s">
        <v>83</v>
      </c>
      <c r="BK161" s="216">
        <f t="shared" si="24"/>
        <v>0</v>
      </c>
      <c r="BL161" s="13" t="s">
        <v>231</v>
      </c>
      <c r="BM161" s="215" t="s">
        <v>292</v>
      </c>
    </row>
    <row r="162" spans="2:65" s="1" customFormat="1" ht="24" customHeight="1">
      <c r="B162" s="30"/>
      <c r="C162" s="222" t="s">
        <v>252</v>
      </c>
      <c r="D162" s="222" t="s">
        <v>1905</v>
      </c>
      <c r="E162" s="223" t="s">
        <v>2250</v>
      </c>
      <c r="F162" s="224" t="s">
        <v>2251</v>
      </c>
      <c r="G162" s="225" t="s">
        <v>204</v>
      </c>
      <c r="H162" s="226">
        <v>6</v>
      </c>
      <c r="I162" s="227"/>
      <c r="J162" s="226">
        <f t="shared" si="15"/>
        <v>0</v>
      </c>
      <c r="K162" s="224" t="s">
        <v>1</v>
      </c>
      <c r="L162" s="228"/>
      <c r="M162" s="229" t="s">
        <v>1</v>
      </c>
      <c r="N162" s="230" t="s">
        <v>41</v>
      </c>
      <c r="O162" s="62"/>
      <c r="P162" s="213">
        <f t="shared" si="16"/>
        <v>0</v>
      </c>
      <c r="Q162" s="213">
        <v>2.0000000000000001E-4</v>
      </c>
      <c r="R162" s="213">
        <f t="shared" si="17"/>
        <v>1.2000000000000001E-3</v>
      </c>
      <c r="S162" s="213">
        <v>0</v>
      </c>
      <c r="T162" s="214">
        <f t="shared" si="18"/>
        <v>0</v>
      </c>
      <c r="AR162" s="215" t="s">
        <v>267</v>
      </c>
      <c r="AT162" s="215" t="s">
        <v>1905</v>
      </c>
      <c r="AU162" s="215" t="s">
        <v>83</v>
      </c>
      <c r="AY162" s="13" t="s">
        <v>198</v>
      </c>
      <c r="BE162" s="216">
        <f t="shared" si="19"/>
        <v>0</v>
      </c>
      <c r="BF162" s="216">
        <f t="shared" si="20"/>
        <v>0</v>
      </c>
      <c r="BG162" s="216">
        <f t="shared" si="21"/>
        <v>0</v>
      </c>
      <c r="BH162" s="216">
        <f t="shared" si="22"/>
        <v>0</v>
      </c>
      <c r="BI162" s="216">
        <f t="shared" si="23"/>
        <v>0</v>
      </c>
      <c r="BJ162" s="13" t="s">
        <v>83</v>
      </c>
      <c r="BK162" s="216">
        <f t="shared" si="24"/>
        <v>0</v>
      </c>
      <c r="BL162" s="13" t="s">
        <v>231</v>
      </c>
      <c r="BM162" s="215" t="s">
        <v>295</v>
      </c>
    </row>
    <row r="163" spans="2:65" s="1" customFormat="1" ht="36" customHeight="1">
      <c r="B163" s="30"/>
      <c r="C163" s="205" t="s">
        <v>296</v>
      </c>
      <c r="D163" s="205" t="s">
        <v>201</v>
      </c>
      <c r="E163" s="206" t="s">
        <v>2252</v>
      </c>
      <c r="F163" s="207" t="s">
        <v>2253</v>
      </c>
      <c r="G163" s="208" t="s">
        <v>204</v>
      </c>
      <c r="H163" s="209">
        <v>8</v>
      </c>
      <c r="I163" s="210"/>
      <c r="J163" s="209">
        <f t="shared" si="15"/>
        <v>0</v>
      </c>
      <c r="K163" s="207" t="s">
        <v>1</v>
      </c>
      <c r="L163" s="34"/>
      <c r="M163" s="211" t="s">
        <v>1</v>
      </c>
      <c r="N163" s="212" t="s">
        <v>41</v>
      </c>
      <c r="O163" s="62"/>
      <c r="P163" s="213">
        <f t="shared" si="16"/>
        <v>0</v>
      </c>
      <c r="Q163" s="213">
        <v>0</v>
      </c>
      <c r="R163" s="213">
        <f t="shared" si="17"/>
        <v>0</v>
      </c>
      <c r="S163" s="213">
        <v>0</v>
      </c>
      <c r="T163" s="214">
        <f t="shared" si="18"/>
        <v>0</v>
      </c>
      <c r="AR163" s="215" t="s">
        <v>231</v>
      </c>
      <c r="AT163" s="215" t="s">
        <v>201</v>
      </c>
      <c r="AU163" s="215" t="s">
        <v>83</v>
      </c>
      <c r="AY163" s="13" t="s">
        <v>198</v>
      </c>
      <c r="BE163" s="216">
        <f t="shared" si="19"/>
        <v>0</v>
      </c>
      <c r="BF163" s="216">
        <f t="shared" si="20"/>
        <v>0</v>
      </c>
      <c r="BG163" s="216">
        <f t="shared" si="21"/>
        <v>0</v>
      </c>
      <c r="BH163" s="216">
        <f t="shared" si="22"/>
        <v>0</v>
      </c>
      <c r="BI163" s="216">
        <f t="shared" si="23"/>
        <v>0</v>
      </c>
      <c r="BJ163" s="13" t="s">
        <v>83</v>
      </c>
      <c r="BK163" s="216">
        <f t="shared" si="24"/>
        <v>0</v>
      </c>
      <c r="BL163" s="13" t="s">
        <v>231</v>
      </c>
      <c r="BM163" s="215" t="s">
        <v>299</v>
      </c>
    </row>
    <row r="164" spans="2:65" s="1" customFormat="1" ht="24" customHeight="1">
      <c r="B164" s="30"/>
      <c r="C164" s="222" t="s">
        <v>257</v>
      </c>
      <c r="D164" s="222" t="s">
        <v>1905</v>
      </c>
      <c r="E164" s="223" t="s">
        <v>2254</v>
      </c>
      <c r="F164" s="224" t="s">
        <v>2255</v>
      </c>
      <c r="G164" s="225" t="s">
        <v>204</v>
      </c>
      <c r="H164" s="226">
        <v>6</v>
      </c>
      <c r="I164" s="227"/>
      <c r="J164" s="226">
        <f t="shared" si="15"/>
        <v>0</v>
      </c>
      <c r="K164" s="224" t="s">
        <v>1</v>
      </c>
      <c r="L164" s="228"/>
      <c r="M164" s="229" t="s">
        <v>1</v>
      </c>
      <c r="N164" s="230" t="s">
        <v>41</v>
      </c>
      <c r="O164" s="62"/>
      <c r="P164" s="213">
        <f t="shared" si="16"/>
        <v>0</v>
      </c>
      <c r="Q164" s="213">
        <v>2.0000000000000001E-4</v>
      </c>
      <c r="R164" s="213">
        <f t="shared" si="17"/>
        <v>1.2000000000000001E-3</v>
      </c>
      <c r="S164" s="213">
        <v>0</v>
      </c>
      <c r="T164" s="214">
        <f t="shared" si="18"/>
        <v>0</v>
      </c>
      <c r="AR164" s="215" t="s">
        <v>267</v>
      </c>
      <c r="AT164" s="215" t="s">
        <v>1905</v>
      </c>
      <c r="AU164" s="215" t="s">
        <v>83</v>
      </c>
      <c r="AY164" s="13" t="s">
        <v>198</v>
      </c>
      <c r="BE164" s="216">
        <f t="shared" si="19"/>
        <v>0</v>
      </c>
      <c r="BF164" s="216">
        <f t="shared" si="20"/>
        <v>0</v>
      </c>
      <c r="BG164" s="216">
        <f t="shared" si="21"/>
        <v>0</v>
      </c>
      <c r="BH164" s="216">
        <f t="shared" si="22"/>
        <v>0</v>
      </c>
      <c r="BI164" s="216">
        <f t="shared" si="23"/>
        <v>0</v>
      </c>
      <c r="BJ164" s="13" t="s">
        <v>83</v>
      </c>
      <c r="BK164" s="216">
        <f t="shared" si="24"/>
        <v>0</v>
      </c>
      <c r="BL164" s="13" t="s">
        <v>231</v>
      </c>
      <c r="BM164" s="215" t="s">
        <v>304</v>
      </c>
    </row>
    <row r="165" spans="2:65" s="1" customFormat="1" ht="24" customHeight="1">
      <c r="B165" s="30"/>
      <c r="C165" s="222" t="s">
        <v>268</v>
      </c>
      <c r="D165" s="222" t="s">
        <v>1905</v>
      </c>
      <c r="E165" s="223" t="s">
        <v>2256</v>
      </c>
      <c r="F165" s="224" t="s">
        <v>2257</v>
      </c>
      <c r="G165" s="225" t="s">
        <v>204</v>
      </c>
      <c r="H165" s="226">
        <v>2</v>
      </c>
      <c r="I165" s="227"/>
      <c r="J165" s="226">
        <f t="shared" si="15"/>
        <v>0</v>
      </c>
      <c r="K165" s="224" t="s">
        <v>1</v>
      </c>
      <c r="L165" s="228"/>
      <c r="M165" s="229" t="s">
        <v>1</v>
      </c>
      <c r="N165" s="230" t="s">
        <v>41</v>
      </c>
      <c r="O165" s="62"/>
      <c r="P165" s="213">
        <f t="shared" si="16"/>
        <v>0</v>
      </c>
      <c r="Q165" s="213">
        <v>2.0000000000000001E-4</v>
      </c>
      <c r="R165" s="213">
        <f t="shared" si="17"/>
        <v>4.0000000000000002E-4</v>
      </c>
      <c r="S165" s="213">
        <v>0</v>
      </c>
      <c r="T165" s="214">
        <f t="shared" si="18"/>
        <v>0</v>
      </c>
      <c r="AR165" s="215" t="s">
        <v>267</v>
      </c>
      <c r="AT165" s="215" t="s">
        <v>1905</v>
      </c>
      <c r="AU165" s="215" t="s">
        <v>83</v>
      </c>
      <c r="AY165" s="13" t="s">
        <v>198</v>
      </c>
      <c r="BE165" s="216">
        <f t="shared" si="19"/>
        <v>0</v>
      </c>
      <c r="BF165" s="216">
        <f t="shared" si="20"/>
        <v>0</v>
      </c>
      <c r="BG165" s="216">
        <f t="shared" si="21"/>
        <v>0</v>
      </c>
      <c r="BH165" s="216">
        <f t="shared" si="22"/>
        <v>0</v>
      </c>
      <c r="BI165" s="216">
        <f t="shared" si="23"/>
        <v>0</v>
      </c>
      <c r="BJ165" s="13" t="s">
        <v>83</v>
      </c>
      <c r="BK165" s="216">
        <f t="shared" si="24"/>
        <v>0</v>
      </c>
      <c r="BL165" s="13" t="s">
        <v>231</v>
      </c>
      <c r="BM165" s="215" t="s">
        <v>307</v>
      </c>
    </row>
    <row r="166" spans="2:65" s="1" customFormat="1" ht="24" customHeight="1">
      <c r="B166" s="30"/>
      <c r="C166" s="205" t="s">
        <v>260</v>
      </c>
      <c r="D166" s="205" t="s">
        <v>201</v>
      </c>
      <c r="E166" s="206" t="s">
        <v>2258</v>
      </c>
      <c r="F166" s="207" t="s">
        <v>2259</v>
      </c>
      <c r="G166" s="208" t="s">
        <v>204</v>
      </c>
      <c r="H166" s="209">
        <v>6</v>
      </c>
      <c r="I166" s="210"/>
      <c r="J166" s="209">
        <f t="shared" si="1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16"/>
        <v>0</v>
      </c>
      <c r="Q166" s="213">
        <v>0</v>
      </c>
      <c r="R166" s="213">
        <f t="shared" si="17"/>
        <v>0</v>
      </c>
      <c r="S166" s="213">
        <v>0</v>
      </c>
      <c r="T166" s="214">
        <f t="shared" si="18"/>
        <v>0</v>
      </c>
      <c r="AR166" s="215" t="s">
        <v>231</v>
      </c>
      <c r="AT166" s="215" t="s">
        <v>201</v>
      </c>
      <c r="AU166" s="215" t="s">
        <v>83</v>
      </c>
      <c r="AY166" s="13" t="s">
        <v>198</v>
      </c>
      <c r="BE166" s="216">
        <f t="shared" si="19"/>
        <v>0</v>
      </c>
      <c r="BF166" s="216">
        <f t="shared" si="20"/>
        <v>0</v>
      </c>
      <c r="BG166" s="216">
        <f t="shared" si="21"/>
        <v>0</v>
      </c>
      <c r="BH166" s="216">
        <f t="shared" si="22"/>
        <v>0</v>
      </c>
      <c r="BI166" s="216">
        <f t="shared" si="23"/>
        <v>0</v>
      </c>
      <c r="BJ166" s="13" t="s">
        <v>83</v>
      </c>
      <c r="BK166" s="216">
        <f t="shared" si="24"/>
        <v>0</v>
      </c>
      <c r="BL166" s="13" t="s">
        <v>231</v>
      </c>
      <c r="BM166" s="215" t="s">
        <v>310</v>
      </c>
    </row>
    <row r="167" spans="2:65" s="1" customFormat="1" ht="24" customHeight="1">
      <c r="B167" s="30"/>
      <c r="C167" s="222" t="s">
        <v>311</v>
      </c>
      <c r="D167" s="222" t="s">
        <v>1905</v>
      </c>
      <c r="E167" s="223" t="s">
        <v>2260</v>
      </c>
      <c r="F167" s="224" t="s">
        <v>2261</v>
      </c>
      <c r="G167" s="225" t="s">
        <v>204</v>
      </c>
      <c r="H167" s="226">
        <v>4</v>
      </c>
      <c r="I167" s="227"/>
      <c r="J167" s="226">
        <f t="shared" si="15"/>
        <v>0</v>
      </c>
      <c r="K167" s="224" t="s">
        <v>1</v>
      </c>
      <c r="L167" s="228"/>
      <c r="M167" s="229" t="s">
        <v>1</v>
      </c>
      <c r="N167" s="230" t="s">
        <v>41</v>
      </c>
      <c r="O167" s="62"/>
      <c r="P167" s="213">
        <f t="shared" si="16"/>
        <v>0</v>
      </c>
      <c r="Q167" s="213">
        <v>1E-4</v>
      </c>
      <c r="R167" s="213">
        <f t="shared" si="17"/>
        <v>4.0000000000000002E-4</v>
      </c>
      <c r="S167" s="213">
        <v>0</v>
      </c>
      <c r="T167" s="214">
        <f t="shared" si="18"/>
        <v>0</v>
      </c>
      <c r="AR167" s="215" t="s">
        <v>267</v>
      </c>
      <c r="AT167" s="215" t="s">
        <v>1905</v>
      </c>
      <c r="AU167" s="215" t="s">
        <v>83</v>
      </c>
      <c r="AY167" s="13" t="s">
        <v>198</v>
      </c>
      <c r="BE167" s="216">
        <f t="shared" si="19"/>
        <v>0</v>
      </c>
      <c r="BF167" s="216">
        <f t="shared" si="20"/>
        <v>0</v>
      </c>
      <c r="BG167" s="216">
        <f t="shared" si="21"/>
        <v>0</v>
      </c>
      <c r="BH167" s="216">
        <f t="shared" si="22"/>
        <v>0</v>
      </c>
      <c r="BI167" s="216">
        <f t="shared" si="23"/>
        <v>0</v>
      </c>
      <c r="BJ167" s="13" t="s">
        <v>83</v>
      </c>
      <c r="BK167" s="216">
        <f t="shared" si="24"/>
        <v>0</v>
      </c>
      <c r="BL167" s="13" t="s">
        <v>231</v>
      </c>
      <c r="BM167" s="215" t="s">
        <v>314</v>
      </c>
    </row>
    <row r="168" spans="2:65" s="1" customFormat="1" ht="24" customHeight="1">
      <c r="B168" s="30"/>
      <c r="C168" s="222" t="s">
        <v>263</v>
      </c>
      <c r="D168" s="222" t="s">
        <v>1905</v>
      </c>
      <c r="E168" s="223" t="s">
        <v>2262</v>
      </c>
      <c r="F168" s="224" t="s">
        <v>2263</v>
      </c>
      <c r="G168" s="225" t="s">
        <v>204</v>
      </c>
      <c r="H168" s="226">
        <v>2</v>
      </c>
      <c r="I168" s="227"/>
      <c r="J168" s="226">
        <f t="shared" si="15"/>
        <v>0</v>
      </c>
      <c r="K168" s="224" t="s">
        <v>1</v>
      </c>
      <c r="L168" s="228"/>
      <c r="M168" s="229" t="s">
        <v>1</v>
      </c>
      <c r="N168" s="230" t="s">
        <v>41</v>
      </c>
      <c r="O168" s="62"/>
      <c r="P168" s="213">
        <f t="shared" si="16"/>
        <v>0</v>
      </c>
      <c r="Q168" s="213">
        <v>2.0000000000000001E-4</v>
      </c>
      <c r="R168" s="213">
        <f t="shared" si="17"/>
        <v>4.0000000000000002E-4</v>
      </c>
      <c r="S168" s="213">
        <v>0</v>
      </c>
      <c r="T168" s="214">
        <f t="shared" si="18"/>
        <v>0</v>
      </c>
      <c r="AR168" s="215" t="s">
        <v>267</v>
      </c>
      <c r="AT168" s="215" t="s">
        <v>1905</v>
      </c>
      <c r="AU168" s="215" t="s">
        <v>83</v>
      </c>
      <c r="AY168" s="13" t="s">
        <v>198</v>
      </c>
      <c r="BE168" s="216">
        <f t="shared" si="19"/>
        <v>0</v>
      </c>
      <c r="BF168" s="216">
        <f t="shared" si="20"/>
        <v>0</v>
      </c>
      <c r="BG168" s="216">
        <f t="shared" si="21"/>
        <v>0</v>
      </c>
      <c r="BH168" s="216">
        <f t="shared" si="22"/>
        <v>0</v>
      </c>
      <c r="BI168" s="216">
        <f t="shared" si="23"/>
        <v>0</v>
      </c>
      <c r="BJ168" s="13" t="s">
        <v>83</v>
      </c>
      <c r="BK168" s="216">
        <f t="shared" si="24"/>
        <v>0</v>
      </c>
      <c r="BL168" s="13" t="s">
        <v>231</v>
      </c>
      <c r="BM168" s="215" t="s">
        <v>317</v>
      </c>
    </row>
    <row r="169" spans="2:65" s="1" customFormat="1" ht="36" customHeight="1">
      <c r="B169" s="30"/>
      <c r="C169" s="205" t="s">
        <v>300</v>
      </c>
      <c r="D169" s="205" t="s">
        <v>201</v>
      </c>
      <c r="E169" s="206" t="s">
        <v>2264</v>
      </c>
      <c r="F169" s="207" t="s">
        <v>2265</v>
      </c>
      <c r="G169" s="208" t="s">
        <v>204</v>
      </c>
      <c r="H169" s="209">
        <v>19</v>
      </c>
      <c r="I169" s="210"/>
      <c r="J169" s="209">
        <f t="shared" si="1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16"/>
        <v>0</v>
      </c>
      <c r="Q169" s="213">
        <v>0</v>
      </c>
      <c r="R169" s="213">
        <f t="shared" si="17"/>
        <v>0</v>
      </c>
      <c r="S169" s="213">
        <v>0</v>
      </c>
      <c r="T169" s="214">
        <f t="shared" si="18"/>
        <v>0</v>
      </c>
      <c r="AR169" s="215" t="s">
        <v>231</v>
      </c>
      <c r="AT169" s="215" t="s">
        <v>201</v>
      </c>
      <c r="AU169" s="215" t="s">
        <v>83</v>
      </c>
      <c r="AY169" s="13" t="s">
        <v>198</v>
      </c>
      <c r="BE169" s="216">
        <f t="shared" si="19"/>
        <v>0</v>
      </c>
      <c r="BF169" s="216">
        <f t="shared" si="20"/>
        <v>0</v>
      </c>
      <c r="BG169" s="216">
        <f t="shared" si="21"/>
        <v>0</v>
      </c>
      <c r="BH169" s="216">
        <f t="shared" si="22"/>
        <v>0</v>
      </c>
      <c r="BI169" s="216">
        <f t="shared" si="23"/>
        <v>0</v>
      </c>
      <c r="BJ169" s="13" t="s">
        <v>83</v>
      </c>
      <c r="BK169" s="216">
        <f t="shared" si="24"/>
        <v>0</v>
      </c>
      <c r="BL169" s="13" t="s">
        <v>231</v>
      </c>
      <c r="BM169" s="215" t="s">
        <v>320</v>
      </c>
    </row>
    <row r="170" spans="2:65" s="1" customFormat="1" ht="24" customHeight="1">
      <c r="B170" s="30"/>
      <c r="C170" s="222" t="s">
        <v>267</v>
      </c>
      <c r="D170" s="222" t="s">
        <v>1905</v>
      </c>
      <c r="E170" s="223" t="s">
        <v>2266</v>
      </c>
      <c r="F170" s="224" t="s">
        <v>2267</v>
      </c>
      <c r="G170" s="225" t="s">
        <v>204</v>
      </c>
      <c r="H170" s="226">
        <v>12</v>
      </c>
      <c r="I170" s="227"/>
      <c r="J170" s="226">
        <f t="shared" si="15"/>
        <v>0</v>
      </c>
      <c r="K170" s="224" t="s">
        <v>1</v>
      </c>
      <c r="L170" s="228"/>
      <c r="M170" s="229" t="s">
        <v>1</v>
      </c>
      <c r="N170" s="230" t="s">
        <v>41</v>
      </c>
      <c r="O170" s="62"/>
      <c r="P170" s="213">
        <f t="shared" si="16"/>
        <v>0</v>
      </c>
      <c r="Q170" s="213">
        <v>8.0000000000000004E-4</v>
      </c>
      <c r="R170" s="213">
        <f t="shared" si="17"/>
        <v>9.6000000000000009E-3</v>
      </c>
      <c r="S170" s="213">
        <v>0</v>
      </c>
      <c r="T170" s="214">
        <f t="shared" si="18"/>
        <v>0</v>
      </c>
      <c r="AR170" s="215" t="s">
        <v>267</v>
      </c>
      <c r="AT170" s="215" t="s">
        <v>1905</v>
      </c>
      <c r="AU170" s="215" t="s">
        <v>83</v>
      </c>
      <c r="AY170" s="13" t="s">
        <v>198</v>
      </c>
      <c r="BE170" s="216">
        <f t="shared" si="19"/>
        <v>0</v>
      </c>
      <c r="BF170" s="216">
        <f t="shared" si="20"/>
        <v>0</v>
      </c>
      <c r="BG170" s="216">
        <f t="shared" si="21"/>
        <v>0</v>
      </c>
      <c r="BH170" s="216">
        <f t="shared" si="22"/>
        <v>0</v>
      </c>
      <c r="BI170" s="216">
        <f t="shared" si="23"/>
        <v>0</v>
      </c>
      <c r="BJ170" s="13" t="s">
        <v>83</v>
      </c>
      <c r="BK170" s="216">
        <f t="shared" si="24"/>
        <v>0</v>
      </c>
      <c r="BL170" s="13" t="s">
        <v>231</v>
      </c>
      <c r="BM170" s="215" t="s">
        <v>323</v>
      </c>
    </row>
    <row r="171" spans="2:65" s="1" customFormat="1" ht="24" customHeight="1">
      <c r="B171" s="30"/>
      <c r="C171" s="222" t="s">
        <v>324</v>
      </c>
      <c r="D171" s="222" t="s">
        <v>1905</v>
      </c>
      <c r="E171" s="223" t="s">
        <v>2268</v>
      </c>
      <c r="F171" s="224" t="s">
        <v>2269</v>
      </c>
      <c r="G171" s="225" t="s">
        <v>204</v>
      </c>
      <c r="H171" s="226">
        <v>6</v>
      </c>
      <c r="I171" s="227"/>
      <c r="J171" s="226">
        <f t="shared" si="15"/>
        <v>0</v>
      </c>
      <c r="K171" s="224" t="s">
        <v>1</v>
      </c>
      <c r="L171" s="228"/>
      <c r="M171" s="229" t="s">
        <v>1</v>
      </c>
      <c r="N171" s="230" t="s">
        <v>41</v>
      </c>
      <c r="O171" s="62"/>
      <c r="P171" s="213">
        <f t="shared" si="16"/>
        <v>0</v>
      </c>
      <c r="Q171" s="213">
        <v>1.5E-3</v>
      </c>
      <c r="R171" s="213">
        <f t="shared" si="17"/>
        <v>9.0000000000000011E-3</v>
      </c>
      <c r="S171" s="213">
        <v>0</v>
      </c>
      <c r="T171" s="214">
        <f t="shared" si="18"/>
        <v>0</v>
      </c>
      <c r="AR171" s="215" t="s">
        <v>267</v>
      </c>
      <c r="AT171" s="215" t="s">
        <v>1905</v>
      </c>
      <c r="AU171" s="215" t="s">
        <v>83</v>
      </c>
      <c r="AY171" s="13" t="s">
        <v>198</v>
      </c>
      <c r="BE171" s="216">
        <f t="shared" si="19"/>
        <v>0</v>
      </c>
      <c r="BF171" s="216">
        <f t="shared" si="20"/>
        <v>0</v>
      </c>
      <c r="BG171" s="216">
        <f t="shared" si="21"/>
        <v>0</v>
      </c>
      <c r="BH171" s="216">
        <f t="shared" si="22"/>
        <v>0</v>
      </c>
      <c r="BI171" s="216">
        <f t="shared" si="23"/>
        <v>0</v>
      </c>
      <c r="BJ171" s="13" t="s">
        <v>83</v>
      </c>
      <c r="BK171" s="216">
        <f t="shared" si="24"/>
        <v>0</v>
      </c>
      <c r="BL171" s="13" t="s">
        <v>231</v>
      </c>
      <c r="BM171" s="215" t="s">
        <v>327</v>
      </c>
    </row>
    <row r="172" spans="2:65" s="1" customFormat="1" ht="24" customHeight="1">
      <c r="B172" s="30"/>
      <c r="C172" s="222" t="s">
        <v>272</v>
      </c>
      <c r="D172" s="222" t="s">
        <v>1905</v>
      </c>
      <c r="E172" s="223" t="s">
        <v>2270</v>
      </c>
      <c r="F172" s="224" t="s">
        <v>2271</v>
      </c>
      <c r="G172" s="225" t="s">
        <v>204</v>
      </c>
      <c r="H172" s="226">
        <v>2</v>
      </c>
      <c r="I172" s="227"/>
      <c r="J172" s="226">
        <f t="shared" si="15"/>
        <v>0</v>
      </c>
      <c r="K172" s="224" t="s">
        <v>1</v>
      </c>
      <c r="L172" s="228"/>
      <c r="M172" s="229" t="s">
        <v>1</v>
      </c>
      <c r="N172" s="230" t="s">
        <v>41</v>
      </c>
      <c r="O172" s="62"/>
      <c r="P172" s="213">
        <f t="shared" si="16"/>
        <v>0</v>
      </c>
      <c r="Q172" s="213">
        <v>1E-3</v>
      </c>
      <c r="R172" s="213">
        <f t="shared" si="17"/>
        <v>2E-3</v>
      </c>
      <c r="S172" s="213">
        <v>0</v>
      </c>
      <c r="T172" s="214">
        <f t="shared" si="18"/>
        <v>0</v>
      </c>
      <c r="AR172" s="215" t="s">
        <v>267</v>
      </c>
      <c r="AT172" s="215" t="s">
        <v>1905</v>
      </c>
      <c r="AU172" s="215" t="s">
        <v>83</v>
      </c>
      <c r="AY172" s="13" t="s">
        <v>198</v>
      </c>
      <c r="BE172" s="216">
        <f t="shared" si="19"/>
        <v>0</v>
      </c>
      <c r="BF172" s="216">
        <f t="shared" si="20"/>
        <v>0</v>
      </c>
      <c r="BG172" s="216">
        <f t="shared" si="21"/>
        <v>0</v>
      </c>
      <c r="BH172" s="216">
        <f t="shared" si="22"/>
        <v>0</v>
      </c>
      <c r="BI172" s="216">
        <f t="shared" si="23"/>
        <v>0</v>
      </c>
      <c r="BJ172" s="13" t="s">
        <v>83</v>
      </c>
      <c r="BK172" s="216">
        <f t="shared" si="24"/>
        <v>0</v>
      </c>
      <c r="BL172" s="13" t="s">
        <v>231</v>
      </c>
      <c r="BM172" s="215" t="s">
        <v>330</v>
      </c>
    </row>
    <row r="173" spans="2:65" s="1" customFormat="1" ht="24" customHeight="1">
      <c r="B173" s="30"/>
      <c r="C173" s="205" t="s">
        <v>331</v>
      </c>
      <c r="D173" s="205" t="s">
        <v>201</v>
      </c>
      <c r="E173" s="206" t="s">
        <v>2272</v>
      </c>
      <c r="F173" s="207" t="s">
        <v>2273</v>
      </c>
      <c r="G173" s="208" t="s">
        <v>204</v>
      </c>
      <c r="H173" s="209">
        <v>6</v>
      </c>
      <c r="I173" s="210"/>
      <c r="J173" s="209">
        <f t="shared" si="15"/>
        <v>0</v>
      </c>
      <c r="K173" s="207" t="s">
        <v>1</v>
      </c>
      <c r="L173" s="34"/>
      <c r="M173" s="211" t="s">
        <v>1</v>
      </c>
      <c r="N173" s="212" t="s">
        <v>41</v>
      </c>
      <c r="O173" s="62"/>
      <c r="P173" s="213">
        <f t="shared" si="16"/>
        <v>0</v>
      </c>
      <c r="Q173" s="213">
        <v>0</v>
      </c>
      <c r="R173" s="213">
        <f t="shared" si="17"/>
        <v>0</v>
      </c>
      <c r="S173" s="213">
        <v>0</v>
      </c>
      <c r="T173" s="214">
        <f t="shared" si="18"/>
        <v>0</v>
      </c>
      <c r="AR173" s="215" t="s">
        <v>231</v>
      </c>
      <c r="AT173" s="215" t="s">
        <v>201</v>
      </c>
      <c r="AU173" s="215" t="s">
        <v>83</v>
      </c>
      <c r="AY173" s="13" t="s">
        <v>198</v>
      </c>
      <c r="BE173" s="216">
        <f t="shared" si="19"/>
        <v>0</v>
      </c>
      <c r="BF173" s="216">
        <f t="shared" si="20"/>
        <v>0</v>
      </c>
      <c r="BG173" s="216">
        <f t="shared" si="21"/>
        <v>0</v>
      </c>
      <c r="BH173" s="216">
        <f t="shared" si="22"/>
        <v>0</v>
      </c>
      <c r="BI173" s="216">
        <f t="shared" si="23"/>
        <v>0</v>
      </c>
      <c r="BJ173" s="13" t="s">
        <v>83</v>
      </c>
      <c r="BK173" s="216">
        <f t="shared" si="24"/>
        <v>0</v>
      </c>
      <c r="BL173" s="13" t="s">
        <v>231</v>
      </c>
      <c r="BM173" s="215" t="s">
        <v>334</v>
      </c>
    </row>
    <row r="174" spans="2:65" s="1" customFormat="1" ht="24" customHeight="1">
      <c r="B174" s="30"/>
      <c r="C174" s="222" t="s">
        <v>276</v>
      </c>
      <c r="D174" s="222" t="s">
        <v>1905</v>
      </c>
      <c r="E174" s="223" t="s">
        <v>2274</v>
      </c>
      <c r="F174" s="224" t="s">
        <v>2275</v>
      </c>
      <c r="G174" s="225" t="s">
        <v>204</v>
      </c>
      <c r="H174" s="226">
        <v>6</v>
      </c>
      <c r="I174" s="227"/>
      <c r="J174" s="226">
        <f t="shared" si="15"/>
        <v>0</v>
      </c>
      <c r="K174" s="224" t="s">
        <v>1</v>
      </c>
      <c r="L174" s="228"/>
      <c r="M174" s="229" t="s">
        <v>1</v>
      </c>
      <c r="N174" s="230" t="s">
        <v>41</v>
      </c>
      <c r="O174" s="62"/>
      <c r="P174" s="213">
        <f t="shared" si="16"/>
        <v>0</v>
      </c>
      <c r="Q174" s="213">
        <v>5.9999999999999995E-4</v>
      </c>
      <c r="R174" s="213">
        <f t="shared" si="17"/>
        <v>3.5999999999999999E-3</v>
      </c>
      <c r="S174" s="213">
        <v>0</v>
      </c>
      <c r="T174" s="214">
        <f t="shared" si="18"/>
        <v>0</v>
      </c>
      <c r="AR174" s="215" t="s">
        <v>267</v>
      </c>
      <c r="AT174" s="215" t="s">
        <v>1905</v>
      </c>
      <c r="AU174" s="215" t="s">
        <v>83</v>
      </c>
      <c r="AY174" s="13" t="s">
        <v>198</v>
      </c>
      <c r="BE174" s="216">
        <f t="shared" si="19"/>
        <v>0</v>
      </c>
      <c r="BF174" s="216">
        <f t="shared" si="20"/>
        <v>0</v>
      </c>
      <c r="BG174" s="216">
        <f t="shared" si="21"/>
        <v>0</v>
      </c>
      <c r="BH174" s="216">
        <f t="shared" si="22"/>
        <v>0</v>
      </c>
      <c r="BI174" s="216">
        <f t="shared" si="23"/>
        <v>0</v>
      </c>
      <c r="BJ174" s="13" t="s">
        <v>83</v>
      </c>
      <c r="BK174" s="216">
        <f t="shared" si="24"/>
        <v>0</v>
      </c>
      <c r="BL174" s="13" t="s">
        <v>231</v>
      </c>
      <c r="BM174" s="215" t="s">
        <v>337</v>
      </c>
    </row>
    <row r="175" spans="2:65" s="1" customFormat="1" ht="24" customHeight="1">
      <c r="B175" s="30"/>
      <c r="C175" s="205" t="s">
        <v>338</v>
      </c>
      <c r="D175" s="205" t="s">
        <v>201</v>
      </c>
      <c r="E175" s="206" t="s">
        <v>2276</v>
      </c>
      <c r="F175" s="207" t="s">
        <v>2277</v>
      </c>
      <c r="G175" s="208" t="s">
        <v>204</v>
      </c>
      <c r="H175" s="209">
        <v>22</v>
      </c>
      <c r="I175" s="210"/>
      <c r="J175" s="209">
        <f t="shared" si="15"/>
        <v>0</v>
      </c>
      <c r="K175" s="207" t="s">
        <v>1</v>
      </c>
      <c r="L175" s="34"/>
      <c r="M175" s="211" t="s">
        <v>1</v>
      </c>
      <c r="N175" s="212" t="s">
        <v>41</v>
      </c>
      <c r="O175" s="62"/>
      <c r="P175" s="213">
        <f t="shared" si="16"/>
        <v>0</v>
      </c>
      <c r="Q175" s="213">
        <v>0</v>
      </c>
      <c r="R175" s="213">
        <f t="shared" si="17"/>
        <v>0</v>
      </c>
      <c r="S175" s="213">
        <v>0</v>
      </c>
      <c r="T175" s="214">
        <f t="shared" si="18"/>
        <v>0</v>
      </c>
      <c r="AR175" s="215" t="s">
        <v>231</v>
      </c>
      <c r="AT175" s="215" t="s">
        <v>201</v>
      </c>
      <c r="AU175" s="215" t="s">
        <v>83</v>
      </c>
      <c r="AY175" s="13" t="s">
        <v>198</v>
      </c>
      <c r="BE175" s="216">
        <f t="shared" si="19"/>
        <v>0</v>
      </c>
      <c r="BF175" s="216">
        <f t="shared" si="20"/>
        <v>0</v>
      </c>
      <c r="BG175" s="216">
        <f t="shared" si="21"/>
        <v>0</v>
      </c>
      <c r="BH175" s="216">
        <f t="shared" si="22"/>
        <v>0</v>
      </c>
      <c r="BI175" s="216">
        <f t="shared" si="23"/>
        <v>0</v>
      </c>
      <c r="BJ175" s="13" t="s">
        <v>83</v>
      </c>
      <c r="BK175" s="216">
        <f t="shared" si="24"/>
        <v>0</v>
      </c>
      <c r="BL175" s="13" t="s">
        <v>231</v>
      </c>
      <c r="BM175" s="215" t="s">
        <v>341</v>
      </c>
    </row>
    <row r="176" spans="2:65" s="1" customFormat="1" ht="24" customHeight="1">
      <c r="B176" s="30"/>
      <c r="C176" s="222" t="s">
        <v>279</v>
      </c>
      <c r="D176" s="222" t="s">
        <v>1905</v>
      </c>
      <c r="E176" s="223" t="s">
        <v>2278</v>
      </c>
      <c r="F176" s="224" t="s">
        <v>2279</v>
      </c>
      <c r="G176" s="225" t="s">
        <v>204</v>
      </c>
      <c r="H176" s="226">
        <v>16</v>
      </c>
      <c r="I176" s="227"/>
      <c r="J176" s="226">
        <f t="shared" si="15"/>
        <v>0</v>
      </c>
      <c r="K176" s="224" t="s">
        <v>1</v>
      </c>
      <c r="L176" s="228"/>
      <c r="M176" s="229" t="s">
        <v>1</v>
      </c>
      <c r="N176" s="230" t="s">
        <v>41</v>
      </c>
      <c r="O176" s="62"/>
      <c r="P176" s="213">
        <f t="shared" si="16"/>
        <v>0</v>
      </c>
      <c r="Q176" s="213">
        <v>8.9999999999999998E-4</v>
      </c>
      <c r="R176" s="213">
        <f t="shared" si="17"/>
        <v>1.44E-2</v>
      </c>
      <c r="S176" s="213">
        <v>0</v>
      </c>
      <c r="T176" s="214">
        <f t="shared" si="18"/>
        <v>0</v>
      </c>
      <c r="AR176" s="215" t="s">
        <v>267</v>
      </c>
      <c r="AT176" s="215" t="s">
        <v>1905</v>
      </c>
      <c r="AU176" s="215" t="s">
        <v>83</v>
      </c>
      <c r="AY176" s="13" t="s">
        <v>198</v>
      </c>
      <c r="BE176" s="216">
        <f t="shared" si="19"/>
        <v>0</v>
      </c>
      <c r="BF176" s="216">
        <f t="shared" si="20"/>
        <v>0</v>
      </c>
      <c r="BG176" s="216">
        <f t="shared" si="21"/>
        <v>0</v>
      </c>
      <c r="BH176" s="216">
        <f t="shared" si="22"/>
        <v>0</v>
      </c>
      <c r="BI176" s="216">
        <f t="shared" si="23"/>
        <v>0</v>
      </c>
      <c r="BJ176" s="13" t="s">
        <v>83</v>
      </c>
      <c r="BK176" s="216">
        <f t="shared" si="24"/>
        <v>0</v>
      </c>
      <c r="BL176" s="13" t="s">
        <v>231</v>
      </c>
      <c r="BM176" s="215" t="s">
        <v>344</v>
      </c>
    </row>
    <row r="177" spans="2:65" s="1" customFormat="1" ht="24" customHeight="1">
      <c r="B177" s="30"/>
      <c r="C177" s="222" t="s">
        <v>345</v>
      </c>
      <c r="D177" s="222" t="s">
        <v>1905</v>
      </c>
      <c r="E177" s="223" t="s">
        <v>2280</v>
      </c>
      <c r="F177" s="224" t="s">
        <v>2281</v>
      </c>
      <c r="G177" s="225" t="s">
        <v>204</v>
      </c>
      <c r="H177" s="226">
        <v>2</v>
      </c>
      <c r="I177" s="227"/>
      <c r="J177" s="226">
        <f t="shared" si="15"/>
        <v>0</v>
      </c>
      <c r="K177" s="224" t="s">
        <v>1</v>
      </c>
      <c r="L177" s="228"/>
      <c r="M177" s="229" t="s">
        <v>1</v>
      </c>
      <c r="N177" s="230" t="s">
        <v>41</v>
      </c>
      <c r="O177" s="62"/>
      <c r="P177" s="213">
        <f t="shared" si="16"/>
        <v>0</v>
      </c>
      <c r="Q177" s="213">
        <v>1.6000000000000001E-3</v>
      </c>
      <c r="R177" s="213">
        <f t="shared" si="17"/>
        <v>3.2000000000000002E-3</v>
      </c>
      <c r="S177" s="213">
        <v>0</v>
      </c>
      <c r="T177" s="214">
        <f t="shared" si="18"/>
        <v>0</v>
      </c>
      <c r="AR177" s="215" t="s">
        <v>267</v>
      </c>
      <c r="AT177" s="215" t="s">
        <v>1905</v>
      </c>
      <c r="AU177" s="215" t="s">
        <v>83</v>
      </c>
      <c r="AY177" s="13" t="s">
        <v>198</v>
      </c>
      <c r="BE177" s="216">
        <f t="shared" si="19"/>
        <v>0</v>
      </c>
      <c r="BF177" s="216">
        <f t="shared" si="20"/>
        <v>0</v>
      </c>
      <c r="BG177" s="216">
        <f t="shared" si="21"/>
        <v>0</v>
      </c>
      <c r="BH177" s="216">
        <f t="shared" si="22"/>
        <v>0</v>
      </c>
      <c r="BI177" s="216">
        <f t="shared" si="23"/>
        <v>0</v>
      </c>
      <c r="BJ177" s="13" t="s">
        <v>83</v>
      </c>
      <c r="BK177" s="216">
        <f t="shared" si="24"/>
        <v>0</v>
      </c>
      <c r="BL177" s="13" t="s">
        <v>231</v>
      </c>
      <c r="BM177" s="215" t="s">
        <v>348</v>
      </c>
    </row>
    <row r="178" spans="2:65" s="1" customFormat="1" ht="24" customHeight="1">
      <c r="B178" s="30"/>
      <c r="C178" s="222" t="s">
        <v>282</v>
      </c>
      <c r="D178" s="222" t="s">
        <v>1905</v>
      </c>
      <c r="E178" s="223" t="s">
        <v>2282</v>
      </c>
      <c r="F178" s="224" t="s">
        <v>2283</v>
      </c>
      <c r="G178" s="225" t="s">
        <v>204</v>
      </c>
      <c r="H178" s="226">
        <v>4</v>
      </c>
      <c r="I178" s="227"/>
      <c r="J178" s="226">
        <f t="shared" si="15"/>
        <v>0</v>
      </c>
      <c r="K178" s="224" t="s">
        <v>1</v>
      </c>
      <c r="L178" s="228"/>
      <c r="M178" s="229" t="s">
        <v>1</v>
      </c>
      <c r="N178" s="230" t="s">
        <v>41</v>
      </c>
      <c r="O178" s="62"/>
      <c r="P178" s="213">
        <f t="shared" si="16"/>
        <v>0</v>
      </c>
      <c r="Q178" s="213">
        <v>1.1999999999999999E-3</v>
      </c>
      <c r="R178" s="213">
        <f t="shared" si="17"/>
        <v>4.7999999999999996E-3</v>
      </c>
      <c r="S178" s="213">
        <v>0</v>
      </c>
      <c r="T178" s="214">
        <f t="shared" si="18"/>
        <v>0</v>
      </c>
      <c r="AR178" s="215" t="s">
        <v>267</v>
      </c>
      <c r="AT178" s="215" t="s">
        <v>1905</v>
      </c>
      <c r="AU178" s="215" t="s">
        <v>83</v>
      </c>
      <c r="AY178" s="13" t="s">
        <v>198</v>
      </c>
      <c r="BE178" s="216">
        <f t="shared" si="19"/>
        <v>0</v>
      </c>
      <c r="BF178" s="216">
        <f t="shared" si="20"/>
        <v>0</v>
      </c>
      <c r="BG178" s="216">
        <f t="shared" si="21"/>
        <v>0</v>
      </c>
      <c r="BH178" s="216">
        <f t="shared" si="22"/>
        <v>0</v>
      </c>
      <c r="BI178" s="216">
        <f t="shared" si="23"/>
        <v>0</v>
      </c>
      <c r="BJ178" s="13" t="s">
        <v>83</v>
      </c>
      <c r="BK178" s="216">
        <f t="shared" si="24"/>
        <v>0</v>
      </c>
      <c r="BL178" s="13" t="s">
        <v>231</v>
      </c>
      <c r="BM178" s="215" t="s">
        <v>351</v>
      </c>
    </row>
    <row r="179" spans="2:65" s="1" customFormat="1" ht="36" customHeight="1">
      <c r="B179" s="30"/>
      <c r="C179" s="205" t="s">
        <v>352</v>
      </c>
      <c r="D179" s="205" t="s">
        <v>201</v>
      </c>
      <c r="E179" s="206" t="s">
        <v>2284</v>
      </c>
      <c r="F179" s="207" t="s">
        <v>2285</v>
      </c>
      <c r="G179" s="208" t="s">
        <v>204</v>
      </c>
      <c r="H179" s="209">
        <v>2</v>
      </c>
      <c r="I179" s="210"/>
      <c r="J179" s="209">
        <f t="shared" si="15"/>
        <v>0</v>
      </c>
      <c r="K179" s="207" t="s">
        <v>1</v>
      </c>
      <c r="L179" s="34"/>
      <c r="M179" s="211" t="s">
        <v>1</v>
      </c>
      <c r="N179" s="212" t="s">
        <v>41</v>
      </c>
      <c r="O179" s="62"/>
      <c r="P179" s="213">
        <f t="shared" si="16"/>
        <v>0</v>
      </c>
      <c r="Q179" s="213">
        <v>0</v>
      </c>
      <c r="R179" s="213">
        <f t="shared" si="17"/>
        <v>0</v>
      </c>
      <c r="S179" s="213">
        <v>0</v>
      </c>
      <c r="T179" s="214">
        <f t="shared" si="18"/>
        <v>0</v>
      </c>
      <c r="AR179" s="215" t="s">
        <v>231</v>
      </c>
      <c r="AT179" s="215" t="s">
        <v>201</v>
      </c>
      <c r="AU179" s="215" t="s">
        <v>83</v>
      </c>
      <c r="AY179" s="13" t="s">
        <v>198</v>
      </c>
      <c r="BE179" s="216">
        <f t="shared" si="19"/>
        <v>0</v>
      </c>
      <c r="BF179" s="216">
        <f t="shared" si="20"/>
        <v>0</v>
      </c>
      <c r="BG179" s="216">
        <f t="shared" si="21"/>
        <v>0</v>
      </c>
      <c r="BH179" s="216">
        <f t="shared" si="22"/>
        <v>0</v>
      </c>
      <c r="BI179" s="216">
        <f t="shared" si="23"/>
        <v>0</v>
      </c>
      <c r="BJ179" s="13" t="s">
        <v>83</v>
      </c>
      <c r="BK179" s="216">
        <f t="shared" si="24"/>
        <v>0</v>
      </c>
      <c r="BL179" s="13" t="s">
        <v>231</v>
      </c>
      <c r="BM179" s="215" t="s">
        <v>355</v>
      </c>
    </row>
    <row r="180" spans="2:65" s="1" customFormat="1" ht="24" customHeight="1">
      <c r="B180" s="30"/>
      <c r="C180" s="222" t="s">
        <v>285</v>
      </c>
      <c r="D180" s="222" t="s">
        <v>1905</v>
      </c>
      <c r="E180" s="223" t="s">
        <v>2286</v>
      </c>
      <c r="F180" s="224" t="s">
        <v>2287</v>
      </c>
      <c r="G180" s="225" t="s">
        <v>204</v>
      </c>
      <c r="H180" s="226">
        <v>2</v>
      </c>
      <c r="I180" s="227"/>
      <c r="J180" s="226">
        <f t="shared" si="15"/>
        <v>0</v>
      </c>
      <c r="K180" s="224" t="s">
        <v>1</v>
      </c>
      <c r="L180" s="228"/>
      <c r="M180" s="229" t="s">
        <v>1</v>
      </c>
      <c r="N180" s="230" t="s">
        <v>41</v>
      </c>
      <c r="O180" s="62"/>
      <c r="P180" s="213">
        <f t="shared" si="16"/>
        <v>0</v>
      </c>
      <c r="Q180" s="213">
        <v>3.5999999999999999E-3</v>
      </c>
      <c r="R180" s="213">
        <f t="shared" si="17"/>
        <v>7.1999999999999998E-3</v>
      </c>
      <c r="S180" s="213">
        <v>0</v>
      </c>
      <c r="T180" s="214">
        <f t="shared" si="18"/>
        <v>0</v>
      </c>
      <c r="AR180" s="215" t="s">
        <v>267</v>
      </c>
      <c r="AT180" s="215" t="s">
        <v>1905</v>
      </c>
      <c r="AU180" s="215" t="s">
        <v>83</v>
      </c>
      <c r="AY180" s="13" t="s">
        <v>198</v>
      </c>
      <c r="BE180" s="216">
        <f t="shared" si="19"/>
        <v>0</v>
      </c>
      <c r="BF180" s="216">
        <f t="shared" si="20"/>
        <v>0</v>
      </c>
      <c r="BG180" s="216">
        <f t="shared" si="21"/>
        <v>0</v>
      </c>
      <c r="BH180" s="216">
        <f t="shared" si="22"/>
        <v>0</v>
      </c>
      <c r="BI180" s="216">
        <f t="shared" si="23"/>
        <v>0</v>
      </c>
      <c r="BJ180" s="13" t="s">
        <v>83</v>
      </c>
      <c r="BK180" s="216">
        <f t="shared" si="24"/>
        <v>0</v>
      </c>
      <c r="BL180" s="13" t="s">
        <v>231</v>
      </c>
      <c r="BM180" s="215" t="s">
        <v>356</v>
      </c>
    </row>
    <row r="181" spans="2:65" s="1" customFormat="1" ht="24" customHeight="1">
      <c r="B181" s="30"/>
      <c r="C181" s="205" t="s">
        <v>357</v>
      </c>
      <c r="D181" s="205" t="s">
        <v>201</v>
      </c>
      <c r="E181" s="206" t="s">
        <v>2288</v>
      </c>
      <c r="F181" s="207" t="s">
        <v>2289</v>
      </c>
      <c r="G181" s="208" t="s">
        <v>204</v>
      </c>
      <c r="H181" s="209">
        <v>6</v>
      </c>
      <c r="I181" s="210"/>
      <c r="J181" s="209">
        <f t="shared" si="15"/>
        <v>0</v>
      </c>
      <c r="K181" s="207" t="s">
        <v>1</v>
      </c>
      <c r="L181" s="34"/>
      <c r="M181" s="211" t="s">
        <v>1</v>
      </c>
      <c r="N181" s="212" t="s">
        <v>41</v>
      </c>
      <c r="O181" s="62"/>
      <c r="P181" s="213">
        <f t="shared" si="16"/>
        <v>0</v>
      </c>
      <c r="Q181" s="213">
        <v>0</v>
      </c>
      <c r="R181" s="213">
        <f t="shared" si="17"/>
        <v>0</v>
      </c>
      <c r="S181" s="213">
        <v>0</v>
      </c>
      <c r="T181" s="214">
        <f t="shared" si="18"/>
        <v>0</v>
      </c>
      <c r="AR181" s="215" t="s">
        <v>231</v>
      </c>
      <c r="AT181" s="215" t="s">
        <v>201</v>
      </c>
      <c r="AU181" s="215" t="s">
        <v>83</v>
      </c>
      <c r="AY181" s="13" t="s">
        <v>198</v>
      </c>
      <c r="BE181" s="216">
        <f t="shared" si="19"/>
        <v>0</v>
      </c>
      <c r="BF181" s="216">
        <f t="shared" si="20"/>
        <v>0</v>
      </c>
      <c r="BG181" s="216">
        <f t="shared" si="21"/>
        <v>0</v>
      </c>
      <c r="BH181" s="216">
        <f t="shared" si="22"/>
        <v>0</v>
      </c>
      <c r="BI181" s="216">
        <f t="shared" si="23"/>
        <v>0</v>
      </c>
      <c r="BJ181" s="13" t="s">
        <v>83</v>
      </c>
      <c r="BK181" s="216">
        <f t="shared" si="24"/>
        <v>0</v>
      </c>
      <c r="BL181" s="13" t="s">
        <v>231</v>
      </c>
      <c r="BM181" s="215" t="s">
        <v>360</v>
      </c>
    </row>
    <row r="182" spans="2:65" s="1" customFormat="1" ht="24" customHeight="1">
      <c r="B182" s="30"/>
      <c r="C182" s="222" t="s">
        <v>288</v>
      </c>
      <c r="D182" s="222" t="s">
        <v>1905</v>
      </c>
      <c r="E182" s="223" t="s">
        <v>2290</v>
      </c>
      <c r="F182" s="224" t="s">
        <v>2291</v>
      </c>
      <c r="G182" s="225" t="s">
        <v>204</v>
      </c>
      <c r="H182" s="226">
        <v>6</v>
      </c>
      <c r="I182" s="227"/>
      <c r="J182" s="226">
        <f t="shared" si="15"/>
        <v>0</v>
      </c>
      <c r="K182" s="224" t="s">
        <v>1</v>
      </c>
      <c r="L182" s="228"/>
      <c r="M182" s="229" t="s">
        <v>1</v>
      </c>
      <c r="N182" s="230" t="s">
        <v>41</v>
      </c>
      <c r="O182" s="62"/>
      <c r="P182" s="213">
        <f t="shared" si="16"/>
        <v>0</v>
      </c>
      <c r="Q182" s="213">
        <v>5.9999999999999995E-4</v>
      </c>
      <c r="R182" s="213">
        <f t="shared" si="17"/>
        <v>3.5999999999999999E-3</v>
      </c>
      <c r="S182" s="213">
        <v>0</v>
      </c>
      <c r="T182" s="214">
        <f t="shared" si="18"/>
        <v>0</v>
      </c>
      <c r="AR182" s="215" t="s">
        <v>267</v>
      </c>
      <c r="AT182" s="215" t="s">
        <v>1905</v>
      </c>
      <c r="AU182" s="215" t="s">
        <v>83</v>
      </c>
      <c r="AY182" s="13" t="s">
        <v>198</v>
      </c>
      <c r="BE182" s="216">
        <f t="shared" si="19"/>
        <v>0</v>
      </c>
      <c r="BF182" s="216">
        <f t="shared" si="20"/>
        <v>0</v>
      </c>
      <c r="BG182" s="216">
        <f t="shared" si="21"/>
        <v>0</v>
      </c>
      <c r="BH182" s="216">
        <f t="shared" si="22"/>
        <v>0</v>
      </c>
      <c r="BI182" s="216">
        <f t="shared" si="23"/>
        <v>0</v>
      </c>
      <c r="BJ182" s="13" t="s">
        <v>83</v>
      </c>
      <c r="BK182" s="216">
        <f t="shared" si="24"/>
        <v>0</v>
      </c>
      <c r="BL182" s="13" t="s">
        <v>231</v>
      </c>
      <c r="BM182" s="215" t="s">
        <v>363</v>
      </c>
    </row>
    <row r="183" spans="2:65" s="1" customFormat="1" ht="24" customHeight="1">
      <c r="B183" s="30"/>
      <c r="C183" s="205" t="s">
        <v>364</v>
      </c>
      <c r="D183" s="205" t="s">
        <v>201</v>
      </c>
      <c r="E183" s="206" t="s">
        <v>2292</v>
      </c>
      <c r="F183" s="207" t="s">
        <v>2293</v>
      </c>
      <c r="G183" s="208" t="s">
        <v>211</v>
      </c>
      <c r="H183" s="209">
        <v>1</v>
      </c>
      <c r="I183" s="210"/>
      <c r="J183" s="209">
        <f t="shared" si="15"/>
        <v>0</v>
      </c>
      <c r="K183" s="207" t="s">
        <v>1</v>
      </c>
      <c r="L183" s="34"/>
      <c r="M183" s="211" t="s">
        <v>1</v>
      </c>
      <c r="N183" s="212" t="s">
        <v>41</v>
      </c>
      <c r="O183" s="62"/>
      <c r="P183" s="213">
        <f t="shared" si="16"/>
        <v>0</v>
      </c>
      <c r="Q183" s="213">
        <v>0</v>
      </c>
      <c r="R183" s="213">
        <f t="shared" si="17"/>
        <v>0</v>
      </c>
      <c r="S183" s="213">
        <v>0</v>
      </c>
      <c r="T183" s="214">
        <f t="shared" si="18"/>
        <v>0</v>
      </c>
      <c r="AR183" s="215" t="s">
        <v>231</v>
      </c>
      <c r="AT183" s="215" t="s">
        <v>201</v>
      </c>
      <c r="AU183" s="215" t="s">
        <v>83</v>
      </c>
      <c r="AY183" s="13" t="s">
        <v>198</v>
      </c>
      <c r="BE183" s="216">
        <f t="shared" si="19"/>
        <v>0</v>
      </c>
      <c r="BF183" s="216">
        <f t="shared" si="20"/>
        <v>0</v>
      </c>
      <c r="BG183" s="216">
        <f t="shared" si="21"/>
        <v>0</v>
      </c>
      <c r="BH183" s="216">
        <f t="shared" si="22"/>
        <v>0</v>
      </c>
      <c r="BI183" s="216">
        <f t="shared" si="23"/>
        <v>0</v>
      </c>
      <c r="BJ183" s="13" t="s">
        <v>83</v>
      </c>
      <c r="BK183" s="216">
        <f t="shared" si="24"/>
        <v>0</v>
      </c>
      <c r="BL183" s="13" t="s">
        <v>231</v>
      </c>
      <c r="BM183" s="215" t="s">
        <v>367</v>
      </c>
    </row>
    <row r="184" spans="2:65" s="1" customFormat="1" ht="16.5" customHeight="1">
      <c r="B184" s="30"/>
      <c r="C184" s="205" t="s">
        <v>292</v>
      </c>
      <c r="D184" s="205" t="s">
        <v>201</v>
      </c>
      <c r="E184" s="206" t="s">
        <v>2294</v>
      </c>
      <c r="F184" s="207" t="s">
        <v>2295</v>
      </c>
      <c r="G184" s="208" t="s">
        <v>266</v>
      </c>
      <c r="H184" s="209">
        <v>0.31</v>
      </c>
      <c r="I184" s="210"/>
      <c r="J184" s="209">
        <f t="shared" si="15"/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 t="shared" si="16"/>
        <v>0</v>
      </c>
      <c r="Q184" s="213">
        <v>0</v>
      </c>
      <c r="R184" s="213">
        <f t="shared" si="17"/>
        <v>0</v>
      </c>
      <c r="S184" s="213">
        <v>0</v>
      </c>
      <c r="T184" s="214">
        <f t="shared" si="18"/>
        <v>0</v>
      </c>
      <c r="AR184" s="215" t="s">
        <v>231</v>
      </c>
      <c r="AT184" s="215" t="s">
        <v>201</v>
      </c>
      <c r="AU184" s="215" t="s">
        <v>83</v>
      </c>
      <c r="AY184" s="13" t="s">
        <v>198</v>
      </c>
      <c r="BE184" s="216">
        <f t="shared" si="19"/>
        <v>0</v>
      </c>
      <c r="BF184" s="216">
        <f t="shared" si="20"/>
        <v>0</v>
      </c>
      <c r="BG184" s="216">
        <f t="shared" si="21"/>
        <v>0</v>
      </c>
      <c r="BH184" s="216">
        <f t="shared" si="22"/>
        <v>0</v>
      </c>
      <c r="BI184" s="216">
        <f t="shared" si="23"/>
        <v>0</v>
      </c>
      <c r="BJ184" s="13" t="s">
        <v>83</v>
      </c>
      <c r="BK184" s="216">
        <f t="shared" si="24"/>
        <v>0</v>
      </c>
      <c r="BL184" s="13" t="s">
        <v>231</v>
      </c>
      <c r="BM184" s="215" t="s">
        <v>370</v>
      </c>
    </row>
    <row r="185" spans="2:65" s="1" customFormat="1" ht="16.5" customHeight="1">
      <c r="B185" s="30"/>
      <c r="C185" s="205" t="s">
        <v>371</v>
      </c>
      <c r="D185" s="205" t="s">
        <v>201</v>
      </c>
      <c r="E185" s="206" t="s">
        <v>2296</v>
      </c>
      <c r="F185" s="207" t="s">
        <v>2297</v>
      </c>
      <c r="G185" s="208" t="s">
        <v>266</v>
      </c>
      <c r="H185" s="209">
        <v>0.31</v>
      </c>
      <c r="I185" s="210"/>
      <c r="J185" s="209">
        <f t="shared" si="15"/>
        <v>0</v>
      </c>
      <c r="K185" s="207" t="s">
        <v>1</v>
      </c>
      <c r="L185" s="34"/>
      <c r="M185" s="211" t="s">
        <v>1</v>
      </c>
      <c r="N185" s="212" t="s">
        <v>41</v>
      </c>
      <c r="O185" s="62"/>
      <c r="P185" s="213">
        <f t="shared" si="16"/>
        <v>0</v>
      </c>
      <c r="Q185" s="213">
        <v>0</v>
      </c>
      <c r="R185" s="213">
        <f t="shared" si="17"/>
        <v>0</v>
      </c>
      <c r="S185" s="213">
        <v>0</v>
      </c>
      <c r="T185" s="214">
        <f t="shared" si="18"/>
        <v>0</v>
      </c>
      <c r="AR185" s="215" t="s">
        <v>231</v>
      </c>
      <c r="AT185" s="215" t="s">
        <v>201</v>
      </c>
      <c r="AU185" s="215" t="s">
        <v>83</v>
      </c>
      <c r="AY185" s="13" t="s">
        <v>198</v>
      </c>
      <c r="BE185" s="216">
        <f t="shared" si="19"/>
        <v>0</v>
      </c>
      <c r="BF185" s="216">
        <f t="shared" si="20"/>
        <v>0</v>
      </c>
      <c r="BG185" s="216">
        <f t="shared" si="21"/>
        <v>0</v>
      </c>
      <c r="BH185" s="216">
        <f t="shared" si="22"/>
        <v>0</v>
      </c>
      <c r="BI185" s="216">
        <f t="shared" si="23"/>
        <v>0</v>
      </c>
      <c r="BJ185" s="13" t="s">
        <v>83</v>
      </c>
      <c r="BK185" s="216">
        <f t="shared" si="24"/>
        <v>0</v>
      </c>
      <c r="BL185" s="13" t="s">
        <v>231</v>
      </c>
      <c r="BM185" s="215" t="s">
        <v>374</v>
      </c>
    </row>
    <row r="186" spans="2:65" s="11" customFormat="1" ht="25.9" customHeight="1">
      <c r="B186" s="189"/>
      <c r="C186" s="190"/>
      <c r="D186" s="191" t="s">
        <v>75</v>
      </c>
      <c r="E186" s="192" t="s">
        <v>2298</v>
      </c>
      <c r="F186" s="192" t="s">
        <v>2299</v>
      </c>
      <c r="G186" s="190"/>
      <c r="H186" s="190"/>
      <c r="I186" s="193"/>
      <c r="J186" s="194">
        <f>BK186</f>
        <v>0</v>
      </c>
      <c r="K186" s="190"/>
      <c r="L186" s="195"/>
      <c r="M186" s="196"/>
      <c r="N186" s="197"/>
      <c r="O186" s="197"/>
      <c r="P186" s="198">
        <f>SUM(P187:P206)</f>
        <v>0</v>
      </c>
      <c r="Q186" s="197"/>
      <c r="R186" s="198">
        <f>SUM(R187:R206)</f>
        <v>1.405E-2</v>
      </c>
      <c r="S186" s="197"/>
      <c r="T186" s="199">
        <f>SUM(T187:T206)</f>
        <v>0</v>
      </c>
      <c r="AR186" s="200" t="s">
        <v>85</v>
      </c>
      <c r="AT186" s="201" t="s">
        <v>75</v>
      </c>
      <c r="AU186" s="201" t="s">
        <v>76</v>
      </c>
      <c r="AY186" s="200" t="s">
        <v>198</v>
      </c>
      <c r="BK186" s="202">
        <f>SUM(BK187:BK206)</f>
        <v>0</v>
      </c>
    </row>
    <row r="187" spans="2:65" s="1" customFormat="1" ht="24" customHeight="1">
      <c r="B187" s="30"/>
      <c r="C187" s="205" t="s">
        <v>295</v>
      </c>
      <c r="D187" s="205" t="s">
        <v>201</v>
      </c>
      <c r="E187" s="206" t="s">
        <v>2300</v>
      </c>
      <c r="F187" s="207" t="s">
        <v>2301</v>
      </c>
      <c r="G187" s="208" t="s">
        <v>204</v>
      </c>
      <c r="H187" s="209">
        <v>1</v>
      </c>
      <c r="I187" s="210"/>
      <c r="J187" s="209">
        <f t="shared" ref="J187:J206" si="25">ROUND(I187*H187,2)</f>
        <v>0</v>
      </c>
      <c r="K187" s="207" t="s">
        <v>1</v>
      </c>
      <c r="L187" s="34"/>
      <c r="M187" s="211" t="s">
        <v>1</v>
      </c>
      <c r="N187" s="212" t="s">
        <v>41</v>
      </c>
      <c r="O187" s="62"/>
      <c r="P187" s="213">
        <f t="shared" ref="P187:P206" si="26">O187*H187</f>
        <v>0</v>
      </c>
      <c r="Q187" s="213">
        <v>0</v>
      </c>
      <c r="R187" s="213">
        <f t="shared" ref="R187:R206" si="27">Q187*H187</f>
        <v>0</v>
      </c>
      <c r="S187" s="213">
        <v>0</v>
      </c>
      <c r="T187" s="214">
        <f t="shared" ref="T187:T206" si="28">S187*H187</f>
        <v>0</v>
      </c>
      <c r="AR187" s="215" t="s">
        <v>231</v>
      </c>
      <c r="AT187" s="215" t="s">
        <v>201</v>
      </c>
      <c r="AU187" s="215" t="s">
        <v>83</v>
      </c>
      <c r="AY187" s="13" t="s">
        <v>198</v>
      </c>
      <c r="BE187" s="216">
        <f t="shared" ref="BE187:BE206" si="29">IF(N187="základní",J187,0)</f>
        <v>0</v>
      </c>
      <c r="BF187" s="216">
        <f t="shared" ref="BF187:BF206" si="30">IF(N187="snížená",J187,0)</f>
        <v>0</v>
      </c>
      <c r="BG187" s="216">
        <f t="shared" ref="BG187:BG206" si="31">IF(N187="zákl. přenesená",J187,0)</f>
        <v>0</v>
      </c>
      <c r="BH187" s="216">
        <f t="shared" ref="BH187:BH206" si="32">IF(N187="sníž. přenesená",J187,0)</f>
        <v>0</v>
      </c>
      <c r="BI187" s="216">
        <f t="shared" ref="BI187:BI206" si="33">IF(N187="nulová",J187,0)</f>
        <v>0</v>
      </c>
      <c r="BJ187" s="13" t="s">
        <v>83</v>
      </c>
      <c r="BK187" s="216">
        <f t="shared" ref="BK187:BK206" si="34">ROUND(I187*H187,2)</f>
        <v>0</v>
      </c>
      <c r="BL187" s="13" t="s">
        <v>231</v>
      </c>
      <c r="BM187" s="215" t="s">
        <v>377</v>
      </c>
    </row>
    <row r="188" spans="2:65" s="1" customFormat="1" ht="24" customHeight="1">
      <c r="B188" s="30"/>
      <c r="C188" s="222" t="s">
        <v>378</v>
      </c>
      <c r="D188" s="222" t="s">
        <v>1905</v>
      </c>
      <c r="E188" s="223" t="s">
        <v>2302</v>
      </c>
      <c r="F188" s="224" t="s">
        <v>2303</v>
      </c>
      <c r="G188" s="225" t="s">
        <v>204</v>
      </c>
      <c r="H188" s="226">
        <v>1</v>
      </c>
      <c r="I188" s="227"/>
      <c r="J188" s="226">
        <f t="shared" si="25"/>
        <v>0</v>
      </c>
      <c r="K188" s="224" t="s">
        <v>1</v>
      </c>
      <c r="L188" s="228"/>
      <c r="M188" s="229" t="s">
        <v>1</v>
      </c>
      <c r="N188" s="230" t="s">
        <v>41</v>
      </c>
      <c r="O188" s="62"/>
      <c r="P188" s="213">
        <f t="shared" si="26"/>
        <v>0</v>
      </c>
      <c r="Q188" s="213">
        <v>4.0000000000000001E-3</v>
      </c>
      <c r="R188" s="213">
        <f t="shared" si="27"/>
        <v>4.0000000000000001E-3</v>
      </c>
      <c r="S188" s="213">
        <v>0</v>
      </c>
      <c r="T188" s="214">
        <f t="shared" si="28"/>
        <v>0</v>
      </c>
      <c r="AR188" s="215" t="s">
        <v>267</v>
      </c>
      <c r="AT188" s="215" t="s">
        <v>1905</v>
      </c>
      <c r="AU188" s="215" t="s">
        <v>83</v>
      </c>
      <c r="AY188" s="13" t="s">
        <v>198</v>
      </c>
      <c r="BE188" s="216">
        <f t="shared" si="29"/>
        <v>0</v>
      </c>
      <c r="BF188" s="216">
        <f t="shared" si="30"/>
        <v>0</v>
      </c>
      <c r="BG188" s="216">
        <f t="shared" si="31"/>
        <v>0</v>
      </c>
      <c r="BH188" s="216">
        <f t="shared" si="32"/>
        <v>0</v>
      </c>
      <c r="BI188" s="216">
        <f t="shared" si="33"/>
        <v>0</v>
      </c>
      <c r="BJ188" s="13" t="s">
        <v>83</v>
      </c>
      <c r="BK188" s="216">
        <f t="shared" si="34"/>
        <v>0</v>
      </c>
      <c r="BL188" s="13" t="s">
        <v>231</v>
      </c>
      <c r="BM188" s="215" t="s">
        <v>381</v>
      </c>
    </row>
    <row r="189" spans="2:65" s="1" customFormat="1" ht="24" customHeight="1">
      <c r="B189" s="30"/>
      <c r="C189" s="205" t="s">
        <v>299</v>
      </c>
      <c r="D189" s="205" t="s">
        <v>201</v>
      </c>
      <c r="E189" s="206" t="s">
        <v>2304</v>
      </c>
      <c r="F189" s="207" t="s">
        <v>2305</v>
      </c>
      <c r="G189" s="208" t="s">
        <v>211</v>
      </c>
      <c r="H189" s="209">
        <v>1</v>
      </c>
      <c r="I189" s="210"/>
      <c r="J189" s="209">
        <f t="shared" si="25"/>
        <v>0</v>
      </c>
      <c r="K189" s="207" t="s">
        <v>1</v>
      </c>
      <c r="L189" s="34"/>
      <c r="M189" s="211" t="s">
        <v>1</v>
      </c>
      <c r="N189" s="212" t="s">
        <v>41</v>
      </c>
      <c r="O189" s="62"/>
      <c r="P189" s="213">
        <f t="shared" si="26"/>
        <v>0</v>
      </c>
      <c r="Q189" s="213">
        <v>0</v>
      </c>
      <c r="R189" s="213">
        <f t="shared" si="27"/>
        <v>0</v>
      </c>
      <c r="S189" s="213">
        <v>0</v>
      </c>
      <c r="T189" s="214">
        <f t="shared" si="28"/>
        <v>0</v>
      </c>
      <c r="AR189" s="215" t="s">
        <v>231</v>
      </c>
      <c r="AT189" s="215" t="s">
        <v>201</v>
      </c>
      <c r="AU189" s="215" t="s">
        <v>83</v>
      </c>
      <c r="AY189" s="13" t="s">
        <v>198</v>
      </c>
      <c r="BE189" s="216">
        <f t="shared" si="29"/>
        <v>0</v>
      </c>
      <c r="BF189" s="216">
        <f t="shared" si="30"/>
        <v>0</v>
      </c>
      <c r="BG189" s="216">
        <f t="shared" si="31"/>
        <v>0</v>
      </c>
      <c r="BH189" s="216">
        <f t="shared" si="32"/>
        <v>0</v>
      </c>
      <c r="BI189" s="216">
        <f t="shared" si="33"/>
        <v>0</v>
      </c>
      <c r="BJ189" s="13" t="s">
        <v>83</v>
      </c>
      <c r="BK189" s="216">
        <f t="shared" si="34"/>
        <v>0</v>
      </c>
      <c r="BL189" s="13" t="s">
        <v>231</v>
      </c>
      <c r="BM189" s="215" t="s">
        <v>384</v>
      </c>
    </row>
    <row r="190" spans="2:65" s="1" customFormat="1" ht="24" customHeight="1">
      <c r="B190" s="30"/>
      <c r="C190" s="222" t="s">
        <v>385</v>
      </c>
      <c r="D190" s="222" t="s">
        <v>1905</v>
      </c>
      <c r="E190" s="223" t="s">
        <v>2306</v>
      </c>
      <c r="F190" s="224" t="s">
        <v>2307</v>
      </c>
      <c r="G190" s="225" t="s">
        <v>204</v>
      </c>
      <c r="H190" s="226">
        <v>1</v>
      </c>
      <c r="I190" s="227"/>
      <c r="J190" s="226">
        <f t="shared" si="25"/>
        <v>0</v>
      </c>
      <c r="K190" s="224" t="s">
        <v>1</v>
      </c>
      <c r="L190" s="228"/>
      <c r="M190" s="229" t="s">
        <v>1</v>
      </c>
      <c r="N190" s="230" t="s">
        <v>41</v>
      </c>
      <c r="O190" s="62"/>
      <c r="P190" s="213">
        <f t="shared" si="26"/>
        <v>0</v>
      </c>
      <c r="Q190" s="213">
        <v>2E-3</v>
      </c>
      <c r="R190" s="213">
        <f t="shared" si="27"/>
        <v>2E-3</v>
      </c>
      <c r="S190" s="213">
        <v>0</v>
      </c>
      <c r="T190" s="214">
        <f t="shared" si="28"/>
        <v>0</v>
      </c>
      <c r="AR190" s="215" t="s">
        <v>267</v>
      </c>
      <c r="AT190" s="215" t="s">
        <v>1905</v>
      </c>
      <c r="AU190" s="215" t="s">
        <v>83</v>
      </c>
      <c r="AY190" s="13" t="s">
        <v>198</v>
      </c>
      <c r="BE190" s="216">
        <f t="shared" si="29"/>
        <v>0</v>
      </c>
      <c r="BF190" s="216">
        <f t="shared" si="30"/>
        <v>0</v>
      </c>
      <c r="BG190" s="216">
        <f t="shared" si="31"/>
        <v>0</v>
      </c>
      <c r="BH190" s="216">
        <f t="shared" si="32"/>
        <v>0</v>
      </c>
      <c r="BI190" s="216">
        <f t="shared" si="33"/>
        <v>0</v>
      </c>
      <c r="BJ190" s="13" t="s">
        <v>83</v>
      </c>
      <c r="BK190" s="216">
        <f t="shared" si="34"/>
        <v>0</v>
      </c>
      <c r="BL190" s="13" t="s">
        <v>231</v>
      </c>
      <c r="BM190" s="215" t="s">
        <v>388</v>
      </c>
    </row>
    <row r="191" spans="2:65" s="1" customFormat="1" ht="24" customHeight="1">
      <c r="B191" s="30"/>
      <c r="C191" s="205" t="s">
        <v>304</v>
      </c>
      <c r="D191" s="205" t="s">
        <v>201</v>
      </c>
      <c r="E191" s="206" t="s">
        <v>2308</v>
      </c>
      <c r="F191" s="207" t="s">
        <v>2309</v>
      </c>
      <c r="G191" s="208" t="s">
        <v>256</v>
      </c>
      <c r="H191" s="209">
        <v>2</v>
      </c>
      <c r="I191" s="210"/>
      <c r="J191" s="209">
        <f t="shared" si="25"/>
        <v>0</v>
      </c>
      <c r="K191" s="207" t="s">
        <v>1</v>
      </c>
      <c r="L191" s="34"/>
      <c r="M191" s="211" t="s">
        <v>1</v>
      </c>
      <c r="N191" s="212" t="s">
        <v>41</v>
      </c>
      <c r="O191" s="62"/>
      <c r="P191" s="213">
        <f t="shared" si="26"/>
        <v>0</v>
      </c>
      <c r="Q191" s="213">
        <v>0</v>
      </c>
      <c r="R191" s="213">
        <f t="shared" si="27"/>
        <v>0</v>
      </c>
      <c r="S191" s="213">
        <v>0</v>
      </c>
      <c r="T191" s="214">
        <f t="shared" si="28"/>
        <v>0</v>
      </c>
      <c r="AR191" s="215" t="s">
        <v>231</v>
      </c>
      <c r="AT191" s="215" t="s">
        <v>201</v>
      </c>
      <c r="AU191" s="215" t="s">
        <v>83</v>
      </c>
      <c r="AY191" s="13" t="s">
        <v>198</v>
      </c>
      <c r="BE191" s="216">
        <f t="shared" si="29"/>
        <v>0</v>
      </c>
      <c r="BF191" s="216">
        <f t="shared" si="30"/>
        <v>0</v>
      </c>
      <c r="BG191" s="216">
        <f t="shared" si="31"/>
        <v>0</v>
      </c>
      <c r="BH191" s="216">
        <f t="shared" si="32"/>
        <v>0</v>
      </c>
      <c r="BI191" s="216">
        <f t="shared" si="33"/>
        <v>0</v>
      </c>
      <c r="BJ191" s="13" t="s">
        <v>83</v>
      </c>
      <c r="BK191" s="216">
        <f t="shared" si="34"/>
        <v>0</v>
      </c>
      <c r="BL191" s="13" t="s">
        <v>231</v>
      </c>
      <c r="BM191" s="215" t="s">
        <v>392</v>
      </c>
    </row>
    <row r="192" spans="2:65" s="1" customFormat="1" ht="24" customHeight="1">
      <c r="B192" s="30"/>
      <c r="C192" s="222" t="s">
        <v>393</v>
      </c>
      <c r="D192" s="222" t="s">
        <v>1905</v>
      </c>
      <c r="E192" s="223" t="s">
        <v>2310</v>
      </c>
      <c r="F192" s="224" t="s">
        <v>2311</v>
      </c>
      <c r="G192" s="225" t="s">
        <v>204</v>
      </c>
      <c r="H192" s="226">
        <v>2</v>
      </c>
      <c r="I192" s="227"/>
      <c r="J192" s="226">
        <f t="shared" si="25"/>
        <v>0</v>
      </c>
      <c r="K192" s="224" t="s">
        <v>1</v>
      </c>
      <c r="L192" s="228"/>
      <c r="M192" s="229" t="s">
        <v>1</v>
      </c>
      <c r="N192" s="230" t="s">
        <v>41</v>
      </c>
      <c r="O192" s="62"/>
      <c r="P192" s="213">
        <f t="shared" si="26"/>
        <v>0</v>
      </c>
      <c r="Q192" s="213">
        <v>1.1999999999999999E-3</v>
      </c>
      <c r="R192" s="213">
        <f t="shared" si="27"/>
        <v>2.3999999999999998E-3</v>
      </c>
      <c r="S192" s="213">
        <v>0</v>
      </c>
      <c r="T192" s="214">
        <f t="shared" si="28"/>
        <v>0</v>
      </c>
      <c r="AR192" s="215" t="s">
        <v>267</v>
      </c>
      <c r="AT192" s="215" t="s">
        <v>1905</v>
      </c>
      <c r="AU192" s="215" t="s">
        <v>83</v>
      </c>
      <c r="AY192" s="13" t="s">
        <v>198</v>
      </c>
      <c r="BE192" s="216">
        <f t="shared" si="29"/>
        <v>0</v>
      </c>
      <c r="BF192" s="216">
        <f t="shared" si="30"/>
        <v>0</v>
      </c>
      <c r="BG192" s="216">
        <f t="shared" si="31"/>
        <v>0</v>
      </c>
      <c r="BH192" s="216">
        <f t="shared" si="32"/>
        <v>0</v>
      </c>
      <c r="BI192" s="216">
        <f t="shared" si="33"/>
        <v>0</v>
      </c>
      <c r="BJ192" s="13" t="s">
        <v>83</v>
      </c>
      <c r="BK192" s="216">
        <f t="shared" si="34"/>
        <v>0</v>
      </c>
      <c r="BL192" s="13" t="s">
        <v>231</v>
      </c>
      <c r="BM192" s="215" t="s">
        <v>396</v>
      </c>
    </row>
    <row r="193" spans="2:65" s="1" customFormat="1" ht="24" customHeight="1">
      <c r="B193" s="30"/>
      <c r="C193" s="205" t="s">
        <v>307</v>
      </c>
      <c r="D193" s="205" t="s">
        <v>201</v>
      </c>
      <c r="E193" s="206" t="s">
        <v>2312</v>
      </c>
      <c r="F193" s="207" t="s">
        <v>2313</v>
      </c>
      <c r="G193" s="208" t="s">
        <v>256</v>
      </c>
      <c r="H193" s="209">
        <v>1</v>
      </c>
      <c r="I193" s="210"/>
      <c r="J193" s="209">
        <f t="shared" si="25"/>
        <v>0</v>
      </c>
      <c r="K193" s="207" t="s">
        <v>1</v>
      </c>
      <c r="L193" s="34"/>
      <c r="M193" s="211" t="s">
        <v>1</v>
      </c>
      <c r="N193" s="212" t="s">
        <v>41</v>
      </c>
      <c r="O193" s="62"/>
      <c r="P193" s="213">
        <f t="shared" si="26"/>
        <v>0</v>
      </c>
      <c r="Q193" s="213">
        <v>0</v>
      </c>
      <c r="R193" s="213">
        <f t="shared" si="27"/>
        <v>0</v>
      </c>
      <c r="S193" s="213">
        <v>0</v>
      </c>
      <c r="T193" s="214">
        <f t="shared" si="28"/>
        <v>0</v>
      </c>
      <c r="AR193" s="215" t="s">
        <v>231</v>
      </c>
      <c r="AT193" s="215" t="s">
        <v>201</v>
      </c>
      <c r="AU193" s="215" t="s">
        <v>83</v>
      </c>
      <c r="AY193" s="13" t="s">
        <v>198</v>
      </c>
      <c r="BE193" s="216">
        <f t="shared" si="29"/>
        <v>0</v>
      </c>
      <c r="BF193" s="216">
        <f t="shared" si="30"/>
        <v>0</v>
      </c>
      <c r="BG193" s="216">
        <f t="shared" si="31"/>
        <v>0</v>
      </c>
      <c r="BH193" s="216">
        <f t="shared" si="32"/>
        <v>0</v>
      </c>
      <c r="BI193" s="216">
        <f t="shared" si="33"/>
        <v>0</v>
      </c>
      <c r="BJ193" s="13" t="s">
        <v>83</v>
      </c>
      <c r="BK193" s="216">
        <f t="shared" si="34"/>
        <v>0</v>
      </c>
      <c r="BL193" s="13" t="s">
        <v>231</v>
      </c>
      <c r="BM193" s="215" t="s">
        <v>399</v>
      </c>
    </row>
    <row r="194" spans="2:65" s="1" customFormat="1" ht="24" customHeight="1">
      <c r="B194" s="30"/>
      <c r="C194" s="222" t="s">
        <v>400</v>
      </c>
      <c r="D194" s="222" t="s">
        <v>1905</v>
      </c>
      <c r="E194" s="223" t="s">
        <v>2314</v>
      </c>
      <c r="F194" s="224" t="s">
        <v>2315</v>
      </c>
      <c r="G194" s="225" t="s">
        <v>204</v>
      </c>
      <c r="H194" s="226">
        <v>1</v>
      </c>
      <c r="I194" s="227"/>
      <c r="J194" s="226">
        <f t="shared" si="25"/>
        <v>0</v>
      </c>
      <c r="K194" s="224" t="s">
        <v>1</v>
      </c>
      <c r="L194" s="228"/>
      <c r="M194" s="229" t="s">
        <v>1</v>
      </c>
      <c r="N194" s="230" t="s">
        <v>41</v>
      </c>
      <c r="O194" s="62"/>
      <c r="P194" s="213">
        <f t="shared" si="26"/>
        <v>0</v>
      </c>
      <c r="Q194" s="213">
        <v>1.6000000000000001E-3</v>
      </c>
      <c r="R194" s="213">
        <f t="shared" si="27"/>
        <v>1.6000000000000001E-3</v>
      </c>
      <c r="S194" s="213">
        <v>0</v>
      </c>
      <c r="T194" s="214">
        <f t="shared" si="28"/>
        <v>0</v>
      </c>
      <c r="AR194" s="215" t="s">
        <v>267</v>
      </c>
      <c r="AT194" s="215" t="s">
        <v>1905</v>
      </c>
      <c r="AU194" s="215" t="s">
        <v>83</v>
      </c>
      <c r="AY194" s="13" t="s">
        <v>198</v>
      </c>
      <c r="BE194" s="216">
        <f t="shared" si="29"/>
        <v>0</v>
      </c>
      <c r="BF194" s="216">
        <f t="shared" si="30"/>
        <v>0</v>
      </c>
      <c r="BG194" s="216">
        <f t="shared" si="31"/>
        <v>0</v>
      </c>
      <c r="BH194" s="216">
        <f t="shared" si="32"/>
        <v>0</v>
      </c>
      <c r="BI194" s="216">
        <f t="shared" si="33"/>
        <v>0</v>
      </c>
      <c r="BJ194" s="13" t="s">
        <v>83</v>
      </c>
      <c r="BK194" s="216">
        <f t="shared" si="34"/>
        <v>0</v>
      </c>
      <c r="BL194" s="13" t="s">
        <v>231</v>
      </c>
      <c r="BM194" s="215" t="s">
        <v>403</v>
      </c>
    </row>
    <row r="195" spans="2:65" s="1" customFormat="1" ht="24" customHeight="1">
      <c r="B195" s="30"/>
      <c r="C195" s="205" t="s">
        <v>310</v>
      </c>
      <c r="D195" s="205" t="s">
        <v>201</v>
      </c>
      <c r="E195" s="206" t="s">
        <v>2316</v>
      </c>
      <c r="F195" s="207" t="s">
        <v>2317</v>
      </c>
      <c r="G195" s="208" t="s">
        <v>204</v>
      </c>
      <c r="H195" s="209">
        <v>1</v>
      </c>
      <c r="I195" s="210"/>
      <c r="J195" s="209">
        <f t="shared" si="25"/>
        <v>0</v>
      </c>
      <c r="K195" s="207" t="s">
        <v>1</v>
      </c>
      <c r="L195" s="34"/>
      <c r="M195" s="211" t="s">
        <v>1</v>
      </c>
      <c r="N195" s="212" t="s">
        <v>41</v>
      </c>
      <c r="O195" s="62"/>
      <c r="P195" s="213">
        <f t="shared" si="26"/>
        <v>0</v>
      </c>
      <c r="Q195" s="213">
        <v>0</v>
      </c>
      <c r="R195" s="213">
        <f t="shared" si="27"/>
        <v>0</v>
      </c>
      <c r="S195" s="213">
        <v>0</v>
      </c>
      <c r="T195" s="214">
        <f t="shared" si="28"/>
        <v>0</v>
      </c>
      <c r="AR195" s="215" t="s">
        <v>231</v>
      </c>
      <c r="AT195" s="215" t="s">
        <v>201</v>
      </c>
      <c r="AU195" s="215" t="s">
        <v>83</v>
      </c>
      <c r="AY195" s="13" t="s">
        <v>198</v>
      </c>
      <c r="BE195" s="216">
        <f t="shared" si="29"/>
        <v>0</v>
      </c>
      <c r="BF195" s="216">
        <f t="shared" si="30"/>
        <v>0</v>
      </c>
      <c r="BG195" s="216">
        <f t="shared" si="31"/>
        <v>0</v>
      </c>
      <c r="BH195" s="216">
        <f t="shared" si="32"/>
        <v>0</v>
      </c>
      <c r="BI195" s="216">
        <f t="shared" si="33"/>
        <v>0</v>
      </c>
      <c r="BJ195" s="13" t="s">
        <v>83</v>
      </c>
      <c r="BK195" s="216">
        <f t="shared" si="34"/>
        <v>0</v>
      </c>
      <c r="BL195" s="13" t="s">
        <v>231</v>
      </c>
      <c r="BM195" s="215" t="s">
        <v>407</v>
      </c>
    </row>
    <row r="196" spans="2:65" s="1" customFormat="1" ht="24" customHeight="1">
      <c r="B196" s="30"/>
      <c r="C196" s="222" t="s">
        <v>408</v>
      </c>
      <c r="D196" s="222" t="s">
        <v>1905</v>
      </c>
      <c r="E196" s="223" t="s">
        <v>2318</v>
      </c>
      <c r="F196" s="224" t="s">
        <v>2319</v>
      </c>
      <c r="G196" s="225" t="s">
        <v>204</v>
      </c>
      <c r="H196" s="226">
        <v>1</v>
      </c>
      <c r="I196" s="227"/>
      <c r="J196" s="226">
        <f t="shared" si="25"/>
        <v>0</v>
      </c>
      <c r="K196" s="224" t="s">
        <v>1</v>
      </c>
      <c r="L196" s="228"/>
      <c r="M196" s="229" t="s">
        <v>1</v>
      </c>
      <c r="N196" s="230" t="s">
        <v>41</v>
      </c>
      <c r="O196" s="62"/>
      <c r="P196" s="213">
        <f t="shared" si="26"/>
        <v>0</v>
      </c>
      <c r="Q196" s="213">
        <v>5.9999999999999995E-4</v>
      </c>
      <c r="R196" s="213">
        <f t="shared" si="27"/>
        <v>5.9999999999999995E-4</v>
      </c>
      <c r="S196" s="213">
        <v>0</v>
      </c>
      <c r="T196" s="214">
        <f t="shared" si="28"/>
        <v>0</v>
      </c>
      <c r="AR196" s="215" t="s">
        <v>267</v>
      </c>
      <c r="AT196" s="215" t="s">
        <v>1905</v>
      </c>
      <c r="AU196" s="215" t="s">
        <v>83</v>
      </c>
      <c r="AY196" s="13" t="s">
        <v>198</v>
      </c>
      <c r="BE196" s="216">
        <f t="shared" si="29"/>
        <v>0</v>
      </c>
      <c r="BF196" s="216">
        <f t="shared" si="30"/>
        <v>0</v>
      </c>
      <c r="BG196" s="216">
        <f t="shared" si="31"/>
        <v>0</v>
      </c>
      <c r="BH196" s="216">
        <f t="shared" si="32"/>
        <v>0</v>
      </c>
      <c r="BI196" s="216">
        <f t="shared" si="33"/>
        <v>0</v>
      </c>
      <c r="BJ196" s="13" t="s">
        <v>83</v>
      </c>
      <c r="BK196" s="216">
        <f t="shared" si="34"/>
        <v>0</v>
      </c>
      <c r="BL196" s="13" t="s">
        <v>231</v>
      </c>
      <c r="BM196" s="215" t="s">
        <v>411</v>
      </c>
    </row>
    <row r="197" spans="2:65" s="1" customFormat="1" ht="24" customHeight="1">
      <c r="B197" s="30"/>
      <c r="C197" s="205" t="s">
        <v>314</v>
      </c>
      <c r="D197" s="205" t="s">
        <v>201</v>
      </c>
      <c r="E197" s="206" t="s">
        <v>2320</v>
      </c>
      <c r="F197" s="207" t="s">
        <v>2317</v>
      </c>
      <c r="G197" s="208" t="s">
        <v>204</v>
      </c>
      <c r="H197" s="209">
        <v>1</v>
      </c>
      <c r="I197" s="210"/>
      <c r="J197" s="209">
        <f t="shared" si="25"/>
        <v>0</v>
      </c>
      <c r="K197" s="207" t="s">
        <v>1</v>
      </c>
      <c r="L197" s="34"/>
      <c r="M197" s="211" t="s">
        <v>1</v>
      </c>
      <c r="N197" s="212" t="s">
        <v>41</v>
      </c>
      <c r="O197" s="62"/>
      <c r="P197" s="213">
        <f t="shared" si="26"/>
        <v>0</v>
      </c>
      <c r="Q197" s="213">
        <v>0</v>
      </c>
      <c r="R197" s="213">
        <f t="shared" si="27"/>
        <v>0</v>
      </c>
      <c r="S197" s="213">
        <v>0</v>
      </c>
      <c r="T197" s="214">
        <f t="shared" si="28"/>
        <v>0</v>
      </c>
      <c r="AR197" s="215" t="s">
        <v>231</v>
      </c>
      <c r="AT197" s="215" t="s">
        <v>201</v>
      </c>
      <c r="AU197" s="215" t="s">
        <v>83</v>
      </c>
      <c r="AY197" s="13" t="s">
        <v>198</v>
      </c>
      <c r="BE197" s="216">
        <f t="shared" si="29"/>
        <v>0</v>
      </c>
      <c r="BF197" s="216">
        <f t="shared" si="30"/>
        <v>0</v>
      </c>
      <c r="BG197" s="216">
        <f t="shared" si="31"/>
        <v>0</v>
      </c>
      <c r="BH197" s="216">
        <f t="shared" si="32"/>
        <v>0</v>
      </c>
      <c r="BI197" s="216">
        <f t="shared" si="33"/>
        <v>0</v>
      </c>
      <c r="BJ197" s="13" t="s">
        <v>83</v>
      </c>
      <c r="BK197" s="216">
        <f t="shared" si="34"/>
        <v>0</v>
      </c>
      <c r="BL197" s="13" t="s">
        <v>231</v>
      </c>
      <c r="BM197" s="215" t="s">
        <v>414</v>
      </c>
    </row>
    <row r="198" spans="2:65" s="1" customFormat="1" ht="24" customHeight="1">
      <c r="B198" s="30"/>
      <c r="C198" s="222" t="s">
        <v>415</v>
      </c>
      <c r="D198" s="222" t="s">
        <v>1905</v>
      </c>
      <c r="E198" s="223" t="s">
        <v>2321</v>
      </c>
      <c r="F198" s="224" t="s">
        <v>2322</v>
      </c>
      <c r="G198" s="225" t="s">
        <v>204</v>
      </c>
      <c r="H198" s="226">
        <v>1</v>
      </c>
      <c r="I198" s="227"/>
      <c r="J198" s="226">
        <f t="shared" si="25"/>
        <v>0</v>
      </c>
      <c r="K198" s="224" t="s">
        <v>1</v>
      </c>
      <c r="L198" s="228"/>
      <c r="M198" s="229" t="s">
        <v>1</v>
      </c>
      <c r="N198" s="230" t="s">
        <v>41</v>
      </c>
      <c r="O198" s="62"/>
      <c r="P198" s="213">
        <f t="shared" si="26"/>
        <v>0</v>
      </c>
      <c r="Q198" s="213">
        <v>1E-3</v>
      </c>
      <c r="R198" s="213">
        <f t="shared" si="27"/>
        <v>1E-3</v>
      </c>
      <c r="S198" s="213">
        <v>0</v>
      </c>
      <c r="T198" s="214">
        <f t="shared" si="28"/>
        <v>0</v>
      </c>
      <c r="AR198" s="215" t="s">
        <v>267</v>
      </c>
      <c r="AT198" s="215" t="s">
        <v>1905</v>
      </c>
      <c r="AU198" s="215" t="s">
        <v>83</v>
      </c>
      <c r="AY198" s="13" t="s">
        <v>198</v>
      </c>
      <c r="BE198" s="216">
        <f t="shared" si="29"/>
        <v>0</v>
      </c>
      <c r="BF198" s="216">
        <f t="shared" si="30"/>
        <v>0</v>
      </c>
      <c r="BG198" s="216">
        <f t="shared" si="31"/>
        <v>0</v>
      </c>
      <c r="BH198" s="216">
        <f t="shared" si="32"/>
        <v>0</v>
      </c>
      <c r="BI198" s="216">
        <f t="shared" si="33"/>
        <v>0</v>
      </c>
      <c r="BJ198" s="13" t="s">
        <v>83</v>
      </c>
      <c r="BK198" s="216">
        <f t="shared" si="34"/>
        <v>0</v>
      </c>
      <c r="BL198" s="13" t="s">
        <v>231</v>
      </c>
      <c r="BM198" s="215" t="s">
        <v>417</v>
      </c>
    </row>
    <row r="199" spans="2:65" s="1" customFormat="1" ht="24" customHeight="1">
      <c r="B199" s="30"/>
      <c r="C199" s="205" t="s">
        <v>317</v>
      </c>
      <c r="D199" s="205" t="s">
        <v>201</v>
      </c>
      <c r="E199" s="206" t="s">
        <v>2323</v>
      </c>
      <c r="F199" s="207" t="s">
        <v>2324</v>
      </c>
      <c r="G199" s="208" t="s">
        <v>204</v>
      </c>
      <c r="H199" s="209">
        <v>1</v>
      </c>
      <c r="I199" s="210"/>
      <c r="J199" s="209">
        <f t="shared" si="25"/>
        <v>0</v>
      </c>
      <c r="K199" s="207" t="s">
        <v>1</v>
      </c>
      <c r="L199" s="34"/>
      <c r="M199" s="211" t="s">
        <v>1</v>
      </c>
      <c r="N199" s="212" t="s">
        <v>41</v>
      </c>
      <c r="O199" s="62"/>
      <c r="P199" s="213">
        <f t="shared" si="26"/>
        <v>0</v>
      </c>
      <c r="Q199" s="213">
        <v>0</v>
      </c>
      <c r="R199" s="213">
        <f t="shared" si="27"/>
        <v>0</v>
      </c>
      <c r="S199" s="213">
        <v>0</v>
      </c>
      <c r="T199" s="214">
        <f t="shared" si="28"/>
        <v>0</v>
      </c>
      <c r="AR199" s="215" t="s">
        <v>231</v>
      </c>
      <c r="AT199" s="215" t="s">
        <v>201</v>
      </c>
      <c r="AU199" s="215" t="s">
        <v>83</v>
      </c>
      <c r="AY199" s="13" t="s">
        <v>198</v>
      </c>
      <c r="BE199" s="216">
        <f t="shared" si="29"/>
        <v>0</v>
      </c>
      <c r="BF199" s="216">
        <f t="shared" si="30"/>
        <v>0</v>
      </c>
      <c r="BG199" s="216">
        <f t="shared" si="31"/>
        <v>0</v>
      </c>
      <c r="BH199" s="216">
        <f t="shared" si="32"/>
        <v>0</v>
      </c>
      <c r="BI199" s="216">
        <f t="shared" si="33"/>
        <v>0</v>
      </c>
      <c r="BJ199" s="13" t="s">
        <v>83</v>
      </c>
      <c r="BK199" s="216">
        <f t="shared" si="34"/>
        <v>0</v>
      </c>
      <c r="BL199" s="13" t="s">
        <v>231</v>
      </c>
      <c r="BM199" s="215" t="s">
        <v>420</v>
      </c>
    </row>
    <row r="200" spans="2:65" s="1" customFormat="1" ht="24" customHeight="1">
      <c r="B200" s="30"/>
      <c r="C200" s="222" t="s">
        <v>421</v>
      </c>
      <c r="D200" s="222" t="s">
        <v>1905</v>
      </c>
      <c r="E200" s="223" t="s">
        <v>2325</v>
      </c>
      <c r="F200" s="224" t="s">
        <v>2326</v>
      </c>
      <c r="G200" s="225" t="s">
        <v>204</v>
      </c>
      <c r="H200" s="226">
        <v>1</v>
      </c>
      <c r="I200" s="227"/>
      <c r="J200" s="226">
        <f t="shared" si="25"/>
        <v>0</v>
      </c>
      <c r="K200" s="224" t="s">
        <v>1</v>
      </c>
      <c r="L200" s="228"/>
      <c r="M200" s="229" t="s">
        <v>1</v>
      </c>
      <c r="N200" s="230" t="s">
        <v>41</v>
      </c>
      <c r="O200" s="62"/>
      <c r="P200" s="213">
        <f t="shared" si="26"/>
        <v>0</v>
      </c>
      <c r="Q200" s="213">
        <v>2.0000000000000001E-4</v>
      </c>
      <c r="R200" s="213">
        <f t="shared" si="27"/>
        <v>2.0000000000000001E-4</v>
      </c>
      <c r="S200" s="213">
        <v>0</v>
      </c>
      <c r="T200" s="214">
        <f t="shared" si="28"/>
        <v>0</v>
      </c>
      <c r="AR200" s="215" t="s">
        <v>267</v>
      </c>
      <c r="AT200" s="215" t="s">
        <v>1905</v>
      </c>
      <c r="AU200" s="215" t="s">
        <v>83</v>
      </c>
      <c r="AY200" s="13" t="s">
        <v>198</v>
      </c>
      <c r="BE200" s="216">
        <f t="shared" si="29"/>
        <v>0</v>
      </c>
      <c r="BF200" s="216">
        <f t="shared" si="30"/>
        <v>0</v>
      </c>
      <c r="BG200" s="216">
        <f t="shared" si="31"/>
        <v>0</v>
      </c>
      <c r="BH200" s="216">
        <f t="shared" si="32"/>
        <v>0</v>
      </c>
      <c r="BI200" s="216">
        <f t="shared" si="33"/>
        <v>0</v>
      </c>
      <c r="BJ200" s="13" t="s">
        <v>83</v>
      </c>
      <c r="BK200" s="216">
        <f t="shared" si="34"/>
        <v>0</v>
      </c>
      <c r="BL200" s="13" t="s">
        <v>231</v>
      </c>
      <c r="BM200" s="215" t="s">
        <v>424</v>
      </c>
    </row>
    <row r="201" spans="2:65" s="1" customFormat="1" ht="24" customHeight="1">
      <c r="B201" s="30"/>
      <c r="C201" s="205" t="s">
        <v>320</v>
      </c>
      <c r="D201" s="205" t="s">
        <v>201</v>
      </c>
      <c r="E201" s="206" t="s">
        <v>2327</v>
      </c>
      <c r="F201" s="207" t="s">
        <v>2317</v>
      </c>
      <c r="G201" s="208" t="s">
        <v>204</v>
      </c>
      <c r="H201" s="209">
        <v>1</v>
      </c>
      <c r="I201" s="210"/>
      <c r="J201" s="209">
        <f t="shared" si="25"/>
        <v>0</v>
      </c>
      <c r="K201" s="207" t="s">
        <v>1</v>
      </c>
      <c r="L201" s="34"/>
      <c r="M201" s="211" t="s">
        <v>1</v>
      </c>
      <c r="N201" s="212" t="s">
        <v>41</v>
      </c>
      <c r="O201" s="62"/>
      <c r="P201" s="213">
        <f t="shared" si="26"/>
        <v>0</v>
      </c>
      <c r="Q201" s="213">
        <v>0</v>
      </c>
      <c r="R201" s="213">
        <f t="shared" si="27"/>
        <v>0</v>
      </c>
      <c r="S201" s="213">
        <v>0</v>
      </c>
      <c r="T201" s="214">
        <f t="shared" si="28"/>
        <v>0</v>
      </c>
      <c r="AR201" s="215" t="s">
        <v>231</v>
      </c>
      <c r="AT201" s="215" t="s">
        <v>201</v>
      </c>
      <c r="AU201" s="215" t="s">
        <v>83</v>
      </c>
      <c r="AY201" s="13" t="s">
        <v>198</v>
      </c>
      <c r="BE201" s="216">
        <f t="shared" si="29"/>
        <v>0</v>
      </c>
      <c r="BF201" s="216">
        <f t="shared" si="30"/>
        <v>0</v>
      </c>
      <c r="BG201" s="216">
        <f t="shared" si="31"/>
        <v>0</v>
      </c>
      <c r="BH201" s="216">
        <f t="shared" si="32"/>
        <v>0</v>
      </c>
      <c r="BI201" s="216">
        <f t="shared" si="33"/>
        <v>0</v>
      </c>
      <c r="BJ201" s="13" t="s">
        <v>83</v>
      </c>
      <c r="BK201" s="216">
        <f t="shared" si="34"/>
        <v>0</v>
      </c>
      <c r="BL201" s="13" t="s">
        <v>231</v>
      </c>
      <c r="BM201" s="215" t="s">
        <v>427</v>
      </c>
    </row>
    <row r="202" spans="2:65" s="1" customFormat="1" ht="24" customHeight="1">
      <c r="B202" s="30"/>
      <c r="C202" s="222" t="s">
        <v>428</v>
      </c>
      <c r="D202" s="222" t="s">
        <v>1905</v>
      </c>
      <c r="E202" s="223" t="s">
        <v>2328</v>
      </c>
      <c r="F202" s="224" t="s">
        <v>2329</v>
      </c>
      <c r="G202" s="225" t="s">
        <v>204</v>
      </c>
      <c r="H202" s="226">
        <v>1</v>
      </c>
      <c r="I202" s="227"/>
      <c r="J202" s="226">
        <f t="shared" si="25"/>
        <v>0</v>
      </c>
      <c r="K202" s="224" t="s">
        <v>1</v>
      </c>
      <c r="L202" s="228"/>
      <c r="M202" s="229" t="s">
        <v>1</v>
      </c>
      <c r="N202" s="230" t="s">
        <v>41</v>
      </c>
      <c r="O202" s="62"/>
      <c r="P202" s="213">
        <f t="shared" si="26"/>
        <v>0</v>
      </c>
      <c r="Q202" s="213">
        <v>1.5E-3</v>
      </c>
      <c r="R202" s="213">
        <f t="shared" si="27"/>
        <v>1.5E-3</v>
      </c>
      <c r="S202" s="213">
        <v>0</v>
      </c>
      <c r="T202" s="214">
        <f t="shared" si="28"/>
        <v>0</v>
      </c>
      <c r="AR202" s="215" t="s">
        <v>267</v>
      </c>
      <c r="AT202" s="215" t="s">
        <v>1905</v>
      </c>
      <c r="AU202" s="215" t="s">
        <v>83</v>
      </c>
      <c r="AY202" s="13" t="s">
        <v>198</v>
      </c>
      <c r="BE202" s="216">
        <f t="shared" si="29"/>
        <v>0</v>
      </c>
      <c r="BF202" s="216">
        <f t="shared" si="30"/>
        <v>0</v>
      </c>
      <c r="BG202" s="216">
        <f t="shared" si="31"/>
        <v>0</v>
      </c>
      <c r="BH202" s="216">
        <f t="shared" si="32"/>
        <v>0</v>
      </c>
      <c r="BI202" s="216">
        <f t="shared" si="33"/>
        <v>0</v>
      </c>
      <c r="BJ202" s="13" t="s">
        <v>83</v>
      </c>
      <c r="BK202" s="216">
        <f t="shared" si="34"/>
        <v>0</v>
      </c>
      <c r="BL202" s="13" t="s">
        <v>231</v>
      </c>
      <c r="BM202" s="215" t="s">
        <v>431</v>
      </c>
    </row>
    <row r="203" spans="2:65" s="1" customFormat="1" ht="24" customHeight="1">
      <c r="B203" s="30"/>
      <c r="C203" s="205" t="s">
        <v>323</v>
      </c>
      <c r="D203" s="205" t="s">
        <v>201</v>
      </c>
      <c r="E203" s="206" t="s">
        <v>2308</v>
      </c>
      <c r="F203" s="207" t="s">
        <v>2309</v>
      </c>
      <c r="G203" s="208" t="s">
        <v>256</v>
      </c>
      <c r="H203" s="209">
        <v>1.5</v>
      </c>
      <c r="I203" s="210"/>
      <c r="J203" s="209">
        <f t="shared" si="25"/>
        <v>0</v>
      </c>
      <c r="K203" s="207" t="s">
        <v>1</v>
      </c>
      <c r="L203" s="34"/>
      <c r="M203" s="211" t="s">
        <v>1</v>
      </c>
      <c r="N203" s="212" t="s">
        <v>41</v>
      </c>
      <c r="O203" s="62"/>
      <c r="P203" s="213">
        <f t="shared" si="26"/>
        <v>0</v>
      </c>
      <c r="Q203" s="213">
        <v>0</v>
      </c>
      <c r="R203" s="213">
        <f t="shared" si="27"/>
        <v>0</v>
      </c>
      <c r="S203" s="213">
        <v>0</v>
      </c>
      <c r="T203" s="214">
        <f t="shared" si="28"/>
        <v>0</v>
      </c>
      <c r="AR203" s="215" t="s">
        <v>231</v>
      </c>
      <c r="AT203" s="215" t="s">
        <v>201</v>
      </c>
      <c r="AU203" s="215" t="s">
        <v>83</v>
      </c>
      <c r="AY203" s="13" t="s">
        <v>198</v>
      </c>
      <c r="BE203" s="216">
        <f t="shared" si="29"/>
        <v>0</v>
      </c>
      <c r="BF203" s="216">
        <f t="shared" si="30"/>
        <v>0</v>
      </c>
      <c r="BG203" s="216">
        <f t="shared" si="31"/>
        <v>0</v>
      </c>
      <c r="BH203" s="216">
        <f t="shared" si="32"/>
        <v>0</v>
      </c>
      <c r="BI203" s="216">
        <f t="shared" si="33"/>
        <v>0</v>
      </c>
      <c r="BJ203" s="13" t="s">
        <v>83</v>
      </c>
      <c r="BK203" s="216">
        <f t="shared" si="34"/>
        <v>0</v>
      </c>
      <c r="BL203" s="13" t="s">
        <v>231</v>
      </c>
      <c r="BM203" s="215" t="s">
        <v>434</v>
      </c>
    </row>
    <row r="204" spans="2:65" s="1" customFormat="1" ht="24" customHeight="1">
      <c r="B204" s="30"/>
      <c r="C204" s="222" t="s">
        <v>435</v>
      </c>
      <c r="D204" s="222" t="s">
        <v>1905</v>
      </c>
      <c r="E204" s="223" t="s">
        <v>2330</v>
      </c>
      <c r="F204" s="224" t="s">
        <v>2331</v>
      </c>
      <c r="G204" s="225" t="s">
        <v>204</v>
      </c>
      <c r="H204" s="226">
        <v>1.5</v>
      </c>
      <c r="I204" s="227"/>
      <c r="J204" s="226">
        <f t="shared" si="25"/>
        <v>0</v>
      </c>
      <c r="K204" s="224" t="s">
        <v>1</v>
      </c>
      <c r="L204" s="228"/>
      <c r="M204" s="229" t="s">
        <v>1</v>
      </c>
      <c r="N204" s="230" t="s">
        <v>41</v>
      </c>
      <c r="O204" s="62"/>
      <c r="P204" s="213">
        <f t="shared" si="26"/>
        <v>0</v>
      </c>
      <c r="Q204" s="213">
        <v>5.0000000000000001E-4</v>
      </c>
      <c r="R204" s="213">
        <f t="shared" si="27"/>
        <v>7.5000000000000002E-4</v>
      </c>
      <c r="S204" s="213">
        <v>0</v>
      </c>
      <c r="T204" s="214">
        <f t="shared" si="28"/>
        <v>0</v>
      </c>
      <c r="AR204" s="215" t="s">
        <v>267</v>
      </c>
      <c r="AT204" s="215" t="s">
        <v>1905</v>
      </c>
      <c r="AU204" s="215" t="s">
        <v>83</v>
      </c>
      <c r="AY204" s="13" t="s">
        <v>198</v>
      </c>
      <c r="BE204" s="216">
        <f t="shared" si="29"/>
        <v>0</v>
      </c>
      <c r="BF204" s="216">
        <f t="shared" si="30"/>
        <v>0</v>
      </c>
      <c r="BG204" s="216">
        <f t="shared" si="31"/>
        <v>0</v>
      </c>
      <c r="BH204" s="216">
        <f t="shared" si="32"/>
        <v>0</v>
      </c>
      <c r="BI204" s="216">
        <f t="shared" si="33"/>
        <v>0</v>
      </c>
      <c r="BJ204" s="13" t="s">
        <v>83</v>
      </c>
      <c r="BK204" s="216">
        <f t="shared" si="34"/>
        <v>0</v>
      </c>
      <c r="BL204" s="13" t="s">
        <v>231</v>
      </c>
      <c r="BM204" s="215" t="s">
        <v>438</v>
      </c>
    </row>
    <row r="205" spans="2:65" s="1" customFormat="1" ht="16.5" customHeight="1">
      <c r="B205" s="30"/>
      <c r="C205" s="205" t="s">
        <v>327</v>
      </c>
      <c r="D205" s="205" t="s">
        <v>201</v>
      </c>
      <c r="E205" s="206" t="s">
        <v>2332</v>
      </c>
      <c r="F205" s="207" t="s">
        <v>2333</v>
      </c>
      <c r="G205" s="208" t="s">
        <v>266</v>
      </c>
      <c r="H205" s="209">
        <v>0.01</v>
      </c>
      <c r="I205" s="210"/>
      <c r="J205" s="209">
        <f t="shared" si="25"/>
        <v>0</v>
      </c>
      <c r="K205" s="207" t="s">
        <v>1</v>
      </c>
      <c r="L205" s="34"/>
      <c r="M205" s="211" t="s">
        <v>1</v>
      </c>
      <c r="N205" s="212" t="s">
        <v>41</v>
      </c>
      <c r="O205" s="62"/>
      <c r="P205" s="213">
        <f t="shared" si="26"/>
        <v>0</v>
      </c>
      <c r="Q205" s="213">
        <v>0</v>
      </c>
      <c r="R205" s="213">
        <f t="shared" si="27"/>
        <v>0</v>
      </c>
      <c r="S205" s="213">
        <v>0</v>
      </c>
      <c r="T205" s="214">
        <f t="shared" si="28"/>
        <v>0</v>
      </c>
      <c r="AR205" s="215" t="s">
        <v>231</v>
      </c>
      <c r="AT205" s="215" t="s">
        <v>201</v>
      </c>
      <c r="AU205" s="215" t="s">
        <v>83</v>
      </c>
      <c r="AY205" s="13" t="s">
        <v>198</v>
      </c>
      <c r="BE205" s="216">
        <f t="shared" si="29"/>
        <v>0</v>
      </c>
      <c r="BF205" s="216">
        <f t="shared" si="30"/>
        <v>0</v>
      </c>
      <c r="BG205" s="216">
        <f t="shared" si="31"/>
        <v>0</v>
      </c>
      <c r="BH205" s="216">
        <f t="shared" si="32"/>
        <v>0</v>
      </c>
      <c r="BI205" s="216">
        <f t="shared" si="33"/>
        <v>0</v>
      </c>
      <c r="BJ205" s="13" t="s">
        <v>83</v>
      </c>
      <c r="BK205" s="216">
        <f t="shared" si="34"/>
        <v>0</v>
      </c>
      <c r="BL205" s="13" t="s">
        <v>231</v>
      </c>
      <c r="BM205" s="215" t="s">
        <v>442</v>
      </c>
    </row>
    <row r="206" spans="2:65" s="1" customFormat="1" ht="16.5" customHeight="1">
      <c r="B206" s="30"/>
      <c r="C206" s="205" t="s">
        <v>443</v>
      </c>
      <c r="D206" s="205" t="s">
        <v>201</v>
      </c>
      <c r="E206" s="206" t="s">
        <v>2296</v>
      </c>
      <c r="F206" s="207" t="s">
        <v>2297</v>
      </c>
      <c r="G206" s="208" t="s">
        <v>266</v>
      </c>
      <c r="H206" s="209">
        <v>0.01</v>
      </c>
      <c r="I206" s="210"/>
      <c r="J206" s="209">
        <f t="shared" si="25"/>
        <v>0</v>
      </c>
      <c r="K206" s="207" t="s">
        <v>1</v>
      </c>
      <c r="L206" s="34"/>
      <c r="M206" s="211" t="s">
        <v>1</v>
      </c>
      <c r="N206" s="212" t="s">
        <v>41</v>
      </c>
      <c r="O206" s="62"/>
      <c r="P206" s="213">
        <f t="shared" si="26"/>
        <v>0</v>
      </c>
      <c r="Q206" s="213">
        <v>0</v>
      </c>
      <c r="R206" s="213">
        <f t="shared" si="27"/>
        <v>0</v>
      </c>
      <c r="S206" s="213">
        <v>0</v>
      </c>
      <c r="T206" s="214">
        <f t="shared" si="28"/>
        <v>0</v>
      </c>
      <c r="AR206" s="215" t="s">
        <v>231</v>
      </c>
      <c r="AT206" s="215" t="s">
        <v>201</v>
      </c>
      <c r="AU206" s="215" t="s">
        <v>83</v>
      </c>
      <c r="AY206" s="13" t="s">
        <v>198</v>
      </c>
      <c r="BE206" s="216">
        <f t="shared" si="29"/>
        <v>0</v>
      </c>
      <c r="BF206" s="216">
        <f t="shared" si="30"/>
        <v>0</v>
      </c>
      <c r="BG206" s="216">
        <f t="shared" si="31"/>
        <v>0</v>
      </c>
      <c r="BH206" s="216">
        <f t="shared" si="32"/>
        <v>0</v>
      </c>
      <c r="BI206" s="216">
        <f t="shared" si="33"/>
        <v>0</v>
      </c>
      <c r="BJ206" s="13" t="s">
        <v>83</v>
      </c>
      <c r="BK206" s="216">
        <f t="shared" si="34"/>
        <v>0</v>
      </c>
      <c r="BL206" s="13" t="s">
        <v>231</v>
      </c>
      <c r="BM206" s="215" t="s">
        <v>447</v>
      </c>
    </row>
    <row r="207" spans="2:65" s="11" customFormat="1" ht="25.9" customHeight="1">
      <c r="B207" s="189"/>
      <c r="C207" s="190"/>
      <c r="D207" s="191" t="s">
        <v>75</v>
      </c>
      <c r="E207" s="192" t="s">
        <v>2334</v>
      </c>
      <c r="F207" s="192" t="s">
        <v>2335</v>
      </c>
      <c r="G207" s="190"/>
      <c r="H207" s="190"/>
      <c r="I207" s="193"/>
      <c r="J207" s="194">
        <f>BK207</f>
        <v>0</v>
      </c>
      <c r="K207" s="190"/>
      <c r="L207" s="195"/>
      <c r="M207" s="196"/>
      <c r="N207" s="197"/>
      <c r="O207" s="197"/>
      <c r="P207" s="198">
        <f>P208</f>
        <v>0</v>
      </c>
      <c r="Q207" s="197"/>
      <c r="R207" s="198">
        <f>R208</f>
        <v>0</v>
      </c>
      <c r="S207" s="197"/>
      <c r="T207" s="199">
        <f>T208</f>
        <v>0</v>
      </c>
      <c r="AR207" s="200" t="s">
        <v>85</v>
      </c>
      <c r="AT207" s="201" t="s">
        <v>75</v>
      </c>
      <c r="AU207" s="201" t="s">
        <v>76</v>
      </c>
      <c r="AY207" s="200" t="s">
        <v>198</v>
      </c>
      <c r="BK207" s="202">
        <f>BK208</f>
        <v>0</v>
      </c>
    </row>
    <row r="208" spans="2:65" s="1" customFormat="1" ht="16.5" customHeight="1">
      <c r="B208" s="30"/>
      <c r="C208" s="205" t="s">
        <v>330</v>
      </c>
      <c r="D208" s="205" t="s">
        <v>201</v>
      </c>
      <c r="E208" s="206" t="s">
        <v>2336</v>
      </c>
      <c r="F208" s="207" t="s">
        <v>2337</v>
      </c>
      <c r="G208" s="208" t="s">
        <v>1996</v>
      </c>
      <c r="H208" s="209">
        <v>10</v>
      </c>
      <c r="I208" s="210"/>
      <c r="J208" s="209">
        <f>ROUND(I208*H208,2)</f>
        <v>0</v>
      </c>
      <c r="K208" s="207" t="s">
        <v>1</v>
      </c>
      <c r="L208" s="34"/>
      <c r="M208" s="211" t="s">
        <v>1</v>
      </c>
      <c r="N208" s="212" t="s">
        <v>41</v>
      </c>
      <c r="O208" s="6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AR208" s="215" t="s">
        <v>231</v>
      </c>
      <c r="AT208" s="215" t="s">
        <v>201</v>
      </c>
      <c r="AU208" s="215" t="s">
        <v>83</v>
      </c>
      <c r="AY208" s="13" t="s">
        <v>198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3" t="s">
        <v>83</v>
      </c>
      <c r="BK208" s="216">
        <f>ROUND(I208*H208,2)</f>
        <v>0</v>
      </c>
      <c r="BL208" s="13" t="s">
        <v>231</v>
      </c>
      <c r="BM208" s="215" t="s">
        <v>450</v>
      </c>
    </row>
    <row r="209" spans="2:65" s="11" customFormat="1" ht="25.9" customHeight="1">
      <c r="B209" s="189"/>
      <c r="C209" s="190"/>
      <c r="D209" s="191" t="s">
        <v>75</v>
      </c>
      <c r="E209" s="192" t="s">
        <v>235</v>
      </c>
      <c r="F209" s="192" t="s">
        <v>2338</v>
      </c>
      <c r="G209" s="190"/>
      <c r="H209" s="190"/>
      <c r="I209" s="193"/>
      <c r="J209" s="194">
        <f>BK209</f>
        <v>0</v>
      </c>
      <c r="K209" s="190"/>
      <c r="L209" s="195"/>
      <c r="M209" s="196"/>
      <c r="N209" s="197"/>
      <c r="O209" s="197"/>
      <c r="P209" s="198">
        <f>P210</f>
        <v>0</v>
      </c>
      <c r="Q209" s="197"/>
      <c r="R209" s="198">
        <f>R210</f>
        <v>8.48E-2</v>
      </c>
      <c r="S209" s="197"/>
      <c r="T209" s="199">
        <f>T210</f>
        <v>0</v>
      </c>
      <c r="AR209" s="200" t="s">
        <v>83</v>
      </c>
      <c r="AT209" s="201" t="s">
        <v>75</v>
      </c>
      <c r="AU209" s="201" t="s">
        <v>76</v>
      </c>
      <c r="AY209" s="200" t="s">
        <v>198</v>
      </c>
      <c r="BK209" s="202">
        <f>BK210</f>
        <v>0</v>
      </c>
    </row>
    <row r="210" spans="2:65" s="1" customFormat="1" ht="16.5" customHeight="1">
      <c r="B210" s="30"/>
      <c r="C210" s="205" t="s">
        <v>451</v>
      </c>
      <c r="D210" s="205" t="s">
        <v>201</v>
      </c>
      <c r="E210" s="206" t="s">
        <v>2339</v>
      </c>
      <c r="F210" s="207" t="s">
        <v>2340</v>
      </c>
      <c r="G210" s="208" t="s">
        <v>275</v>
      </c>
      <c r="H210" s="209">
        <v>32</v>
      </c>
      <c r="I210" s="210"/>
      <c r="J210" s="209">
        <f>ROUND(I210*H210,2)</f>
        <v>0</v>
      </c>
      <c r="K210" s="207" t="s">
        <v>1</v>
      </c>
      <c r="L210" s="34"/>
      <c r="M210" s="211" t="s">
        <v>1</v>
      </c>
      <c r="N210" s="212" t="s">
        <v>41</v>
      </c>
      <c r="O210" s="62"/>
      <c r="P210" s="213">
        <f>O210*H210</f>
        <v>0</v>
      </c>
      <c r="Q210" s="213">
        <v>2.65E-3</v>
      </c>
      <c r="R210" s="213">
        <f>Q210*H210</f>
        <v>8.48E-2</v>
      </c>
      <c r="S210" s="213">
        <v>0</v>
      </c>
      <c r="T210" s="214">
        <f>S210*H210</f>
        <v>0</v>
      </c>
      <c r="AR210" s="215" t="s">
        <v>205</v>
      </c>
      <c r="AT210" s="215" t="s">
        <v>201</v>
      </c>
      <c r="AU210" s="215" t="s">
        <v>83</v>
      </c>
      <c r="AY210" s="13" t="s">
        <v>198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3" t="s">
        <v>83</v>
      </c>
      <c r="BK210" s="216">
        <f>ROUND(I210*H210,2)</f>
        <v>0</v>
      </c>
      <c r="BL210" s="13" t="s">
        <v>205</v>
      </c>
      <c r="BM210" s="215" t="s">
        <v>454</v>
      </c>
    </row>
    <row r="211" spans="2:65" s="11" customFormat="1" ht="25.9" customHeight="1">
      <c r="B211" s="189"/>
      <c r="C211" s="190"/>
      <c r="D211" s="191" t="s">
        <v>75</v>
      </c>
      <c r="E211" s="192" t="s">
        <v>560</v>
      </c>
      <c r="F211" s="192" t="s">
        <v>2341</v>
      </c>
      <c r="G211" s="190"/>
      <c r="H211" s="190"/>
      <c r="I211" s="193"/>
      <c r="J211" s="194">
        <f>BK211</f>
        <v>0</v>
      </c>
      <c r="K211" s="190"/>
      <c r="L211" s="195"/>
      <c r="M211" s="196"/>
      <c r="N211" s="197"/>
      <c r="O211" s="197"/>
      <c r="P211" s="198">
        <f>P212</f>
        <v>0</v>
      </c>
      <c r="Q211" s="197"/>
      <c r="R211" s="198">
        <f>R212</f>
        <v>0</v>
      </c>
      <c r="S211" s="197"/>
      <c r="T211" s="199">
        <f>T212</f>
        <v>0</v>
      </c>
      <c r="AR211" s="200" t="s">
        <v>83</v>
      </c>
      <c r="AT211" s="201" t="s">
        <v>75</v>
      </c>
      <c r="AU211" s="201" t="s">
        <v>76</v>
      </c>
      <c r="AY211" s="200" t="s">
        <v>198</v>
      </c>
      <c r="BK211" s="202">
        <f>BK212</f>
        <v>0</v>
      </c>
    </row>
    <row r="212" spans="2:65" s="1" customFormat="1" ht="16.5" customHeight="1">
      <c r="B212" s="30"/>
      <c r="C212" s="205" t="s">
        <v>334</v>
      </c>
      <c r="D212" s="205" t="s">
        <v>201</v>
      </c>
      <c r="E212" s="206" t="s">
        <v>2342</v>
      </c>
      <c r="F212" s="207" t="s">
        <v>2343</v>
      </c>
      <c r="G212" s="208" t="s">
        <v>266</v>
      </c>
      <c r="H212" s="209">
        <v>0.09</v>
      </c>
      <c r="I212" s="210"/>
      <c r="J212" s="209">
        <f>ROUND(I212*H212,2)</f>
        <v>0</v>
      </c>
      <c r="K212" s="207" t="s">
        <v>1</v>
      </c>
      <c r="L212" s="34"/>
      <c r="M212" s="217" t="s">
        <v>1</v>
      </c>
      <c r="N212" s="218" t="s">
        <v>41</v>
      </c>
      <c r="O212" s="219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AR212" s="215" t="s">
        <v>205</v>
      </c>
      <c r="AT212" s="215" t="s">
        <v>201</v>
      </c>
      <c r="AU212" s="215" t="s">
        <v>83</v>
      </c>
      <c r="AY212" s="13" t="s">
        <v>198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3" t="s">
        <v>83</v>
      </c>
      <c r="BK212" s="216">
        <f>ROUND(I212*H212,2)</f>
        <v>0</v>
      </c>
      <c r="BL212" s="13" t="s">
        <v>205</v>
      </c>
      <c r="BM212" s="215" t="s">
        <v>457</v>
      </c>
    </row>
    <row r="213" spans="2:65" s="1" customFormat="1" ht="6.95" customHeight="1">
      <c r="B213" s="45"/>
      <c r="C213" s="46"/>
      <c r="D213" s="46"/>
      <c r="E213" s="46"/>
      <c r="F213" s="46"/>
      <c r="G213" s="46"/>
      <c r="H213" s="46"/>
      <c r="I213" s="146"/>
      <c r="J213" s="46"/>
      <c r="K213" s="46"/>
      <c r="L213" s="34"/>
    </row>
  </sheetData>
  <sheetProtection algorithmName="SHA-512" hashValue="HKSJmnmdd62Uro8L3f4sbewM4WIgE35DRy/LdOnl+XRDs2Ag/y150a7x2isZ9rEQEDYaX6sEYhhZiI1kSCgSKg==" saltValue="2kwqIMJJWCfTGzL/3zGpPihThICpfeJINdWJqhKLob+SOFX+gtASwJDa8F+uZ544L17Ava+6ydxrLEOUCtGpnQ==" spinCount="100000" sheet="1" objects="1" scenarios="1" formatColumns="0" formatRows="0" autoFilter="0"/>
  <autoFilter ref="C135:K212" xr:uid="{00000000-0009-0000-0000-000005000000}"/>
  <mergeCells count="17">
    <mergeCell ref="E29:H29"/>
    <mergeCell ref="L2:V2"/>
    <mergeCell ref="E7:H7"/>
    <mergeCell ref="E9:H9"/>
    <mergeCell ref="E11:H11"/>
    <mergeCell ref="E20:H20"/>
    <mergeCell ref="E128:H128"/>
    <mergeCell ref="E85:H85"/>
    <mergeCell ref="E87:H87"/>
    <mergeCell ref="E89:H89"/>
    <mergeCell ref="D108:F108"/>
    <mergeCell ref="D109:F109"/>
    <mergeCell ref="D110:F110"/>
    <mergeCell ref="D111:F111"/>
    <mergeCell ref="D112:F112"/>
    <mergeCell ref="E124:H124"/>
    <mergeCell ref="E126:H12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0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105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2344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J118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ROUND((SUM(BE118:BE125) + SUM(BE147:BE203)),  2)</f>
        <v>0</v>
      </c>
      <c r="I37" s="127">
        <v>0.21</v>
      </c>
      <c r="J37" s="126">
        <f>ROUND(((SUM(BE118:BE125) + SUM(BE147:BE203))*I37),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ROUND((SUM(BF118:BF125) + SUM(BF147:BF203)),  2)</f>
        <v>0</v>
      </c>
      <c r="I38" s="127">
        <v>0.15</v>
      </c>
      <c r="J38" s="126">
        <f>ROUND(((SUM(BF118:BF125) + SUM(BF147:BF203))*I38),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ROUND((SUM(BG118:BG125) + SUM(BG147:BG203)),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ROUND((SUM(BH118:BH125) + SUM(BH147:BH203)),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ROUND((SUM(BI118:BI125) + SUM(BI147:BI203)),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1D.1.8 - ELEKTROINSTALACE - SLABOPROUDÉ ROZVODY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47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47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J147</f>
        <v>0</v>
      </c>
      <c r="K98" s="31"/>
      <c r="L98" s="34"/>
      <c r="AU98" s="13" t="s">
        <v>135</v>
      </c>
    </row>
    <row r="99" spans="2:47" s="8" customFormat="1" ht="24.95" customHeight="1">
      <c r="B99" s="155"/>
      <c r="C99" s="156"/>
      <c r="D99" s="157" t="s">
        <v>2345</v>
      </c>
      <c r="E99" s="158"/>
      <c r="F99" s="158"/>
      <c r="G99" s="158"/>
      <c r="H99" s="158"/>
      <c r="I99" s="159"/>
      <c r="J99" s="160">
        <f>J148</f>
        <v>0</v>
      </c>
      <c r="K99" s="156"/>
      <c r="L99" s="161"/>
    </row>
    <row r="100" spans="2:47" s="9" customFormat="1" ht="19.899999999999999" customHeight="1">
      <c r="B100" s="162"/>
      <c r="C100" s="95"/>
      <c r="D100" s="163" t="s">
        <v>2346</v>
      </c>
      <c r="E100" s="164"/>
      <c r="F100" s="164"/>
      <c r="G100" s="164"/>
      <c r="H100" s="164"/>
      <c r="I100" s="165"/>
      <c r="J100" s="166">
        <f>J149</f>
        <v>0</v>
      </c>
      <c r="K100" s="95"/>
      <c r="L100" s="167"/>
    </row>
    <row r="101" spans="2:47" s="9" customFormat="1" ht="19.899999999999999" customHeight="1">
      <c r="B101" s="162"/>
      <c r="C101" s="95"/>
      <c r="D101" s="163" t="s">
        <v>2347</v>
      </c>
      <c r="E101" s="164"/>
      <c r="F101" s="164"/>
      <c r="G101" s="164"/>
      <c r="H101" s="164"/>
      <c r="I101" s="165"/>
      <c r="J101" s="166">
        <f>J157</f>
        <v>0</v>
      </c>
      <c r="K101" s="95"/>
      <c r="L101" s="167"/>
    </row>
    <row r="102" spans="2:47" s="9" customFormat="1" ht="19.899999999999999" customHeight="1">
      <c r="B102" s="162"/>
      <c r="C102" s="95"/>
      <c r="D102" s="163" t="s">
        <v>2348</v>
      </c>
      <c r="E102" s="164"/>
      <c r="F102" s="164"/>
      <c r="G102" s="164"/>
      <c r="H102" s="164"/>
      <c r="I102" s="165"/>
      <c r="J102" s="166">
        <f>J161</f>
        <v>0</v>
      </c>
      <c r="K102" s="95"/>
      <c r="L102" s="167"/>
    </row>
    <row r="103" spans="2:47" s="9" customFormat="1" ht="19.899999999999999" customHeight="1">
      <c r="B103" s="162"/>
      <c r="C103" s="95"/>
      <c r="D103" s="163" t="s">
        <v>2349</v>
      </c>
      <c r="E103" s="164"/>
      <c r="F103" s="164"/>
      <c r="G103" s="164"/>
      <c r="H103" s="164"/>
      <c r="I103" s="165"/>
      <c r="J103" s="166">
        <f>J172</f>
        <v>0</v>
      </c>
      <c r="K103" s="95"/>
      <c r="L103" s="167"/>
    </row>
    <row r="104" spans="2:47" s="9" customFormat="1" ht="19.899999999999999" customHeight="1">
      <c r="B104" s="162"/>
      <c r="C104" s="95"/>
      <c r="D104" s="163" t="s">
        <v>2350</v>
      </c>
      <c r="E104" s="164"/>
      <c r="F104" s="164"/>
      <c r="G104" s="164"/>
      <c r="H104" s="164"/>
      <c r="I104" s="165"/>
      <c r="J104" s="166">
        <f>J175</f>
        <v>0</v>
      </c>
      <c r="K104" s="95"/>
      <c r="L104" s="167"/>
    </row>
    <row r="105" spans="2:47" s="9" customFormat="1" ht="19.899999999999999" customHeight="1">
      <c r="B105" s="162"/>
      <c r="C105" s="95"/>
      <c r="D105" s="163" t="s">
        <v>2351</v>
      </c>
      <c r="E105" s="164"/>
      <c r="F105" s="164"/>
      <c r="G105" s="164"/>
      <c r="H105" s="164"/>
      <c r="I105" s="165"/>
      <c r="J105" s="166">
        <f>J177</f>
        <v>0</v>
      </c>
      <c r="K105" s="95"/>
      <c r="L105" s="167"/>
    </row>
    <row r="106" spans="2:47" s="9" customFormat="1" ht="19.899999999999999" customHeight="1">
      <c r="B106" s="162"/>
      <c r="C106" s="95"/>
      <c r="D106" s="163" t="s">
        <v>2352</v>
      </c>
      <c r="E106" s="164"/>
      <c r="F106" s="164"/>
      <c r="G106" s="164"/>
      <c r="H106" s="164"/>
      <c r="I106" s="165"/>
      <c r="J106" s="166">
        <f>J180</f>
        <v>0</v>
      </c>
      <c r="K106" s="95"/>
      <c r="L106" s="167"/>
    </row>
    <row r="107" spans="2:47" s="9" customFormat="1" ht="19.899999999999999" customHeight="1">
      <c r="B107" s="162"/>
      <c r="C107" s="95"/>
      <c r="D107" s="163" t="s">
        <v>2353</v>
      </c>
      <c r="E107" s="164"/>
      <c r="F107" s="164"/>
      <c r="G107" s="164"/>
      <c r="H107" s="164"/>
      <c r="I107" s="165"/>
      <c r="J107" s="166">
        <f>J182</f>
        <v>0</v>
      </c>
      <c r="K107" s="95"/>
      <c r="L107" s="167"/>
    </row>
    <row r="108" spans="2:47" s="9" customFormat="1" ht="19.899999999999999" customHeight="1">
      <c r="B108" s="162"/>
      <c r="C108" s="95"/>
      <c r="D108" s="163" t="s">
        <v>2354</v>
      </c>
      <c r="E108" s="164"/>
      <c r="F108" s="164"/>
      <c r="G108" s="164"/>
      <c r="H108" s="164"/>
      <c r="I108" s="165"/>
      <c r="J108" s="166">
        <f>J185</f>
        <v>0</v>
      </c>
      <c r="K108" s="95"/>
      <c r="L108" s="167"/>
    </row>
    <row r="109" spans="2:47" s="9" customFormat="1" ht="19.899999999999999" customHeight="1">
      <c r="B109" s="162"/>
      <c r="C109" s="95"/>
      <c r="D109" s="163" t="s">
        <v>2355</v>
      </c>
      <c r="E109" s="164"/>
      <c r="F109" s="164"/>
      <c r="G109" s="164"/>
      <c r="H109" s="164"/>
      <c r="I109" s="165"/>
      <c r="J109" s="166">
        <f>J189</f>
        <v>0</v>
      </c>
      <c r="K109" s="95"/>
      <c r="L109" s="167"/>
    </row>
    <row r="110" spans="2:47" s="9" customFormat="1" ht="19.899999999999999" customHeight="1">
      <c r="B110" s="162"/>
      <c r="C110" s="95"/>
      <c r="D110" s="163" t="s">
        <v>2356</v>
      </c>
      <c r="E110" s="164"/>
      <c r="F110" s="164"/>
      <c r="G110" s="164"/>
      <c r="H110" s="164"/>
      <c r="I110" s="165"/>
      <c r="J110" s="166">
        <f>J191</f>
        <v>0</v>
      </c>
      <c r="K110" s="95"/>
      <c r="L110" s="167"/>
    </row>
    <row r="111" spans="2:47" s="9" customFormat="1" ht="19.899999999999999" customHeight="1">
      <c r="B111" s="162"/>
      <c r="C111" s="95"/>
      <c r="D111" s="163" t="s">
        <v>2357</v>
      </c>
      <c r="E111" s="164"/>
      <c r="F111" s="164"/>
      <c r="G111" s="164"/>
      <c r="H111" s="164"/>
      <c r="I111" s="165"/>
      <c r="J111" s="166">
        <f>J193</f>
        <v>0</v>
      </c>
      <c r="K111" s="95"/>
      <c r="L111" s="167"/>
    </row>
    <row r="112" spans="2:47" s="9" customFormat="1" ht="19.899999999999999" customHeight="1">
      <c r="B112" s="162"/>
      <c r="C112" s="95"/>
      <c r="D112" s="163" t="s">
        <v>2358</v>
      </c>
      <c r="E112" s="164"/>
      <c r="F112" s="164"/>
      <c r="G112" s="164"/>
      <c r="H112" s="164"/>
      <c r="I112" s="165"/>
      <c r="J112" s="166">
        <f>J195</f>
        <v>0</v>
      </c>
      <c r="K112" s="95"/>
      <c r="L112" s="167"/>
    </row>
    <row r="113" spans="2:65" s="9" customFormat="1" ht="19.899999999999999" customHeight="1">
      <c r="B113" s="162"/>
      <c r="C113" s="95"/>
      <c r="D113" s="163" t="s">
        <v>2359</v>
      </c>
      <c r="E113" s="164"/>
      <c r="F113" s="164"/>
      <c r="G113" s="164"/>
      <c r="H113" s="164"/>
      <c r="I113" s="165"/>
      <c r="J113" s="166">
        <f>J197</f>
        <v>0</v>
      </c>
      <c r="K113" s="95"/>
      <c r="L113" s="167"/>
    </row>
    <row r="114" spans="2:65" s="9" customFormat="1" ht="19.899999999999999" customHeight="1">
      <c r="B114" s="162"/>
      <c r="C114" s="95"/>
      <c r="D114" s="163" t="s">
        <v>2360</v>
      </c>
      <c r="E114" s="164"/>
      <c r="F114" s="164"/>
      <c r="G114" s="164"/>
      <c r="H114" s="164"/>
      <c r="I114" s="165"/>
      <c r="J114" s="166">
        <f>J199</f>
        <v>0</v>
      </c>
      <c r="K114" s="95"/>
      <c r="L114" s="167"/>
    </row>
    <row r="115" spans="2:65" s="9" customFormat="1" ht="19.899999999999999" customHeight="1">
      <c r="B115" s="162"/>
      <c r="C115" s="95"/>
      <c r="D115" s="163" t="s">
        <v>2361</v>
      </c>
      <c r="E115" s="164"/>
      <c r="F115" s="164"/>
      <c r="G115" s="164"/>
      <c r="H115" s="164"/>
      <c r="I115" s="165"/>
      <c r="J115" s="166">
        <f>J202</f>
        <v>0</v>
      </c>
      <c r="K115" s="95"/>
      <c r="L115" s="167"/>
    </row>
    <row r="116" spans="2:65" s="1" customFormat="1" ht="21.75" customHeight="1">
      <c r="B116" s="30"/>
      <c r="C116" s="31"/>
      <c r="D116" s="31"/>
      <c r="E116" s="31"/>
      <c r="F116" s="31"/>
      <c r="G116" s="31"/>
      <c r="H116" s="31"/>
      <c r="I116" s="113"/>
      <c r="J116" s="31"/>
      <c r="K116" s="31"/>
      <c r="L116" s="34"/>
    </row>
    <row r="117" spans="2:65" s="1" customFormat="1" ht="6.95" customHeight="1">
      <c r="B117" s="30"/>
      <c r="C117" s="31"/>
      <c r="D117" s="31"/>
      <c r="E117" s="31"/>
      <c r="F117" s="31"/>
      <c r="G117" s="31"/>
      <c r="H117" s="31"/>
      <c r="I117" s="113"/>
      <c r="J117" s="31"/>
      <c r="K117" s="31"/>
      <c r="L117" s="34"/>
    </row>
    <row r="118" spans="2:65" s="1" customFormat="1" ht="29.25" customHeight="1">
      <c r="B118" s="30"/>
      <c r="C118" s="154" t="s">
        <v>173</v>
      </c>
      <c r="D118" s="31"/>
      <c r="E118" s="31"/>
      <c r="F118" s="31"/>
      <c r="G118" s="31"/>
      <c r="H118" s="31"/>
      <c r="I118" s="113"/>
      <c r="J118" s="168">
        <f>ROUND(J119 + J120 + J121 + J122 + J123 + J124,2)</f>
        <v>0</v>
      </c>
      <c r="K118" s="31"/>
      <c r="L118" s="34"/>
      <c r="N118" s="169" t="s">
        <v>40</v>
      </c>
    </row>
    <row r="119" spans="2:65" s="1" customFormat="1" ht="18" customHeight="1">
      <c r="B119" s="30"/>
      <c r="C119" s="31"/>
      <c r="D119" s="280" t="s">
        <v>174</v>
      </c>
      <c r="E119" s="281"/>
      <c r="F119" s="281"/>
      <c r="G119" s="31"/>
      <c r="H119" s="31"/>
      <c r="I119" s="113"/>
      <c r="J119" s="171">
        <v>0</v>
      </c>
      <c r="K119" s="31"/>
      <c r="L119" s="172"/>
      <c r="M119" s="113"/>
      <c r="N119" s="173" t="s">
        <v>41</v>
      </c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74" t="s">
        <v>175</v>
      </c>
      <c r="AZ119" s="113"/>
      <c r="BA119" s="113"/>
      <c r="BB119" s="113"/>
      <c r="BC119" s="113"/>
      <c r="BD119" s="113"/>
      <c r="BE119" s="175">
        <f t="shared" ref="BE119:BE124" si="0">IF(N119="základní",J119,0)</f>
        <v>0</v>
      </c>
      <c r="BF119" s="175">
        <f t="shared" ref="BF119:BF124" si="1">IF(N119="snížená",J119,0)</f>
        <v>0</v>
      </c>
      <c r="BG119" s="175">
        <f t="shared" ref="BG119:BG124" si="2">IF(N119="zákl. přenesená",J119,0)</f>
        <v>0</v>
      </c>
      <c r="BH119" s="175">
        <f t="shared" ref="BH119:BH124" si="3">IF(N119="sníž. přenesená",J119,0)</f>
        <v>0</v>
      </c>
      <c r="BI119" s="175">
        <f t="shared" ref="BI119:BI124" si="4">IF(N119="nulová",J119,0)</f>
        <v>0</v>
      </c>
      <c r="BJ119" s="174" t="s">
        <v>83</v>
      </c>
      <c r="BK119" s="113"/>
      <c r="BL119" s="113"/>
      <c r="BM119" s="113"/>
    </row>
    <row r="120" spans="2:65" s="1" customFormat="1" ht="18" customHeight="1">
      <c r="B120" s="30"/>
      <c r="C120" s="31"/>
      <c r="D120" s="280" t="s">
        <v>176</v>
      </c>
      <c r="E120" s="281"/>
      <c r="F120" s="281"/>
      <c r="G120" s="31"/>
      <c r="H120" s="31"/>
      <c r="I120" s="113"/>
      <c r="J120" s="171">
        <v>0</v>
      </c>
      <c r="K120" s="31"/>
      <c r="L120" s="172"/>
      <c r="M120" s="113"/>
      <c r="N120" s="173" t="s">
        <v>41</v>
      </c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74" t="s">
        <v>175</v>
      </c>
      <c r="AZ120" s="113"/>
      <c r="BA120" s="113"/>
      <c r="BB120" s="113"/>
      <c r="BC120" s="113"/>
      <c r="BD120" s="113"/>
      <c r="BE120" s="175">
        <f t="shared" si="0"/>
        <v>0</v>
      </c>
      <c r="BF120" s="175">
        <f t="shared" si="1"/>
        <v>0</v>
      </c>
      <c r="BG120" s="175">
        <f t="shared" si="2"/>
        <v>0</v>
      </c>
      <c r="BH120" s="175">
        <f t="shared" si="3"/>
        <v>0</v>
      </c>
      <c r="BI120" s="175">
        <f t="shared" si="4"/>
        <v>0</v>
      </c>
      <c r="BJ120" s="174" t="s">
        <v>83</v>
      </c>
      <c r="BK120" s="113"/>
      <c r="BL120" s="113"/>
      <c r="BM120" s="113"/>
    </row>
    <row r="121" spans="2:65" s="1" customFormat="1" ht="18" customHeight="1">
      <c r="B121" s="30"/>
      <c r="C121" s="31"/>
      <c r="D121" s="280" t="s">
        <v>177</v>
      </c>
      <c r="E121" s="281"/>
      <c r="F121" s="281"/>
      <c r="G121" s="31"/>
      <c r="H121" s="31"/>
      <c r="I121" s="113"/>
      <c r="J121" s="171">
        <v>0</v>
      </c>
      <c r="K121" s="31"/>
      <c r="L121" s="172"/>
      <c r="M121" s="113"/>
      <c r="N121" s="173" t="s">
        <v>41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74" t="s">
        <v>175</v>
      </c>
      <c r="AZ121" s="113"/>
      <c r="BA121" s="113"/>
      <c r="BB121" s="113"/>
      <c r="BC121" s="113"/>
      <c r="BD121" s="113"/>
      <c r="BE121" s="175">
        <f t="shared" si="0"/>
        <v>0</v>
      </c>
      <c r="BF121" s="175">
        <f t="shared" si="1"/>
        <v>0</v>
      </c>
      <c r="BG121" s="175">
        <f t="shared" si="2"/>
        <v>0</v>
      </c>
      <c r="BH121" s="175">
        <f t="shared" si="3"/>
        <v>0</v>
      </c>
      <c r="BI121" s="175">
        <f t="shared" si="4"/>
        <v>0</v>
      </c>
      <c r="BJ121" s="174" t="s">
        <v>83</v>
      </c>
      <c r="BK121" s="113"/>
      <c r="BL121" s="113"/>
      <c r="BM121" s="113"/>
    </row>
    <row r="122" spans="2:65" s="1" customFormat="1" ht="18" customHeight="1">
      <c r="B122" s="30"/>
      <c r="C122" s="31"/>
      <c r="D122" s="280" t="s">
        <v>178</v>
      </c>
      <c r="E122" s="281"/>
      <c r="F122" s="281"/>
      <c r="G122" s="31"/>
      <c r="H122" s="31"/>
      <c r="I122" s="113"/>
      <c r="J122" s="171">
        <v>0</v>
      </c>
      <c r="K122" s="31"/>
      <c r="L122" s="172"/>
      <c r="M122" s="113"/>
      <c r="N122" s="173" t="s">
        <v>41</v>
      </c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74" t="s">
        <v>175</v>
      </c>
      <c r="AZ122" s="113"/>
      <c r="BA122" s="113"/>
      <c r="BB122" s="113"/>
      <c r="BC122" s="113"/>
      <c r="BD122" s="113"/>
      <c r="BE122" s="175">
        <f t="shared" si="0"/>
        <v>0</v>
      </c>
      <c r="BF122" s="175">
        <f t="shared" si="1"/>
        <v>0</v>
      </c>
      <c r="BG122" s="175">
        <f t="shared" si="2"/>
        <v>0</v>
      </c>
      <c r="BH122" s="175">
        <f t="shared" si="3"/>
        <v>0</v>
      </c>
      <c r="BI122" s="175">
        <f t="shared" si="4"/>
        <v>0</v>
      </c>
      <c r="BJ122" s="174" t="s">
        <v>83</v>
      </c>
      <c r="BK122" s="113"/>
      <c r="BL122" s="113"/>
      <c r="BM122" s="113"/>
    </row>
    <row r="123" spans="2:65" s="1" customFormat="1" ht="18" customHeight="1">
      <c r="B123" s="30"/>
      <c r="C123" s="31"/>
      <c r="D123" s="280" t="s">
        <v>179</v>
      </c>
      <c r="E123" s="281"/>
      <c r="F123" s="281"/>
      <c r="G123" s="31"/>
      <c r="H123" s="31"/>
      <c r="I123" s="113"/>
      <c r="J123" s="171">
        <v>0</v>
      </c>
      <c r="K123" s="31"/>
      <c r="L123" s="172"/>
      <c r="M123" s="113"/>
      <c r="N123" s="173" t="s">
        <v>41</v>
      </c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74" t="s">
        <v>175</v>
      </c>
      <c r="AZ123" s="113"/>
      <c r="BA123" s="113"/>
      <c r="BB123" s="113"/>
      <c r="BC123" s="113"/>
      <c r="BD123" s="113"/>
      <c r="BE123" s="175">
        <f t="shared" si="0"/>
        <v>0</v>
      </c>
      <c r="BF123" s="175">
        <f t="shared" si="1"/>
        <v>0</v>
      </c>
      <c r="BG123" s="175">
        <f t="shared" si="2"/>
        <v>0</v>
      </c>
      <c r="BH123" s="175">
        <f t="shared" si="3"/>
        <v>0</v>
      </c>
      <c r="BI123" s="175">
        <f t="shared" si="4"/>
        <v>0</v>
      </c>
      <c r="BJ123" s="174" t="s">
        <v>83</v>
      </c>
      <c r="BK123" s="113"/>
      <c r="BL123" s="113"/>
      <c r="BM123" s="113"/>
    </row>
    <row r="124" spans="2:65" s="1" customFormat="1" ht="18" customHeight="1">
      <c r="B124" s="30"/>
      <c r="C124" s="31"/>
      <c r="D124" s="170" t="s">
        <v>180</v>
      </c>
      <c r="E124" s="31"/>
      <c r="F124" s="31"/>
      <c r="G124" s="31"/>
      <c r="H124" s="31"/>
      <c r="I124" s="113"/>
      <c r="J124" s="171">
        <f>ROUND(J32*T124,2)</f>
        <v>0</v>
      </c>
      <c r="K124" s="31"/>
      <c r="L124" s="172"/>
      <c r="M124" s="113"/>
      <c r="N124" s="173" t="s">
        <v>41</v>
      </c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74" t="s">
        <v>181</v>
      </c>
      <c r="AZ124" s="113"/>
      <c r="BA124" s="113"/>
      <c r="BB124" s="113"/>
      <c r="BC124" s="113"/>
      <c r="BD124" s="113"/>
      <c r="BE124" s="175">
        <f t="shared" si="0"/>
        <v>0</v>
      </c>
      <c r="BF124" s="175">
        <f t="shared" si="1"/>
        <v>0</v>
      </c>
      <c r="BG124" s="175">
        <f t="shared" si="2"/>
        <v>0</v>
      </c>
      <c r="BH124" s="175">
        <f t="shared" si="3"/>
        <v>0</v>
      </c>
      <c r="BI124" s="175">
        <f t="shared" si="4"/>
        <v>0</v>
      </c>
      <c r="BJ124" s="174" t="s">
        <v>83</v>
      </c>
      <c r="BK124" s="113"/>
      <c r="BL124" s="113"/>
      <c r="BM124" s="113"/>
    </row>
    <row r="125" spans="2:65" s="1" customFormat="1" ht="11.25">
      <c r="B125" s="30"/>
      <c r="C125" s="31"/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65" s="1" customFormat="1" ht="29.25" customHeight="1">
      <c r="B126" s="30"/>
      <c r="C126" s="176" t="s">
        <v>182</v>
      </c>
      <c r="D126" s="151"/>
      <c r="E126" s="151"/>
      <c r="F126" s="151"/>
      <c r="G126" s="151"/>
      <c r="H126" s="151"/>
      <c r="I126" s="152"/>
      <c r="J126" s="177">
        <f>ROUND(J98+J118,2)</f>
        <v>0</v>
      </c>
      <c r="K126" s="151"/>
      <c r="L126" s="34"/>
    </row>
    <row r="127" spans="2:65" s="1" customFormat="1" ht="6.95" customHeight="1">
      <c r="B127" s="45"/>
      <c r="C127" s="46"/>
      <c r="D127" s="46"/>
      <c r="E127" s="46"/>
      <c r="F127" s="46"/>
      <c r="G127" s="46"/>
      <c r="H127" s="46"/>
      <c r="I127" s="146"/>
      <c r="J127" s="46"/>
      <c r="K127" s="46"/>
      <c r="L127" s="34"/>
    </row>
    <row r="131" spans="2:12" s="1" customFormat="1" ht="6.95" customHeight="1">
      <c r="B131" s="47"/>
      <c r="C131" s="48"/>
      <c r="D131" s="48"/>
      <c r="E131" s="48"/>
      <c r="F131" s="48"/>
      <c r="G131" s="48"/>
      <c r="H131" s="48"/>
      <c r="I131" s="149"/>
      <c r="J131" s="48"/>
      <c r="K131" s="48"/>
      <c r="L131" s="34"/>
    </row>
    <row r="132" spans="2:12" s="1" customFormat="1" ht="24.95" customHeight="1">
      <c r="B132" s="30"/>
      <c r="C132" s="19" t="s">
        <v>183</v>
      </c>
      <c r="D132" s="31"/>
      <c r="E132" s="31"/>
      <c r="F132" s="31"/>
      <c r="G132" s="31"/>
      <c r="H132" s="31"/>
      <c r="I132" s="113"/>
      <c r="J132" s="31"/>
      <c r="K132" s="31"/>
      <c r="L132" s="34"/>
    </row>
    <row r="133" spans="2:12" s="1" customFormat="1" ht="6.95" customHeight="1">
      <c r="B133" s="30"/>
      <c r="C133" s="31"/>
      <c r="D133" s="31"/>
      <c r="E133" s="31"/>
      <c r="F133" s="31"/>
      <c r="G133" s="31"/>
      <c r="H133" s="31"/>
      <c r="I133" s="113"/>
      <c r="J133" s="31"/>
      <c r="K133" s="31"/>
      <c r="L133" s="34"/>
    </row>
    <row r="134" spans="2:12" s="1" customFormat="1" ht="12" customHeight="1">
      <c r="B134" s="30"/>
      <c r="C134" s="25" t="s">
        <v>14</v>
      </c>
      <c r="D134" s="31"/>
      <c r="E134" s="31"/>
      <c r="F134" s="31"/>
      <c r="G134" s="31"/>
      <c r="H134" s="31"/>
      <c r="I134" s="113"/>
      <c r="J134" s="31"/>
      <c r="K134" s="31"/>
      <c r="L134" s="34"/>
    </row>
    <row r="135" spans="2:12" s="1" customFormat="1" ht="16.5" customHeight="1">
      <c r="B135" s="30"/>
      <c r="C135" s="31"/>
      <c r="D135" s="31"/>
      <c r="E135" s="278" t="str">
        <f>E7</f>
        <v>Bytový dům Zahájská</v>
      </c>
      <c r="F135" s="279"/>
      <c r="G135" s="279"/>
      <c r="H135" s="279"/>
      <c r="I135" s="113"/>
      <c r="J135" s="31"/>
      <c r="K135" s="31"/>
      <c r="L135" s="34"/>
    </row>
    <row r="136" spans="2:12" ht="12" customHeight="1">
      <c r="B136" s="17"/>
      <c r="C136" s="25" t="s">
        <v>125</v>
      </c>
      <c r="D136" s="18"/>
      <c r="E136" s="18"/>
      <c r="F136" s="18"/>
      <c r="G136" s="18"/>
      <c r="H136" s="18"/>
      <c r="J136" s="18"/>
      <c r="K136" s="18"/>
      <c r="L136" s="16"/>
    </row>
    <row r="137" spans="2:12" s="1" customFormat="1" ht="16.5" customHeight="1">
      <c r="B137" s="30"/>
      <c r="C137" s="31"/>
      <c r="D137" s="31"/>
      <c r="E137" s="278" t="s">
        <v>126</v>
      </c>
      <c r="F137" s="277"/>
      <c r="G137" s="277"/>
      <c r="H137" s="277"/>
      <c r="I137" s="113"/>
      <c r="J137" s="31"/>
      <c r="K137" s="31"/>
      <c r="L137" s="34"/>
    </row>
    <row r="138" spans="2:12" s="1" customFormat="1" ht="12" customHeight="1">
      <c r="B138" s="30"/>
      <c r="C138" s="25" t="s">
        <v>127</v>
      </c>
      <c r="D138" s="31"/>
      <c r="E138" s="31"/>
      <c r="F138" s="31"/>
      <c r="G138" s="31"/>
      <c r="H138" s="31"/>
      <c r="I138" s="113"/>
      <c r="J138" s="31"/>
      <c r="K138" s="31"/>
      <c r="L138" s="34"/>
    </row>
    <row r="139" spans="2:12" s="1" customFormat="1" ht="16.5" customHeight="1">
      <c r="B139" s="30"/>
      <c r="C139" s="31"/>
      <c r="D139" s="31"/>
      <c r="E139" s="252" t="str">
        <f>E11</f>
        <v>1D.1.8 - ELEKTROINSTALACE - SLABOPROUDÉ ROZVODY</v>
      </c>
      <c r="F139" s="277"/>
      <c r="G139" s="277"/>
      <c r="H139" s="277"/>
      <c r="I139" s="113"/>
      <c r="J139" s="31"/>
      <c r="K139" s="31"/>
      <c r="L139" s="34"/>
    </row>
    <row r="140" spans="2:12" s="1" customFormat="1" ht="6.95" customHeight="1">
      <c r="B140" s="30"/>
      <c r="C140" s="31"/>
      <c r="D140" s="31"/>
      <c r="E140" s="31"/>
      <c r="F140" s="31"/>
      <c r="G140" s="31"/>
      <c r="H140" s="31"/>
      <c r="I140" s="113"/>
      <c r="J140" s="31"/>
      <c r="K140" s="31"/>
      <c r="L140" s="34"/>
    </row>
    <row r="141" spans="2:12" s="1" customFormat="1" ht="12" customHeight="1">
      <c r="B141" s="30"/>
      <c r="C141" s="25" t="s">
        <v>18</v>
      </c>
      <c r="D141" s="31"/>
      <c r="E141" s="31"/>
      <c r="F141" s="23" t="str">
        <f>F14</f>
        <v>Litomyšl</v>
      </c>
      <c r="G141" s="31"/>
      <c r="H141" s="31"/>
      <c r="I141" s="114" t="s">
        <v>20</v>
      </c>
      <c r="J141" s="57" t="str">
        <f>IF(J14="","",J14)</f>
        <v>25. 11. 2019</v>
      </c>
      <c r="K141" s="31"/>
      <c r="L141" s="34"/>
    </row>
    <row r="142" spans="2:12" s="1" customFormat="1" ht="6.95" customHeight="1">
      <c r="B142" s="30"/>
      <c r="C142" s="31"/>
      <c r="D142" s="31"/>
      <c r="E142" s="31"/>
      <c r="F142" s="31"/>
      <c r="G142" s="31"/>
      <c r="H142" s="31"/>
      <c r="I142" s="113"/>
      <c r="J142" s="31"/>
      <c r="K142" s="31"/>
      <c r="L142" s="34"/>
    </row>
    <row r="143" spans="2:12" s="1" customFormat="1" ht="15.2" customHeight="1">
      <c r="B143" s="30"/>
      <c r="C143" s="25" t="s">
        <v>22</v>
      </c>
      <c r="D143" s="31"/>
      <c r="E143" s="31"/>
      <c r="F143" s="23" t="str">
        <f>E17</f>
        <v>Město Litomyšl</v>
      </c>
      <c r="G143" s="31"/>
      <c r="H143" s="31"/>
      <c r="I143" s="114" t="s">
        <v>28</v>
      </c>
      <c r="J143" s="28" t="str">
        <f>E23</f>
        <v>KIP s.r.o. Litomyšl</v>
      </c>
      <c r="K143" s="31"/>
      <c r="L143" s="34"/>
    </row>
    <row r="144" spans="2:12" s="1" customFormat="1" ht="15.2" customHeight="1">
      <c r="B144" s="30"/>
      <c r="C144" s="25" t="s">
        <v>26</v>
      </c>
      <c r="D144" s="31"/>
      <c r="E144" s="31"/>
      <c r="F144" s="23" t="str">
        <f>IF(E20="","",E20)</f>
        <v>Vyplň údaj</v>
      </c>
      <c r="G144" s="31"/>
      <c r="H144" s="31"/>
      <c r="I144" s="114" t="s">
        <v>33</v>
      </c>
      <c r="J144" s="28" t="str">
        <f>E26</f>
        <v xml:space="preserve"> </v>
      </c>
      <c r="K144" s="31"/>
      <c r="L144" s="34"/>
    </row>
    <row r="145" spans="2:65" s="1" customFormat="1" ht="10.35" customHeight="1">
      <c r="B145" s="30"/>
      <c r="C145" s="31"/>
      <c r="D145" s="31"/>
      <c r="E145" s="31"/>
      <c r="F145" s="31"/>
      <c r="G145" s="31"/>
      <c r="H145" s="31"/>
      <c r="I145" s="113"/>
      <c r="J145" s="31"/>
      <c r="K145" s="31"/>
      <c r="L145" s="34"/>
    </row>
    <row r="146" spans="2:65" s="10" customFormat="1" ht="29.25" customHeight="1">
      <c r="B146" s="178"/>
      <c r="C146" s="179" t="s">
        <v>184</v>
      </c>
      <c r="D146" s="180" t="s">
        <v>61</v>
      </c>
      <c r="E146" s="180" t="s">
        <v>57</v>
      </c>
      <c r="F146" s="180" t="s">
        <v>58</v>
      </c>
      <c r="G146" s="180" t="s">
        <v>185</v>
      </c>
      <c r="H146" s="180" t="s">
        <v>186</v>
      </c>
      <c r="I146" s="181" t="s">
        <v>187</v>
      </c>
      <c r="J146" s="182" t="s">
        <v>133</v>
      </c>
      <c r="K146" s="183" t="s">
        <v>188</v>
      </c>
      <c r="L146" s="184"/>
      <c r="M146" s="66" t="s">
        <v>1</v>
      </c>
      <c r="N146" s="67" t="s">
        <v>40</v>
      </c>
      <c r="O146" s="67" t="s">
        <v>189</v>
      </c>
      <c r="P146" s="67" t="s">
        <v>190</v>
      </c>
      <c r="Q146" s="67" t="s">
        <v>191</v>
      </c>
      <c r="R146" s="67" t="s">
        <v>192</v>
      </c>
      <c r="S146" s="67" t="s">
        <v>193</v>
      </c>
      <c r="T146" s="68" t="s">
        <v>194</v>
      </c>
    </row>
    <row r="147" spans="2:65" s="1" customFormat="1" ht="22.9" customHeight="1">
      <c r="B147" s="30"/>
      <c r="C147" s="73" t="s">
        <v>195</v>
      </c>
      <c r="D147" s="31"/>
      <c r="E147" s="31"/>
      <c r="F147" s="31"/>
      <c r="G147" s="31"/>
      <c r="H147" s="31"/>
      <c r="I147" s="113"/>
      <c r="J147" s="185">
        <f>BK147</f>
        <v>0</v>
      </c>
      <c r="K147" s="31"/>
      <c r="L147" s="34"/>
      <c r="M147" s="69"/>
      <c r="N147" s="70"/>
      <c r="O147" s="70"/>
      <c r="P147" s="186">
        <f>P148</f>
        <v>0</v>
      </c>
      <c r="Q147" s="70"/>
      <c r="R147" s="186">
        <f>R148</f>
        <v>0</v>
      </c>
      <c r="S147" s="70"/>
      <c r="T147" s="187">
        <f>T148</f>
        <v>0</v>
      </c>
      <c r="AT147" s="13" t="s">
        <v>75</v>
      </c>
      <c r="AU147" s="13" t="s">
        <v>135</v>
      </c>
      <c r="BK147" s="188">
        <f>BK148</f>
        <v>0</v>
      </c>
    </row>
    <row r="148" spans="2:65" s="11" customFormat="1" ht="25.9" customHeight="1">
      <c r="B148" s="189"/>
      <c r="C148" s="190"/>
      <c r="D148" s="191" t="s">
        <v>75</v>
      </c>
      <c r="E148" s="192" t="s">
        <v>2362</v>
      </c>
      <c r="F148" s="192" t="s">
        <v>2363</v>
      </c>
      <c r="G148" s="190"/>
      <c r="H148" s="190"/>
      <c r="I148" s="193"/>
      <c r="J148" s="194">
        <f>BK148</f>
        <v>0</v>
      </c>
      <c r="K148" s="190"/>
      <c r="L148" s="195"/>
      <c r="M148" s="196"/>
      <c r="N148" s="197"/>
      <c r="O148" s="197"/>
      <c r="P148" s="198">
        <f>P149+P157+P161+P172+P175+P177+P180+P182+P185+P189+P191+P193+P195+P197+P199+P202</f>
        <v>0</v>
      </c>
      <c r="Q148" s="197"/>
      <c r="R148" s="198">
        <f>R149+R157+R161+R172+R175+R177+R180+R182+R185+R189+R191+R193+R195+R197+R199+R202</f>
        <v>0</v>
      </c>
      <c r="S148" s="197"/>
      <c r="T148" s="199">
        <f>T149+T157+T161+T172+T175+T177+T180+T182+T185+T189+T191+T193+T195+T197+T199+T202</f>
        <v>0</v>
      </c>
      <c r="AR148" s="200" t="s">
        <v>208</v>
      </c>
      <c r="AT148" s="201" t="s">
        <v>75</v>
      </c>
      <c r="AU148" s="201" t="s">
        <v>76</v>
      </c>
      <c r="AY148" s="200" t="s">
        <v>198</v>
      </c>
      <c r="BK148" s="202">
        <f>BK149+BK157+BK161+BK172+BK175+BK177+BK180+BK182+BK185+BK189+BK191+BK193+BK195+BK197+BK199+BK202</f>
        <v>0</v>
      </c>
    </row>
    <row r="149" spans="2:65" s="11" customFormat="1" ht="22.9" customHeight="1">
      <c r="B149" s="189"/>
      <c r="C149" s="190"/>
      <c r="D149" s="191" t="s">
        <v>75</v>
      </c>
      <c r="E149" s="203" t="s">
        <v>2364</v>
      </c>
      <c r="F149" s="203" t="s">
        <v>2365</v>
      </c>
      <c r="G149" s="190"/>
      <c r="H149" s="190"/>
      <c r="I149" s="193"/>
      <c r="J149" s="204">
        <f>BK149</f>
        <v>0</v>
      </c>
      <c r="K149" s="190"/>
      <c r="L149" s="195"/>
      <c r="M149" s="196"/>
      <c r="N149" s="197"/>
      <c r="O149" s="197"/>
      <c r="P149" s="198">
        <f>SUM(P150:P156)</f>
        <v>0</v>
      </c>
      <c r="Q149" s="197"/>
      <c r="R149" s="198">
        <f>SUM(R150:R156)</f>
        <v>0</v>
      </c>
      <c r="S149" s="197"/>
      <c r="T149" s="199">
        <f>SUM(T150:T156)</f>
        <v>0</v>
      </c>
      <c r="AR149" s="200" t="s">
        <v>208</v>
      </c>
      <c r="AT149" s="201" t="s">
        <v>75</v>
      </c>
      <c r="AU149" s="201" t="s">
        <v>83</v>
      </c>
      <c r="AY149" s="200" t="s">
        <v>198</v>
      </c>
      <c r="BK149" s="202">
        <f>SUM(BK150:BK156)</f>
        <v>0</v>
      </c>
    </row>
    <row r="150" spans="2:65" s="1" customFormat="1" ht="16.5" customHeight="1">
      <c r="B150" s="30"/>
      <c r="C150" s="205" t="s">
        <v>83</v>
      </c>
      <c r="D150" s="205" t="s">
        <v>201</v>
      </c>
      <c r="E150" s="206" t="s">
        <v>1704</v>
      </c>
      <c r="F150" s="207" t="s">
        <v>2366</v>
      </c>
      <c r="G150" s="208" t="s">
        <v>446</v>
      </c>
      <c r="H150" s="209">
        <v>1</v>
      </c>
      <c r="I150" s="210"/>
      <c r="J150" s="209">
        <f t="shared" ref="J150:J156" si="5">ROUND(I150*H150,2)</f>
        <v>0</v>
      </c>
      <c r="K150" s="207" t="s">
        <v>1</v>
      </c>
      <c r="L150" s="34"/>
      <c r="M150" s="211" t="s">
        <v>1</v>
      </c>
      <c r="N150" s="212" t="s">
        <v>41</v>
      </c>
      <c r="O150" s="62"/>
      <c r="P150" s="213">
        <f t="shared" ref="P150:P156" si="6">O150*H150</f>
        <v>0</v>
      </c>
      <c r="Q150" s="213">
        <v>0</v>
      </c>
      <c r="R150" s="213">
        <f t="shared" ref="R150:R156" si="7">Q150*H150</f>
        <v>0</v>
      </c>
      <c r="S150" s="213">
        <v>0</v>
      </c>
      <c r="T150" s="214">
        <f t="shared" ref="T150:T156" si="8">S150*H150</f>
        <v>0</v>
      </c>
      <c r="AR150" s="215" t="s">
        <v>323</v>
      </c>
      <c r="AT150" s="215" t="s">
        <v>201</v>
      </c>
      <c r="AU150" s="215" t="s">
        <v>85</v>
      </c>
      <c r="AY150" s="13" t="s">
        <v>198</v>
      </c>
      <c r="BE150" s="216">
        <f t="shared" ref="BE150:BE156" si="9">IF(N150="základní",J150,0)</f>
        <v>0</v>
      </c>
      <c r="BF150" s="216">
        <f t="shared" ref="BF150:BF156" si="10">IF(N150="snížená",J150,0)</f>
        <v>0</v>
      </c>
      <c r="BG150" s="216">
        <f t="shared" ref="BG150:BG156" si="11">IF(N150="zákl. přenesená",J150,0)</f>
        <v>0</v>
      </c>
      <c r="BH150" s="216">
        <f t="shared" ref="BH150:BH156" si="12">IF(N150="sníž. přenesená",J150,0)</f>
        <v>0</v>
      </c>
      <c r="BI150" s="216">
        <f t="shared" ref="BI150:BI156" si="13">IF(N150="nulová",J150,0)</f>
        <v>0</v>
      </c>
      <c r="BJ150" s="13" t="s">
        <v>83</v>
      </c>
      <c r="BK150" s="216">
        <f t="shared" ref="BK150:BK156" si="14">ROUND(I150*H150,2)</f>
        <v>0</v>
      </c>
      <c r="BL150" s="13" t="s">
        <v>323</v>
      </c>
      <c r="BM150" s="215" t="s">
        <v>85</v>
      </c>
    </row>
    <row r="151" spans="2:65" s="1" customFormat="1" ht="16.5" customHeight="1">
      <c r="B151" s="30"/>
      <c r="C151" s="205" t="s">
        <v>85</v>
      </c>
      <c r="D151" s="205" t="s">
        <v>201</v>
      </c>
      <c r="E151" s="206" t="s">
        <v>2367</v>
      </c>
      <c r="F151" s="207" t="s">
        <v>2368</v>
      </c>
      <c r="G151" s="208" t="s">
        <v>446</v>
      </c>
      <c r="H151" s="209">
        <v>1</v>
      </c>
      <c r="I151" s="210"/>
      <c r="J151" s="209">
        <f t="shared" si="5"/>
        <v>0</v>
      </c>
      <c r="K151" s="207" t="s">
        <v>1</v>
      </c>
      <c r="L151" s="34"/>
      <c r="M151" s="211" t="s">
        <v>1</v>
      </c>
      <c r="N151" s="212" t="s">
        <v>41</v>
      </c>
      <c r="O151" s="62"/>
      <c r="P151" s="213">
        <f t="shared" si="6"/>
        <v>0</v>
      </c>
      <c r="Q151" s="213">
        <v>0</v>
      </c>
      <c r="R151" s="213">
        <f t="shared" si="7"/>
        <v>0</v>
      </c>
      <c r="S151" s="213">
        <v>0</v>
      </c>
      <c r="T151" s="214">
        <f t="shared" si="8"/>
        <v>0</v>
      </c>
      <c r="AR151" s="215" t="s">
        <v>323</v>
      </c>
      <c r="AT151" s="215" t="s">
        <v>201</v>
      </c>
      <c r="AU151" s="215" t="s">
        <v>85</v>
      </c>
      <c r="AY151" s="13" t="s">
        <v>198</v>
      </c>
      <c r="BE151" s="216">
        <f t="shared" si="9"/>
        <v>0</v>
      </c>
      <c r="BF151" s="216">
        <f t="shared" si="10"/>
        <v>0</v>
      </c>
      <c r="BG151" s="216">
        <f t="shared" si="11"/>
        <v>0</v>
      </c>
      <c r="BH151" s="216">
        <f t="shared" si="12"/>
        <v>0</v>
      </c>
      <c r="BI151" s="216">
        <f t="shared" si="13"/>
        <v>0</v>
      </c>
      <c r="BJ151" s="13" t="s">
        <v>83</v>
      </c>
      <c r="BK151" s="216">
        <f t="shared" si="14"/>
        <v>0</v>
      </c>
      <c r="BL151" s="13" t="s">
        <v>323</v>
      </c>
      <c r="BM151" s="215" t="s">
        <v>205</v>
      </c>
    </row>
    <row r="152" spans="2:65" s="1" customFormat="1" ht="16.5" customHeight="1">
      <c r="B152" s="30"/>
      <c r="C152" s="205" t="s">
        <v>208</v>
      </c>
      <c r="D152" s="205" t="s">
        <v>201</v>
      </c>
      <c r="E152" s="206" t="s">
        <v>2369</v>
      </c>
      <c r="F152" s="207" t="s">
        <v>2370</v>
      </c>
      <c r="G152" s="208" t="s">
        <v>446</v>
      </c>
      <c r="H152" s="209">
        <v>1</v>
      </c>
      <c r="I152" s="210"/>
      <c r="J152" s="209">
        <f t="shared" si="5"/>
        <v>0</v>
      </c>
      <c r="K152" s="207" t="s">
        <v>1</v>
      </c>
      <c r="L152" s="34"/>
      <c r="M152" s="211" t="s">
        <v>1</v>
      </c>
      <c r="N152" s="212" t="s">
        <v>41</v>
      </c>
      <c r="O152" s="62"/>
      <c r="P152" s="213">
        <f t="shared" si="6"/>
        <v>0</v>
      </c>
      <c r="Q152" s="213">
        <v>0</v>
      </c>
      <c r="R152" s="213">
        <f t="shared" si="7"/>
        <v>0</v>
      </c>
      <c r="S152" s="213">
        <v>0</v>
      </c>
      <c r="T152" s="214">
        <f t="shared" si="8"/>
        <v>0</v>
      </c>
      <c r="AR152" s="215" t="s">
        <v>323</v>
      </c>
      <c r="AT152" s="215" t="s">
        <v>201</v>
      </c>
      <c r="AU152" s="215" t="s">
        <v>85</v>
      </c>
      <c r="AY152" s="13" t="s">
        <v>198</v>
      </c>
      <c r="BE152" s="216">
        <f t="shared" si="9"/>
        <v>0</v>
      </c>
      <c r="BF152" s="216">
        <f t="shared" si="10"/>
        <v>0</v>
      </c>
      <c r="BG152" s="216">
        <f t="shared" si="11"/>
        <v>0</v>
      </c>
      <c r="BH152" s="216">
        <f t="shared" si="12"/>
        <v>0</v>
      </c>
      <c r="BI152" s="216">
        <f t="shared" si="13"/>
        <v>0</v>
      </c>
      <c r="BJ152" s="13" t="s">
        <v>83</v>
      </c>
      <c r="BK152" s="216">
        <f t="shared" si="14"/>
        <v>0</v>
      </c>
      <c r="BL152" s="13" t="s">
        <v>323</v>
      </c>
      <c r="BM152" s="215" t="s">
        <v>212</v>
      </c>
    </row>
    <row r="153" spans="2:65" s="1" customFormat="1" ht="16.5" customHeight="1">
      <c r="B153" s="30"/>
      <c r="C153" s="205" t="s">
        <v>205</v>
      </c>
      <c r="D153" s="205" t="s">
        <v>201</v>
      </c>
      <c r="E153" s="206" t="s">
        <v>2371</v>
      </c>
      <c r="F153" s="207" t="s">
        <v>2372</v>
      </c>
      <c r="G153" s="208" t="s">
        <v>446</v>
      </c>
      <c r="H153" s="209">
        <v>1</v>
      </c>
      <c r="I153" s="210"/>
      <c r="J153" s="209">
        <f t="shared" si="5"/>
        <v>0</v>
      </c>
      <c r="K153" s="207" t="s">
        <v>1</v>
      </c>
      <c r="L153" s="34"/>
      <c r="M153" s="211" t="s">
        <v>1</v>
      </c>
      <c r="N153" s="212" t="s">
        <v>41</v>
      </c>
      <c r="O153" s="62"/>
      <c r="P153" s="213">
        <f t="shared" si="6"/>
        <v>0</v>
      </c>
      <c r="Q153" s="213">
        <v>0</v>
      </c>
      <c r="R153" s="213">
        <f t="shared" si="7"/>
        <v>0</v>
      </c>
      <c r="S153" s="213">
        <v>0</v>
      </c>
      <c r="T153" s="214">
        <f t="shared" si="8"/>
        <v>0</v>
      </c>
      <c r="AR153" s="215" t="s">
        <v>323</v>
      </c>
      <c r="AT153" s="215" t="s">
        <v>201</v>
      </c>
      <c r="AU153" s="215" t="s">
        <v>85</v>
      </c>
      <c r="AY153" s="13" t="s">
        <v>198</v>
      </c>
      <c r="BE153" s="216">
        <f t="shared" si="9"/>
        <v>0</v>
      </c>
      <c r="BF153" s="216">
        <f t="shared" si="10"/>
        <v>0</v>
      </c>
      <c r="BG153" s="216">
        <f t="shared" si="11"/>
        <v>0</v>
      </c>
      <c r="BH153" s="216">
        <f t="shared" si="12"/>
        <v>0</v>
      </c>
      <c r="BI153" s="216">
        <f t="shared" si="13"/>
        <v>0</v>
      </c>
      <c r="BJ153" s="13" t="s">
        <v>83</v>
      </c>
      <c r="BK153" s="216">
        <f t="shared" si="14"/>
        <v>0</v>
      </c>
      <c r="BL153" s="13" t="s">
        <v>323</v>
      </c>
      <c r="BM153" s="215" t="s">
        <v>215</v>
      </c>
    </row>
    <row r="154" spans="2:65" s="1" customFormat="1" ht="16.5" customHeight="1">
      <c r="B154" s="30"/>
      <c r="C154" s="205" t="s">
        <v>218</v>
      </c>
      <c r="D154" s="205" t="s">
        <v>201</v>
      </c>
      <c r="E154" s="206" t="s">
        <v>2373</v>
      </c>
      <c r="F154" s="207" t="s">
        <v>2374</v>
      </c>
      <c r="G154" s="208" t="s">
        <v>446</v>
      </c>
      <c r="H154" s="209">
        <v>2</v>
      </c>
      <c r="I154" s="210"/>
      <c r="J154" s="209">
        <f t="shared" si="5"/>
        <v>0</v>
      </c>
      <c r="K154" s="207" t="s">
        <v>1</v>
      </c>
      <c r="L154" s="34"/>
      <c r="M154" s="211" t="s">
        <v>1</v>
      </c>
      <c r="N154" s="212" t="s">
        <v>41</v>
      </c>
      <c r="O154" s="62"/>
      <c r="P154" s="213">
        <f t="shared" si="6"/>
        <v>0</v>
      </c>
      <c r="Q154" s="213">
        <v>0</v>
      </c>
      <c r="R154" s="213">
        <f t="shared" si="7"/>
        <v>0</v>
      </c>
      <c r="S154" s="213">
        <v>0</v>
      </c>
      <c r="T154" s="214">
        <f t="shared" si="8"/>
        <v>0</v>
      </c>
      <c r="AR154" s="215" t="s">
        <v>323</v>
      </c>
      <c r="AT154" s="215" t="s">
        <v>201</v>
      </c>
      <c r="AU154" s="215" t="s">
        <v>85</v>
      </c>
      <c r="AY154" s="13" t="s">
        <v>198</v>
      </c>
      <c r="BE154" s="216">
        <f t="shared" si="9"/>
        <v>0</v>
      </c>
      <c r="BF154" s="216">
        <f t="shared" si="10"/>
        <v>0</v>
      </c>
      <c r="BG154" s="216">
        <f t="shared" si="11"/>
        <v>0</v>
      </c>
      <c r="BH154" s="216">
        <f t="shared" si="12"/>
        <v>0</v>
      </c>
      <c r="BI154" s="216">
        <f t="shared" si="13"/>
        <v>0</v>
      </c>
      <c r="BJ154" s="13" t="s">
        <v>83</v>
      </c>
      <c r="BK154" s="216">
        <f t="shared" si="14"/>
        <v>0</v>
      </c>
      <c r="BL154" s="13" t="s">
        <v>323</v>
      </c>
      <c r="BM154" s="215" t="s">
        <v>222</v>
      </c>
    </row>
    <row r="155" spans="2:65" s="1" customFormat="1" ht="16.5" customHeight="1">
      <c r="B155" s="30"/>
      <c r="C155" s="205" t="s">
        <v>212</v>
      </c>
      <c r="D155" s="205" t="s">
        <v>201</v>
      </c>
      <c r="E155" s="206" t="s">
        <v>2375</v>
      </c>
      <c r="F155" s="207" t="s">
        <v>2376</v>
      </c>
      <c r="G155" s="208" t="s">
        <v>446</v>
      </c>
      <c r="H155" s="209">
        <v>1</v>
      </c>
      <c r="I155" s="210"/>
      <c r="J155" s="209">
        <f t="shared" si="5"/>
        <v>0</v>
      </c>
      <c r="K155" s="207" t="s">
        <v>1</v>
      </c>
      <c r="L155" s="34"/>
      <c r="M155" s="211" t="s">
        <v>1</v>
      </c>
      <c r="N155" s="212" t="s">
        <v>41</v>
      </c>
      <c r="O155" s="62"/>
      <c r="P155" s="213">
        <f t="shared" si="6"/>
        <v>0</v>
      </c>
      <c r="Q155" s="213">
        <v>0</v>
      </c>
      <c r="R155" s="213">
        <f t="shared" si="7"/>
        <v>0</v>
      </c>
      <c r="S155" s="213">
        <v>0</v>
      </c>
      <c r="T155" s="214">
        <f t="shared" si="8"/>
        <v>0</v>
      </c>
      <c r="AR155" s="215" t="s">
        <v>323</v>
      </c>
      <c r="AT155" s="215" t="s">
        <v>201</v>
      </c>
      <c r="AU155" s="215" t="s">
        <v>85</v>
      </c>
      <c r="AY155" s="13" t="s">
        <v>198</v>
      </c>
      <c r="BE155" s="216">
        <f t="shared" si="9"/>
        <v>0</v>
      </c>
      <c r="BF155" s="216">
        <f t="shared" si="10"/>
        <v>0</v>
      </c>
      <c r="BG155" s="216">
        <f t="shared" si="11"/>
        <v>0</v>
      </c>
      <c r="BH155" s="216">
        <f t="shared" si="12"/>
        <v>0</v>
      </c>
      <c r="BI155" s="216">
        <f t="shared" si="13"/>
        <v>0</v>
      </c>
      <c r="BJ155" s="13" t="s">
        <v>83</v>
      </c>
      <c r="BK155" s="216">
        <f t="shared" si="14"/>
        <v>0</v>
      </c>
      <c r="BL155" s="13" t="s">
        <v>323</v>
      </c>
      <c r="BM155" s="215" t="s">
        <v>216</v>
      </c>
    </row>
    <row r="156" spans="2:65" s="1" customFormat="1" ht="16.5" customHeight="1">
      <c r="B156" s="30"/>
      <c r="C156" s="205" t="s">
        <v>227</v>
      </c>
      <c r="D156" s="205" t="s">
        <v>201</v>
      </c>
      <c r="E156" s="206" t="s">
        <v>2377</v>
      </c>
      <c r="F156" s="207" t="s">
        <v>2378</v>
      </c>
      <c r="G156" s="208" t="s">
        <v>446</v>
      </c>
      <c r="H156" s="209">
        <v>1</v>
      </c>
      <c r="I156" s="210"/>
      <c r="J156" s="209">
        <f t="shared" si="5"/>
        <v>0</v>
      </c>
      <c r="K156" s="207" t="s">
        <v>1</v>
      </c>
      <c r="L156" s="34"/>
      <c r="M156" s="211" t="s">
        <v>1</v>
      </c>
      <c r="N156" s="212" t="s">
        <v>41</v>
      </c>
      <c r="O156" s="62"/>
      <c r="P156" s="213">
        <f t="shared" si="6"/>
        <v>0</v>
      </c>
      <c r="Q156" s="213">
        <v>0</v>
      </c>
      <c r="R156" s="213">
        <f t="shared" si="7"/>
        <v>0</v>
      </c>
      <c r="S156" s="213">
        <v>0</v>
      </c>
      <c r="T156" s="214">
        <f t="shared" si="8"/>
        <v>0</v>
      </c>
      <c r="AR156" s="215" t="s">
        <v>323</v>
      </c>
      <c r="AT156" s="215" t="s">
        <v>201</v>
      </c>
      <c r="AU156" s="215" t="s">
        <v>85</v>
      </c>
      <c r="AY156" s="13" t="s">
        <v>198</v>
      </c>
      <c r="BE156" s="216">
        <f t="shared" si="9"/>
        <v>0</v>
      </c>
      <c r="BF156" s="216">
        <f t="shared" si="10"/>
        <v>0</v>
      </c>
      <c r="BG156" s="216">
        <f t="shared" si="11"/>
        <v>0</v>
      </c>
      <c r="BH156" s="216">
        <f t="shared" si="12"/>
        <v>0</v>
      </c>
      <c r="BI156" s="216">
        <f t="shared" si="13"/>
        <v>0</v>
      </c>
      <c r="BJ156" s="13" t="s">
        <v>83</v>
      </c>
      <c r="BK156" s="216">
        <f t="shared" si="14"/>
        <v>0</v>
      </c>
      <c r="BL156" s="13" t="s">
        <v>323</v>
      </c>
      <c r="BM156" s="215" t="s">
        <v>230</v>
      </c>
    </row>
    <row r="157" spans="2:65" s="11" customFormat="1" ht="22.9" customHeight="1">
      <c r="B157" s="189"/>
      <c r="C157" s="190"/>
      <c r="D157" s="191" t="s">
        <v>75</v>
      </c>
      <c r="E157" s="203" t="s">
        <v>2379</v>
      </c>
      <c r="F157" s="203" t="s">
        <v>2380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SUM(P158:P160)</f>
        <v>0</v>
      </c>
      <c r="Q157" s="197"/>
      <c r="R157" s="198">
        <f>SUM(R158:R160)</f>
        <v>0</v>
      </c>
      <c r="S157" s="197"/>
      <c r="T157" s="199">
        <f>SUM(T158:T160)</f>
        <v>0</v>
      </c>
      <c r="AR157" s="200" t="s">
        <v>208</v>
      </c>
      <c r="AT157" s="201" t="s">
        <v>75</v>
      </c>
      <c r="AU157" s="201" t="s">
        <v>83</v>
      </c>
      <c r="AY157" s="200" t="s">
        <v>198</v>
      </c>
      <c r="BK157" s="202">
        <f>SUM(BK158:BK160)</f>
        <v>0</v>
      </c>
    </row>
    <row r="158" spans="2:65" s="1" customFormat="1" ht="16.5" customHeight="1">
      <c r="B158" s="30"/>
      <c r="C158" s="205" t="s">
        <v>215</v>
      </c>
      <c r="D158" s="205" t="s">
        <v>201</v>
      </c>
      <c r="E158" s="206" t="s">
        <v>2381</v>
      </c>
      <c r="F158" s="207" t="s">
        <v>2382</v>
      </c>
      <c r="G158" s="208" t="s">
        <v>446</v>
      </c>
      <c r="H158" s="209">
        <v>1</v>
      </c>
      <c r="I158" s="210"/>
      <c r="J158" s="209">
        <f>ROUND(I158*H158,2)</f>
        <v>0</v>
      </c>
      <c r="K158" s="207" t="s">
        <v>1</v>
      </c>
      <c r="L158" s="34"/>
      <c r="M158" s="211" t="s">
        <v>1</v>
      </c>
      <c r="N158" s="212" t="s">
        <v>41</v>
      </c>
      <c r="O158" s="6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AR158" s="215" t="s">
        <v>323</v>
      </c>
      <c r="AT158" s="215" t="s">
        <v>201</v>
      </c>
      <c r="AU158" s="215" t="s">
        <v>85</v>
      </c>
      <c r="AY158" s="13" t="s">
        <v>198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3" t="s">
        <v>83</v>
      </c>
      <c r="BK158" s="216">
        <f>ROUND(I158*H158,2)</f>
        <v>0</v>
      </c>
      <c r="BL158" s="13" t="s">
        <v>323</v>
      </c>
      <c r="BM158" s="215" t="s">
        <v>231</v>
      </c>
    </row>
    <row r="159" spans="2:65" s="1" customFormat="1" ht="16.5" customHeight="1">
      <c r="B159" s="30"/>
      <c r="C159" s="205" t="s">
        <v>235</v>
      </c>
      <c r="D159" s="205" t="s">
        <v>201</v>
      </c>
      <c r="E159" s="206" t="s">
        <v>2383</v>
      </c>
      <c r="F159" s="207" t="s">
        <v>2384</v>
      </c>
      <c r="G159" s="208" t="s">
        <v>446</v>
      </c>
      <c r="H159" s="209">
        <v>1</v>
      </c>
      <c r="I159" s="210"/>
      <c r="J159" s="209">
        <f>ROUND(I159*H159,2)</f>
        <v>0</v>
      </c>
      <c r="K159" s="207" t="s">
        <v>1</v>
      </c>
      <c r="L159" s="34"/>
      <c r="M159" s="211" t="s">
        <v>1</v>
      </c>
      <c r="N159" s="212" t="s">
        <v>41</v>
      </c>
      <c r="O159" s="6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15" t="s">
        <v>323</v>
      </c>
      <c r="AT159" s="215" t="s">
        <v>201</v>
      </c>
      <c r="AU159" s="215" t="s">
        <v>85</v>
      </c>
      <c r="AY159" s="13" t="s">
        <v>198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3" t="s">
        <v>83</v>
      </c>
      <c r="BK159" s="216">
        <f>ROUND(I159*H159,2)</f>
        <v>0</v>
      </c>
      <c r="BL159" s="13" t="s">
        <v>323</v>
      </c>
      <c r="BM159" s="215" t="s">
        <v>238</v>
      </c>
    </row>
    <row r="160" spans="2:65" s="1" customFormat="1" ht="16.5" customHeight="1">
      <c r="B160" s="30"/>
      <c r="C160" s="205" t="s">
        <v>222</v>
      </c>
      <c r="D160" s="205" t="s">
        <v>201</v>
      </c>
      <c r="E160" s="206" t="s">
        <v>2385</v>
      </c>
      <c r="F160" s="207" t="s">
        <v>2386</v>
      </c>
      <c r="G160" s="208" t="s">
        <v>446</v>
      </c>
      <c r="H160" s="209">
        <v>1</v>
      </c>
      <c r="I160" s="210"/>
      <c r="J160" s="209">
        <f>ROUND(I160*H160,2)</f>
        <v>0</v>
      </c>
      <c r="K160" s="207" t="s">
        <v>1</v>
      </c>
      <c r="L160" s="34"/>
      <c r="M160" s="211" t="s">
        <v>1</v>
      </c>
      <c r="N160" s="212" t="s">
        <v>41</v>
      </c>
      <c r="O160" s="6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AR160" s="215" t="s">
        <v>323</v>
      </c>
      <c r="AT160" s="215" t="s">
        <v>201</v>
      </c>
      <c r="AU160" s="215" t="s">
        <v>85</v>
      </c>
      <c r="AY160" s="13" t="s">
        <v>198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3" t="s">
        <v>83</v>
      </c>
      <c r="BK160" s="216">
        <f>ROUND(I160*H160,2)</f>
        <v>0</v>
      </c>
      <c r="BL160" s="13" t="s">
        <v>323</v>
      </c>
      <c r="BM160" s="215" t="s">
        <v>243</v>
      </c>
    </row>
    <row r="161" spans="2:65" s="11" customFormat="1" ht="22.9" customHeight="1">
      <c r="B161" s="189"/>
      <c r="C161" s="190"/>
      <c r="D161" s="191" t="s">
        <v>75</v>
      </c>
      <c r="E161" s="203" t="s">
        <v>2387</v>
      </c>
      <c r="F161" s="203" t="s">
        <v>2388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SUM(P162:P171)</f>
        <v>0</v>
      </c>
      <c r="Q161" s="197"/>
      <c r="R161" s="198">
        <f>SUM(R162:R171)</f>
        <v>0</v>
      </c>
      <c r="S161" s="197"/>
      <c r="T161" s="199">
        <f>SUM(T162:T171)</f>
        <v>0</v>
      </c>
      <c r="AR161" s="200" t="s">
        <v>208</v>
      </c>
      <c r="AT161" s="201" t="s">
        <v>75</v>
      </c>
      <c r="AU161" s="201" t="s">
        <v>83</v>
      </c>
      <c r="AY161" s="200" t="s">
        <v>198</v>
      </c>
      <c r="BK161" s="202">
        <f>SUM(BK162:BK171)</f>
        <v>0</v>
      </c>
    </row>
    <row r="162" spans="2:65" s="1" customFormat="1" ht="16.5" customHeight="1">
      <c r="B162" s="30"/>
      <c r="C162" s="205" t="s">
        <v>199</v>
      </c>
      <c r="D162" s="205" t="s">
        <v>201</v>
      </c>
      <c r="E162" s="206" t="s">
        <v>2389</v>
      </c>
      <c r="F162" s="207" t="s">
        <v>2390</v>
      </c>
      <c r="G162" s="208" t="s">
        <v>446</v>
      </c>
      <c r="H162" s="209">
        <v>1</v>
      </c>
      <c r="I162" s="210"/>
      <c r="J162" s="209">
        <f t="shared" ref="J162:J171" si="15">ROUND(I162*H162,2)</f>
        <v>0</v>
      </c>
      <c r="K162" s="207" t="s">
        <v>1</v>
      </c>
      <c r="L162" s="34"/>
      <c r="M162" s="211" t="s">
        <v>1</v>
      </c>
      <c r="N162" s="212" t="s">
        <v>41</v>
      </c>
      <c r="O162" s="62"/>
      <c r="P162" s="213">
        <f t="shared" ref="P162:P171" si="16">O162*H162</f>
        <v>0</v>
      </c>
      <c r="Q162" s="213">
        <v>0</v>
      </c>
      <c r="R162" s="213">
        <f t="shared" ref="R162:R171" si="17">Q162*H162</f>
        <v>0</v>
      </c>
      <c r="S162" s="213">
        <v>0</v>
      </c>
      <c r="T162" s="214">
        <f t="shared" ref="T162:T171" si="18">S162*H162</f>
        <v>0</v>
      </c>
      <c r="AR162" s="215" t="s">
        <v>323</v>
      </c>
      <c r="AT162" s="215" t="s">
        <v>201</v>
      </c>
      <c r="AU162" s="215" t="s">
        <v>85</v>
      </c>
      <c r="AY162" s="13" t="s">
        <v>198</v>
      </c>
      <c r="BE162" s="216">
        <f t="shared" ref="BE162:BE171" si="19">IF(N162="základní",J162,0)</f>
        <v>0</v>
      </c>
      <c r="BF162" s="216">
        <f t="shared" ref="BF162:BF171" si="20">IF(N162="snížená",J162,0)</f>
        <v>0</v>
      </c>
      <c r="BG162" s="216">
        <f t="shared" ref="BG162:BG171" si="21">IF(N162="zákl. přenesená",J162,0)</f>
        <v>0</v>
      </c>
      <c r="BH162" s="216">
        <f t="shared" ref="BH162:BH171" si="22">IF(N162="sníž. přenesená",J162,0)</f>
        <v>0</v>
      </c>
      <c r="BI162" s="216">
        <f t="shared" ref="BI162:BI171" si="23">IF(N162="nulová",J162,0)</f>
        <v>0</v>
      </c>
      <c r="BJ162" s="13" t="s">
        <v>83</v>
      </c>
      <c r="BK162" s="216">
        <f t="shared" ref="BK162:BK171" si="24">ROUND(I162*H162,2)</f>
        <v>0</v>
      </c>
      <c r="BL162" s="13" t="s">
        <v>323</v>
      </c>
      <c r="BM162" s="215" t="s">
        <v>247</v>
      </c>
    </row>
    <row r="163" spans="2:65" s="1" customFormat="1" ht="16.5" customHeight="1">
      <c r="B163" s="30"/>
      <c r="C163" s="205" t="s">
        <v>216</v>
      </c>
      <c r="D163" s="205" t="s">
        <v>201</v>
      </c>
      <c r="E163" s="206" t="s">
        <v>2391</v>
      </c>
      <c r="F163" s="207" t="s">
        <v>2392</v>
      </c>
      <c r="G163" s="208" t="s">
        <v>446</v>
      </c>
      <c r="H163" s="209">
        <v>7</v>
      </c>
      <c r="I163" s="210"/>
      <c r="J163" s="209">
        <f t="shared" si="15"/>
        <v>0</v>
      </c>
      <c r="K163" s="207" t="s">
        <v>1</v>
      </c>
      <c r="L163" s="34"/>
      <c r="M163" s="211" t="s">
        <v>1</v>
      </c>
      <c r="N163" s="212" t="s">
        <v>41</v>
      </c>
      <c r="O163" s="62"/>
      <c r="P163" s="213">
        <f t="shared" si="16"/>
        <v>0</v>
      </c>
      <c r="Q163" s="213">
        <v>0</v>
      </c>
      <c r="R163" s="213">
        <f t="shared" si="17"/>
        <v>0</v>
      </c>
      <c r="S163" s="213">
        <v>0</v>
      </c>
      <c r="T163" s="214">
        <f t="shared" si="18"/>
        <v>0</v>
      </c>
      <c r="AR163" s="215" t="s">
        <v>323</v>
      </c>
      <c r="AT163" s="215" t="s">
        <v>201</v>
      </c>
      <c r="AU163" s="215" t="s">
        <v>85</v>
      </c>
      <c r="AY163" s="13" t="s">
        <v>198</v>
      </c>
      <c r="BE163" s="216">
        <f t="shared" si="19"/>
        <v>0</v>
      </c>
      <c r="BF163" s="216">
        <f t="shared" si="20"/>
        <v>0</v>
      </c>
      <c r="BG163" s="216">
        <f t="shared" si="21"/>
        <v>0</v>
      </c>
      <c r="BH163" s="216">
        <f t="shared" si="22"/>
        <v>0</v>
      </c>
      <c r="BI163" s="216">
        <f t="shared" si="23"/>
        <v>0</v>
      </c>
      <c r="BJ163" s="13" t="s">
        <v>83</v>
      </c>
      <c r="BK163" s="216">
        <f t="shared" si="24"/>
        <v>0</v>
      </c>
      <c r="BL163" s="13" t="s">
        <v>323</v>
      </c>
      <c r="BM163" s="215" t="s">
        <v>252</v>
      </c>
    </row>
    <row r="164" spans="2:65" s="1" customFormat="1" ht="16.5" customHeight="1">
      <c r="B164" s="30"/>
      <c r="C164" s="205" t="s">
        <v>223</v>
      </c>
      <c r="D164" s="205" t="s">
        <v>201</v>
      </c>
      <c r="E164" s="206" t="s">
        <v>2393</v>
      </c>
      <c r="F164" s="207" t="s">
        <v>2394</v>
      </c>
      <c r="G164" s="208" t="s">
        <v>446</v>
      </c>
      <c r="H164" s="209">
        <v>7</v>
      </c>
      <c r="I164" s="210"/>
      <c r="J164" s="209">
        <f t="shared" si="15"/>
        <v>0</v>
      </c>
      <c r="K164" s="207" t="s">
        <v>1</v>
      </c>
      <c r="L164" s="34"/>
      <c r="M164" s="211" t="s">
        <v>1</v>
      </c>
      <c r="N164" s="212" t="s">
        <v>41</v>
      </c>
      <c r="O164" s="62"/>
      <c r="P164" s="213">
        <f t="shared" si="16"/>
        <v>0</v>
      </c>
      <c r="Q164" s="213">
        <v>0</v>
      </c>
      <c r="R164" s="213">
        <f t="shared" si="17"/>
        <v>0</v>
      </c>
      <c r="S164" s="213">
        <v>0</v>
      </c>
      <c r="T164" s="214">
        <f t="shared" si="18"/>
        <v>0</v>
      </c>
      <c r="AR164" s="215" t="s">
        <v>323</v>
      </c>
      <c r="AT164" s="215" t="s">
        <v>201</v>
      </c>
      <c r="AU164" s="215" t="s">
        <v>85</v>
      </c>
      <c r="AY164" s="13" t="s">
        <v>198</v>
      </c>
      <c r="BE164" s="216">
        <f t="shared" si="19"/>
        <v>0</v>
      </c>
      <c r="BF164" s="216">
        <f t="shared" si="20"/>
        <v>0</v>
      </c>
      <c r="BG164" s="216">
        <f t="shared" si="21"/>
        <v>0</v>
      </c>
      <c r="BH164" s="216">
        <f t="shared" si="22"/>
        <v>0</v>
      </c>
      <c r="BI164" s="216">
        <f t="shared" si="23"/>
        <v>0</v>
      </c>
      <c r="BJ164" s="13" t="s">
        <v>83</v>
      </c>
      <c r="BK164" s="216">
        <f t="shared" si="24"/>
        <v>0</v>
      </c>
      <c r="BL164" s="13" t="s">
        <v>323</v>
      </c>
      <c r="BM164" s="215" t="s">
        <v>257</v>
      </c>
    </row>
    <row r="165" spans="2:65" s="1" customFormat="1" ht="16.5" customHeight="1">
      <c r="B165" s="30"/>
      <c r="C165" s="205" t="s">
        <v>230</v>
      </c>
      <c r="D165" s="205" t="s">
        <v>201</v>
      </c>
      <c r="E165" s="206" t="s">
        <v>2395</v>
      </c>
      <c r="F165" s="207" t="s">
        <v>2396</v>
      </c>
      <c r="G165" s="208" t="s">
        <v>446</v>
      </c>
      <c r="H165" s="209">
        <v>1</v>
      </c>
      <c r="I165" s="210"/>
      <c r="J165" s="209">
        <f t="shared" si="15"/>
        <v>0</v>
      </c>
      <c r="K165" s="207" t="s">
        <v>1</v>
      </c>
      <c r="L165" s="34"/>
      <c r="M165" s="211" t="s">
        <v>1</v>
      </c>
      <c r="N165" s="212" t="s">
        <v>41</v>
      </c>
      <c r="O165" s="62"/>
      <c r="P165" s="213">
        <f t="shared" si="16"/>
        <v>0</v>
      </c>
      <c r="Q165" s="213">
        <v>0</v>
      </c>
      <c r="R165" s="213">
        <f t="shared" si="17"/>
        <v>0</v>
      </c>
      <c r="S165" s="213">
        <v>0</v>
      </c>
      <c r="T165" s="214">
        <f t="shared" si="18"/>
        <v>0</v>
      </c>
      <c r="AR165" s="215" t="s">
        <v>323</v>
      </c>
      <c r="AT165" s="215" t="s">
        <v>201</v>
      </c>
      <c r="AU165" s="215" t="s">
        <v>85</v>
      </c>
      <c r="AY165" s="13" t="s">
        <v>198</v>
      </c>
      <c r="BE165" s="216">
        <f t="shared" si="19"/>
        <v>0</v>
      </c>
      <c r="BF165" s="216">
        <f t="shared" si="20"/>
        <v>0</v>
      </c>
      <c r="BG165" s="216">
        <f t="shared" si="21"/>
        <v>0</v>
      </c>
      <c r="BH165" s="216">
        <f t="shared" si="22"/>
        <v>0</v>
      </c>
      <c r="BI165" s="216">
        <f t="shared" si="23"/>
        <v>0</v>
      </c>
      <c r="BJ165" s="13" t="s">
        <v>83</v>
      </c>
      <c r="BK165" s="216">
        <f t="shared" si="24"/>
        <v>0</v>
      </c>
      <c r="BL165" s="13" t="s">
        <v>323</v>
      </c>
      <c r="BM165" s="215" t="s">
        <v>260</v>
      </c>
    </row>
    <row r="166" spans="2:65" s="1" customFormat="1" ht="16.5" customHeight="1">
      <c r="B166" s="30"/>
      <c r="C166" s="205" t="s">
        <v>8</v>
      </c>
      <c r="D166" s="205" t="s">
        <v>201</v>
      </c>
      <c r="E166" s="206" t="s">
        <v>2397</v>
      </c>
      <c r="F166" s="207" t="s">
        <v>2398</v>
      </c>
      <c r="G166" s="208" t="s">
        <v>446</v>
      </c>
      <c r="H166" s="209">
        <v>1</v>
      </c>
      <c r="I166" s="210"/>
      <c r="J166" s="209">
        <f t="shared" si="15"/>
        <v>0</v>
      </c>
      <c r="K166" s="207" t="s">
        <v>1</v>
      </c>
      <c r="L166" s="34"/>
      <c r="M166" s="211" t="s">
        <v>1</v>
      </c>
      <c r="N166" s="212" t="s">
        <v>41</v>
      </c>
      <c r="O166" s="62"/>
      <c r="P166" s="213">
        <f t="shared" si="16"/>
        <v>0</v>
      </c>
      <c r="Q166" s="213">
        <v>0</v>
      </c>
      <c r="R166" s="213">
        <f t="shared" si="17"/>
        <v>0</v>
      </c>
      <c r="S166" s="213">
        <v>0</v>
      </c>
      <c r="T166" s="214">
        <f t="shared" si="18"/>
        <v>0</v>
      </c>
      <c r="AR166" s="215" t="s">
        <v>323</v>
      </c>
      <c r="AT166" s="215" t="s">
        <v>201</v>
      </c>
      <c r="AU166" s="215" t="s">
        <v>85</v>
      </c>
      <c r="AY166" s="13" t="s">
        <v>198</v>
      </c>
      <c r="BE166" s="216">
        <f t="shared" si="19"/>
        <v>0</v>
      </c>
      <c r="BF166" s="216">
        <f t="shared" si="20"/>
        <v>0</v>
      </c>
      <c r="BG166" s="216">
        <f t="shared" si="21"/>
        <v>0</v>
      </c>
      <c r="BH166" s="216">
        <f t="shared" si="22"/>
        <v>0</v>
      </c>
      <c r="BI166" s="216">
        <f t="shared" si="23"/>
        <v>0</v>
      </c>
      <c r="BJ166" s="13" t="s">
        <v>83</v>
      </c>
      <c r="BK166" s="216">
        <f t="shared" si="24"/>
        <v>0</v>
      </c>
      <c r="BL166" s="13" t="s">
        <v>323</v>
      </c>
      <c r="BM166" s="215" t="s">
        <v>263</v>
      </c>
    </row>
    <row r="167" spans="2:65" s="1" customFormat="1" ht="16.5" customHeight="1">
      <c r="B167" s="30"/>
      <c r="C167" s="205" t="s">
        <v>231</v>
      </c>
      <c r="D167" s="205" t="s">
        <v>201</v>
      </c>
      <c r="E167" s="206" t="s">
        <v>2399</v>
      </c>
      <c r="F167" s="207" t="s">
        <v>2400</v>
      </c>
      <c r="G167" s="208" t="s">
        <v>446</v>
      </c>
      <c r="H167" s="209">
        <v>1</v>
      </c>
      <c r="I167" s="210"/>
      <c r="J167" s="209">
        <f t="shared" si="15"/>
        <v>0</v>
      </c>
      <c r="K167" s="207" t="s">
        <v>1</v>
      </c>
      <c r="L167" s="34"/>
      <c r="M167" s="211" t="s">
        <v>1</v>
      </c>
      <c r="N167" s="212" t="s">
        <v>41</v>
      </c>
      <c r="O167" s="62"/>
      <c r="P167" s="213">
        <f t="shared" si="16"/>
        <v>0</v>
      </c>
      <c r="Q167" s="213">
        <v>0</v>
      </c>
      <c r="R167" s="213">
        <f t="shared" si="17"/>
        <v>0</v>
      </c>
      <c r="S167" s="213">
        <v>0</v>
      </c>
      <c r="T167" s="214">
        <f t="shared" si="18"/>
        <v>0</v>
      </c>
      <c r="AR167" s="215" t="s">
        <v>323</v>
      </c>
      <c r="AT167" s="215" t="s">
        <v>201</v>
      </c>
      <c r="AU167" s="215" t="s">
        <v>85</v>
      </c>
      <c r="AY167" s="13" t="s">
        <v>198</v>
      </c>
      <c r="BE167" s="216">
        <f t="shared" si="19"/>
        <v>0</v>
      </c>
      <c r="BF167" s="216">
        <f t="shared" si="20"/>
        <v>0</v>
      </c>
      <c r="BG167" s="216">
        <f t="shared" si="21"/>
        <v>0</v>
      </c>
      <c r="BH167" s="216">
        <f t="shared" si="22"/>
        <v>0</v>
      </c>
      <c r="BI167" s="216">
        <f t="shared" si="23"/>
        <v>0</v>
      </c>
      <c r="BJ167" s="13" t="s">
        <v>83</v>
      </c>
      <c r="BK167" s="216">
        <f t="shared" si="24"/>
        <v>0</v>
      </c>
      <c r="BL167" s="13" t="s">
        <v>323</v>
      </c>
      <c r="BM167" s="215" t="s">
        <v>267</v>
      </c>
    </row>
    <row r="168" spans="2:65" s="1" customFormat="1" ht="16.5" customHeight="1">
      <c r="B168" s="30"/>
      <c r="C168" s="205" t="s">
        <v>239</v>
      </c>
      <c r="D168" s="205" t="s">
        <v>201</v>
      </c>
      <c r="E168" s="206" t="s">
        <v>2401</v>
      </c>
      <c r="F168" s="207" t="s">
        <v>2402</v>
      </c>
      <c r="G168" s="208" t="s">
        <v>446</v>
      </c>
      <c r="H168" s="209">
        <v>7</v>
      </c>
      <c r="I168" s="210"/>
      <c r="J168" s="209">
        <f t="shared" si="15"/>
        <v>0</v>
      </c>
      <c r="K168" s="207" t="s">
        <v>1</v>
      </c>
      <c r="L168" s="34"/>
      <c r="M168" s="211" t="s">
        <v>1</v>
      </c>
      <c r="N168" s="212" t="s">
        <v>41</v>
      </c>
      <c r="O168" s="62"/>
      <c r="P168" s="213">
        <f t="shared" si="16"/>
        <v>0</v>
      </c>
      <c r="Q168" s="213">
        <v>0</v>
      </c>
      <c r="R168" s="213">
        <f t="shared" si="17"/>
        <v>0</v>
      </c>
      <c r="S168" s="213">
        <v>0</v>
      </c>
      <c r="T168" s="214">
        <f t="shared" si="18"/>
        <v>0</v>
      </c>
      <c r="AR168" s="215" t="s">
        <v>323</v>
      </c>
      <c r="AT168" s="215" t="s">
        <v>201</v>
      </c>
      <c r="AU168" s="215" t="s">
        <v>85</v>
      </c>
      <c r="AY168" s="13" t="s">
        <v>198</v>
      </c>
      <c r="BE168" s="216">
        <f t="shared" si="19"/>
        <v>0</v>
      </c>
      <c r="BF168" s="216">
        <f t="shared" si="20"/>
        <v>0</v>
      </c>
      <c r="BG168" s="216">
        <f t="shared" si="21"/>
        <v>0</v>
      </c>
      <c r="BH168" s="216">
        <f t="shared" si="22"/>
        <v>0</v>
      </c>
      <c r="BI168" s="216">
        <f t="shared" si="23"/>
        <v>0</v>
      </c>
      <c r="BJ168" s="13" t="s">
        <v>83</v>
      </c>
      <c r="BK168" s="216">
        <f t="shared" si="24"/>
        <v>0</v>
      </c>
      <c r="BL168" s="13" t="s">
        <v>323</v>
      </c>
      <c r="BM168" s="215" t="s">
        <v>272</v>
      </c>
    </row>
    <row r="169" spans="2:65" s="1" customFormat="1" ht="16.5" customHeight="1">
      <c r="B169" s="30"/>
      <c r="C169" s="205" t="s">
        <v>238</v>
      </c>
      <c r="D169" s="205" t="s">
        <v>201</v>
      </c>
      <c r="E169" s="206" t="s">
        <v>2403</v>
      </c>
      <c r="F169" s="207" t="s">
        <v>2404</v>
      </c>
      <c r="G169" s="208" t="s">
        <v>446</v>
      </c>
      <c r="H169" s="209">
        <v>1</v>
      </c>
      <c r="I169" s="210"/>
      <c r="J169" s="209">
        <f t="shared" si="15"/>
        <v>0</v>
      </c>
      <c r="K169" s="207" t="s">
        <v>1</v>
      </c>
      <c r="L169" s="34"/>
      <c r="M169" s="211" t="s">
        <v>1</v>
      </c>
      <c r="N169" s="212" t="s">
        <v>41</v>
      </c>
      <c r="O169" s="62"/>
      <c r="P169" s="213">
        <f t="shared" si="16"/>
        <v>0</v>
      </c>
      <c r="Q169" s="213">
        <v>0</v>
      </c>
      <c r="R169" s="213">
        <f t="shared" si="17"/>
        <v>0</v>
      </c>
      <c r="S169" s="213">
        <v>0</v>
      </c>
      <c r="T169" s="214">
        <f t="shared" si="18"/>
        <v>0</v>
      </c>
      <c r="AR169" s="215" t="s">
        <v>323</v>
      </c>
      <c r="AT169" s="215" t="s">
        <v>201</v>
      </c>
      <c r="AU169" s="215" t="s">
        <v>85</v>
      </c>
      <c r="AY169" s="13" t="s">
        <v>198</v>
      </c>
      <c r="BE169" s="216">
        <f t="shared" si="19"/>
        <v>0</v>
      </c>
      <c r="BF169" s="216">
        <f t="shared" si="20"/>
        <v>0</v>
      </c>
      <c r="BG169" s="216">
        <f t="shared" si="21"/>
        <v>0</v>
      </c>
      <c r="BH169" s="216">
        <f t="shared" si="22"/>
        <v>0</v>
      </c>
      <c r="BI169" s="216">
        <f t="shared" si="23"/>
        <v>0</v>
      </c>
      <c r="BJ169" s="13" t="s">
        <v>83</v>
      </c>
      <c r="BK169" s="216">
        <f t="shared" si="24"/>
        <v>0</v>
      </c>
      <c r="BL169" s="13" t="s">
        <v>323</v>
      </c>
      <c r="BM169" s="215" t="s">
        <v>276</v>
      </c>
    </row>
    <row r="170" spans="2:65" s="1" customFormat="1" ht="16.5" customHeight="1">
      <c r="B170" s="30"/>
      <c r="C170" s="205" t="s">
        <v>248</v>
      </c>
      <c r="D170" s="205" t="s">
        <v>201</v>
      </c>
      <c r="E170" s="206" t="s">
        <v>2405</v>
      </c>
      <c r="F170" s="207" t="s">
        <v>2406</v>
      </c>
      <c r="G170" s="208" t="s">
        <v>446</v>
      </c>
      <c r="H170" s="209">
        <v>1</v>
      </c>
      <c r="I170" s="210"/>
      <c r="J170" s="209">
        <f t="shared" si="15"/>
        <v>0</v>
      </c>
      <c r="K170" s="207" t="s">
        <v>1</v>
      </c>
      <c r="L170" s="34"/>
      <c r="M170" s="211" t="s">
        <v>1</v>
      </c>
      <c r="N170" s="212" t="s">
        <v>41</v>
      </c>
      <c r="O170" s="62"/>
      <c r="P170" s="213">
        <f t="shared" si="16"/>
        <v>0</v>
      </c>
      <c r="Q170" s="213">
        <v>0</v>
      </c>
      <c r="R170" s="213">
        <f t="shared" si="17"/>
        <v>0</v>
      </c>
      <c r="S170" s="213">
        <v>0</v>
      </c>
      <c r="T170" s="214">
        <f t="shared" si="18"/>
        <v>0</v>
      </c>
      <c r="AR170" s="215" t="s">
        <v>323</v>
      </c>
      <c r="AT170" s="215" t="s">
        <v>201</v>
      </c>
      <c r="AU170" s="215" t="s">
        <v>85</v>
      </c>
      <c r="AY170" s="13" t="s">
        <v>198</v>
      </c>
      <c r="BE170" s="216">
        <f t="shared" si="19"/>
        <v>0</v>
      </c>
      <c r="BF170" s="216">
        <f t="shared" si="20"/>
        <v>0</v>
      </c>
      <c r="BG170" s="216">
        <f t="shared" si="21"/>
        <v>0</v>
      </c>
      <c r="BH170" s="216">
        <f t="shared" si="22"/>
        <v>0</v>
      </c>
      <c r="BI170" s="216">
        <f t="shared" si="23"/>
        <v>0</v>
      </c>
      <c r="BJ170" s="13" t="s">
        <v>83</v>
      </c>
      <c r="BK170" s="216">
        <f t="shared" si="24"/>
        <v>0</v>
      </c>
      <c r="BL170" s="13" t="s">
        <v>323</v>
      </c>
      <c r="BM170" s="215" t="s">
        <v>279</v>
      </c>
    </row>
    <row r="171" spans="2:65" s="1" customFormat="1" ht="16.5" customHeight="1">
      <c r="B171" s="30"/>
      <c r="C171" s="205" t="s">
        <v>243</v>
      </c>
      <c r="D171" s="205" t="s">
        <v>201</v>
      </c>
      <c r="E171" s="206" t="s">
        <v>2407</v>
      </c>
      <c r="F171" s="207" t="s">
        <v>2408</v>
      </c>
      <c r="G171" s="208" t="s">
        <v>446</v>
      </c>
      <c r="H171" s="209">
        <v>1</v>
      </c>
      <c r="I171" s="210"/>
      <c r="J171" s="209">
        <f t="shared" si="15"/>
        <v>0</v>
      </c>
      <c r="K171" s="207" t="s">
        <v>1</v>
      </c>
      <c r="L171" s="34"/>
      <c r="M171" s="211" t="s">
        <v>1</v>
      </c>
      <c r="N171" s="212" t="s">
        <v>41</v>
      </c>
      <c r="O171" s="62"/>
      <c r="P171" s="213">
        <f t="shared" si="16"/>
        <v>0</v>
      </c>
      <c r="Q171" s="213">
        <v>0</v>
      </c>
      <c r="R171" s="213">
        <f t="shared" si="17"/>
        <v>0</v>
      </c>
      <c r="S171" s="213">
        <v>0</v>
      </c>
      <c r="T171" s="214">
        <f t="shared" si="18"/>
        <v>0</v>
      </c>
      <c r="AR171" s="215" t="s">
        <v>323</v>
      </c>
      <c r="AT171" s="215" t="s">
        <v>201</v>
      </c>
      <c r="AU171" s="215" t="s">
        <v>85</v>
      </c>
      <c r="AY171" s="13" t="s">
        <v>198</v>
      </c>
      <c r="BE171" s="216">
        <f t="shared" si="19"/>
        <v>0</v>
      </c>
      <c r="BF171" s="216">
        <f t="shared" si="20"/>
        <v>0</v>
      </c>
      <c r="BG171" s="216">
        <f t="shared" si="21"/>
        <v>0</v>
      </c>
      <c r="BH171" s="216">
        <f t="shared" si="22"/>
        <v>0</v>
      </c>
      <c r="BI171" s="216">
        <f t="shared" si="23"/>
        <v>0</v>
      </c>
      <c r="BJ171" s="13" t="s">
        <v>83</v>
      </c>
      <c r="BK171" s="216">
        <f t="shared" si="24"/>
        <v>0</v>
      </c>
      <c r="BL171" s="13" t="s">
        <v>323</v>
      </c>
      <c r="BM171" s="215" t="s">
        <v>282</v>
      </c>
    </row>
    <row r="172" spans="2:65" s="11" customFormat="1" ht="22.9" customHeight="1">
      <c r="B172" s="189"/>
      <c r="C172" s="190"/>
      <c r="D172" s="191" t="s">
        <v>75</v>
      </c>
      <c r="E172" s="203" t="s">
        <v>2409</v>
      </c>
      <c r="F172" s="203" t="s">
        <v>2410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SUM(P173:P174)</f>
        <v>0</v>
      </c>
      <c r="Q172" s="197"/>
      <c r="R172" s="198">
        <f>SUM(R173:R174)</f>
        <v>0</v>
      </c>
      <c r="S172" s="197"/>
      <c r="T172" s="199">
        <f>SUM(T173:T174)</f>
        <v>0</v>
      </c>
      <c r="AR172" s="200" t="s">
        <v>208</v>
      </c>
      <c r="AT172" s="201" t="s">
        <v>75</v>
      </c>
      <c r="AU172" s="201" t="s">
        <v>83</v>
      </c>
      <c r="AY172" s="200" t="s">
        <v>198</v>
      </c>
      <c r="BK172" s="202">
        <f>SUM(BK173:BK174)</f>
        <v>0</v>
      </c>
    </row>
    <row r="173" spans="2:65" s="1" customFormat="1" ht="16.5" customHeight="1">
      <c r="B173" s="30"/>
      <c r="C173" s="205" t="s">
        <v>7</v>
      </c>
      <c r="D173" s="205" t="s">
        <v>201</v>
      </c>
      <c r="E173" s="206" t="s">
        <v>2411</v>
      </c>
      <c r="F173" s="207" t="s">
        <v>2412</v>
      </c>
      <c r="G173" s="208" t="s">
        <v>446</v>
      </c>
      <c r="H173" s="209">
        <v>7</v>
      </c>
      <c r="I173" s="210"/>
      <c r="J173" s="209">
        <f>ROUND(I173*H173,2)</f>
        <v>0</v>
      </c>
      <c r="K173" s="207" t="s">
        <v>1</v>
      </c>
      <c r="L173" s="34"/>
      <c r="M173" s="211" t="s">
        <v>1</v>
      </c>
      <c r="N173" s="212" t="s">
        <v>41</v>
      </c>
      <c r="O173" s="6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AR173" s="215" t="s">
        <v>323</v>
      </c>
      <c r="AT173" s="215" t="s">
        <v>201</v>
      </c>
      <c r="AU173" s="215" t="s">
        <v>85</v>
      </c>
      <c r="AY173" s="13" t="s">
        <v>198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3" t="s">
        <v>83</v>
      </c>
      <c r="BK173" s="216">
        <f>ROUND(I173*H173,2)</f>
        <v>0</v>
      </c>
      <c r="BL173" s="13" t="s">
        <v>323</v>
      </c>
      <c r="BM173" s="215" t="s">
        <v>285</v>
      </c>
    </row>
    <row r="174" spans="2:65" s="1" customFormat="1" ht="16.5" customHeight="1">
      <c r="B174" s="30"/>
      <c r="C174" s="205" t="s">
        <v>247</v>
      </c>
      <c r="D174" s="205" t="s">
        <v>201</v>
      </c>
      <c r="E174" s="206" t="s">
        <v>2413</v>
      </c>
      <c r="F174" s="207" t="s">
        <v>2414</v>
      </c>
      <c r="G174" s="208" t="s">
        <v>446</v>
      </c>
      <c r="H174" s="209">
        <v>7</v>
      </c>
      <c r="I174" s="210"/>
      <c r="J174" s="209">
        <f>ROUND(I174*H174,2)</f>
        <v>0</v>
      </c>
      <c r="K174" s="207" t="s">
        <v>1</v>
      </c>
      <c r="L174" s="34"/>
      <c r="M174" s="211" t="s">
        <v>1</v>
      </c>
      <c r="N174" s="212" t="s">
        <v>41</v>
      </c>
      <c r="O174" s="6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AR174" s="215" t="s">
        <v>323</v>
      </c>
      <c r="AT174" s="215" t="s">
        <v>201</v>
      </c>
      <c r="AU174" s="215" t="s">
        <v>85</v>
      </c>
      <c r="AY174" s="13" t="s">
        <v>198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3" t="s">
        <v>83</v>
      </c>
      <c r="BK174" s="216">
        <f>ROUND(I174*H174,2)</f>
        <v>0</v>
      </c>
      <c r="BL174" s="13" t="s">
        <v>323</v>
      </c>
      <c r="BM174" s="215" t="s">
        <v>288</v>
      </c>
    </row>
    <row r="175" spans="2:65" s="11" customFormat="1" ht="22.9" customHeight="1">
      <c r="B175" s="189"/>
      <c r="C175" s="190"/>
      <c r="D175" s="191" t="s">
        <v>75</v>
      </c>
      <c r="E175" s="203" t="s">
        <v>2415</v>
      </c>
      <c r="F175" s="203" t="s">
        <v>1459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P176</f>
        <v>0</v>
      </c>
      <c r="Q175" s="197"/>
      <c r="R175" s="198">
        <f>R176</f>
        <v>0</v>
      </c>
      <c r="S175" s="197"/>
      <c r="T175" s="199">
        <f>T176</f>
        <v>0</v>
      </c>
      <c r="AR175" s="200" t="s">
        <v>208</v>
      </c>
      <c r="AT175" s="201" t="s">
        <v>75</v>
      </c>
      <c r="AU175" s="201" t="s">
        <v>83</v>
      </c>
      <c r="AY175" s="200" t="s">
        <v>198</v>
      </c>
      <c r="BK175" s="202">
        <f>BK176</f>
        <v>0</v>
      </c>
    </row>
    <row r="176" spans="2:65" s="1" customFormat="1" ht="16.5" customHeight="1">
      <c r="B176" s="30"/>
      <c r="C176" s="205" t="s">
        <v>289</v>
      </c>
      <c r="D176" s="205" t="s">
        <v>201</v>
      </c>
      <c r="E176" s="206" t="s">
        <v>1460</v>
      </c>
      <c r="F176" s="207" t="s">
        <v>1461</v>
      </c>
      <c r="G176" s="208" t="s">
        <v>446</v>
      </c>
      <c r="H176" s="209">
        <v>20</v>
      </c>
      <c r="I176" s="210"/>
      <c r="J176" s="209">
        <f>ROUND(I176*H176,2)</f>
        <v>0</v>
      </c>
      <c r="K176" s="207" t="s">
        <v>1</v>
      </c>
      <c r="L176" s="34"/>
      <c r="M176" s="211" t="s">
        <v>1</v>
      </c>
      <c r="N176" s="212" t="s">
        <v>41</v>
      </c>
      <c r="O176" s="62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AR176" s="215" t="s">
        <v>323</v>
      </c>
      <c r="AT176" s="215" t="s">
        <v>201</v>
      </c>
      <c r="AU176" s="215" t="s">
        <v>85</v>
      </c>
      <c r="AY176" s="13" t="s">
        <v>198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3" t="s">
        <v>83</v>
      </c>
      <c r="BK176" s="216">
        <f>ROUND(I176*H176,2)</f>
        <v>0</v>
      </c>
      <c r="BL176" s="13" t="s">
        <v>323</v>
      </c>
      <c r="BM176" s="215" t="s">
        <v>292</v>
      </c>
    </row>
    <row r="177" spans="2:65" s="11" customFormat="1" ht="22.9" customHeight="1">
      <c r="B177" s="189"/>
      <c r="C177" s="190"/>
      <c r="D177" s="191" t="s">
        <v>75</v>
      </c>
      <c r="E177" s="203" t="s">
        <v>2416</v>
      </c>
      <c r="F177" s="203" t="s">
        <v>1463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SUM(P178:P179)</f>
        <v>0</v>
      </c>
      <c r="Q177" s="197"/>
      <c r="R177" s="198">
        <f>SUM(R178:R179)</f>
        <v>0</v>
      </c>
      <c r="S177" s="197"/>
      <c r="T177" s="199">
        <f>SUM(T178:T179)</f>
        <v>0</v>
      </c>
      <c r="AR177" s="200" t="s">
        <v>208</v>
      </c>
      <c r="AT177" s="201" t="s">
        <v>75</v>
      </c>
      <c r="AU177" s="201" t="s">
        <v>83</v>
      </c>
      <c r="AY177" s="200" t="s">
        <v>198</v>
      </c>
      <c r="BK177" s="202">
        <f>SUM(BK178:BK179)</f>
        <v>0</v>
      </c>
    </row>
    <row r="178" spans="2:65" s="1" customFormat="1" ht="16.5" customHeight="1">
      <c r="B178" s="30"/>
      <c r="C178" s="205" t="s">
        <v>252</v>
      </c>
      <c r="D178" s="205" t="s">
        <v>201</v>
      </c>
      <c r="E178" s="206" t="s">
        <v>1466</v>
      </c>
      <c r="F178" s="207" t="s">
        <v>1467</v>
      </c>
      <c r="G178" s="208" t="s">
        <v>446</v>
      </c>
      <c r="H178" s="209">
        <v>4</v>
      </c>
      <c r="I178" s="210"/>
      <c r="J178" s="209">
        <f>ROUND(I178*H178,2)</f>
        <v>0</v>
      </c>
      <c r="K178" s="207" t="s">
        <v>1</v>
      </c>
      <c r="L178" s="34"/>
      <c r="M178" s="211" t="s">
        <v>1</v>
      </c>
      <c r="N178" s="212" t="s">
        <v>41</v>
      </c>
      <c r="O178" s="6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AR178" s="215" t="s">
        <v>323</v>
      </c>
      <c r="AT178" s="215" t="s">
        <v>201</v>
      </c>
      <c r="AU178" s="215" t="s">
        <v>85</v>
      </c>
      <c r="AY178" s="13" t="s">
        <v>198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3" t="s">
        <v>83</v>
      </c>
      <c r="BK178" s="216">
        <f>ROUND(I178*H178,2)</f>
        <v>0</v>
      </c>
      <c r="BL178" s="13" t="s">
        <v>323</v>
      </c>
      <c r="BM178" s="215" t="s">
        <v>295</v>
      </c>
    </row>
    <row r="179" spans="2:65" s="1" customFormat="1" ht="16.5" customHeight="1">
      <c r="B179" s="30"/>
      <c r="C179" s="205" t="s">
        <v>296</v>
      </c>
      <c r="D179" s="205" t="s">
        <v>201</v>
      </c>
      <c r="E179" s="206" t="s">
        <v>1464</v>
      </c>
      <c r="F179" s="207" t="s">
        <v>1465</v>
      </c>
      <c r="G179" s="208" t="s">
        <v>446</v>
      </c>
      <c r="H179" s="209">
        <v>24</v>
      </c>
      <c r="I179" s="210"/>
      <c r="J179" s="209">
        <f>ROUND(I179*H179,2)</f>
        <v>0</v>
      </c>
      <c r="K179" s="207" t="s">
        <v>1</v>
      </c>
      <c r="L179" s="34"/>
      <c r="M179" s="211" t="s">
        <v>1</v>
      </c>
      <c r="N179" s="212" t="s">
        <v>41</v>
      </c>
      <c r="O179" s="62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AR179" s="215" t="s">
        <v>323</v>
      </c>
      <c r="AT179" s="215" t="s">
        <v>201</v>
      </c>
      <c r="AU179" s="215" t="s">
        <v>85</v>
      </c>
      <c r="AY179" s="13" t="s">
        <v>198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3" t="s">
        <v>83</v>
      </c>
      <c r="BK179" s="216">
        <f>ROUND(I179*H179,2)</f>
        <v>0</v>
      </c>
      <c r="BL179" s="13" t="s">
        <v>323</v>
      </c>
      <c r="BM179" s="215" t="s">
        <v>299</v>
      </c>
    </row>
    <row r="180" spans="2:65" s="11" customFormat="1" ht="22.9" customHeight="1">
      <c r="B180" s="189"/>
      <c r="C180" s="190"/>
      <c r="D180" s="191" t="s">
        <v>75</v>
      </c>
      <c r="E180" s="203" t="s">
        <v>2417</v>
      </c>
      <c r="F180" s="203" t="s">
        <v>1469</v>
      </c>
      <c r="G180" s="190"/>
      <c r="H180" s="190"/>
      <c r="I180" s="193"/>
      <c r="J180" s="204">
        <f>BK180</f>
        <v>0</v>
      </c>
      <c r="K180" s="190"/>
      <c r="L180" s="195"/>
      <c r="M180" s="196"/>
      <c r="N180" s="197"/>
      <c r="O180" s="197"/>
      <c r="P180" s="198">
        <f>P181</f>
        <v>0</v>
      </c>
      <c r="Q180" s="197"/>
      <c r="R180" s="198">
        <f>R181</f>
        <v>0</v>
      </c>
      <c r="S180" s="197"/>
      <c r="T180" s="199">
        <f>T181</f>
        <v>0</v>
      </c>
      <c r="AR180" s="200" t="s">
        <v>208</v>
      </c>
      <c r="AT180" s="201" t="s">
        <v>75</v>
      </c>
      <c r="AU180" s="201" t="s">
        <v>83</v>
      </c>
      <c r="AY180" s="200" t="s">
        <v>198</v>
      </c>
      <c r="BK180" s="202">
        <f>BK181</f>
        <v>0</v>
      </c>
    </row>
    <row r="181" spans="2:65" s="1" customFormat="1" ht="16.5" customHeight="1">
      <c r="B181" s="30"/>
      <c r="C181" s="205" t="s">
        <v>257</v>
      </c>
      <c r="D181" s="205" t="s">
        <v>201</v>
      </c>
      <c r="E181" s="206" t="s">
        <v>1470</v>
      </c>
      <c r="F181" s="207" t="s">
        <v>1471</v>
      </c>
      <c r="G181" s="208" t="s">
        <v>446</v>
      </c>
      <c r="H181" s="209">
        <v>80</v>
      </c>
      <c r="I181" s="210"/>
      <c r="J181" s="209">
        <f>ROUND(I181*H181,2)</f>
        <v>0</v>
      </c>
      <c r="K181" s="207" t="s">
        <v>1</v>
      </c>
      <c r="L181" s="34"/>
      <c r="M181" s="211" t="s">
        <v>1</v>
      </c>
      <c r="N181" s="212" t="s">
        <v>41</v>
      </c>
      <c r="O181" s="62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AR181" s="215" t="s">
        <v>323</v>
      </c>
      <c r="AT181" s="215" t="s">
        <v>201</v>
      </c>
      <c r="AU181" s="215" t="s">
        <v>85</v>
      </c>
      <c r="AY181" s="13" t="s">
        <v>198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3" t="s">
        <v>83</v>
      </c>
      <c r="BK181" s="216">
        <f>ROUND(I181*H181,2)</f>
        <v>0</v>
      </c>
      <c r="BL181" s="13" t="s">
        <v>323</v>
      </c>
      <c r="BM181" s="215" t="s">
        <v>304</v>
      </c>
    </row>
    <row r="182" spans="2:65" s="11" customFormat="1" ht="22.9" customHeight="1">
      <c r="B182" s="189"/>
      <c r="C182" s="190"/>
      <c r="D182" s="191" t="s">
        <v>75</v>
      </c>
      <c r="E182" s="203" t="s">
        <v>2418</v>
      </c>
      <c r="F182" s="203" t="s">
        <v>2419</v>
      </c>
      <c r="G182" s="190"/>
      <c r="H182" s="190"/>
      <c r="I182" s="193"/>
      <c r="J182" s="204">
        <f>BK182</f>
        <v>0</v>
      </c>
      <c r="K182" s="190"/>
      <c r="L182" s="195"/>
      <c r="M182" s="196"/>
      <c r="N182" s="197"/>
      <c r="O182" s="197"/>
      <c r="P182" s="198">
        <f>SUM(P183:P184)</f>
        <v>0</v>
      </c>
      <c r="Q182" s="197"/>
      <c r="R182" s="198">
        <f>SUM(R183:R184)</f>
        <v>0</v>
      </c>
      <c r="S182" s="197"/>
      <c r="T182" s="199">
        <f>SUM(T183:T184)</f>
        <v>0</v>
      </c>
      <c r="AR182" s="200" t="s">
        <v>208</v>
      </c>
      <c r="AT182" s="201" t="s">
        <v>75</v>
      </c>
      <c r="AU182" s="201" t="s">
        <v>83</v>
      </c>
      <c r="AY182" s="200" t="s">
        <v>198</v>
      </c>
      <c r="BK182" s="202">
        <f>SUM(BK183:BK184)</f>
        <v>0</v>
      </c>
    </row>
    <row r="183" spans="2:65" s="1" customFormat="1" ht="16.5" customHeight="1">
      <c r="B183" s="30"/>
      <c r="C183" s="205" t="s">
        <v>268</v>
      </c>
      <c r="D183" s="205" t="s">
        <v>201</v>
      </c>
      <c r="E183" s="206" t="s">
        <v>2420</v>
      </c>
      <c r="F183" s="207" t="s">
        <v>2421</v>
      </c>
      <c r="G183" s="208" t="s">
        <v>256</v>
      </c>
      <c r="H183" s="209">
        <v>575</v>
      </c>
      <c r="I183" s="210"/>
      <c r="J183" s="209">
        <f>ROUND(I183*H183,2)</f>
        <v>0</v>
      </c>
      <c r="K183" s="207" t="s">
        <v>1</v>
      </c>
      <c r="L183" s="34"/>
      <c r="M183" s="211" t="s">
        <v>1</v>
      </c>
      <c r="N183" s="212" t="s">
        <v>41</v>
      </c>
      <c r="O183" s="62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15" t="s">
        <v>323</v>
      </c>
      <c r="AT183" s="215" t="s">
        <v>201</v>
      </c>
      <c r="AU183" s="215" t="s">
        <v>85</v>
      </c>
      <c r="AY183" s="13" t="s">
        <v>198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3" t="s">
        <v>83</v>
      </c>
      <c r="BK183" s="216">
        <f>ROUND(I183*H183,2)</f>
        <v>0</v>
      </c>
      <c r="BL183" s="13" t="s">
        <v>323</v>
      </c>
      <c r="BM183" s="215" t="s">
        <v>307</v>
      </c>
    </row>
    <row r="184" spans="2:65" s="1" customFormat="1" ht="16.5" customHeight="1">
      <c r="B184" s="30"/>
      <c r="C184" s="205" t="s">
        <v>260</v>
      </c>
      <c r="D184" s="205" t="s">
        <v>201</v>
      </c>
      <c r="E184" s="206" t="s">
        <v>2422</v>
      </c>
      <c r="F184" s="207" t="s">
        <v>2423</v>
      </c>
      <c r="G184" s="208" t="s">
        <v>256</v>
      </c>
      <c r="H184" s="209">
        <v>35</v>
      </c>
      <c r="I184" s="210"/>
      <c r="J184" s="209">
        <f>ROUND(I184*H184,2)</f>
        <v>0</v>
      </c>
      <c r="K184" s="207" t="s">
        <v>1</v>
      </c>
      <c r="L184" s="34"/>
      <c r="M184" s="211" t="s">
        <v>1</v>
      </c>
      <c r="N184" s="212" t="s">
        <v>41</v>
      </c>
      <c r="O184" s="6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AR184" s="215" t="s">
        <v>323</v>
      </c>
      <c r="AT184" s="215" t="s">
        <v>201</v>
      </c>
      <c r="AU184" s="215" t="s">
        <v>85</v>
      </c>
      <c r="AY184" s="13" t="s">
        <v>198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3" t="s">
        <v>83</v>
      </c>
      <c r="BK184" s="216">
        <f>ROUND(I184*H184,2)</f>
        <v>0</v>
      </c>
      <c r="BL184" s="13" t="s">
        <v>323</v>
      </c>
      <c r="BM184" s="215" t="s">
        <v>310</v>
      </c>
    </row>
    <row r="185" spans="2:65" s="11" customFormat="1" ht="22.9" customHeight="1">
      <c r="B185" s="189"/>
      <c r="C185" s="190"/>
      <c r="D185" s="191" t="s">
        <v>75</v>
      </c>
      <c r="E185" s="203" t="s">
        <v>2424</v>
      </c>
      <c r="F185" s="203" t="s">
        <v>2425</v>
      </c>
      <c r="G185" s="190"/>
      <c r="H185" s="190"/>
      <c r="I185" s="193"/>
      <c r="J185" s="204">
        <f>BK185</f>
        <v>0</v>
      </c>
      <c r="K185" s="190"/>
      <c r="L185" s="195"/>
      <c r="M185" s="196"/>
      <c r="N185" s="197"/>
      <c r="O185" s="197"/>
      <c r="P185" s="198">
        <f>SUM(P186:P188)</f>
        <v>0</v>
      </c>
      <c r="Q185" s="197"/>
      <c r="R185" s="198">
        <f>SUM(R186:R188)</f>
        <v>0</v>
      </c>
      <c r="S185" s="197"/>
      <c r="T185" s="199">
        <f>SUM(T186:T188)</f>
        <v>0</v>
      </c>
      <c r="AR185" s="200" t="s">
        <v>208</v>
      </c>
      <c r="AT185" s="201" t="s">
        <v>75</v>
      </c>
      <c r="AU185" s="201" t="s">
        <v>83</v>
      </c>
      <c r="AY185" s="200" t="s">
        <v>198</v>
      </c>
      <c r="BK185" s="202">
        <f>SUM(BK186:BK188)</f>
        <v>0</v>
      </c>
    </row>
    <row r="186" spans="2:65" s="1" customFormat="1" ht="16.5" customHeight="1">
      <c r="B186" s="30"/>
      <c r="C186" s="205" t="s">
        <v>311</v>
      </c>
      <c r="D186" s="205" t="s">
        <v>201</v>
      </c>
      <c r="E186" s="206" t="s">
        <v>2426</v>
      </c>
      <c r="F186" s="207" t="s">
        <v>2427</v>
      </c>
      <c r="G186" s="208" t="s">
        <v>256</v>
      </c>
      <c r="H186" s="209">
        <v>125</v>
      </c>
      <c r="I186" s="210"/>
      <c r="J186" s="209">
        <f>ROUND(I186*H186,2)</f>
        <v>0</v>
      </c>
      <c r="K186" s="207" t="s">
        <v>1</v>
      </c>
      <c r="L186" s="34"/>
      <c r="M186" s="211" t="s">
        <v>1</v>
      </c>
      <c r="N186" s="212" t="s">
        <v>41</v>
      </c>
      <c r="O186" s="62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AR186" s="215" t="s">
        <v>323</v>
      </c>
      <c r="AT186" s="215" t="s">
        <v>201</v>
      </c>
      <c r="AU186" s="215" t="s">
        <v>85</v>
      </c>
      <c r="AY186" s="13" t="s">
        <v>198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3" t="s">
        <v>83</v>
      </c>
      <c r="BK186" s="216">
        <f>ROUND(I186*H186,2)</f>
        <v>0</v>
      </c>
      <c r="BL186" s="13" t="s">
        <v>323</v>
      </c>
      <c r="BM186" s="215" t="s">
        <v>314</v>
      </c>
    </row>
    <row r="187" spans="2:65" s="1" customFormat="1" ht="16.5" customHeight="1">
      <c r="B187" s="30"/>
      <c r="C187" s="205" t="s">
        <v>263</v>
      </c>
      <c r="D187" s="205" t="s">
        <v>201</v>
      </c>
      <c r="E187" s="206" t="s">
        <v>2428</v>
      </c>
      <c r="F187" s="207" t="s">
        <v>2429</v>
      </c>
      <c r="G187" s="208" t="s">
        <v>256</v>
      </c>
      <c r="H187" s="209">
        <v>255</v>
      </c>
      <c r="I187" s="210"/>
      <c r="J187" s="209">
        <f>ROUND(I187*H187,2)</f>
        <v>0</v>
      </c>
      <c r="K187" s="207" t="s">
        <v>1</v>
      </c>
      <c r="L187" s="34"/>
      <c r="M187" s="211" t="s">
        <v>1</v>
      </c>
      <c r="N187" s="212" t="s">
        <v>41</v>
      </c>
      <c r="O187" s="6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15" t="s">
        <v>323</v>
      </c>
      <c r="AT187" s="215" t="s">
        <v>201</v>
      </c>
      <c r="AU187" s="215" t="s">
        <v>85</v>
      </c>
      <c r="AY187" s="13" t="s">
        <v>198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3" t="s">
        <v>83</v>
      </c>
      <c r="BK187" s="216">
        <f>ROUND(I187*H187,2)</f>
        <v>0</v>
      </c>
      <c r="BL187" s="13" t="s">
        <v>323</v>
      </c>
      <c r="BM187" s="215" t="s">
        <v>317</v>
      </c>
    </row>
    <row r="188" spans="2:65" s="1" customFormat="1" ht="16.5" customHeight="1">
      <c r="B188" s="30"/>
      <c r="C188" s="205" t="s">
        <v>300</v>
      </c>
      <c r="D188" s="205" t="s">
        <v>201</v>
      </c>
      <c r="E188" s="206" t="s">
        <v>2430</v>
      </c>
      <c r="F188" s="207" t="s">
        <v>2431</v>
      </c>
      <c r="G188" s="208" t="s">
        <v>256</v>
      </c>
      <c r="H188" s="209">
        <v>345</v>
      </c>
      <c r="I188" s="210"/>
      <c r="J188" s="209">
        <f>ROUND(I188*H188,2)</f>
        <v>0</v>
      </c>
      <c r="K188" s="207" t="s">
        <v>1</v>
      </c>
      <c r="L188" s="34"/>
      <c r="M188" s="211" t="s">
        <v>1</v>
      </c>
      <c r="N188" s="212" t="s">
        <v>41</v>
      </c>
      <c r="O188" s="62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AR188" s="215" t="s">
        <v>323</v>
      </c>
      <c r="AT188" s="215" t="s">
        <v>201</v>
      </c>
      <c r="AU188" s="215" t="s">
        <v>85</v>
      </c>
      <c r="AY188" s="13" t="s">
        <v>198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3" t="s">
        <v>83</v>
      </c>
      <c r="BK188" s="216">
        <f>ROUND(I188*H188,2)</f>
        <v>0</v>
      </c>
      <c r="BL188" s="13" t="s">
        <v>323</v>
      </c>
      <c r="BM188" s="215" t="s">
        <v>320</v>
      </c>
    </row>
    <row r="189" spans="2:65" s="11" customFormat="1" ht="22.9" customHeight="1">
      <c r="B189" s="189"/>
      <c r="C189" s="190"/>
      <c r="D189" s="191" t="s">
        <v>75</v>
      </c>
      <c r="E189" s="203" t="s">
        <v>2432</v>
      </c>
      <c r="F189" s="203" t="s">
        <v>1477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P190</f>
        <v>0</v>
      </c>
      <c r="Q189" s="197"/>
      <c r="R189" s="198">
        <f>R190</f>
        <v>0</v>
      </c>
      <c r="S189" s="197"/>
      <c r="T189" s="199">
        <f>T190</f>
        <v>0</v>
      </c>
      <c r="AR189" s="200" t="s">
        <v>208</v>
      </c>
      <c r="AT189" s="201" t="s">
        <v>75</v>
      </c>
      <c r="AU189" s="201" t="s">
        <v>83</v>
      </c>
      <c r="AY189" s="200" t="s">
        <v>198</v>
      </c>
      <c r="BK189" s="202">
        <f>BK190</f>
        <v>0</v>
      </c>
    </row>
    <row r="190" spans="2:65" s="1" customFormat="1" ht="16.5" customHeight="1">
      <c r="B190" s="30"/>
      <c r="C190" s="205" t="s">
        <v>267</v>
      </c>
      <c r="D190" s="205" t="s">
        <v>201</v>
      </c>
      <c r="E190" s="206" t="s">
        <v>1478</v>
      </c>
      <c r="F190" s="207" t="s">
        <v>1479</v>
      </c>
      <c r="G190" s="208" t="s">
        <v>256</v>
      </c>
      <c r="H190" s="209">
        <v>25</v>
      </c>
      <c r="I190" s="210"/>
      <c r="J190" s="209">
        <f>ROUND(I190*H190,2)</f>
        <v>0</v>
      </c>
      <c r="K190" s="207" t="s">
        <v>1</v>
      </c>
      <c r="L190" s="34"/>
      <c r="M190" s="211" t="s">
        <v>1</v>
      </c>
      <c r="N190" s="212" t="s">
        <v>41</v>
      </c>
      <c r="O190" s="6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AR190" s="215" t="s">
        <v>323</v>
      </c>
      <c r="AT190" s="215" t="s">
        <v>201</v>
      </c>
      <c r="AU190" s="215" t="s">
        <v>85</v>
      </c>
      <c r="AY190" s="13" t="s">
        <v>198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3" t="s">
        <v>83</v>
      </c>
      <c r="BK190" s="216">
        <f>ROUND(I190*H190,2)</f>
        <v>0</v>
      </c>
      <c r="BL190" s="13" t="s">
        <v>323</v>
      </c>
      <c r="BM190" s="215" t="s">
        <v>323</v>
      </c>
    </row>
    <row r="191" spans="2:65" s="11" customFormat="1" ht="22.9" customHeight="1">
      <c r="B191" s="189"/>
      <c r="C191" s="190"/>
      <c r="D191" s="191" t="s">
        <v>75</v>
      </c>
      <c r="E191" s="203" t="s">
        <v>2433</v>
      </c>
      <c r="F191" s="203" t="s">
        <v>1495</v>
      </c>
      <c r="G191" s="190"/>
      <c r="H191" s="190"/>
      <c r="I191" s="193"/>
      <c r="J191" s="204">
        <f>BK191</f>
        <v>0</v>
      </c>
      <c r="K191" s="190"/>
      <c r="L191" s="195"/>
      <c r="M191" s="196"/>
      <c r="N191" s="197"/>
      <c r="O191" s="197"/>
      <c r="P191" s="198">
        <f>P192</f>
        <v>0</v>
      </c>
      <c r="Q191" s="197"/>
      <c r="R191" s="198">
        <f>R192</f>
        <v>0</v>
      </c>
      <c r="S191" s="197"/>
      <c r="T191" s="199">
        <f>T192</f>
        <v>0</v>
      </c>
      <c r="AR191" s="200" t="s">
        <v>208</v>
      </c>
      <c r="AT191" s="201" t="s">
        <v>75</v>
      </c>
      <c r="AU191" s="201" t="s">
        <v>83</v>
      </c>
      <c r="AY191" s="200" t="s">
        <v>198</v>
      </c>
      <c r="BK191" s="202">
        <f>BK192</f>
        <v>0</v>
      </c>
    </row>
    <row r="192" spans="2:65" s="1" customFormat="1" ht="16.5" customHeight="1">
      <c r="B192" s="30"/>
      <c r="C192" s="205" t="s">
        <v>324</v>
      </c>
      <c r="D192" s="205" t="s">
        <v>201</v>
      </c>
      <c r="E192" s="206" t="s">
        <v>1496</v>
      </c>
      <c r="F192" s="207" t="s">
        <v>1497</v>
      </c>
      <c r="G192" s="208" t="s">
        <v>446</v>
      </c>
      <c r="H192" s="209">
        <v>40</v>
      </c>
      <c r="I192" s="210"/>
      <c r="J192" s="209">
        <f>ROUND(I192*H192,2)</f>
        <v>0</v>
      </c>
      <c r="K192" s="207" t="s">
        <v>1</v>
      </c>
      <c r="L192" s="34"/>
      <c r="M192" s="211" t="s">
        <v>1</v>
      </c>
      <c r="N192" s="212" t="s">
        <v>41</v>
      </c>
      <c r="O192" s="62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215" t="s">
        <v>323</v>
      </c>
      <c r="AT192" s="215" t="s">
        <v>201</v>
      </c>
      <c r="AU192" s="215" t="s">
        <v>85</v>
      </c>
      <c r="AY192" s="13" t="s">
        <v>198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3" t="s">
        <v>83</v>
      </c>
      <c r="BK192" s="216">
        <f>ROUND(I192*H192,2)</f>
        <v>0</v>
      </c>
      <c r="BL192" s="13" t="s">
        <v>323</v>
      </c>
      <c r="BM192" s="215" t="s">
        <v>327</v>
      </c>
    </row>
    <row r="193" spans="2:65" s="11" customFormat="1" ht="22.9" customHeight="1">
      <c r="B193" s="189"/>
      <c r="C193" s="190"/>
      <c r="D193" s="191" t="s">
        <v>75</v>
      </c>
      <c r="E193" s="203" t="s">
        <v>2434</v>
      </c>
      <c r="F193" s="203" t="s">
        <v>1505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P194</f>
        <v>0</v>
      </c>
      <c r="Q193" s="197"/>
      <c r="R193" s="198">
        <f>R194</f>
        <v>0</v>
      </c>
      <c r="S193" s="197"/>
      <c r="T193" s="199">
        <f>T194</f>
        <v>0</v>
      </c>
      <c r="AR193" s="200" t="s">
        <v>208</v>
      </c>
      <c r="AT193" s="201" t="s">
        <v>75</v>
      </c>
      <c r="AU193" s="201" t="s">
        <v>83</v>
      </c>
      <c r="AY193" s="200" t="s">
        <v>198</v>
      </c>
      <c r="BK193" s="202">
        <f>BK194</f>
        <v>0</v>
      </c>
    </row>
    <row r="194" spans="2:65" s="1" customFormat="1" ht="16.5" customHeight="1">
      <c r="B194" s="30"/>
      <c r="C194" s="205" t="s">
        <v>272</v>
      </c>
      <c r="D194" s="205" t="s">
        <v>201</v>
      </c>
      <c r="E194" s="206" t="s">
        <v>1514</v>
      </c>
      <c r="F194" s="207" t="s">
        <v>1515</v>
      </c>
      <c r="G194" s="208" t="s">
        <v>446</v>
      </c>
      <c r="H194" s="209">
        <v>6</v>
      </c>
      <c r="I194" s="210"/>
      <c r="J194" s="209">
        <f>ROUND(I194*H194,2)</f>
        <v>0</v>
      </c>
      <c r="K194" s="207" t="s">
        <v>1</v>
      </c>
      <c r="L194" s="34"/>
      <c r="M194" s="211" t="s">
        <v>1</v>
      </c>
      <c r="N194" s="212" t="s">
        <v>41</v>
      </c>
      <c r="O194" s="6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AR194" s="215" t="s">
        <v>323</v>
      </c>
      <c r="AT194" s="215" t="s">
        <v>201</v>
      </c>
      <c r="AU194" s="215" t="s">
        <v>85</v>
      </c>
      <c r="AY194" s="13" t="s">
        <v>198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3" t="s">
        <v>83</v>
      </c>
      <c r="BK194" s="216">
        <f>ROUND(I194*H194,2)</f>
        <v>0</v>
      </c>
      <c r="BL194" s="13" t="s">
        <v>323</v>
      </c>
      <c r="BM194" s="215" t="s">
        <v>330</v>
      </c>
    </row>
    <row r="195" spans="2:65" s="11" customFormat="1" ht="22.9" customHeight="1">
      <c r="B195" s="189"/>
      <c r="C195" s="190"/>
      <c r="D195" s="191" t="s">
        <v>75</v>
      </c>
      <c r="E195" s="203" t="s">
        <v>2435</v>
      </c>
      <c r="F195" s="203" t="s">
        <v>1517</v>
      </c>
      <c r="G195" s="190"/>
      <c r="H195" s="190"/>
      <c r="I195" s="193"/>
      <c r="J195" s="204">
        <f>BK195</f>
        <v>0</v>
      </c>
      <c r="K195" s="190"/>
      <c r="L195" s="195"/>
      <c r="M195" s="196"/>
      <c r="N195" s="197"/>
      <c r="O195" s="197"/>
      <c r="P195" s="198">
        <f>P196</f>
        <v>0</v>
      </c>
      <c r="Q195" s="197"/>
      <c r="R195" s="198">
        <f>R196</f>
        <v>0</v>
      </c>
      <c r="S195" s="197"/>
      <c r="T195" s="199">
        <f>T196</f>
        <v>0</v>
      </c>
      <c r="AR195" s="200" t="s">
        <v>208</v>
      </c>
      <c r="AT195" s="201" t="s">
        <v>75</v>
      </c>
      <c r="AU195" s="201" t="s">
        <v>83</v>
      </c>
      <c r="AY195" s="200" t="s">
        <v>198</v>
      </c>
      <c r="BK195" s="202">
        <f>BK196</f>
        <v>0</v>
      </c>
    </row>
    <row r="196" spans="2:65" s="1" customFormat="1" ht="16.5" customHeight="1">
      <c r="B196" s="30"/>
      <c r="C196" s="205" t="s">
        <v>331</v>
      </c>
      <c r="D196" s="205" t="s">
        <v>201</v>
      </c>
      <c r="E196" s="206" t="s">
        <v>1518</v>
      </c>
      <c r="F196" s="207" t="s">
        <v>1519</v>
      </c>
      <c r="G196" s="208" t="s">
        <v>446</v>
      </c>
      <c r="H196" s="209">
        <v>6</v>
      </c>
      <c r="I196" s="210"/>
      <c r="J196" s="209">
        <f>ROUND(I196*H196,2)</f>
        <v>0</v>
      </c>
      <c r="K196" s="207" t="s">
        <v>1</v>
      </c>
      <c r="L196" s="34"/>
      <c r="M196" s="211" t="s">
        <v>1</v>
      </c>
      <c r="N196" s="212" t="s">
        <v>41</v>
      </c>
      <c r="O196" s="6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AR196" s="215" t="s">
        <v>323</v>
      </c>
      <c r="AT196" s="215" t="s">
        <v>201</v>
      </c>
      <c r="AU196" s="215" t="s">
        <v>85</v>
      </c>
      <c r="AY196" s="13" t="s">
        <v>198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3" t="s">
        <v>83</v>
      </c>
      <c r="BK196" s="216">
        <f>ROUND(I196*H196,2)</f>
        <v>0</v>
      </c>
      <c r="BL196" s="13" t="s">
        <v>323</v>
      </c>
      <c r="BM196" s="215" t="s">
        <v>334</v>
      </c>
    </row>
    <row r="197" spans="2:65" s="11" customFormat="1" ht="22.9" customHeight="1">
      <c r="B197" s="189"/>
      <c r="C197" s="190"/>
      <c r="D197" s="191" t="s">
        <v>75</v>
      </c>
      <c r="E197" s="203" t="s">
        <v>2436</v>
      </c>
      <c r="F197" s="203" t="s">
        <v>1523</v>
      </c>
      <c r="G197" s="190"/>
      <c r="H197" s="190"/>
      <c r="I197" s="193"/>
      <c r="J197" s="204">
        <f>BK197</f>
        <v>0</v>
      </c>
      <c r="K197" s="190"/>
      <c r="L197" s="195"/>
      <c r="M197" s="196"/>
      <c r="N197" s="197"/>
      <c r="O197" s="197"/>
      <c r="P197" s="198">
        <f>P198</f>
        <v>0</v>
      </c>
      <c r="Q197" s="197"/>
      <c r="R197" s="198">
        <f>R198</f>
        <v>0</v>
      </c>
      <c r="S197" s="197"/>
      <c r="T197" s="199">
        <f>T198</f>
        <v>0</v>
      </c>
      <c r="AR197" s="200" t="s">
        <v>208</v>
      </c>
      <c r="AT197" s="201" t="s">
        <v>75</v>
      </c>
      <c r="AU197" s="201" t="s">
        <v>83</v>
      </c>
      <c r="AY197" s="200" t="s">
        <v>198</v>
      </c>
      <c r="BK197" s="202">
        <f>BK198</f>
        <v>0</v>
      </c>
    </row>
    <row r="198" spans="2:65" s="1" customFormat="1" ht="16.5" customHeight="1">
      <c r="B198" s="30"/>
      <c r="C198" s="205" t="s">
        <v>276</v>
      </c>
      <c r="D198" s="205" t="s">
        <v>201</v>
      </c>
      <c r="E198" s="206" t="s">
        <v>2437</v>
      </c>
      <c r="F198" s="207" t="s">
        <v>2438</v>
      </c>
      <c r="G198" s="208" t="s">
        <v>446</v>
      </c>
      <c r="H198" s="209">
        <v>6</v>
      </c>
      <c r="I198" s="210"/>
      <c r="J198" s="209">
        <f>ROUND(I198*H198,2)</f>
        <v>0</v>
      </c>
      <c r="K198" s="207" t="s">
        <v>1</v>
      </c>
      <c r="L198" s="34"/>
      <c r="M198" s="211" t="s">
        <v>1</v>
      </c>
      <c r="N198" s="212" t="s">
        <v>41</v>
      </c>
      <c r="O198" s="62"/>
      <c r="P198" s="213">
        <f>O198*H198</f>
        <v>0</v>
      </c>
      <c r="Q198" s="213">
        <v>0</v>
      </c>
      <c r="R198" s="213">
        <f>Q198*H198</f>
        <v>0</v>
      </c>
      <c r="S198" s="213">
        <v>0</v>
      </c>
      <c r="T198" s="214">
        <f>S198*H198</f>
        <v>0</v>
      </c>
      <c r="AR198" s="215" t="s">
        <v>323</v>
      </c>
      <c r="AT198" s="215" t="s">
        <v>201</v>
      </c>
      <c r="AU198" s="215" t="s">
        <v>85</v>
      </c>
      <c r="AY198" s="13" t="s">
        <v>198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3" t="s">
        <v>83</v>
      </c>
      <c r="BK198" s="216">
        <f>ROUND(I198*H198,2)</f>
        <v>0</v>
      </c>
      <c r="BL198" s="13" t="s">
        <v>323</v>
      </c>
      <c r="BM198" s="215" t="s">
        <v>337</v>
      </c>
    </row>
    <row r="199" spans="2:65" s="11" customFormat="1" ht="22.9" customHeight="1">
      <c r="B199" s="189"/>
      <c r="C199" s="190"/>
      <c r="D199" s="191" t="s">
        <v>75</v>
      </c>
      <c r="E199" s="203" t="s">
        <v>2439</v>
      </c>
      <c r="F199" s="203" t="s">
        <v>1557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SUM(P200:P201)</f>
        <v>0</v>
      </c>
      <c r="Q199" s="197"/>
      <c r="R199" s="198">
        <f>SUM(R200:R201)</f>
        <v>0</v>
      </c>
      <c r="S199" s="197"/>
      <c r="T199" s="199">
        <f>SUM(T200:T201)</f>
        <v>0</v>
      </c>
      <c r="AR199" s="200" t="s">
        <v>208</v>
      </c>
      <c r="AT199" s="201" t="s">
        <v>75</v>
      </c>
      <c r="AU199" s="201" t="s">
        <v>83</v>
      </c>
      <c r="AY199" s="200" t="s">
        <v>198</v>
      </c>
      <c r="BK199" s="202">
        <f>SUM(BK200:BK201)</f>
        <v>0</v>
      </c>
    </row>
    <row r="200" spans="2:65" s="1" customFormat="1" ht="16.5" customHeight="1">
      <c r="B200" s="30"/>
      <c r="C200" s="205" t="s">
        <v>338</v>
      </c>
      <c r="D200" s="205" t="s">
        <v>201</v>
      </c>
      <c r="E200" s="206" t="s">
        <v>2440</v>
      </c>
      <c r="F200" s="207" t="s">
        <v>2441</v>
      </c>
      <c r="G200" s="208" t="s">
        <v>1560</v>
      </c>
      <c r="H200" s="209">
        <v>25</v>
      </c>
      <c r="I200" s="210"/>
      <c r="J200" s="209">
        <f>ROUND(I200*H200,2)</f>
        <v>0</v>
      </c>
      <c r="K200" s="207" t="s">
        <v>1</v>
      </c>
      <c r="L200" s="34"/>
      <c r="M200" s="211" t="s">
        <v>1</v>
      </c>
      <c r="N200" s="212" t="s">
        <v>41</v>
      </c>
      <c r="O200" s="6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AR200" s="215" t="s">
        <v>323</v>
      </c>
      <c r="AT200" s="215" t="s">
        <v>201</v>
      </c>
      <c r="AU200" s="215" t="s">
        <v>85</v>
      </c>
      <c r="AY200" s="13" t="s">
        <v>198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3" t="s">
        <v>83</v>
      </c>
      <c r="BK200" s="216">
        <f>ROUND(I200*H200,2)</f>
        <v>0</v>
      </c>
      <c r="BL200" s="13" t="s">
        <v>323</v>
      </c>
      <c r="BM200" s="215" t="s">
        <v>341</v>
      </c>
    </row>
    <row r="201" spans="2:65" s="1" customFormat="1" ht="16.5" customHeight="1">
      <c r="B201" s="30"/>
      <c r="C201" s="205" t="s">
        <v>279</v>
      </c>
      <c r="D201" s="205" t="s">
        <v>201</v>
      </c>
      <c r="E201" s="206" t="s">
        <v>1561</v>
      </c>
      <c r="F201" s="207" t="s">
        <v>1562</v>
      </c>
      <c r="G201" s="208" t="s">
        <v>1560</v>
      </c>
      <c r="H201" s="209">
        <v>10</v>
      </c>
      <c r="I201" s="210"/>
      <c r="J201" s="209">
        <f>ROUND(I201*H201,2)</f>
        <v>0</v>
      </c>
      <c r="K201" s="207" t="s">
        <v>1</v>
      </c>
      <c r="L201" s="34"/>
      <c r="M201" s="211" t="s">
        <v>1</v>
      </c>
      <c r="N201" s="212" t="s">
        <v>41</v>
      </c>
      <c r="O201" s="62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15" t="s">
        <v>323</v>
      </c>
      <c r="AT201" s="215" t="s">
        <v>201</v>
      </c>
      <c r="AU201" s="215" t="s">
        <v>85</v>
      </c>
      <c r="AY201" s="13" t="s">
        <v>198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3" t="s">
        <v>83</v>
      </c>
      <c r="BK201" s="216">
        <f>ROUND(I201*H201,2)</f>
        <v>0</v>
      </c>
      <c r="BL201" s="13" t="s">
        <v>323</v>
      </c>
      <c r="BM201" s="215" t="s">
        <v>344</v>
      </c>
    </row>
    <row r="202" spans="2:65" s="11" customFormat="1" ht="22.9" customHeight="1">
      <c r="B202" s="189"/>
      <c r="C202" s="190"/>
      <c r="D202" s="191" t="s">
        <v>75</v>
      </c>
      <c r="E202" s="203" t="s">
        <v>2442</v>
      </c>
      <c r="F202" s="203" t="s">
        <v>1703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P203</f>
        <v>0</v>
      </c>
      <c r="Q202" s="197"/>
      <c r="R202" s="198">
        <f>R203</f>
        <v>0</v>
      </c>
      <c r="S202" s="197"/>
      <c r="T202" s="199">
        <f>T203</f>
        <v>0</v>
      </c>
      <c r="AR202" s="200" t="s">
        <v>208</v>
      </c>
      <c r="AT202" s="201" t="s">
        <v>75</v>
      </c>
      <c r="AU202" s="201" t="s">
        <v>83</v>
      </c>
      <c r="AY202" s="200" t="s">
        <v>198</v>
      </c>
      <c r="BK202" s="202">
        <f>BK203</f>
        <v>0</v>
      </c>
    </row>
    <row r="203" spans="2:65" s="1" customFormat="1" ht="16.5" customHeight="1">
      <c r="B203" s="30"/>
      <c r="C203" s="205" t="s">
        <v>345</v>
      </c>
      <c r="D203" s="205" t="s">
        <v>201</v>
      </c>
      <c r="E203" s="206" t="s">
        <v>2443</v>
      </c>
      <c r="F203" s="207" t="s">
        <v>1705</v>
      </c>
      <c r="G203" s="208" t="s">
        <v>1706</v>
      </c>
      <c r="H203" s="209">
        <v>1</v>
      </c>
      <c r="I203" s="210"/>
      <c r="J203" s="209">
        <f>ROUND(I203*H203,2)</f>
        <v>0</v>
      </c>
      <c r="K203" s="207" t="s">
        <v>1</v>
      </c>
      <c r="L203" s="34"/>
      <c r="M203" s="217" t="s">
        <v>1</v>
      </c>
      <c r="N203" s="218" t="s">
        <v>41</v>
      </c>
      <c r="O203" s="219"/>
      <c r="P203" s="220">
        <f>O203*H203</f>
        <v>0</v>
      </c>
      <c r="Q203" s="220">
        <v>0</v>
      </c>
      <c r="R203" s="220">
        <f>Q203*H203</f>
        <v>0</v>
      </c>
      <c r="S203" s="220">
        <v>0</v>
      </c>
      <c r="T203" s="221">
        <f>S203*H203</f>
        <v>0</v>
      </c>
      <c r="AR203" s="215" t="s">
        <v>323</v>
      </c>
      <c r="AT203" s="215" t="s">
        <v>201</v>
      </c>
      <c r="AU203" s="215" t="s">
        <v>85</v>
      </c>
      <c r="AY203" s="13" t="s">
        <v>198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3" t="s">
        <v>83</v>
      </c>
      <c r="BK203" s="216">
        <f>ROUND(I203*H203,2)</f>
        <v>0</v>
      </c>
      <c r="BL203" s="13" t="s">
        <v>323</v>
      </c>
      <c r="BM203" s="215" t="s">
        <v>2444</v>
      </c>
    </row>
    <row r="204" spans="2:65" s="1" customFormat="1" ht="6.95" customHeight="1">
      <c r="B204" s="45"/>
      <c r="C204" s="46"/>
      <c r="D204" s="46"/>
      <c r="E204" s="46"/>
      <c r="F204" s="46"/>
      <c r="G204" s="46"/>
      <c r="H204" s="46"/>
      <c r="I204" s="146"/>
      <c r="J204" s="46"/>
      <c r="K204" s="46"/>
      <c r="L204" s="34"/>
    </row>
  </sheetData>
  <sheetProtection algorithmName="SHA-512" hashValue="lW8w1NpH2RCt9Z9njbKv8rUtdo6n7g+PW2HhJ//hbXm+d5RKOiqVGYvhYrsjZtPBntswOeRsAYlqCHU+LTJ2/g==" saltValue="FvRv8VMCickgMF4YiO1ewJyxErQ4TldGy4/fCNmIeNOCgjOUGdB8f+xwci2PDrw9JHInfrpyLkJ3/UJmYfi3+g==" spinCount="100000" sheet="1" objects="1" scenarios="1" formatColumns="0" formatRows="0" autoFilter="0"/>
  <autoFilter ref="C146:K203" xr:uid="{00000000-0009-0000-0000-000006000000}"/>
  <mergeCells count="17">
    <mergeCell ref="E29:H29"/>
    <mergeCell ref="L2:V2"/>
    <mergeCell ref="E7:H7"/>
    <mergeCell ref="E9:H9"/>
    <mergeCell ref="E11:H11"/>
    <mergeCell ref="E20:H20"/>
    <mergeCell ref="E139:H139"/>
    <mergeCell ref="E85:H85"/>
    <mergeCell ref="E87:H87"/>
    <mergeCell ref="E89:H89"/>
    <mergeCell ref="D119:F119"/>
    <mergeCell ref="D120:F120"/>
    <mergeCell ref="D121:F121"/>
    <mergeCell ref="D122:F122"/>
    <mergeCell ref="D123:F123"/>
    <mergeCell ref="E135:H135"/>
    <mergeCell ref="E137:H13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5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108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ht="12" customHeight="1">
      <c r="B8" s="16"/>
      <c r="D8" s="112" t="s">
        <v>125</v>
      </c>
      <c r="L8" s="16"/>
    </row>
    <row r="9" spans="2:46" s="1" customFormat="1" ht="16.5" customHeight="1">
      <c r="B9" s="34"/>
      <c r="E9" s="282" t="s">
        <v>126</v>
      </c>
      <c r="F9" s="284"/>
      <c r="G9" s="284"/>
      <c r="H9" s="284"/>
      <c r="I9" s="113"/>
      <c r="L9" s="34"/>
    </row>
    <row r="10" spans="2:46" s="1" customFormat="1" ht="12" customHeight="1">
      <c r="B10" s="34"/>
      <c r="D10" s="112" t="s">
        <v>127</v>
      </c>
      <c r="I10" s="113"/>
      <c r="L10" s="34"/>
    </row>
    <row r="11" spans="2:46" s="1" customFormat="1" ht="36.950000000000003" customHeight="1">
      <c r="B11" s="34"/>
      <c r="E11" s="285" t="s">
        <v>2445</v>
      </c>
      <c r="F11" s="284"/>
      <c r="G11" s="284"/>
      <c r="H11" s="284"/>
      <c r="I11" s="113"/>
      <c r="L11" s="34"/>
    </row>
    <row r="12" spans="2:46" s="1" customFormat="1" ht="11.25">
      <c r="B12" s="34"/>
      <c r="I12" s="113"/>
      <c r="L12" s="34"/>
    </row>
    <row r="13" spans="2:46" s="1" customFormat="1" ht="12" customHeight="1">
      <c r="B13" s="34"/>
      <c r="D13" s="112" t="s">
        <v>16</v>
      </c>
      <c r="F13" s="101" t="s">
        <v>1</v>
      </c>
      <c r="I13" s="114" t="s">
        <v>17</v>
      </c>
      <c r="J13" s="101" t="s">
        <v>1</v>
      </c>
      <c r="L13" s="34"/>
    </row>
    <row r="14" spans="2:46" s="1" customFormat="1" ht="12" customHeight="1">
      <c r="B14" s="34"/>
      <c r="D14" s="112" t="s">
        <v>18</v>
      </c>
      <c r="F14" s="101" t="s">
        <v>19</v>
      </c>
      <c r="I14" s="114" t="s">
        <v>20</v>
      </c>
      <c r="J14" s="115" t="str">
        <f>'Rekapitulace stavby'!AN8</f>
        <v>25. 11. 2019</v>
      </c>
      <c r="L14" s="34"/>
    </row>
    <row r="15" spans="2:46" s="1" customFormat="1" ht="10.9" customHeight="1">
      <c r="B15" s="34"/>
      <c r="I15" s="113"/>
      <c r="L15" s="34"/>
    </row>
    <row r="16" spans="2:46" s="1" customFormat="1" ht="12" customHeight="1">
      <c r="B16" s="34"/>
      <c r="D16" s="112" t="s">
        <v>22</v>
      </c>
      <c r="I16" s="114" t="s">
        <v>23</v>
      </c>
      <c r="J16" s="101" t="s">
        <v>1</v>
      </c>
      <c r="L16" s="34"/>
    </row>
    <row r="17" spans="2:12" s="1" customFormat="1" ht="18" customHeight="1">
      <c r="B17" s="34"/>
      <c r="E17" s="101" t="s">
        <v>24</v>
      </c>
      <c r="I17" s="114" t="s">
        <v>25</v>
      </c>
      <c r="J17" s="101" t="s">
        <v>1</v>
      </c>
      <c r="L17" s="34"/>
    </row>
    <row r="18" spans="2:12" s="1" customFormat="1" ht="6.95" customHeight="1">
      <c r="B18" s="34"/>
      <c r="I18" s="113"/>
      <c r="L18" s="34"/>
    </row>
    <row r="19" spans="2:12" s="1" customFormat="1" ht="12" customHeight="1">
      <c r="B19" s="34"/>
      <c r="D19" s="112" t="s">
        <v>26</v>
      </c>
      <c r="I19" s="114" t="s">
        <v>23</v>
      </c>
      <c r="J19" s="26" t="str">
        <f>'Rekapitulace stavby'!AN13</f>
        <v>Vyplň údaj</v>
      </c>
      <c r="L19" s="34"/>
    </row>
    <row r="20" spans="2:12" s="1" customFormat="1" ht="18" customHeight="1">
      <c r="B20" s="34"/>
      <c r="E20" s="286" t="str">
        <f>'Rekapitulace stavby'!E14</f>
        <v>Vyplň údaj</v>
      </c>
      <c r="F20" s="287"/>
      <c r="G20" s="287"/>
      <c r="H20" s="287"/>
      <c r="I20" s="114" t="s">
        <v>25</v>
      </c>
      <c r="J20" s="26" t="str">
        <f>'Rekapitulace stavby'!AN14</f>
        <v>Vyplň údaj</v>
      </c>
      <c r="L20" s="34"/>
    </row>
    <row r="21" spans="2:12" s="1" customFormat="1" ht="6.95" customHeight="1">
      <c r="B21" s="34"/>
      <c r="I21" s="113"/>
      <c r="L21" s="34"/>
    </row>
    <row r="22" spans="2:12" s="1" customFormat="1" ht="12" customHeight="1">
      <c r="B22" s="34"/>
      <c r="D22" s="112" t="s">
        <v>28</v>
      </c>
      <c r="I22" s="114" t="s">
        <v>23</v>
      </c>
      <c r="J22" s="101" t="s">
        <v>29</v>
      </c>
      <c r="L22" s="34"/>
    </row>
    <row r="23" spans="2:12" s="1" customFormat="1" ht="18" customHeight="1">
      <c r="B23" s="34"/>
      <c r="E23" s="101" t="s">
        <v>30</v>
      </c>
      <c r="I23" s="114" t="s">
        <v>25</v>
      </c>
      <c r="J23" s="101" t="s">
        <v>31</v>
      </c>
      <c r="L23" s="34"/>
    </row>
    <row r="24" spans="2:12" s="1" customFormat="1" ht="6.95" customHeight="1">
      <c r="B24" s="34"/>
      <c r="I24" s="113"/>
      <c r="L24" s="34"/>
    </row>
    <row r="25" spans="2:12" s="1" customFormat="1" ht="12" customHeight="1">
      <c r="B25" s="34"/>
      <c r="D25" s="112" t="s">
        <v>33</v>
      </c>
      <c r="I25" s="114" t="s">
        <v>23</v>
      </c>
      <c r="J25" s="101" t="str">
        <f>IF('Rekapitulace stavby'!AN19="","",'Rekapitulace stavby'!AN19)</f>
        <v/>
      </c>
      <c r="L25" s="34"/>
    </row>
    <row r="26" spans="2:12" s="1" customFormat="1" ht="18" customHeight="1">
      <c r="B26" s="34"/>
      <c r="E26" s="101" t="str">
        <f>IF('Rekapitulace stavby'!E20="","",'Rekapitulace stavby'!E20)</f>
        <v xml:space="preserve"> </v>
      </c>
      <c r="I26" s="114" t="s">
        <v>25</v>
      </c>
      <c r="J26" s="101" t="str">
        <f>IF('Rekapitulace stavby'!AN20="","",'Rekapitulace stavby'!AN20)</f>
        <v/>
      </c>
      <c r="L26" s="34"/>
    </row>
    <row r="27" spans="2:12" s="1" customFormat="1" ht="6.95" customHeight="1">
      <c r="B27" s="34"/>
      <c r="I27" s="113"/>
      <c r="L27" s="34"/>
    </row>
    <row r="28" spans="2:12" s="1" customFormat="1" ht="12" customHeight="1">
      <c r="B28" s="34"/>
      <c r="D28" s="112" t="s">
        <v>35</v>
      </c>
      <c r="I28" s="113"/>
      <c r="L28" s="34"/>
    </row>
    <row r="29" spans="2:12" s="7" customFormat="1" ht="16.5" customHeight="1">
      <c r="B29" s="116"/>
      <c r="E29" s="288" t="s">
        <v>1</v>
      </c>
      <c r="F29" s="288"/>
      <c r="G29" s="288"/>
      <c r="H29" s="288"/>
      <c r="I29" s="117"/>
      <c r="L29" s="116"/>
    </row>
    <row r="30" spans="2:12" s="1" customFormat="1" ht="6.95" customHeight="1">
      <c r="B30" s="34"/>
      <c r="I30" s="113"/>
      <c r="L30" s="34"/>
    </row>
    <row r="31" spans="2:12" s="1" customFormat="1" ht="6.95" customHeight="1">
      <c r="B31" s="34"/>
      <c r="D31" s="58"/>
      <c r="E31" s="58"/>
      <c r="F31" s="58"/>
      <c r="G31" s="58"/>
      <c r="H31" s="58"/>
      <c r="I31" s="118"/>
      <c r="J31" s="58"/>
      <c r="K31" s="58"/>
      <c r="L31" s="34"/>
    </row>
    <row r="32" spans="2:12" s="1" customFormat="1" ht="14.45" customHeight="1">
      <c r="B32" s="34"/>
      <c r="D32" s="101" t="s">
        <v>129</v>
      </c>
      <c r="I32" s="113"/>
      <c r="J32" s="119">
        <f>J98</f>
        <v>0</v>
      </c>
      <c r="L32" s="34"/>
    </row>
    <row r="33" spans="2:12" s="1" customFormat="1" ht="14.45" customHeight="1">
      <c r="B33" s="34"/>
      <c r="D33" s="120" t="s">
        <v>130</v>
      </c>
      <c r="I33" s="113"/>
      <c r="J33" s="119">
        <f>J103</f>
        <v>0</v>
      </c>
      <c r="L33" s="34"/>
    </row>
    <row r="34" spans="2:12" s="1" customFormat="1" ht="25.35" customHeight="1">
      <c r="B34" s="34"/>
      <c r="D34" s="121" t="s">
        <v>36</v>
      </c>
      <c r="I34" s="113"/>
      <c r="J34" s="122">
        <f>ROUND(J32 + J33, 2)</f>
        <v>0</v>
      </c>
      <c r="L34" s="34"/>
    </row>
    <row r="35" spans="2:12" s="1" customFormat="1" ht="6.95" customHeight="1">
      <c r="B35" s="34"/>
      <c r="D35" s="58"/>
      <c r="E35" s="58"/>
      <c r="F35" s="58"/>
      <c r="G35" s="58"/>
      <c r="H35" s="58"/>
      <c r="I35" s="118"/>
      <c r="J35" s="58"/>
      <c r="K35" s="58"/>
      <c r="L35" s="34"/>
    </row>
    <row r="36" spans="2:12" s="1" customFormat="1" ht="14.45" customHeight="1">
      <c r="B36" s="34"/>
      <c r="F36" s="123" t="s">
        <v>38</v>
      </c>
      <c r="I36" s="124" t="s">
        <v>37</v>
      </c>
      <c r="J36" s="123" t="s">
        <v>39</v>
      </c>
      <c r="L36" s="34"/>
    </row>
    <row r="37" spans="2:12" s="1" customFormat="1" ht="14.45" customHeight="1">
      <c r="B37" s="34"/>
      <c r="D37" s="125" t="s">
        <v>40</v>
      </c>
      <c r="E37" s="112" t="s">
        <v>41</v>
      </c>
      <c r="F37" s="126">
        <f>ROUND((SUM(BE103:BE110) + SUM(BE132:BE151)),  2)</f>
        <v>0</v>
      </c>
      <c r="I37" s="127">
        <v>0.21</v>
      </c>
      <c r="J37" s="126">
        <f>ROUND(((SUM(BE103:BE110) + SUM(BE132:BE151))*I37),  2)</f>
        <v>0</v>
      </c>
      <c r="L37" s="34"/>
    </row>
    <row r="38" spans="2:12" s="1" customFormat="1" ht="14.45" customHeight="1">
      <c r="B38" s="34"/>
      <c r="E38" s="112" t="s">
        <v>42</v>
      </c>
      <c r="F38" s="126">
        <f>ROUND((SUM(BF103:BF110) + SUM(BF132:BF151)),  2)</f>
        <v>0</v>
      </c>
      <c r="I38" s="127">
        <v>0.15</v>
      </c>
      <c r="J38" s="126">
        <f>ROUND(((SUM(BF103:BF110) + SUM(BF132:BF151))*I38),  2)</f>
        <v>0</v>
      </c>
      <c r="L38" s="34"/>
    </row>
    <row r="39" spans="2:12" s="1" customFormat="1" ht="14.45" hidden="1" customHeight="1">
      <c r="B39" s="34"/>
      <c r="E39" s="112" t="s">
        <v>43</v>
      </c>
      <c r="F39" s="126">
        <f>ROUND((SUM(BG103:BG110) + SUM(BG132:BG151)),  2)</f>
        <v>0</v>
      </c>
      <c r="I39" s="127">
        <v>0.21</v>
      </c>
      <c r="J39" s="126">
        <f>0</f>
        <v>0</v>
      </c>
      <c r="L39" s="34"/>
    </row>
    <row r="40" spans="2:12" s="1" customFormat="1" ht="14.45" hidden="1" customHeight="1">
      <c r="B40" s="34"/>
      <c r="E40" s="112" t="s">
        <v>44</v>
      </c>
      <c r="F40" s="126">
        <f>ROUND((SUM(BH103:BH110) + SUM(BH132:BH151)),  2)</f>
        <v>0</v>
      </c>
      <c r="I40" s="127">
        <v>0.15</v>
      </c>
      <c r="J40" s="126">
        <f>0</f>
        <v>0</v>
      </c>
      <c r="L40" s="34"/>
    </row>
    <row r="41" spans="2:12" s="1" customFormat="1" ht="14.45" hidden="1" customHeight="1">
      <c r="B41" s="34"/>
      <c r="E41" s="112" t="s">
        <v>45</v>
      </c>
      <c r="F41" s="126">
        <f>ROUND((SUM(BI103:BI110) + SUM(BI132:BI151)),  2)</f>
        <v>0</v>
      </c>
      <c r="I41" s="127">
        <v>0</v>
      </c>
      <c r="J41" s="126">
        <f>0</f>
        <v>0</v>
      </c>
      <c r="L41" s="34"/>
    </row>
    <row r="42" spans="2:12" s="1" customFormat="1" ht="6.95" customHeight="1">
      <c r="B42" s="34"/>
      <c r="I42" s="113"/>
      <c r="L42" s="34"/>
    </row>
    <row r="43" spans="2:12" s="1" customFormat="1" ht="25.35" customHeight="1">
      <c r="B43" s="34"/>
      <c r="C43" s="128"/>
      <c r="D43" s="129" t="s">
        <v>46</v>
      </c>
      <c r="E43" s="130"/>
      <c r="F43" s="130"/>
      <c r="G43" s="131" t="s">
        <v>47</v>
      </c>
      <c r="H43" s="132" t="s">
        <v>48</v>
      </c>
      <c r="I43" s="133"/>
      <c r="J43" s="134">
        <f>SUM(J34:J41)</f>
        <v>0</v>
      </c>
      <c r="K43" s="135"/>
      <c r="L43" s="34"/>
    </row>
    <row r="44" spans="2:12" s="1" customFormat="1" ht="14.45" customHeight="1">
      <c r="B44" s="34"/>
      <c r="I44" s="113"/>
      <c r="L44" s="34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12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12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12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12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12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12" ht="12" customHeight="1">
      <c r="B86" s="17"/>
      <c r="C86" s="25" t="s">
        <v>125</v>
      </c>
      <c r="D86" s="18"/>
      <c r="E86" s="18"/>
      <c r="F86" s="18"/>
      <c r="G86" s="18"/>
      <c r="H86" s="18"/>
      <c r="J86" s="18"/>
      <c r="K86" s="18"/>
      <c r="L86" s="16"/>
    </row>
    <row r="87" spans="2:12" s="1" customFormat="1" ht="16.5" customHeight="1">
      <c r="B87" s="30"/>
      <c r="C87" s="31"/>
      <c r="D87" s="31"/>
      <c r="E87" s="278" t="s">
        <v>126</v>
      </c>
      <c r="F87" s="277"/>
      <c r="G87" s="277"/>
      <c r="H87" s="277"/>
      <c r="I87" s="113"/>
      <c r="J87" s="31"/>
      <c r="K87" s="31"/>
      <c r="L87" s="34"/>
    </row>
    <row r="88" spans="2:12" s="1" customFormat="1" ht="12" customHeight="1">
      <c r="B88" s="30"/>
      <c r="C88" s="25" t="s">
        <v>127</v>
      </c>
      <c r="D88" s="31"/>
      <c r="E88" s="31"/>
      <c r="F88" s="31"/>
      <c r="G88" s="31"/>
      <c r="H88" s="31"/>
      <c r="I88" s="113"/>
      <c r="J88" s="31"/>
      <c r="K88" s="31"/>
      <c r="L88" s="34"/>
    </row>
    <row r="89" spans="2:12" s="1" customFormat="1" ht="16.5" customHeight="1">
      <c r="B89" s="30"/>
      <c r="C89" s="31"/>
      <c r="D89" s="31"/>
      <c r="E89" s="252" t="str">
        <f>E11</f>
        <v>1D.1.9 - VNITŘNÍ ROZVOD PLYNU</v>
      </c>
      <c r="F89" s="277"/>
      <c r="G89" s="277"/>
      <c r="H89" s="277"/>
      <c r="I89" s="113"/>
      <c r="J89" s="31"/>
      <c r="K89" s="31"/>
      <c r="L89" s="34"/>
    </row>
    <row r="90" spans="2:12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12" s="1" customFormat="1" ht="12" customHeight="1">
      <c r="B91" s="30"/>
      <c r="C91" s="25" t="s">
        <v>18</v>
      </c>
      <c r="D91" s="31"/>
      <c r="E91" s="31"/>
      <c r="F91" s="23" t="str">
        <f>F14</f>
        <v>Litomyšl</v>
      </c>
      <c r="G91" s="31"/>
      <c r="H91" s="31"/>
      <c r="I91" s="114" t="s">
        <v>20</v>
      </c>
      <c r="J91" s="57" t="str">
        <f>IF(J14="","",J14)</f>
        <v>25. 11. 2019</v>
      </c>
      <c r="K91" s="31"/>
      <c r="L91" s="34"/>
    </row>
    <row r="92" spans="2:12" s="1" customFormat="1" ht="6.95" customHeight="1">
      <c r="B92" s="30"/>
      <c r="C92" s="31"/>
      <c r="D92" s="31"/>
      <c r="E92" s="31"/>
      <c r="F92" s="31"/>
      <c r="G92" s="31"/>
      <c r="H92" s="31"/>
      <c r="I92" s="113"/>
      <c r="J92" s="31"/>
      <c r="K92" s="31"/>
      <c r="L92" s="34"/>
    </row>
    <row r="93" spans="2:12" s="1" customFormat="1" ht="15.2" customHeight="1">
      <c r="B93" s="30"/>
      <c r="C93" s="25" t="s">
        <v>22</v>
      </c>
      <c r="D93" s="31"/>
      <c r="E93" s="31"/>
      <c r="F93" s="23" t="str">
        <f>E17</f>
        <v>Město Litomyšl</v>
      </c>
      <c r="G93" s="31"/>
      <c r="H93" s="31"/>
      <c r="I93" s="114" t="s">
        <v>28</v>
      </c>
      <c r="J93" s="28" t="str">
        <f>E23</f>
        <v>KIP s.r.o. Litomyšl</v>
      </c>
      <c r="K93" s="31"/>
      <c r="L93" s="34"/>
    </row>
    <row r="94" spans="2:12" s="1" customFormat="1" ht="15.2" customHeight="1">
      <c r="B94" s="30"/>
      <c r="C94" s="25" t="s">
        <v>26</v>
      </c>
      <c r="D94" s="31"/>
      <c r="E94" s="31"/>
      <c r="F94" s="23" t="str">
        <f>IF(E20="","",E20)</f>
        <v>Vyplň údaj</v>
      </c>
      <c r="G94" s="31"/>
      <c r="H94" s="31"/>
      <c r="I94" s="114" t="s">
        <v>33</v>
      </c>
      <c r="J94" s="28" t="str">
        <f>E26</f>
        <v xml:space="preserve"> </v>
      </c>
      <c r="K94" s="31"/>
      <c r="L94" s="34"/>
    </row>
    <row r="95" spans="2:12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12" s="1" customFormat="1" ht="29.25" customHeight="1">
      <c r="B96" s="30"/>
      <c r="C96" s="150" t="s">
        <v>132</v>
      </c>
      <c r="D96" s="151"/>
      <c r="E96" s="151"/>
      <c r="F96" s="151"/>
      <c r="G96" s="151"/>
      <c r="H96" s="151"/>
      <c r="I96" s="152"/>
      <c r="J96" s="153" t="s">
        <v>133</v>
      </c>
      <c r="K96" s="151"/>
      <c r="L96" s="34"/>
    </row>
    <row r="97" spans="2:65" s="1" customFormat="1" ht="10.35" customHeight="1">
      <c r="B97" s="30"/>
      <c r="C97" s="31"/>
      <c r="D97" s="31"/>
      <c r="E97" s="31"/>
      <c r="F97" s="31"/>
      <c r="G97" s="31"/>
      <c r="H97" s="31"/>
      <c r="I97" s="113"/>
      <c r="J97" s="31"/>
      <c r="K97" s="31"/>
      <c r="L97" s="34"/>
    </row>
    <row r="98" spans="2:65" s="1" customFormat="1" ht="22.9" customHeight="1">
      <c r="B98" s="30"/>
      <c r="C98" s="154" t="s">
        <v>134</v>
      </c>
      <c r="D98" s="31"/>
      <c r="E98" s="31"/>
      <c r="F98" s="31"/>
      <c r="G98" s="31"/>
      <c r="H98" s="31"/>
      <c r="I98" s="113"/>
      <c r="J98" s="75">
        <f>J132</f>
        <v>0</v>
      </c>
      <c r="K98" s="31"/>
      <c r="L98" s="34"/>
      <c r="AU98" s="13" t="s">
        <v>135</v>
      </c>
    </row>
    <row r="99" spans="2:65" s="8" customFormat="1" ht="24.95" customHeight="1">
      <c r="B99" s="155"/>
      <c r="C99" s="156"/>
      <c r="D99" s="157" t="s">
        <v>2446</v>
      </c>
      <c r="E99" s="158"/>
      <c r="F99" s="158"/>
      <c r="G99" s="158"/>
      <c r="H99" s="158"/>
      <c r="I99" s="159"/>
      <c r="J99" s="160">
        <f>J133</f>
        <v>0</v>
      </c>
      <c r="K99" s="156"/>
      <c r="L99" s="161"/>
    </row>
    <row r="100" spans="2:65" s="8" customFormat="1" ht="24.95" customHeight="1">
      <c r="B100" s="155"/>
      <c r="C100" s="156"/>
      <c r="D100" s="157" t="s">
        <v>2447</v>
      </c>
      <c r="E100" s="158"/>
      <c r="F100" s="158"/>
      <c r="G100" s="158"/>
      <c r="H100" s="158"/>
      <c r="I100" s="159"/>
      <c r="J100" s="160">
        <f>J150</f>
        <v>0</v>
      </c>
      <c r="K100" s="156"/>
      <c r="L100" s="161"/>
    </row>
    <row r="101" spans="2:65" s="1" customFormat="1" ht="21.75" customHeight="1">
      <c r="B101" s="30"/>
      <c r="C101" s="31"/>
      <c r="D101" s="31"/>
      <c r="E101" s="31"/>
      <c r="F101" s="31"/>
      <c r="G101" s="31"/>
      <c r="H101" s="31"/>
      <c r="I101" s="113"/>
      <c r="J101" s="31"/>
      <c r="K101" s="31"/>
      <c r="L101" s="34"/>
    </row>
    <row r="102" spans="2:65" s="1" customFormat="1" ht="6.95" customHeight="1">
      <c r="B102" s="30"/>
      <c r="C102" s="31"/>
      <c r="D102" s="31"/>
      <c r="E102" s="31"/>
      <c r="F102" s="31"/>
      <c r="G102" s="31"/>
      <c r="H102" s="31"/>
      <c r="I102" s="113"/>
      <c r="J102" s="31"/>
      <c r="K102" s="31"/>
      <c r="L102" s="34"/>
    </row>
    <row r="103" spans="2:65" s="1" customFormat="1" ht="29.25" customHeight="1">
      <c r="B103" s="30"/>
      <c r="C103" s="154" t="s">
        <v>173</v>
      </c>
      <c r="D103" s="31"/>
      <c r="E103" s="31"/>
      <c r="F103" s="31"/>
      <c r="G103" s="31"/>
      <c r="H103" s="31"/>
      <c r="I103" s="113"/>
      <c r="J103" s="168">
        <f>ROUND(J104 + J105 + J106 + J107 + J108 + J109,2)</f>
        <v>0</v>
      </c>
      <c r="K103" s="31"/>
      <c r="L103" s="34"/>
      <c r="N103" s="169" t="s">
        <v>40</v>
      </c>
    </row>
    <row r="104" spans="2:65" s="1" customFormat="1" ht="18" customHeight="1">
      <c r="B104" s="30"/>
      <c r="C104" s="31"/>
      <c r="D104" s="280" t="s">
        <v>174</v>
      </c>
      <c r="E104" s="281"/>
      <c r="F104" s="281"/>
      <c r="G104" s="31"/>
      <c r="H104" s="31"/>
      <c r="I104" s="113"/>
      <c r="J104" s="171">
        <v>0</v>
      </c>
      <c r="K104" s="31"/>
      <c r="L104" s="172"/>
      <c r="M104" s="113"/>
      <c r="N104" s="173" t="s">
        <v>41</v>
      </c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74" t="s">
        <v>175</v>
      </c>
      <c r="AZ104" s="113"/>
      <c r="BA104" s="113"/>
      <c r="BB104" s="113"/>
      <c r="BC104" s="113"/>
      <c r="BD104" s="113"/>
      <c r="BE104" s="175">
        <f t="shared" ref="BE104:BE109" si="0">IF(N104="základní",J104,0)</f>
        <v>0</v>
      </c>
      <c r="BF104" s="175">
        <f t="shared" ref="BF104:BF109" si="1">IF(N104="snížená",J104,0)</f>
        <v>0</v>
      </c>
      <c r="BG104" s="175">
        <f t="shared" ref="BG104:BG109" si="2">IF(N104="zákl. přenesená",J104,0)</f>
        <v>0</v>
      </c>
      <c r="BH104" s="175">
        <f t="shared" ref="BH104:BH109" si="3">IF(N104="sníž. přenesená",J104,0)</f>
        <v>0</v>
      </c>
      <c r="BI104" s="175">
        <f t="shared" ref="BI104:BI109" si="4">IF(N104="nulová",J104,0)</f>
        <v>0</v>
      </c>
      <c r="BJ104" s="174" t="s">
        <v>83</v>
      </c>
      <c r="BK104" s="113"/>
      <c r="BL104" s="113"/>
      <c r="BM104" s="113"/>
    </row>
    <row r="105" spans="2:65" s="1" customFormat="1" ht="18" customHeight="1">
      <c r="B105" s="30"/>
      <c r="C105" s="31"/>
      <c r="D105" s="280" t="s">
        <v>176</v>
      </c>
      <c r="E105" s="281"/>
      <c r="F105" s="281"/>
      <c r="G105" s="31"/>
      <c r="H105" s="31"/>
      <c r="I105" s="113"/>
      <c r="J105" s="171">
        <v>0</v>
      </c>
      <c r="K105" s="31"/>
      <c r="L105" s="172"/>
      <c r="M105" s="113"/>
      <c r="N105" s="173" t="s">
        <v>41</v>
      </c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74" t="s">
        <v>175</v>
      </c>
      <c r="AZ105" s="113"/>
      <c r="BA105" s="113"/>
      <c r="BB105" s="113"/>
      <c r="BC105" s="113"/>
      <c r="BD105" s="113"/>
      <c r="BE105" s="175">
        <f t="shared" si="0"/>
        <v>0</v>
      </c>
      <c r="BF105" s="175">
        <f t="shared" si="1"/>
        <v>0</v>
      </c>
      <c r="BG105" s="175">
        <f t="shared" si="2"/>
        <v>0</v>
      </c>
      <c r="BH105" s="175">
        <f t="shared" si="3"/>
        <v>0</v>
      </c>
      <c r="BI105" s="175">
        <f t="shared" si="4"/>
        <v>0</v>
      </c>
      <c r="BJ105" s="174" t="s">
        <v>83</v>
      </c>
      <c r="BK105" s="113"/>
      <c r="BL105" s="113"/>
      <c r="BM105" s="113"/>
    </row>
    <row r="106" spans="2:65" s="1" customFormat="1" ht="18" customHeight="1">
      <c r="B106" s="30"/>
      <c r="C106" s="31"/>
      <c r="D106" s="280" t="s">
        <v>177</v>
      </c>
      <c r="E106" s="281"/>
      <c r="F106" s="281"/>
      <c r="G106" s="31"/>
      <c r="H106" s="31"/>
      <c r="I106" s="113"/>
      <c r="J106" s="171">
        <v>0</v>
      </c>
      <c r="K106" s="31"/>
      <c r="L106" s="172"/>
      <c r="M106" s="113"/>
      <c r="N106" s="173" t="s">
        <v>41</v>
      </c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74" t="s">
        <v>175</v>
      </c>
      <c r="AZ106" s="113"/>
      <c r="BA106" s="113"/>
      <c r="BB106" s="113"/>
      <c r="BC106" s="113"/>
      <c r="BD106" s="113"/>
      <c r="BE106" s="175">
        <f t="shared" si="0"/>
        <v>0</v>
      </c>
      <c r="BF106" s="175">
        <f t="shared" si="1"/>
        <v>0</v>
      </c>
      <c r="BG106" s="175">
        <f t="shared" si="2"/>
        <v>0</v>
      </c>
      <c r="BH106" s="175">
        <f t="shared" si="3"/>
        <v>0</v>
      </c>
      <c r="BI106" s="175">
        <f t="shared" si="4"/>
        <v>0</v>
      </c>
      <c r="BJ106" s="174" t="s">
        <v>83</v>
      </c>
      <c r="BK106" s="113"/>
      <c r="BL106" s="113"/>
      <c r="BM106" s="113"/>
    </row>
    <row r="107" spans="2:65" s="1" customFormat="1" ht="18" customHeight="1">
      <c r="B107" s="30"/>
      <c r="C107" s="31"/>
      <c r="D107" s="280" t="s">
        <v>178</v>
      </c>
      <c r="E107" s="281"/>
      <c r="F107" s="281"/>
      <c r="G107" s="31"/>
      <c r="H107" s="31"/>
      <c r="I107" s="113"/>
      <c r="J107" s="171">
        <v>0</v>
      </c>
      <c r="K107" s="31"/>
      <c r="L107" s="172"/>
      <c r="M107" s="113"/>
      <c r="N107" s="173" t="s">
        <v>41</v>
      </c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74" t="s">
        <v>175</v>
      </c>
      <c r="AZ107" s="113"/>
      <c r="BA107" s="113"/>
      <c r="BB107" s="113"/>
      <c r="BC107" s="113"/>
      <c r="BD107" s="113"/>
      <c r="BE107" s="175">
        <f t="shared" si="0"/>
        <v>0</v>
      </c>
      <c r="BF107" s="175">
        <f t="shared" si="1"/>
        <v>0</v>
      </c>
      <c r="BG107" s="175">
        <f t="shared" si="2"/>
        <v>0</v>
      </c>
      <c r="BH107" s="175">
        <f t="shared" si="3"/>
        <v>0</v>
      </c>
      <c r="BI107" s="175">
        <f t="shared" si="4"/>
        <v>0</v>
      </c>
      <c r="BJ107" s="174" t="s">
        <v>83</v>
      </c>
      <c r="BK107" s="113"/>
      <c r="BL107" s="113"/>
      <c r="BM107" s="113"/>
    </row>
    <row r="108" spans="2:65" s="1" customFormat="1" ht="18" customHeight="1">
      <c r="B108" s="30"/>
      <c r="C108" s="31"/>
      <c r="D108" s="280" t="s">
        <v>179</v>
      </c>
      <c r="E108" s="281"/>
      <c r="F108" s="281"/>
      <c r="G108" s="31"/>
      <c r="H108" s="31"/>
      <c r="I108" s="113"/>
      <c r="J108" s="171">
        <v>0</v>
      </c>
      <c r="K108" s="31"/>
      <c r="L108" s="172"/>
      <c r="M108" s="113"/>
      <c r="N108" s="173" t="s">
        <v>41</v>
      </c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74" t="s">
        <v>175</v>
      </c>
      <c r="AZ108" s="113"/>
      <c r="BA108" s="113"/>
      <c r="BB108" s="113"/>
      <c r="BC108" s="113"/>
      <c r="BD108" s="113"/>
      <c r="BE108" s="175">
        <f t="shared" si="0"/>
        <v>0</v>
      </c>
      <c r="BF108" s="175">
        <f t="shared" si="1"/>
        <v>0</v>
      </c>
      <c r="BG108" s="175">
        <f t="shared" si="2"/>
        <v>0</v>
      </c>
      <c r="BH108" s="175">
        <f t="shared" si="3"/>
        <v>0</v>
      </c>
      <c r="BI108" s="175">
        <f t="shared" si="4"/>
        <v>0</v>
      </c>
      <c r="BJ108" s="174" t="s">
        <v>83</v>
      </c>
      <c r="BK108" s="113"/>
      <c r="BL108" s="113"/>
      <c r="BM108" s="113"/>
    </row>
    <row r="109" spans="2:65" s="1" customFormat="1" ht="18" customHeight="1">
      <c r="B109" s="30"/>
      <c r="C109" s="31"/>
      <c r="D109" s="170" t="s">
        <v>180</v>
      </c>
      <c r="E109" s="31"/>
      <c r="F109" s="31"/>
      <c r="G109" s="31"/>
      <c r="H109" s="31"/>
      <c r="I109" s="113"/>
      <c r="J109" s="171">
        <f>ROUND(J32*T109,2)</f>
        <v>0</v>
      </c>
      <c r="K109" s="31"/>
      <c r="L109" s="172"/>
      <c r="M109" s="113"/>
      <c r="N109" s="173" t="s">
        <v>41</v>
      </c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74" t="s">
        <v>181</v>
      </c>
      <c r="AZ109" s="113"/>
      <c r="BA109" s="113"/>
      <c r="BB109" s="113"/>
      <c r="BC109" s="113"/>
      <c r="BD109" s="113"/>
      <c r="BE109" s="175">
        <f t="shared" si="0"/>
        <v>0</v>
      </c>
      <c r="BF109" s="175">
        <f t="shared" si="1"/>
        <v>0</v>
      </c>
      <c r="BG109" s="175">
        <f t="shared" si="2"/>
        <v>0</v>
      </c>
      <c r="BH109" s="175">
        <f t="shared" si="3"/>
        <v>0</v>
      </c>
      <c r="BI109" s="175">
        <f t="shared" si="4"/>
        <v>0</v>
      </c>
      <c r="BJ109" s="174" t="s">
        <v>83</v>
      </c>
      <c r="BK109" s="113"/>
      <c r="BL109" s="113"/>
      <c r="BM109" s="113"/>
    </row>
    <row r="110" spans="2:65" s="1" customFormat="1" ht="11.25">
      <c r="B110" s="30"/>
      <c r="C110" s="31"/>
      <c r="D110" s="31"/>
      <c r="E110" s="31"/>
      <c r="F110" s="31"/>
      <c r="G110" s="31"/>
      <c r="H110" s="31"/>
      <c r="I110" s="113"/>
      <c r="J110" s="31"/>
      <c r="K110" s="31"/>
      <c r="L110" s="34"/>
    </row>
    <row r="111" spans="2:65" s="1" customFormat="1" ht="29.25" customHeight="1">
      <c r="B111" s="30"/>
      <c r="C111" s="176" t="s">
        <v>182</v>
      </c>
      <c r="D111" s="151"/>
      <c r="E111" s="151"/>
      <c r="F111" s="151"/>
      <c r="G111" s="151"/>
      <c r="H111" s="151"/>
      <c r="I111" s="152"/>
      <c r="J111" s="177">
        <f>ROUND(J98+J103,2)</f>
        <v>0</v>
      </c>
      <c r="K111" s="151"/>
      <c r="L111" s="34"/>
    </row>
    <row r="112" spans="2:65" s="1" customFormat="1" ht="6.95" customHeight="1">
      <c r="B112" s="45"/>
      <c r="C112" s="46"/>
      <c r="D112" s="46"/>
      <c r="E112" s="46"/>
      <c r="F112" s="46"/>
      <c r="G112" s="46"/>
      <c r="H112" s="46"/>
      <c r="I112" s="146"/>
      <c r="J112" s="46"/>
      <c r="K112" s="46"/>
      <c r="L112" s="34"/>
    </row>
    <row r="116" spans="2:12" s="1" customFormat="1" ht="6.95" customHeight="1">
      <c r="B116" s="47"/>
      <c r="C116" s="48"/>
      <c r="D116" s="48"/>
      <c r="E116" s="48"/>
      <c r="F116" s="48"/>
      <c r="G116" s="48"/>
      <c r="H116" s="48"/>
      <c r="I116" s="149"/>
      <c r="J116" s="48"/>
      <c r="K116" s="48"/>
      <c r="L116" s="34"/>
    </row>
    <row r="117" spans="2:12" s="1" customFormat="1" ht="24.95" customHeight="1">
      <c r="B117" s="30"/>
      <c r="C117" s="19" t="s">
        <v>183</v>
      </c>
      <c r="D117" s="31"/>
      <c r="E117" s="31"/>
      <c r="F117" s="31"/>
      <c r="G117" s="31"/>
      <c r="H117" s="31"/>
      <c r="I117" s="113"/>
      <c r="J117" s="31"/>
      <c r="K117" s="31"/>
      <c r="L117" s="34"/>
    </row>
    <row r="118" spans="2:12" s="1" customFormat="1" ht="6.95" customHeight="1">
      <c r="B118" s="30"/>
      <c r="C118" s="31"/>
      <c r="D118" s="31"/>
      <c r="E118" s="31"/>
      <c r="F118" s="31"/>
      <c r="G118" s="31"/>
      <c r="H118" s="31"/>
      <c r="I118" s="113"/>
      <c r="J118" s="31"/>
      <c r="K118" s="31"/>
      <c r="L118" s="34"/>
    </row>
    <row r="119" spans="2:12" s="1" customFormat="1" ht="12" customHeight="1">
      <c r="B119" s="30"/>
      <c r="C119" s="25" t="s">
        <v>14</v>
      </c>
      <c r="D119" s="31"/>
      <c r="E119" s="31"/>
      <c r="F119" s="31"/>
      <c r="G119" s="31"/>
      <c r="H119" s="31"/>
      <c r="I119" s="113"/>
      <c r="J119" s="31"/>
      <c r="K119" s="31"/>
      <c r="L119" s="34"/>
    </row>
    <row r="120" spans="2:12" s="1" customFormat="1" ht="16.5" customHeight="1">
      <c r="B120" s="30"/>
      <c r="C120" s="31"/>
      <c r="D120" s="31"/>
      <c r="E120" s="278" t="str">
        <f>E7</f>
        <v>Bytový dům Zahájská</v>
      </c>
      <c r="F120" s="279"/>
      <c r="G120" s="279"/>
      <c r="H120" s="279"/>
      <c r="I120" s="113"/>
      <c r="J120" s="31"/>
      <c r="K120" s="31"/>
      <c r="L120" s="34"/>
    </row>
    <row r="121" spans="2:12" ht="12" customHeight="1">
      <c r="B121" s="17"/>
      <c r="C121" s="25" t="s">
        <v>125</v>
      </c>
      <c r="D121" s="18"/>
      <c r="E121" s="18"/>
      <c r="F121" s="18"/>
      <c r="G121" s="18"/>
      <c r="H121" s="18"/>
      <c r="J121" s="18"/>
      <c r="K121" s="18"/>
      <c r="L121" s="16"/>
    </row>
    <row r="122" spans="2:12" s="1" customFormat="1" ht="16.5" customHeight="1">
      <c r="B122" s="30"/>
      <c r="C122" s="31"/>
      <c r="D122" s="31"/>
      <c r="E122" s="278" t="s">
        <v>126</v>
      </c>
      <c r="F122" s="277"/>
      <c r="G122" s="277"/>
      <c r="H122" s="277"/>
      <c r="I122" s="113"/>
      <c r="J122" s="31"/>
      <c r="K122" s="31"/>
      <c r="L122" s="34"/>
    </row>
    <row r="123" spans="2:12" s="1" customFormat="1" ht="12" customHeight="1">
      <c r="B123" s="30"/>
      <c r="C123" s="25" t="s">
        <v>127</v>
      </c>
      <c r="D123" s="31"/>
      <c r="E123" s="31"/>
      <c r="F123" s="31"/>
      <c r="G123" s="31"/>
      <c r="H123" s="31"/>
      <c r="I123" s="113"/>
      <c r="J123" s="31"/>
      <c r="K123" s="31"/>
      <c r="L123" s="34"/>
    </row>
    <row r="124" spans="2:12" s="1" customFormat="1" ht="16.5" customHeight="1">
      <c r="B124" s="30"/>
      <c r="C124" s="31"/>
      <c r="D124" s="31"/>
      <c r="E124" s="252" t="str">
        <f>E11</f>
        <v>1D.1.9 - VNITŘNÍ ROZVOD PLYNU</v>
      </c>
      <c r="F124" s="277"/>
      <c r="G124" s="277"/>
      <c r="H124" s="277"/>
      <c r="I124" s="113"/>
      <c r="J124" s="31"/>
      <c r="K124" s="31"/>
      <c r="L124" s="34"/>
    </row>
    <row r="125" spans="2:12" s="1" customFormat="1" ht="6.95" customHeight="1">
      <c r="B125" s="30"/>
      <c r="C125" s="31"/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12" s="1" customFormat="1" ht="12" customHeight="1">
      <c r="B126" s="30"/>
      <c r="C126" s="25" t="s">
        <v>18</v>
      </c>
      <c r="D126" s="31"/>
      <c r="E126" s="31"/>
      <c r="F126" s="23" t="str">
        <f>F14</f>
        <v>Litomyšl</v>
      </c>
      <c r="G126" s="31"/>
      <c r="H126" s="31"/>
      <c r="I126" s="114" t="s">
        <v>20</v>
      </c>
      <c r="J126" s="57" t="str">
        <f>IF(J14="","",J14)</f>
        <v>25. 11. 2019</v>
      </c>
      <c r="K126" s="31"/>
      <c r="L126" s="34"/>
    </row>
    <row r="127" spans="2:12" s="1" customFormat="1" ht="6.95" customHeight="1">
      <c r="B127" s="30"/>
      <c r="C127" s="31"/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12" s="1" customFormat="1" ht="15.2" customHeight="1">
      <c r="B128" s="30"/>
      <c r="C128" s="25" t="s">
        <v>22</v>
      </c>
      <c r="D128" s="31"/>
      <c r="E128" s="31"/>
      <c r="F128" s="23" t="str">
        <f>E17</f>
        <v>Město Litomyšl</v>
      </c>
      <c r="G128" s="31"/>
      <c r="H128" s="31"/>
      <c r="I128" s="114" t="s">
        <v>28</v>
      </c>
      <c r="J128" s="28" t="str">
        <f>E23</f>
        <v>KIP s.r.o. Litomyšl</v>
      </c>
      <c r="K128" s="31"/>
      <c r="L128" s="34"/>
    </row>
    <row r="129" spans="2:65" s="1" customFormat="1" ht="15.2" customHeight="1">
      <c r="B129" s="30"/>
      <c r="C129" s="25" t="s">
        <v>26</v>
      </c>
      <c r="D129" s="31"/>
      <c r="E129" s="31"/>
      <c r="F129" s="23" t="str">
        <f>IF(E20="","",E20)</f>
        <v>Vyplň údaj</v>
      </c>
      <c r="G129" s="31"/>
      <c r="H129" s="31"/>
      <c r="I129" s="114" t="s">
        <v>33</v>
      </c>
      <c r="J129" s="28" t="str">
        <f>E26</f>
        <v xml:space="preserve"> </v>
      </c>
      <c r="K129" s="31"/>
      <c r="L129" s="34"/>
    </row>
    <row r="130" spans="2:65" s="1" customFormat="1" ht="10.35" customHeight="1">
      <c r="B130" s="30"/>
      <c r="C130" s="31"/>
      <c r="D130" s="31"/>
      <c r="E130" s="31"/>
      <c r="F130" s="31"/>
      <c r="G130" s="31"/>
      <c r="H130" s="31"/>
      <c r="I130" s="113"/>
      <c r="J130" s="31"/>
      <c r="K130" s="31"/>
      <c r="L130" s="34"/>
    </row>
    <row r="131" spans="2:65" s="10" customFormat="1" ht="29.25" customHeight="1">
      <c r="B131" s="178"/>
      <c r="C131" s="179" t="s">
        <v>184</v>
      </c>
      <c r="D131" s="180" t="s">
        <v>61</v>
      </c>
      <c r="E131" s="180" t="s">
        <v>57</v>
      </c>
      <c r="F131" s="180" t="s">
        <v>58</v>
      </c>
      <c r="G131" s="180" t="s">
        <v>185</v>
      </c>
      <c r="H131" s="180" t="s">
        <v>186</v>
      </c>
      <c r="I131" s="181" t="s">
        <v>187</v>
      </c>
      <c r="J131" s="182" t="s">
        <v>133</v>
      </c>
      <c r="K131" s="183" t="s">
        <v>188</v>
      </c>
      <c r="L131" s="184"/>
      <c r="M131" s="66" t="s">
        <v>1</v>
      </c>
      <c r="N131" s="67" t="s">
        <v>40</v>
      </c>
      <c r="O131" s="67" t="s">
        <v>189</v>
      </c>
      <c r="P131" s="67" t="s">
        <v>190</v>
      </c>
      <c r="Q131" s="67" t="s">
        <v>191</v>
      </c>
      <c r="R131" s="67" t="s">
        <v>192</v>
      </c>
      <c r="S131" s="67" t="s">
        <v>193</v>
      </c>
      <c r="T131" s="68" t="s">
        <v>194</v>
      </c>
    </row>
    <row r="132" spans="2:65" s="1" customFormat="1" ht="22.9" customHeight="1">
      <c r="B132" s="30"/>
      <c r="C132" s="73" t="s">
        <v>195</v>
      </c>
      <c r="D132" s="31"/>
      <c r="E132" s="31"/>
      <c r="F132" s="31"/>
      <c r="G132" s="31"/>
      <c r="H132" s="31"/>
      <c r="I132" s="113"/>
      <c r="J132" s="185">
        <f>BK132</f>
        <v>0</v>
      </c>
      <c r="K132" s="31"/>
      <c r="L132" s="34"/>
      <c r="M132" s="69"/>
      <c r="N132" s="70"/>
      <c r="O132" s="70"/>
      <c r="P132" s="186">
        <f>P133+P150</f>
        <v>0</v>
      </c>
      <c r="Q132" s="70"/>
      <c r="R132" s="186">
        <f>R133+R150</f>
        <v>0.26622999999999991</v>
      </c>
      <c r="S132" s="70"/>
      <c r="T132" s="187">
        <f>T133+T150</f>
        <v>0</v>
      </c>
      <c r="AT132" s="13" t="s">
        <v>75</v>
      </c>
      <c r="AU132" s="13" t="s">
        <v>135</v>
      </c>
      <c r="BK132" s="188">
        <f>BK133+BK150</f>
        <v>0</v>
      </c>
    </row>
    <row r="133" spans="2:65" s="11" customFormat="1" ht="25.9" customHeight="1">
      <c r="B133" s="189"/>
      <c r="C133" s="190"/>
      <c r="D133" s="191" t="s">
        <v>75</v>
      </c>
      <c r="E133" s="192" t="s">
        <v>2448</v>
      </c>
      <c r="F133" s="192" t="s">
        <v>2449</v>
      </c>
      <c r="G133" s="190"/>
      <c r="H133" s="190"/>
      <c r="I133" s="193"/>
      <c r="J133" s="194">
        <f>BK133</f>
        <v>0</v>
      </c>
      <c r="K133" s="190"/>
      <c r="L133" s="195"/>
      <c r="M133" s="196"/>
      <c r="N133" s="197"/>
      <c r="O133" s="197"/>
      <c r="P133" s="198">
        <f>SUM(P134:P149)</f>
        <v>0</v>
      </c>
      <c r="Q133" s="197"/>
      <c r="R133" s="198">
        <f>SUM(R134:R149)</f>
        <v>0.2645499999999999</v>
      </c>
      <c r="S133" s="197"/>
      <c r="T133" s="199">
        <f>SUM(T134:T149)</f>
        <v>0</v>
      </c>
      <c r="AR133" s="200" t="s">
        <v>85</v>
      </c>
      <c r="AT133" s="201" t="s">
        <v>75</v>
      </c>
      <c r="AU133" s="201" t="s">
        <v>76</v>
      </c>
      <c r="AY133" s="200" t="s">
        <v>198</v>
      </c>
      <c r="BK133" s="202">
        <f>SUM(BK134:BK149)</f>
        <v>0</v>
      </c>
    </row>
    <row r="134" spans="2:65" s="1" customFormat="1" ht="24" customHeight="1">
      <c r="B134" s="30"/>
      <c r="C134" s="205" t="s">
        <v>83</v>
      </c>
      <c r="D134" s="205" t="s">
        <v>201</v>
      </c>
      <c r="E134" s="206" t="s">
        <v>2450</v>
      </c>
      <c r="F134" s="207" t="s">
        <v>2451</v>
      </c>
      <c r="G134" s="208" t="s">
        <v>256</v>
      </c>
      <c r="H134" s="209">
        <v>2</v>
      </c>
      <c r="I134" s="210"/>
      <c r="J134" s="209">
        <f t="shared" ref="J134:J149" si="5">ROUND(I134*H134,2)</f>
        <v>0</v>
      </c>
      <c r="K134" s="207" t="s">
        <v>1</v>
      </c>
      <c r="L134" s="34"/>
      <c r="M134" s="211" t="s">
        <v>1</v>
      </c>
      <c r="N134" s="212" t="s">
        <v>41</v>
      </c>
      <c r="O134" s="62"/>
      <c r="P134" s="213">
        <f t="shared" ref="P134:P149" si="6">O134*H134</f>
        <v>0</v>
      </c>
      <c r="Q134" s="213">
        <v>1.44E-2</v>
      </c>
      <c r="R134" s="213">
        <f t="shared" ref="R134:R149" si="7">Q134*H134</f>
        <v>2.8799999999999999E-2</v>
      </c>
      <c r="S134" s="213">
        <v>0</v>
      </c>
      <c r="T134" s="214">
        <f t="shared" ref="T134:T149" si="8">S134*H134</f>
        <v>0</v>
      </c>
      <c r="AR134" s="215" t="s">
        <v>231</v>
      </c>
      <c r="AT134" s="215" t="s">
        <v>201</v>
      </c>
      <c r="AU134" s="215" t="s">
        <v>83</v>
      </c>
      <c r="AY134" s="13" t="s">
        <v>198</v>
      </c>
      <c r="BE134" s="216">
        <f t="shared" ref="BE134:BE149" si="9">IF(N134="základní",J134,0)</f>
        <v>0</v>
      </c>
      <c r="BF134" s="216">
        <f t="shared" ref="BF134:BF149" si="10">IF(N134="snížená",J134,0)</f>
        <v>0</v>
      </c>
      <c r="BG134" s="216">
        <f t="shared" ref="BG134:BG149" si="11">IF(N134="zákl. přenesená",J134,0)</f>
        <v>0</v>
      </c>
      <c r="BH134" s="216">
        <f t="shared" ref="BH134:BH149" si="12">IF(N134="sníž. přenesená",J134,0)</f>
        <v>0</v>
      </c>
      <c r="BI134" s="216">
        <f t="shared" ref="BI134:BI149" si="13">IF(N134="nulová",J134,0)</f>
        <v>0</v>
      </c>
      <c r="BJ134" s="13" t="s">
        <v>83</v>
      </c>
      <c r="BK134" s="216">
        <f t="shared" ref="BK134:BK149" si="14">ROUND(I134*H134,2)</f>
        <v>0</v>
      </c>
      <c r="BL134" s="13" t="s">
        <v>231</v>
      </c>
      <c r="BM134" s="215" t="s">
        <v>85</v>
      </c>
    </row>
    <row r="135" spans="2:65" s="1" customFormat="1" ht="24" customHeight="1">
      <c r="B135" s="30"/>
      <c r="C135" s="205" t="s">
        <v>85</v>
      </c>
      <c r="D135" s="205" t="s">
        <v>201</v>
      </c>
      <c r="E135" s="206" t="s">
        <v>2452</v>
      </c>
      <c r="F135" s="207" t="s">
        <v>2453</v>
      </c>
      <c r="G135" s="208" t="s">
        <v>256</v>
      </c>
      <c r="H135" s="209">
        <v>10</v>
      </c>
      <c r="I135" s="210"/>
      <c r="J135" s="209">
        <f t="shared" si="5"/>
        <v>0</v>
      </c>
      <c r="K135" s="207" t="s">
        <v>1</v>
      </c>
      <c r="L135" s="34"/>
      <c r="M135" s="211" t="s">
        <v>1</v>
      </c>
      <c r="N135" s="212" t="s">
        <v>41</v>
      </c>
      <c r="O135" s="62"/>
      <c r="P135" s="213">
        <f t="shared" si="6"/>
        <v>0</v>
      </c>
      <c r="Q135" s="213">
        <v>2.146E-2</v>
      </c>
      <c r="R135" s="213">
        <f t="shared" si="7"/>
        <v>0.21460000000000001</v>
      </c>
      <c r="S135" s="213">
        <v>0</v>
      </c>
      <c r="T135" s="214">
        <f t="shared" si="8"/>
        <v>0</v>
      </c>
      <c r="AR135" s="215" t="s">
        <v>231</v>
      </c>
      <c r="AT135" s="215" t="s">
        <v>201</v>
      </c>
      <c r="AU135" s="215" t="s">
        <v>83</v>
      </c>
      <c r="AY135" s="13" t="s">
        <v>198</v>
      </c>
      <c r="BE135" s="216">
        <f t="shared" si="9"/>
        <v>0</v>
      </c>
      <c r="BF135" s="216">
        <f t="shared" si="10"/>
        <v>0</v>
      </c>
      <c r="BG135" s="216">
        <f t="shared" si="11"/>
        <v>0</v>
      </c>
      <c r="BH135" s="216">
        <f t="shared" si="12"/>
        <v>0</v>
      </c>
      <c r="BI135" s="216">
        <f t="shared" si="13"/>
        <v>0</v>
      </c>
      <c r="BJ135" s="13" t="s">
        <v>83</v>
      </c>
      <c r="BK135" s="216">
        <f t="shared" si="14"/>
        <v>0</v>
      </c>
      <c r="BL135" s="13" t="s">
        <v>231</v>
      </c>
      <c r="BM135" s="215" t="s">
        <v>205</v>
      </c>
    </row>
    <row r="136" spans="2:65" s="1" customFormat="1" ht="16.5" customHeight="1">
      <c r="B136" s="30"/>
      <c r="C136" s="205" t="s">
        <v>208</v>
      </c>
      <c r="D136" s="205" t="s">
        <v>201</v>
      </c>
      <c r="E136" s="206" t="s">
        <v>2454</v>
      </c>
      <c r="F136" s="207" t="s">
        <v>2455</v>
      </c>
      <c r="G136" s="208" t="s">
        <v>256</v>
      </c>
      <c r="H136" s="209">
        <v>1</v>
      </c>
      <c r="I136" s="210"/>
      <c r="J136" s="209">
        <f t="shared" si="5"/>
        <v>0</v>
      </c>
      <c r="K136" s="207" t="s">
        <v>1</v>
      </c>
      <c r="L136" s="34"/>
      <c r="M136" s="211" t="s">
        <v>1</v>
      </c>
      <c r="N136" s="212" t="s">
        <v>41</v>
      </c>
      <c r="O136" s="62"/>
      <c r="P136" s="213">
        <f t="shared" si="6"/>
        <v>0</v>
      </c>
      <c r="Q136" s="213">
        <v>4.2900000000000004E-3</v>
      </c>
      <c r="R136" s="213">
        <f t="shared" si="7"/>
        <v>4.2900000000000004E-3</v>
      </c>
      <c r="S136" s="213">
        <v>0</v>
      </c>
      <c r="T136" s="214">
        <f t="shared" si="8"/>
        <v>0</v>
      </c>
      <c r="AR136" s="215" t="s">
        <v>231</v>
      </c>
      <c r="AT136" s="215" t="s">
        <v>201</v>
      </c>
      <c r="AU136" s="215" t="s">
        <v>83</v>
      </c>
      <c r="AY136" s="13" t="s">
        <v>198</v>
      </c>
      <c r="BE136" s="216">
        <f t="shared" si="9"/>
        <v>0</v>
      </c>
      <c r="BF136" s="216">
        <f t="shared" si="10"/>
        <v>0</v>
      </c>
      <c r="BG136" s="216">
        <f t="shared" si="11"/>
        <v>0</v>
      </c>
      <c r="BH136" s="216">
        <f t="shared" si="12"/>
        <v>0</v>
      </c>
      <c r="BI136" s="216">
        <f t="shared" si="13"/>
        <v>0</v>
      </c>
      <c r="BJ136" s="13" t="s">
        <v>83</v>
      </c>
      <c r="BK136" s="216">
        <f t="shared" si="14"/>
        <v>0</v>
      </c>
      <c r="BL136" s="13" t="s">
        <v>231</v>
      </c>
      <c r="BM136" s="215" t="s">
        <v>212</v>
      </c>
    </row>
    <row r="137" spans="2:65" s="1" customFormat="1" ht="24" customHeight="1">
      <c r="B137" s="30"/>
      <c r="C137" s="205" t="s">
        <v>205</v>
      </c>
      <c r="D137" s="205" t="s">
        <v>201</v>
      </c>
      <c r="E137" s="206" t="s">
        <v>2456</v>
      </c>
      <c r="F137" s="207" t="s">
        <v>2457</v>
      </c>
      <c r="G137" s="208" t="s">
        <v>211</v>
      </c>
      <c r="H137" s="209">
        <v>1</v>
      </c>
      <c r="I137" s="210"/>
      <c r="J137" s="209">
        <f t="shared" si="5"/>
        <v>0</v>
      </c>
      <c r="K137" s="207" t="s">
        <v>1</v>
      </c>
      <c r="L137" s="34"/>
      <c r="M137" s="211" t="s">
        <v>1</v>
      </c>
      <c r="N137" s="212" t="s">
        <v>41</v>
      </c>
      <c r="O137" s="62"/>
      <c r="P137" s="213">
        <f t="shared" si="6"/>
        <v>0</v>
      </c>
      <c r="Q137" s="213">
        <v>3.79E-3</v>
      </c>
      <c r="R137" s="213">
        <f t="shared" si="7"/>
        <v>3.79E-3</v>
      </c>
      <c r="S137" s="213">
        <v>0</v>
      </c>
      <c r="T137" s="214">
        <f t="shared" si="8"/>
        <v>0</v>
      </c>
      <c r="AR137" s="215" t="s">
        <v>231</v>
      </c>
      <c r="AT137" s="215" t="s">
        <v>201</v>
      </c>
      <c r="AU137" s="215" t="s">
        <v>83</v>
      </c>
      <c r="AY137" s="13" t="s">
        <v>198</v>
      </c>
      <c r="BE137" s="216">
        <f t="shared" si="9"/>
        <v>0</v>
      </c>
      <c r="BF137" s="216">
        <f t="shared" si="10"/>
        <v>0</v>
      </c>
      <c r="BG137" s="216">
        <f t="shared" si="11"/>
        <v>0</v>
      </c>
      <c r="BH137" s="216">
        <f t="shared" si="12"/>
        <v>0</v>
      </c>
      <c r="BI137" s="216">
        <f t="shared" si="13"/>
        <v>0</v>
      </c>
      <c r="BJ137" s="13" t="s">
        <v>83</v>
      </c>
      <c r="BK137" s="216">
        <f t="shared" si="14"/>
        <v>0</v>
      </c>
      <c r="BL137" s="13" t="s">
        <v>231</v>
      </c>
      <c r="BM137" s="215" t="s">
        <v>215</v>
      </c>
    </row>
    <row r="138" spans="2:65" s="1" customFormat="1" ht="16.5" customHeight="1">
      <c r="B138" s="30"/>
      <c r="C138" s="205" t="s">
        <v>218</v>
      </c>
      <c r="D138" s="205" t="s">
        <v>201</v>
      </c>
      <c r="E138" s="206" t="s">
        <v>2458</v>
      </c>
      <c r="F138" s="207" t="s">
        <v>2459</v>
      </c>
      <c r="G138" s="208" t="s">
        <v>211</v>
      </c>
      <c r="H138" s="209">
        <v>1</v>
      </c>
      <c r="I138" s="210"/>
      <c r="J138" s="209">
        <f t="shared" si="5"/>
        <v>0</v>
      </c>
      <c r="K138" s="207" t="s">
        <v>1</v>
      </c>
      <c r="L138" s="34"/>
      <c r="M138" s="211" t="s">
        <v>1</v>
      </c>
      <c r="N138" s="212" t="s">
        <v>41</v>
      </c>
      <c r="O138" s="62"/>
      <c r="P138" s="213">
        <f t="shared" si="6"/>
        <v>0</v>
      </c>
      <c r="Q138" s="213">
        <v>1.6000000000000001E-4</v>
      </c>
      <c r="R138" s="213">
        <f t="shared" si="7"/>
        <v>1.6000000000000001E-4</v>
      </c>
      <c r="S138" s="213">
        <v>0</v>
      </c>
      <c r="T138" s="214">
        <f t="shared" si="8"/>
        <v>0</v>
      </c>
      <c r="AR138" s="215" t="s">
        <v>231</v>
      </c>
      <c r="AT138" s="215" t="s">
        <v>201</v>
      </c>
      <c r="AU138" s="215" t="s">
        <v>83</v>
      </c>
      <c r="AY138" s="13" t="s">
        <v>198</v>
      </c>
      <c r="BE138" s="216">
        <f t="shared" si="9"/>
        <v>0</v>
      </c>
      <c r="BF138" s="216">
        <f t="shared" si="10"/>
        <v>0</v>
      </c>
      <c r="BG138" s="216">
        <f t="shared" si="11"/>
        <v>0</v>
      </c>
      <c r="BH138" s="216">
        <f t="shared" si="12"/>
        <v>0</v>
      </c>
      <c r="BI138" s="216">
        <f t="shared" si="13"/>
        <v>0</v>
      </c>
      <c r="BJ138" s="13" t="s">
        <v>83</v>
      </c>
      <c r="BK138" s="216">
        <f t="shared" si="14"/>
        <v>0</v>
      </c>
      <c r="BL138" s="13" t="s">
        <v>231</v>
      </c>
      <c r="BM138" s="215" t="s">
        <v>222</v>
      </c>
    </row>
    <row r="139" spans="2:65" s="1" customFormat="1" ht="24" customHeight="1">
      <c r="B139" s="30"/>
      <c r="C139" s="205" t="s">
        <v>212</v>
      </c>
      <c r="D139" s="205" t="s">
        <v>201</v>
      </c>
      <c r="E139" s="206" t="s">
        <v>2460</v>
      </c>
      <c r="F139" s="207" t="s">
        <v>2461</v>
      </c>
      <c r="G139" s="208" t="s">
        <v>211</v>
      </c>
      <c r="H139" s="209">
        <v>2</v>
      </c>
      <c r="I139" s="210"/>
      <c r="J139" s="209">
        <f t="shared" si="5"/>
        <v>0</v>
      </c>
      <c r="K139" s="207" t="s">
        <v>1</v>
      </c>
      <c r="L139" s="34"/>
      <c r="M139" s="211" t="s">
        <v>1</v>
      </c>
      <c r="N139" s="212" t="s">
        <v>41</v>
      </c>
      <c r="O139" s="62"/>
      <c r="P139" s="213">
        <f t="shared" si="6"/>
        <v>0</v>
      </c>
      <c r="Q139" s="213">
        <v>4.2900000000000004E-3</v>
      </c>
      <c r="R139" s="213">
        <f t="shared" si="7"/>
        <v>8.5800000000000008E-3</v>
      </c>
      <c r="S139" s="213">
        <v>0</v>
      </c>
      <c r="T139" s="214">
        <f t="shared" si="8"/>
        <v>0</v>
      </c>
      <c r="AR139" s="215" t="s">
        <v>231</v>
      </c>
      <c r="AT139" s="215" t="s">
        <v>201</v>
      </c>
      <c r="AU139" s="215" t="s">
        <v>83</v>
      </c>
      <c r="AY139" s="13" t="s">
        <v>198</v>
      </c>
      <c r="BE139" s="216">
        <f t="shared" si="9"/>
        <v>0</v>
      </c>
      <c r="BF139" s="216">
        <f t="shared" si="10"/>
        <v>0</v>
      </c>
      <c r="BG139" s="216">
        <f t="shared" si="11"/>
        <v>0</v>
      </c>
      <c r="BH139" s="216">
        <f t="shared" si="12"/>
        <v>0</v>
      </c>
      <c r="BI139" s="216">
        <f t="shared" si="13"/>
        <v>0</v>
      </c>
      <c r="BJ139" s="13" t="s">
        <v>83</v>
      </c>
      <c r="BK139" s="216">
        <f t="shared" si="14"/>
        <v>0</v>
      </c>
      <c r="BL139" s="13" t="s">
        <v>231</v>
      </c>
      <c r="BM139" s="215" t="s">
        <v>216</v>
      </c>
    </row>
    <row r="140" spans="2:65" s="1" customFormat="1" ht="24" customHeight="1">
      <c r="B140" s="30"/>
      <c r="C140" s="205" t="s">
        <v>227</v>
      </c>
      <c r="D140" s="205" t="s">
        <v>201</v>
      </c>
      <c r="E140" s="206" t="s">
        <v>2462</v>
      </c>
      <c r="F140" s="207" t="s">
        <v>2463</v>
      </c>
      <c r="G140" s="208" t="s">
        <v>211</v>
      </c>
      <c r="H140" s="209">
        <v>2</v>
      </c>
      <c r="I140" s="210"/>
      <c r="J140" s="209">
        <f t="shared" si="5"/>
        <v>0</v>
      </c>
      <c r="K140" s="207" t="s">
        <v>1</v>
      </c>
      <c r="L140" s="34"/>
      <c r="M140" s="211" t="s">
        <v>1</v>
      </c>
      <c r="N140" s="212" t="s">
        <v>41</v>
      </c>
      <c r="O140" s="62"/>
      <c r="P140" s="213">
        <f t="shared" si="6"/>
        <v>0</v>
      </c>
      <c r="Q140" s="213">
        <v>6.9999999999999994E-5</v>
      </c>
      <c r="R140" s="213">
        <f t="shared" si="7"/>
        <v>1.3999999999999999E-4</v>
      </c>
      <c r="S140" s="213">
        <v>0</v>
      </c>
      <c r="T140" s="214">
        <f t="shared" si="8"/>
        <v>0</v>
      </c>
      <c r="AR140" s="215" t="s">
        <v>231</v>
      </c>
      <c r="AT140" s="215" t="s">
        <v>201</v>
      </c>
      <c r="AU140" s="215" t="s">
        <v>83</v>
      </c>
      <c r="AY140" s="13" t="s">
        <v>198</v>
      </c>
      <c r="BE140" s="216">
        <f t="shared" si="9"/>
        <v>0</v>
      </c>
      <c r="BF140" s="216">
        <f t="shared" si="10"/>
        <v>0</v>
      </c>
      <c r="BG140" s="216">
        <f t="shared" si="11"/>
        <v>0</v>
      </c>
      <c r="BH140" s="216">
        <f t="shared" si="12"/>
        <v>0</v>
      </c>
      <c r="BI140" s="216">
        <f t="shared" si="13"/>
        <v>0</v>
      </c>
      <c r="BJ140" s="13" t="s">
        <v>83</v>
      </c>
      <c r="BK140" s="216">
        <f t="shared" si="14"/>
        <v>0</v>
      </c>
      <c r="BL140" s="13" t="s">
        <v>231</v>
      </c>
      <c r="BM140" s="215" t="s">
        <v>230</v>
      </c>
    </row>
    <row r="141" spans="2:65" s="1" customFormat="1" ht="16.5" customHeight="1">
      <c r="B141" s="30"/>
      <c r="C141" s="222" t="s">
        <v>215</v>
      </c>
      <c r="D141" s="222" t="s">
        <v>1905</v>
      </c>
      <c r="E141" s="223" t="s">
        <v>2464</v>
      </c>
      <c r="F141" s="224" t="s">
        <v>2465</v>
      </c>
      <c r="G141" s="225" t="s">
        <v>204</v>
      </c>
      <c r="H141" s="226">
        <v>1</v>
      </c>
      <c r="I141" s="227"/>
      <c r="J141" s="226">
        <f t="shared" si="5"/>
        <v>0</v>
      </c>
      <c r="K141" s="224" t="s">
        <v>1</v>
      </c>
      <c r="L141" s="228"/>
      <c r="M141" s="229" t="s">
        <v>1</v>
      </c>
      <c r="N141" s="230" t="s">
        <v>41</v>
      </c>
      <c r="O141" s="62"/>
      <c r="P141" s="213">
        <f t="shared" si="6"/>
        <v>0</v>
      </c>
      <c r="Q141" s="213">
        <v>5.0000000000000001E-4</v>
      </c>
      <c r="R141" s="213">
        <f t="shared" si="7"/>
        <v>5.0000000000000001E-4</v>
      </c>
      <c r="S141" s="213">
        <v>0</v>
      </c>
      <c r="T141" s="214">
        <f t="shared" si="8"/>
        <v>0</v>
      </c>
      <c r="AR141" s="215" t="s">
        <v>267</v>
      </c>
      <c r="AT141" s="215" t="s">
        <v>1905</v>
      </c>
      <c r="AU141" s="215" t="s">
        <v>83</v>
      </c>
      <c r="AY141" s="13" t="s">
        <v>198</v>
      </c>
      <c r="BE141" s="216">
        <f t="shared" si="9"/>
        <v>0</v>
      </c>
      <c r="BF141" s="216">
        <f t="shared" si="10"/>
        <v>0</v>
      </c>
      <c r="BG141" s="216">
        <f t="shared" si="11"/>
        <v>0</v>
      </c>
      <c r="BH141" s="216">
        <f t="shared" si="12"/>
        <v>0</v>
      </c>
      <c r="BI141" s="216">
        <f t="shared" si="13"/>
        <v>0</v>
      </c>
      <c r="BJ141" s="13" t="s">
        <v>83</v>
      </c>
      <c r="BK141" s="216">
        <f t="shared" si="14"/>
        <v>0</v>
      </c>
      <c r="BL141" s="13" t="s">
        <v>231</v>
      </c>
      <c r="BM141" s="215" t="s">
        <v>231</v>
      </c>
    </row>
    <row r="142" spans="2:65" s="1" customFormat="1" ht="16.5" customHeight="1">
      <c r="B142" s="30"/>
      <c r="C142" s="222" t="s">
        <v>235</v>
      </c>
      <c r="D142" s="222" t="s">
        <v>1905</v>
      </c>
      <c r="E142" s="223" t="s">
        <v>2466</v>
      </c>
      <c r="F142" s="224" t="s">
        <v>2467</v>
      </c>
      <c r="G142" s="225" t="s">
        <v>204</v>
      </c>
      <c r="H142" s="226">
        <v>1</v>
      </c>
      <c r="I142" s="227"/>
      <c r="J142" s="226">
        <f t="shared" si="5"/>
        <v>0</v>
      </c>
      <c r="K142" s="224" t="s">
        <v>1</v>
      </c>
      <c r="L142" s="228"/>
      <c r="M142" s="229" t="s">
        <v>1</v>
      </c>
      <c r="N142" s="230" t="s">
        <v>41</v>
      </c>
      <c r="O142" s="62"/>
      <c r="P142" s="213">
        <f t="shared" si="6"/>
        <v>0</v>
      </c>
      <c r="Q142" s="213">
        <v>1E-3</v>
      </c>
      <c r="R142" s="213">
        <f t="shared" si="7"/>
        <v>1E-3</v>
      </c>
      <c r="S142" s="213">
        <v>0</v>
      </c>
      <c r="T142" s="214">
        <f t="shared" si="8"/>
        <v>0</v>
      </c>
      <c r="AR142" s="215" t="s">
        <v>267</v>
      </c>
      <c r="AT142" s="215" t="s">
        <v>1905</v>
      </c>
      <c r="AU142" s="215" t="s">
        <v>83</v>
      </c>
      <c r="AY142" s="13" t="s">
        <v>198</v>
      </c>
      <c r="BE142" s="216">
        <f t="shared" si="9"/>
        <v>0</v>
      </c>
      <c r="BF142" s="216">
        <f t="shared" si="10"/>
        <v>0</v>
      </c>
      <c r="BG142" s="216">
        <f t="shared" si="11"/>
        <v>0</v>
      </c>
      <c r="BH142" s="216">
        <f t="shared" si="12"/>
        <v>0</v>
      </c>
      <c r="BI142" s="216">
        <f t="shared" si="13"/>
        <v>0</v>
      </c>
      <c r="BJ142" s="13" t="s">
        <v>83</v>
      </c>
      <c r="BK142" s="216">
        <f t="shared" si="14"/>
        <v>0</v>
      </c>
      <c r="BL142" s="13" t="s">
        <v>231</v>
      </c>
      <c r="BM142" s="215" t="s">
        <v>238</v>
      </c>
    </row>
    <row r="143" spans="2:65" s="1" customFormat="1" ht="24" customHeight="1">
      <c r="B143" s="30"/>
      <c r="C143" s="205" t="s">
        <v>222</v>
      </c>
      <c r="D143" s="205" t="s">
        <v>201</v>
      </c>
      <c r="E143" s="206" t="s">
        <v>2468</v>
      </c>
      <c r="F143" s="207" t="s">
        <v>2469</v>
      </c>
      <c r="G143" s="208" t="s">
        <v>204</v>
      </c>
      <c r="H143" s="209">
        <v>2</v>
      </c>
      <c r="I143" s="210"/>
      <c r="J143" s="209">
        <f t="shared" si="5"/>
        <v>0</v>
      </c>
      <c r="K143" s="207" t="s">
        <v>1</v>
      </c>
      <c r="L143" s="34"/>
      <c r="M143" s="211" t="s">
        <v>1</v>
      </c>
      <c r="N143" s="212" t="s">
        <v>41</v>
      </c>
      <c r="O143" s="62"/>
      <c r="P143" s="213">
        <f t="shared" si="6"/>
        <v>0</v>
      </c>
      <c r="Q143" s="213">
        <v>3.0000000000000001E-5</v>
      </c>
      <c r="R143" s="213">
        <f t="shared" si="7"/>
        <v>6.0000000000000002E-5</v>
      </c>
      <c r="S143" s="213">
        <v>0</v>
      </c>
      <c r="T143" s="214">
        <f t="shared" si="8"/>
        <v>0</v>
      </c>
      <c r="AR143" s="215" t="s">
        <v>231</v>
      </c>
      <c r="AT143" s="215" t="s">
        <v>201</v>
      </c>
      <c r="AU143" s="215" t="s">
        <v>83</v>
      </c>
      <c r="AY143" s="13" t="s">
        <v>198</v>
      </c>
      <c r="BE143" s="216">
        <f t="shared" si="9"/>
        <v>0</v>
      </c>
      <c r="BF143" s="216">
        <f t="shared" si="10"/>
        <v>0</v>
      </c>
      <c r="BG143" s="216">
        <f t="shared" si="11"/>
        <v>0</v>
      </c>
      <c r="BH143" s="216">
        <f t="shared" si="12"/>
        <v>0</v>
      </c>
      <c r="BI143" s="216">
        <f t="shared" si="13"/>
        <v>0</v>
      </c>
      <c r="BJ143" s="13" t="s">
        <v>83</v>
      </c>
      <c r="BK143" s="216">
        <f t="shared" si="14"/>
        <v>0</v>
      </c>
      <c r="BL143" s="13" t="s">
        <v>231</v>
      </c>
      <c r="BM143" s="215" t="s">
        <v>243</v>
      </c>
    </row>
    <row r="144" spans="2:65" s="1" customFormat="1" ht="16.5" customHeight="1">
      <c r="B144" s="30"/>
      <c r="C144" s="222" t="s">
        <v>199</v>
      </c>
      <c r="D144" s="222" t="s">
        <v>1905</v>
      </c>
      <c r="E144" s="223" t="s">
        <v>2470</v>
      </c>
      <c r="F144" s="224" t="s">
        <v>2471</v>
      </c>
      <c r="G144" s="225" t="s">
        <v>204</v>
      </c>
      <c r="H144" s="226">
        <v>2</v>
      </c>
      <c r="I144" s="227"/>
      <c r="J144" s="226">
        <f t="shared" si="5"/>
        <v>0</v>
      </c>
      <c r="K144" s="224" t="s">
        <v>1</v>
      </c>
      <c r="L144" s="228"/>
      <c r="M144" s="229" t="s">
        <v>1</v>
      </c>
      <c r="N144" s="230" t="s">
        <v>41</v>
      </c>
      <c r="O144" s="62"/>
      <c r="P144" s="213">
        <f t="shared" si="6"/>
        <v>0</v>
      </c>
      <c r="Q144" s="213">
        <v>8.0000000000000004E-4</v>
      </c>
      <c r="R144" s="213">
        <f t="shared" si="7"/>
        <v>1.6000000000000001E-3</v>
      </c>
      <c r="S144" s="213">
        <v>0</v>
      </c>
      <c r="T144" s="214">
        <f t="shared" si="8"/>
        <v>0</v>
      </c>
      <c r="AR144" s="215" t="s">
        <v>267</v>
      </c>
      <c r="AT144" s="215" t="s">
        <v>1905</v>
      </c>
      <c r="AU144" s="215" t="s">
        <v>83</v>
      </c>
      <c r="AY144" s="13" t="s">
        <v>198</v>
      </c>
      <c r="BE144" s="216">
        <f t="shared" si="9"/>
        <v>0</v>
      </c>
      <c r="BF144" s="216">
        <f t="shared" si="10"/>
        <v>0</v>
      </c>
      <c r="BG144" s="216">
        <f t="shared" si="11"/>
        <v>0</v>
      </c>
      <c r="BH144" s="216">
        <f t="shared" si="12"/>
        <v>0</v>
      </c>
      <c r="BI144" s="216">
        <f t="shared" si="13"/>
        <v>0</v>
      </c>
      <c r="BJ144" s="13" t="s">
        <v>83</v>
      </c>
      <c r="BK144" s="216">
        <f t="shared" si="14"/>
        <v>0</v>
      </c>
      <c r="BL144" s="13" t="s">
        <v>231</v>
      </c>
      <c r="BM144" s="215" t="s">
        <v>247</v>
      </c>
    </row>
    <row r="145" spans="2:65" s="1" customFormat="1" ht="24" customHeight="1">
      <c r="B145" s="30"/>
      <c r="C145" s="205" t="s">
        <v>216</v>
      </c>
      <c r="D145" s="205" t="s">
        <v>201</v>
      </c>
      <c r="E145" s="206" t="s">
        <v>2472</v>
      </c>
      <c r="F145" s="207" t="s">
        <v>2473</v>
      </c>
      <c r="G145" s="208" t="s">
        <v>204</v>
      </c>
      <c r="H145" s="209">
        <v>1</v>
      </c>
      <c r="I145" s="210"/>
      <c r="J145" s="209">
        <f t="shared" si="5"/>
        <v>0</v>
      </c>
      <c r="K145" s="207" t="s">
        <v>1</v>
      </c>
      <c r="L145" s="34"/>
      <c r="M145" s="211" t="s">
        <v>1</v>
      </c>
      <c r="N145" s="212" t="s">
        <v>41</v>
      </c>
      <c r="O145" s="62"/>
      <c r="P145" s="213">
        <f t="shared" si="6"/>
        <v>0</v>
      </c>
      <c r="Q145" s="213">
        <v>3.0000000000000001E-5</v>
      </c>
      <c r="R145" s="213">
        <f t="shared" si="7"/>
        <v>3.0000000000000001E-5</v>
      </c>
      <c r="S145" s="213">
        <v>0</v>
      </c>
      <c r="T145" s="214">
        <f t="shared" si="8"/>
        <v>0</v>
      </c>
      <c r="AR145" s="215" t="s">
        <v>231</v>
      </c>
      <c r="AT145" s="215" t="s">
        <v>201</v>
      </c>
      <c r="AU145" s="215" t="s">
        <v>83</v>
      </c>
      <c r="AY145" s="13" t="s">
        <v>198</v>
      </c>
      <c r="BE145" s="216">
        <f t="shared" si="9"/>
        <v>0</v>
      </c>
      <c r="BF145" s="216">
        <f t="shared" si="10"/>
        <v>0</v>
      </c>
      <c r="BG145" s="216">
        <f t="shared" si="11"/>
        <v>0</v>
      </c>
      <c r="BH145" s="216">
        <f t="shared" si="12"/>
        <v>0</v>
      </c>
      <c r="BI145" s="216">
        <f t="shared" si="13"/>
        <v>0</v>
      </c>
      <c r="BJ145" s="13" t="s">
        <v>83</v>
      </c>
      <c r="BK145" s="216">
        <f t="shared" si="14"/>
        <v>0</v>
      </c>
      <c r="BL145" s="13" t="s">
        <v>231</v>
      </c>
      <c r="BM145" s="215" t="s">
        <v>252</v>
      </c>
    </row>
    <row r="146" spans="2:65" s="1" customFormat="1" ht="16.5" customHeight="1">
      <c r="B146" s="30"/>
      <c r="C146" s="222" t="s">
        <v>223</v>
      </c>
      <c r="D146" s="222" t="s">
        <v>1905</v>
      </c>
      <c r="E146" s="223" t="s">
        <v>2474</v>
      </c>
      <c r="F146" s="224" t="s">
        <v>2475</v>
      </c>
      <c r="G146" s="225" t="s">
        <v>204</v>
      </c>
      <c r="H146" s="226">
        <v>1</v>
      </c>
      <c r="I146" s="227"/>
      <c r="J146" s="226">
        <f t="shared" si="5"/>
        <v>0</v>
      </c>
      <c r="K146" s="224" t="s">
        <v>1</v>
      </c>
      <c r="L146" s="228"/>
      <c r="M146" s="229" t="s">
        <v>1</v>
      </c>
      <c r="N146" s="230" t="s">
        <v>41</v>
      </c>
      <c r="O146" s="62"/>
      <c r="P146" s="213">
        <f t="shared" si="6"/>
        <v>0</v>
      </c>
      <c r="Q146" s="213">
        <v>1E-3</v>
      </c>
      <c r="R146" s="213">
        <f t="shared" si="7"/>
        <v>1E-3</v>
      </c>
      <c r="S146" s="213">
        <v>0</v>
      </c>
      <c r="T146" s="214">
        <f t="shared" si="8"/>
        <v>0</v>
      </c>
      <c r="AR146" s="215" t="s">
        <v>267</v>
      </c>
      <c r="AT146" s="215" t="s">
        <v>1905</v>
      </c>
      <c r="AU146" s="215" t="s">
        <v>83</v>
      </c>
      <c r="AY146" s="13" t="s">
        <v>198</v>
      </c>
      <c r="BE146" s="216">
        <f t="shared" si="9"/>
        <v>0</v>
      </c>
      <c r="BF146" s="216">
        <f t="shared" si="10"/>
        <v>0</v>
      </c>
      <c r="BG146" s="216">
        <f t="shared" si="11"/>
        <v>0</v>
      </c>
      <c r="BH146" s="216">
        <f t="shared" si="12"/>
        <v>0</v>
      </c>
      <c r="BI146" s="216">
        <f t="shared" si="13"/>
        <v>0</v>
      </c>
      <c r="BJ146" s="13" t="s">
        <v>83</v>
      </c>
      <c r="BK146" s="216">
        <f t="shared" si="14"/>
        <v>0</v>
      </c>
      <c r="BL146" s="13" t="s">
        <v>231</v>
      </c>
      <c r="BM146" s="215" t="s">
        <v>257</v>
      </c>
    </row>
    <row r="147" spans="2:65" s="1" customFormat="1" ht="16.5" customHeight="1">
      <c r="B147" s="30"/>
      <c r="C147" s="205" t="s">
        <v>230</v>
      </c>
      <c r="D147" s="205" t="s">
        <v>201</v>
      </c>
      <c r="E147" s="206" t="s">
        <v>2476</v>
      </c>
      <c r="F147" s="207" t="s">
        <v>2477</v>
      </c>
      <c r="G147" s="208" t="s">
        <v>266</v>
      </c>
      <c r="H147" s="209">
        <v>0.27</v>
      </c>
      <c r="I147" s="210"/>
      <c r="J147" s="209">
        <f t="shared" si="5"/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 t="shared" si="6"/>
        <v>0</v>
      </c>
      <c r="Q147" s="213">
        <v>0</v>
      </c>
      <c r="R147" s="213">
        <f t="shared" si="7"/>
        <v>0</v>
      </c>
      <c r="S147" s="213">
        <v>0</v>
      </c>
      <c r="T147" s="214">
        <f t="shared" si="8"/>
        <v>0</v>
      </c>
      <c r="AR147" s="215" t="s">
        <v>231</v>
      </c>
      <c r="AT147" s="215" t="s">
        <v>201</v>
      </c>
      <c r="AU147" s="215" t="s">
        <v>83</v>
      </c>
      <c r="AY147" s="13" t="s">
        <v>198</v>
      </c>
      <c r="BE147" s="216">
        <f t="shared" si="9"/>
        <v>0</v>
      </c>
      <c r="BF147" s="216">
        <f t="shared" si="10"/>
        <v>0</v>
      </c>
      <c r="BG147" s="216">
        <f t="shared" si="11"/>
        <v>0</v>
      </c>
      <c r="BH147" s="216">
        <f t="shared" si="12"/>
        <v>0</v>
      </c>
      <c r="BI147" s="216">
        <f t="shared" si="13"/>
        <v>0</v>
      </c>
      <c r="BJ147" s="13" t="s">
        <v>83</v>
      </c>
      <c r="BK147" s="216">
        <f t="shared" si="14"/>
        <v>0</v>
      </c>
      <c r="BL147" s="13" t="s">
        <v>231</v>
      </c>
      <c r="BM147" s="215" t="s">
        <v>260</v>
      </c>
    </row>
    <row r="148" spans="2:65" s="1" customFormat="1" ht="24" customHeight="1">
      <c r="B148" s="30"/>
      <c r="C148" s="205" t="s">
        <v>8</v>
      </c>
      <c r="D148" s="205" t="s">
        <v>201</v>
      </c>
      <c r="E148" s="206" t="s">
        <v>2478</v>
      </c>
      <c r="F148" s="207" t="s">
        <v>2479</v>
      </c>
      <c r="G148" s="208" t="s">
        <v>266</v>
      </c>
      <c r="H148" s="209">
        <v>0.27</v>
      </c>
      <c r="I148" s="210"/>
      <c r="J148" s="209">
        <f t="shared" si="5"/>
        <v>0</v>
      </c>
      <c r="K148" s="207" t="s">
        <v>1</v>
      </c>
      <c r="L148" s="34"/>
      <c r="M148" s="211" t="s">
        <v>1</v>
      </c>
      <c r="N148" s="212" t="s">
        <v>41</v>
      </c>
      <c r="O148" s="62"/>
      <c r="P148" s="213">
        <f t="shared" si="6"/>
        <v>0</v>
      </c>
      <c r="Q148" s="213">
        <v>0</v>
      </c>
      <c r="R148" s="213">
        <f t="shared" si="7"/>
        <v>0</v>
      </c>
      <c r="S148" s="213">
        <v>0</v>
      </c>
      <c r="T148" s="214">
        <f t="shared" si="8"/>
        <v>0</v>
      </c>
      <c r="AR148" s="215" t="s">
        <v>231</v>
      </c>
      <c r="AT148" s="215" t="s">
        <v>201</v>
      </c>
      <c r="AU148" s="215" t="s">
        <v>83</v>
      </c>
      <c r="AY148" s="13" t="s">
        <v>198</v>
      </c>
      <c r="BE148" s="216">
        <f t="shared" si="9"/>
        <v>0</v>
      </c>
      <c r="BF148" s="216">
        <f t="shared" si="10"/>
        <v>0</v>
      </c>
      <c r="BG148" s="216">
        <f t="shared" si="11"/>
        <v>0</v>
      </c>
      <c r="BH148" s="216">
        <f t="shared" si="12"/>
        <v>0</v>
      </c>
      <c r="BI148" s="216">
        <f t="shared" si="13"/>
        <v>0</v>
      </c>
      <c r="BJ148" s="13" t="s">
        <v>83</v>
      </c>
      <c r="BK148" s="216">
        <f t="shared" si="14"/>
        <v>0</v>
      </c>
      <c r="BL148" s="13" t="s">
        <v>231</v>
      </c>
      <c r="BM148" s="215" t="s">
        <v>263</v>
      </c>
    </row>
    <row r="149" spans="2:65" s="1" customFormat="1" ht="16.5" customHeight="1">
      <c r="B149" s="30"/>
      <c r="C149" s="205" t="s">
        <v>231</v>
      </c>
      <c r="D149" s="205" t="s">
        <v>201</v>
      </c>
      <c r="E149" s="206" t="s">
        <v>2480</v>
      </c>
      <c r="F149" s="207" t="s">
        <v>2481</v>
      </c>
      <c r="G149" s="208" t="s">
        <v>211</v>
      </c>
      <c r="H149" s="209">
        <v>1</v>
      </c>
      <c r="I149" s="210"/>
      <c r="J149" s="209">
        <f t="shared" si="5"/>
        <v>0</v>
      </c>
      <c r="K149" s="207" t="s">
        <v>1</v>
      </c>
      <c r="L149" s="34"/>
      <c r="M149" s="211" t="s">
        <v>1</v>
      </c>
      <c r="N149" s="212" t="s">
        <v>41</v>
      </c>
      <c r="O149" s="62"/>
      <c r="P149" s="213">
        <f t="shared" si="6"/>
        <v>0</v>
      </c>
      <c r="Q149" s="213">
        <v>0</v>
      </c>
      <c r="R149" s="213">
        <f t="shared" si="7"/>
        <v>0</v>
      </c>
      <c r="S149" s="213">
        <v>0</v>
      </c>
      <c r="T149" s="214">
        <f t="shared" si="8"/>
        <v>0</v>
      </c>
      <c r="AR149" s="215" t="s">
        <v>231</v>
      </c>
      <c r="AT149" s="215" t="s">
        <v>201</v>
      </c>
      <c r="AU149" s="215" t="s">
        <v>83</v>
      </c>
      <c r="AY149" s="13" t="s">
        <v>198</v>
      </c>
      <c r="BE149" s="216">
        <f t="shared" si="9"/>
        <v>0</v>
      </c>
      <c r="BF149" s="216">
        <f t="shared" si="10"/>
        <v>0</v>
      </c>
      <c r="BG149" s="216">
        <f t="shared" si="11"/>
        <v>0</v>
      </c>
      <c r="BH149" s="216">
        <f t="shared" si="12"/>
        <v>0</v>
      </c>
      <c r="BI149" s="216">
        <f t="shared" si="13"/>
        <v>0</v>
      </c>
      <c r="BJ149" s="13" t="s">
        <v>83</v>
      </c>
      <c r="BK149" s="216">
        <f t="shared" si="14"/>
        <v>0</v>
      </c>
      <c r="BL149" s="13" t="s">
        <v>231</v>
      </c>
      <c r="BM149" s="215" t="s">
        <v>267</v>
      </c>
    </row>
    <row r="150" spans="2:65" s="11" customFormat="1" ht="25.9" customHeight="1">
      <c r="B150" s="189"/>
      <c r="C150" s="190"/>
      <c r="D150" s="191" t="s">
        <v>75</v>
      </c>
      <c r="E150" s="192" t="s">
        <v>1100</v>
      </c>
      <c r="F150" s="192" t="s">
        <v>1101</v>
      </c>
      <c r="G150" s="190"/>
      <c r="H150" s="190"/>
      <c r="I150" s="193"/>
      <c r="J150" s="194">
        <f>BK150</f>
        <v>0</v>
      </c>
      <c r="K150" s="190"/>
      <c r="L150" s="195"/>
      <c r="M150" s="196"/>
      <c r="N150" s="197"/>
      <c r="O150" s="197"/>
      <c r="P150" s="198">
        <f>P151</f>
        <v>0</v>
      </c>
      <c r="Q150" s="197"/>
      <c r="R150" s="198">
        <f>R151</f>
        <v>1.6799999999999999E-3</v>
      </c>
      <c r="S150" s="197"/>
      <c r="T150" s="199">
        <f>T151</f>
        <v>0</v>
      </c>
      <c r="AR150" s="200" t="s">
        <v>85</v>
      </c>
      <c r="AT150" s="201" t="s">
        <v>75</v>
      </c>
      <c r="AU150" s="201" t="s">
        <v>76</v>
      </c>
      <c r="AY150" s="200" t="s">
        <v>198</v>
      </c>
      <c r="BK150" s="202">
        <f>BK151</f>
        <v>0</v>
      </c>
    </row>
    <row r="151" spans="2:65" s="1" customFormat="1" ht="24" customHeight="1">
      <c r="B151" s="30"/>
      <c r="C151" s="205" t="s">
        <v>239</v>
      </c>
      <c r="D151" s="205" t="s">
        <v>201</v>
      </c>
      <c r="E151" s="206" t="s">
        <v>2482</v>
      </c>
      <c r="F151" s="207" t="s">
        <v>2483</v>
      </c>
      <c r="G151" s="208" t="s">
        <v>256</v>
      </c>
      <c r="H151" s="209">
        <v>12</v>
      </c>
      <c r="I151" s="210"/>
      <c r="J151" s="209">
        <f>ROUND(I151*H151,2)</f>
        <v>0</v>
      </c>
      <c r="K151" s="207" t="s">
        <v>1</v>
      </c>
      <c r="L151" s="34"/>
      <c r="M151" s="217" t="s">
        <v>1</v>
      </c>
      <c r="N151" s="218" t="s">
        <v>41</v>
      </c>
      <c r="O151" s="219"/>
      <c r="P151" s="220">
        <f>O151*H151</f>
        <v>0</v>
      </c>
      <c r="Q151" s="220">
        <v>1.3999999999999999E-4</v>
      </c>
      <c r="R151" s="220">
        <f>Q151*H151</f>
        <v>1.6799999999999999E-3</v>
      </c>
      <c r="S151" s="220">
        <v>0</v>
      </c>
      <c r="T151" s="221">
        <f>S151*H151</f>
        <v>0</v>
      </c>
      <c r="AR151" s="215" t="s">
        <v>231</v>
      </c>
      <c r="AT151" s="215" t="s">
        <v>201</v>
      </c>
      <c r="AU151" s="215" t="s">
        <v>83</v>
      </c>
      <c r="AY151" s="13" t="s">
        <v>198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3" t="s">
        <v>83</v>
      </c>
      <c r="BK151" s="216">
        <f>ROUND(I151*H151,2)</f>
        <v>0</v>
      </c>
      <c r="BL151" s="13" t="s">
        <v>231</v>
      </c>
      <c r="BM151" s="215" t="s">
        <v>272</v>
      </c>
    </row>
    <row r="152" spans="2:65" s="1" customFormat="1" ht="6.95" customHeight="1">
      <c r="B152" s="45"/>
      <c r="C152" s="46"/>
      <c r="D152" s="46"/>
      <c r="E152" s="46"/>
      <c r="F152" s="46"/>
      <c r="G152" s="46"/>
      <c r="H152" s="46"/>
      <c r="I152" s="146"/>
      <c r="J152" s="46"/>
      <c r="K152" s="46"/>
      <c r="L152" s="34"/>
    </row>
  </sheetData>
  <sheetProtection algorithmName="SHA-512" hashValue="lJ8ZZe8TIBh0kTImwOmvmtQm0xNGLCBQjonLudVNMsc8SJ0VL4uVZYWeRMLWMOiNYVF/qVg2mFv3QVX8YKaLSQ==" saltValue="YSBlxF6F2oQZ3fHufPGFo3MZNxZsqJXxoonafGhvIVYB0JaplYkxuvsmFUHjBLSjd3pxRdFe8DzO88ESKFlktQ==" spinCount="100000" sheet="1" objects="1" scenarios="1" formatColumns="0" formatRows="0" autoFilter="0"/>
  <autoFilter ref="C131:K151" xr:uid="{00000000-0009-0000-0000-000007000000}"/>
  <mergeCells count="17">
    <mergeCell ref="E29:H29"/>
    <mergeCell ref="L2:V2"/>
    <mergeCell ref="E7:H7"/>
    <mergeCell ref="E9:H9"/>
    <mergeCell ref="E11:H11"/>
    <mergeCell ref="E20:H20"/>
    <mergeCell ref="E124:H124"/>
    <mergeCell ref="E85:H85"/>
    <mergeCell ref="E87:H87"/>
    <mergeCell ref="E89:H89"/>
    <mergeCell ref="D104:F104"/>
    <mergeCell ref="D105:F105"/>
    <mergeCell ref="D106:F106"/>
    <mergeCell ref="D107:F107"/>
    <mergeCell ref="D108:F108"/>
    <mergeCell ref="E120:H120"/>
    <mergeCell ref="E122:H1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67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106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111</v>
      </c>
    </row>
    <row r="3" spans="2:46" ht="6.95" customHeight="1">
      <c r="B3" s="107"/>
      <c r="C3" s="108"/>
      <c r="D3" s="108"/>
      <c r="E3" s="108"/>
      <c r="F3" s="108"/>
      <c r="G3" s="108"/>
      <c r="H3" s="108"/>
      <c r="I3" s="109"/>
      <c r="J3" s="108"/>
      <c r="K3" s="108"/>
      <c r="L3" s="16"/>
      <c r="AT3" s="13" t="s">
        <v>85</v>
      </c>
    </row>
    <row r="4" spans="2:46" ht="24.95" customHeight="1">
      <c r="B4" s="16"/>
      <c r="D4" s="110" t="s">
        <v>124</v>
      </c>
      <c r="L4" s="16"/>
      <c r="M4" s="111" t="s">
        <v>10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112" t="s">
        <v>14</v>
      </c>
      <c r="L6" s="16"/>
    </row>
    <row r="7" spans="2:46" ht="16.5" customHeight="1">
      <c r="B7" s="16"/>
      <c r="E7" s="282" t="str">
        <f>'Rekapitulace stavby'!K6</f>
        <v>Bytový dům Zahájská</v>
      </c>
      <c r="F7" s="283"/>
      <c r="G7" s="283"/>
      <c r="H7" s="283"/>
      <c r="L7" s="16"/>
    </row>
    <row r="8" spans="2:46" s="1" customFormat="1" ht="12" customHeight="1">
      <c r="B8" s="34"/>
      <c r="D8" s="112" t="s">
        <v>125</v>
      </c>
      <c r="I8" s="113"/>
      <c r="L8" s="34"/>
    </row>
    <row r="9" spans="2:46" s="1" customFormat="1" ht="36.950000000000003" customHeight="1">
      <c r="B9" s="34"/>
      <c r="E9" s="285" t="s">
        <v>2484</v>
      </c>
      <c r="F9" s="284"/>
      <c r="G9" s="284"/>
      <c r="H9" s="284"/>
      <c r="I9" s="113"/>
      <c r="L9" s="34"/>
    </row>
    <row r="10" spans="2:46" s="1" customFormat="1" ht="11.25">
      <c r="B10" s="34"/>
      <c r="I10" s="113"/>
      <c r="L10" s="34"/>
    </row>
    <row r="11" spans="2:46" s="1" customFormat="1" ht="12" customHeight="1">
      <c r="B11" s="34"/>
      <c r="D11" s="112" t="s">
        <v>16</v>
      </c>
      <c r="F11" s="101" t="s">
        <v>1</v>
      </c>
      <c r="I11" s="114" t="s">
        <v>17</v>
      </c>
      <c r="J11" s="101" t="s">
        <v>1</v>
      </c>
      <c r="L11" s="34"/>
    </row>
    <row r="12" spans="2:46" s="1" customFormat="1" ht="12" customHeight="1">
      <c r="B12" s="34"/>
      <c r="D12" s="112" t="s">
        <v>18</v>
      </c>
      <c r="F12" s="101" t="s">
        <v>19</v>
      </c>
      <c r="I12" s="114" t="s">
        <v>20</v>
      </c>
      <c r="J12" s="115" t="str">
        <f>'Rekapitulace stavby'!AN8</f>
        <v>25. 11. 2019</v>
      </c>
      <c r="L12" s="34"/>
    </row>
    <row r="13" spans="2:46" s="1" customFormat="1" ht="10.9" customHeight="1">
      <c r="B13" s="34"/>
      <c r="I13" s="113"/>
      <c r="L13" s="34"/>
    </row>
    <row r="14" spans="2:46" s="1" customFormat="1" ht="12" customHeight="1">
      <c r="B14" s="34"/>
      <c r="D14" s="112" t="s">
        <v>22</v>
      </c>
      <c r="I14" s="114" t="s">
        <v>23</v>
      </c>
      <c r="J14" s="101" t="s">
        <v>1</v>
      </c>
      <c r="L14" s="34"/>
    </row>
    <row r="15" spans="2:46" s="1" customFormat="1" ht="18" customHeight="1">
      <c r="B15" s="34"/>
      <c r="E15" s="101" t="s">
        <v>24</v>
      </c>
      <c r="I15" s="114" t="s">
        <v>25</v>
      </c>
      <c r="J15" s="101" t="s">
        <v>1</v>
      </c>
      <c r="L15" s="34"/>
    </row>
    <row r="16" spans="2:46" s="1" customFormat="1" ht="6.95" customHeight="1">
      <c r="B16" s="34"/>
      <c r="I16" s="113"/>
      <c r="L16" s="34"/>
    </row>
    <row r="17" spans="2:12" s="1" customFormat="1" ht="12" customHeight="1">
      <c r="B17" s="34"/>
      <c r="D17" s="112" t="s">
        <v>26</v>
      </c>
      <c r="I17" s="114" t="s">
        <v>23</v>
      </c>
      <c r="J17" s="26" t="str">
        <f>'Rekapitulace stavby'!AN13</f>
        <v>Vyplň údaj</v>
      </c>
      <c r="L17" s="34"/>
    </row>
    <row r="18" spans="2:12" s="1" customFormat="1" ht="18" customHeight="1">
      <c r="B18" s="34"/>
      <c r="E18" s="286" t="str">
        <f>'Rekapitulace stavby'!E14</f>
        <v>Vyplň údaj</v>
      </c>
      <c r="F18" s="287"/>
      <c r="G18" s="287"/>
      <c r="H18" s="287"/>
      <c r="I18" s="114" t="s">
        <v>25</v>
      </c>
      <c r="J18" s="26" t="str">
        <f>'Rekapitulace stavby'!AN14</f>
        <v>Vyplň údaj</v>
      </c>
      <c r="L18" s="34"/>
    </row>
    <row r="19" spans="2:12" s="1" customFormat="1" ht="6.95" customHeight="1">
      <c r="B19" s="34"/>
      <c r="I19" s="113"/>
      <c r="L19" s="34"/>
    </row>
    <row r="20" spans="2:12" s="1" customFormat="1" ht="12" customHeight="1">
      <c r="B20" s="34"/>
      <c r="D20" s="112" t="s">
        <v>28</v>
      </c>
      <c r="I20" s="114" t="s">
        <v>23</v>
      </c>
      <c r="J20" s="101" t="s">
        <v>29</v>
      </c>
      <c r="L20" s="34"/>
    </row>
    <row r="21" spans="2:12" s="1" customFormat="1" ht="18" customHeight="1">
      <c r="B21" s="34"/>
      <c r="E21" s="101" t="s">
        <v>30</v>
      </c>
      <c r="I21" s="114" t="s">
        <v>25</v>
      </c>
      <c r="J21" s="101" t="s">
        <v>31</v>
      </c>
      <c r="L21" s="34"/>
    </row>
    <row r="22" spans="2:12" s="1" customFormat="1" ht="6.95" customHeight="1">
      <c r="B22" s="34"/>
      <c r="I22" s="113"/>
      <c r="L22" s="34"/>
    </row>
    <row r="23" spans="2:12" s="1" customFormat="1" ht="12" customHeight="1">
      <c r="B23" s="34"/>
      <c r="D23" s="112" t="s">
        <v>33</v>
      </c>
      <c r="I23" s="114" t="s">
        <v>23</v>
      </c>
      <c r="J23" s="101" t="str">
        <f>IF('Rekapitulace stavby'!AN19="","",'Rekapitulace stavby'!AN19)</f>
        <v/>
      </c>
      <c r="L23" s="34"/>
    </row>
    <row r="24" spans="2:12" s="1" customFormat="1" ht="18" customHeight="1">
      <c r="B24" s="34"/>
      <c r="E24" s="101" t="str">
        <f>IF('Rekapitulace stavby'!E20="","",'Rekapitulace stavby'!E20)</f>
        <v xml:space="preserve"> </v>
      </c>
      <c r="I24" s="114" t="s">
        <v>25</v>
      </c>
      <c r="J24" s="101" t="str">
        <f>IF('Rekapitulace stavby'!AN20="","",'Rekapitulace stavby'!AN20)</f>
        <v/>
      </c>
      <c r="L24" s="34"/>
    </row>
    <row r="25" spans="2:12" s="1" customFormat="1" ht="6.95" customHeight="1">
      <c r="B25" s="34"/>
      <c r="I25" s="113"/>
      <c r="L25" s="34"/>
    </row>
    <row r="26" spans="2:12" s="1" customFormat="1" ht="12" customHeight="1">
      <c r="B26" s="34"/>
      <c r="D26" s="112" t="s">
        <v>35</v>
      </c>
      <c r="I26" s="113"/>
      <c r="L26" s="34"/>
    </row>
    <row r="27" spans="2:12" s="7" customFormat="1" ht="16.5" customHeight="1">
      <c r="B27" s="116"/>
      <c r="E27" s="288" t="s">
        <v>1</v>
      </c>
      <c r="F27" s="288"/>
      <c r="G27" s="288"/>
      <c r="H27" s="288"/>
      <c r="I27" s="117"/>
      <c r="L27" s="116"/>
    </row>
    <row r="28" spans="2:12" s="1" customFormat="1" ht="6.95" customHeight="1">
      <c r="B28" s="34"/>
      <c r="I28" s="113"/>
      <c r="L28" s="34"/>
    </row>
    <row r="29" spans="2:12" s="1" customFormat="1" ht="6.95" customHeight="1">
      <c r="B29" s="34"/>
      <c r="D29" s="58"/>
      <c r="E29" s="58"/>
      <c r="F29" s="58"/>
      <c r="G29" s="58"/>
      <c r="H29" s="58"/>
      <c r="I29" s="118"/>
      <c r="J29" s="58"/>
      <c r="K29" s="58"/>
      <c r="L29" s="34"/>
    </row>
    <row r="30" spans="2:12" s="1" customFormat="1" ht="14.45" customHeight="1">
      <c r="B30" s="34"/>
      <c r="D30" s="101" t="s">
        <v>129</v>
      </c>
      <c r="I30" s="113"/>
      <c r="J30" s="119">
        <f>J96</f>
        <v>0</v>
      </c>
      <c r="L30" s="34"/>
    </row>
    <row r="31" spans="2:12" s="1" customFormat="1" ht="14.45" customHeight="1">
      <c r="B31" s="34"/>
      <c r="D31" s="120" t="s">
        <v>130</v>
      </c>
      <c r="I31" s="113"/>
      <c r="J31" s="119">
        <f>J111</f>
        <v>0</v>
      </c>
      <c r="L31" s="34"/>
    </row>
    <row r="32" spans="2:12" s="1" customFormat="1" ht="25.35" customHeight="1">
      <c r="B32" s="34"/>
      <c r="D32" s="121" t="s">
        <v>36</v>
      </c>
      <c r="I32" s="113"/>
      <c r="J32" s="122">
        <f>ROUND(J30 + J31, 2)</f>
        <v>0</v>
      </c>
      <c r="L32" s="34"/>
    </row>
    <row r="33" spans="2:12" s="1" customFormat="1" ht="6.95" customHeight="1">
      <c r="B33" s="34"/>
      <c r="D33" s="58"/>
      <c r="E33" s="58"/>
      <c r="F33" s="58"/>
      <c r="G33" s="58"/>
      <c r="H33" s="58"/>
      <c r="I33" s="118"/>
      <c r="J33" s="58"/>
      <c r="K33" s="58"/>
      <c r="L33" s="34"/>
    </row>
    <row r="34" spans="2:12" s="1" customFormat="1" ht="14.45" customHeight="1">
      <c r="B34" s="34"/>
      <c r="F34" s="123" t="s">
        <v>38</v>
      </c>
      <c r="I34" s="124" t="s">
        <v>37</v>
      </c>
      <c r="J34" s="123" t="s">
        <v>39</v>
      </c>
      <c r="L34" s="34"/>
    </row>
    <row r="35" spans="2:12" s="1" customFormat="1" ht="14.45" customHeight="1">
      <c r="B35" s="34"/>
      <c r="D35" s="125" t="s">
        <v>40</v>
      </c>
      <c r="E35" s="112" t="s">
        <v>41</v>
      </c>
      <c r="F35" s="126">
        <f>ROUND((SUM(BE111:BE118) + SUM(BE138:BE166)),  2)</f>
        <v>0</v>
      </c>
      <c r="I35" s="127">
        <v>0.21</v>
      </c>
      <c r="J35" s="126">
        <f>ROUND(((SUM(BE111:BE118) + SUM(BE138:BE166))*I35),  2)</f>
        <v>0</v>
      </c>
      <c r="L35" s="34"/>
    </row>
    <row r="36" spans="2:12" s="1" customFormat="1" ht="14.45" customHeight="1">
      <c r="B36" s="34"/>
      <c r="E36" s="112" t="s">
        <v>42</v>
      </c>
      <c r="F36" s="126">
        <f>ROUND((SUM(BF111:BF118) + SUM(BF138:BF166)),  2)</f>
        <v>0</v>
      </c>
      <c r="I36" s="127">
        <v>0.15</v>
      </c>
      <c r="J36" s="126">
        <f>ROUND(((SUM(BF111:BF118) + SUM(BF138:BF166))*I36),  2)</f>
        <v>0</v>
      </c>
      <c r="L36" s="34"/>
    </row>
    <row r="37" spans="2:12" s="1" customFormat="1" ht="14.45" hidden="1" customHeight="1">
      <c r="B37" s="34"/>
      <c r="E37" s="112" t="s">
        <v>43</v>
      </c>
      <c r="F37" s="126">
        <f>ROUND((SUM(BG111:BG118) + SUM(BG138:BG166)),  2)</f>
        <v>0</v>
      </c>
      <c r="I37" s="127">
        <v>0.21</v>
      </c>
      <c r="J37" s="126">
        <f>0</f>
        <v>0</v>
      </c>
      <c r="L37" s="34"/>
    </row>
    <row r="38" spans="2:12" s="1" customFormat="1" ht="14.45" hidden="1" customHeight="1">
      <c r="B38" s="34"/>
      <c r="E38" s="112" t="s">
        <v>44</v>
      </c>
      <c r="F38" s="126">
        <f>ROUND((SUM(BH111:BH118) + SUM(BH138:BH166)),  2)</f>
        <v>0</v>
      </c>
      <c r="I38" s="127">
        <v>0.15</v>
      </c>
      <c r="J38" s="126">
        <f>0</f>
        <v>0</v>
      </c>
      <c r="L38" s="34"/>
    </row>
    <row r="39" spans="2:12" s="1" customFormat="1" ht="14.45" hidden="1" customHeight="1">
      <c r="B39" s="34"/>
      <c r="E39" s="112" t="s">
        <v>45</v>
      </c>
      <c r="F39" s="126">
        <f>ROUND((SUM(BI111:BI118) + SUM(BI138:BI166)),  2)</f>
        <v>0</v>
      </c>
      <c r="I39" s="127">
        <v>0</v>
      </c>
      <c r="J39" s="126">
        <f>0</f>
        <v>0</v>
      </c>
      <c r="L39" s="34"/>
    </row>
    <row r="40" spans="2:12" s="1" customFormat="1" ht="6.95" customHeight="1">
      <c r="B40" s="34"/>
      <c r="I40" s="113"/>
      <c r="L40" s="34"/>
    </row>
    <row r="41" spans="2:12" s="1" customFormat="1" ht="25.35" customHeight="1">
      <c r="B41" s="34"/>
      <c r="C41" s="128"/>
      <c r="D41" s="129" t="s">
        <v>46</v>
      </c>
      <c r="E41" s="130"/>
      <c r="F41" s="130"/>
      <c r="G41" s="131" t="s">
        <v>47</v>
      </c>
      <c r="H41" s="132" t="s">
        <v>48</v>
      </c>
      <c r="I41" s="133"/>
      <c r="J41" s="134">
        <f>SUM(J32:J39)</f>
        <v>0</v>
      </c>
      <c r="K41" s="135"/>
      <c r="L41" s="34"/>
    </row>
    <row r="42" spans="2:12" s="1" customFormat="1" ht="14.45" customHeight="1">
      <c r="B42" s="34"/>
      <c r="I42" s="113"/>
      <c r="L42" s="34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34"/>
      <c r="D50" s="136" t="s">
        <v>49</v>
      </c>
      <c r="E50" s="137"/>
      <c r="F50" s="137"/>
      <c r="G50" s="136" t="s">
        <v>50</v>
      </c>
      <c r="H50" s="137"/>
      <c r="I50" s="138"/>
      <c r="J50" s="137"/>
      <c r="K50" s="137"/>
      <c r="L50" s="34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34"/>
      <c r="D61" s="139" t="s">
        <v>51</v>
      </c>
      <c r="E61" s="140"/>
      <c r="F61" s="141" t="s">
        <v>52</v>
      </c>
      <c r="G61" s="139" t="s">
        <v>51</v>
      </c>
      <c r="H61" s="140"/>
      <c r="I61" s="142"/>
      <c r="J61" s="143" t="s">
        <v>52</v>
      </c>
      <c r="K61" s="140"/>
      <c r="L61" s="34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34"/>
      <c r="D65" s="136" t="s">
        <v>53</v>
      </c>
      <c r="E65" s="137"/>
      <c r="F65" s="137"/>
      <c r="G65" s="136" t="s">
        <v>54</v>
      </c>
      <c r="H65" s="137"/>
      <c r="I65" s="138"/>
      <c r="J65" s="137"/>
      <c r="K65" s="137"/>
      <c r="L65" s="34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34"/>
      <c r="D76" s="139" t="s">
        <v>51</v>
      </c>
      <c r="E76" s="140"/>
      <c r="F76" s="141" t="s">
        <v>52</v>
      </c>
      <c r="G76" s="139" t="s">
        <v>51</v>
      </c>
      <c r="H76" s="140"/>
      <c r="I76" s="142"/>
      <c r="J76" s="143" t="s">
        <v>52</v>
      </c>
      <c r="K76" s="140"/>
      <c r="L76" s="34"/>
    </row>
    <row r="77" spans="2:12" s="1" customFormat="1" ht="14.45" customHeight="1">
      <c r="B77" s="144"/>
      <c r="C77" s="145"/>
      <c r="D77" s="145"/>
      <c r="E77" s="145"/>
      <c r="F77" s="145"/>
      <c r="G77" s="145"/>
      <c r="H77" s="145"/>
      <c r="I77" s="146"/>
      <c r="J77" s="145"/>
      <c r="K77" s="145"/>
      <c r="L77" s="34"/>
    </row>
    <row r="81" spans="2:47" s="1" customFormat="1" ht="6.95" customHeight="1">
      <c r="B81" s="147"/>
      <c r="C81" s="148"/>
      <c r="D81" s="148"/>
      <c r="E81" s="148"/>
      <c r="F81" s="148"/>
      <c r="G81" s="148"/>
      <c r="H81" s="148"/>
      <c r="I81" s="149"/>
      <c r="J81" s="148"/>
      <c r="K81" s="148"/>
      <c r="L81" s="34"/>
    </row>
    <row r="82" spans="2:47" s="1" customFormat="1" ht="24.95" customHeight="1">
      <c r="B82" s="30"/>
      <c r="C82" s="19" t="s">
        <v>131</v>
      </c>
      <c r="D82" s="31"/>
      <c r="E82" s="31"/>
      <c r="F82" s="31"/>
      <c r="G82" s="31"/>
      <c r="H82" s="31"/>
      <c r="I82" s="113"/>
      <c r="J82" s="31"/>
      <c r="K82" s="31"/>
      <c r="L82" s="34"/>
    </row>
    <row r="83" spans="2:47" s="1" customFormat="1" ht="6.95" customHeight="1">
      <c r="B83" s="30"/>
      <c r="C83" s="31"/>
      <c r="D83" s="31"/>
      <c r="E83" s="31"/>
      <c r="F83" s="31"/>
      <c r="G83" s="31"/>
      <c r="H83" s="31"/>
      <c r="I83" s="113"/>
      <c r="J83" s="31"/>
      <c r="K83" s="31"/>
      <c r="L83" s="34"/>
    </row>
    <row r="84" spans="2:47" s="1" customFormat="1" ht="12" customHeight="1">
      <c r="B84" s="30"/>
      <c r="C84" s="25" t="s">
        <v>14</v>
      </c>
      <c r="D84" s="31"/>
      <c r="E84" s="31"/>
      <c r="F84" s="31"/>
      <c r="G84" s="31"/>
      <c r="H84" s="31"/>
      <c r="I84" s="113"/>
      <c r="J84" s="31"/>
      <c r="K84" s="31"/>
      <c r="L84" s="34"/>
    </row>
    <row r="85" spans="2:47" s="1" customFormat="1" ht="16.5" customHeight="1">
      <c r="B85" s="30"/>
      <c r="C85" s="31"/>
      <c r="D85" s="31"/>
      <c r="E85" s="278" t="str">
        <f>E7</f>
        <v>Bytový dům Zahájská</v>
      </c>
      <c r="F85" s="279"/>
      <c r="G85" s="279"/>
      <c r="H85" s="279"/>
      <c r="I85" s="113"/>
      <c r="J85" s="31"/>
      <c r="K85" s="31"/>
      <c r="L85" s="34"/>
    </row>
    <row r="86" spans="2:47" s="1" customFormat="1" ht="12" customHeight="1">
      <c r="B86" s="30"/>
      <c r="C86" s="25" t="s">
        <v>125</v>
      </c>
      <c r="D86" s="31"/>
      <c r="E86" s="31"/>
      <c r="F86" s="31"/>
      <c r="G86" s="31"/>
      <c r="H86" s="31"/>
      <c r="I86" s="113"/>
      <c r="J86" s="31"/>
      <c r="K86" s="31"/>
      <c r="L86" s="34"/>
    </row>
    <row r="87" spans="2:47" s="1" customFormat="1" ht="16.5" customHeight="1">
      <c r="B87" s="30"/>
      <c r="C87" s="31"/>
      <c r="D87" s="31"/>
      <c r="E87" s="252" t="str">
        <f>E9</f>
        <v>2D - SO 02 VENKOVNÍ KANALIZACE</v>
      </c>
      <c r="F87" s="277"/>
      <c r="G87" s="277"/>
      <c r="H87" s="277"/>
      <c r="I87" s="113"/>
      <c r="J87" s="31"/>
      <c r="K87" s="31"/>
      <c r="L87" s="34"/>
    </row>
    <row r="88" spans="2:47" s="1" customFormat="1" ht="6.95" customHeight="1">
      <c r="B88" s="30"/>
      <c r="C88" s="31"/>
      <c r="D88" s="31"/>
      <c r="E88" s="31"/>
      <c r="F88" s="31"/>
      <c r="G88" s="31"/>
      <c r="H88" s="31"/>
      <c r="I88" s="113"/>
      <c r="J88" s="31"/>
      <c r="K88" s="31"/>
      <c r="L88" s="34"/>
    </row>
    <row r="89" spans="2:47" s="1" customFormat="1" ht="12" customHeight="1">
      <c r="B89" s="30"/>
      <c r="C89" s="25" t="s">
        <v>18</v>
      </c>
      <c r="D89" s="31"/>
      <c r="E89" s="31"/>
      <c r="F89" s="23" t="str">
        <f>F12</f>
        <v>Litomyšl</v>
      </c>
      <c r="G89" s="31"/>
      <c r="H89" s="31"/>
      <c r="I89" s="114" t="s">
        <v>20</v>
      </c>
      <c r="J89" s="57" t="str">
        <f>IF(J12="","",J12)</f>
        <v>25. 11. 2019</v>
      </c>
      <c r="K89" s="31"/>
      <c r="L89" s="34"/>
    </row>
    <row r="90" spans="2:47" s="1" customFormat="1" ht="6.95" customHeight="1">
      <c r="B90" s="30"/>
      <c r="C90" s="31"/>
      <c r="D90" s="31"/>
      <c r="E90" s="31"/>
      <c r="F90" s="31"/>
      <c r="G90" s="31"/>
      <c r="H90" s="31"/>
      <c r="I90" s="113"/>
      <c r="J90" s="31"/>
      <c r="K90" s="31"/>
      <c r="L90" s="34"/>
    </row>
    <row r="91" spans="2:47" s="1" customFormat="1" ht="15.2" customHeight="1">
      <c r="B91" s="30"/>
      <c r="C91" s="25" t="s">
        <v>22</v>
      </c>
      <c r="D91" s="31"/>
      <c r="E91" s="31"/>
      <c r="F91" s="23" t="str">
        <f>E15</f>
        <v>Město Litomyšl</v>
      </c>
      <c r="G91" s="31"/>
      <c r="H91" s="31"/>
      <c r="I91" s="114" t="s">
        <v>28</v>
      </c>
      <c r="J91" s="28" t="str">
        <f>E21</f>
        <v>KIP s.r.o. Litomyšl</v>
      </c>
      <c r="K91" s="31"/>
      <c r="L91" s="34"/>
    </row>
    <row r="92" spans="2:47" s="1" customFormat="1" ht="15.2" customHeight="1">
      <c r="B92" s="30"/>
      <c r="C92" s="25" t="s">
        <v>26</v>
      </c>
      <c r="D92" s="31"/>
      <c r="E92" s="31"/>
      <c r="F92" s="23" t="str">
        <f>IF(E18="","",E18)</f>
        <v>Vyplň údaj</v>
      </c>
      <c r="G92" s="31"/>
      <c r="H92" s="31"/>
      <c r="I92" s="114" t="s">
        <v>33</v>
      </c>
      <c r="J92" s="28" t="str">
        <f>E24</f>
        <v xml:space="preserve"> </v>
      </c>
      <c r="K92" s="31"/>
      <c r="L92" s="34"/>
    </row>
    <row r="93" spans="2:47" s="1" customFormat="1" ht="10.35" customHeight="1">
      <c r="B93" s="30"/>
      <c r="C93" s="31"/>
      <c r="D93" s="31"/>
      <c r="E93" s="31"/>
      <c r="F93" s="31"/>
      <c r="G93" s="31"/>
      <c r="H93" s="31"/>
      <c r="I93" s="113"/>
      <c r="J93" s="31"/>
      <c r="K93" s="31"/>
      <c r="L93" s="34"/>
    </row>
    <row r="94" spans="2:47" s="1" customFormat="1" ht="29.25" customHeight="1">
      <c r="B94" s="30"/>
      <c r="C94" s="150" t="s">
        <v>132</v>
      </c>
      <c r="D94" s="151"/>
      <c r="E94" s="151"/>
      <c r="F94" s="151"/>
      <c r="G94" s="151"/>
      <c r="H94" s="151"/>
      <c r="I94" s="152"/>
      <c r="J94" s="153" t="s">
        <v>133</v>
      </c>
      <c r="K94" s="151"/>
      <c r="L94" s="34"/>
    </row>
    <row r="95" spans="2:47" s="1" customFormat="1" ht="10.35" customHeight="1">
      <c r="B95" s="30"/>
      <c r="C95" s="31"/>
      <c r="D95" s="31"/>
      <c r="E95" s="31"/>
      <c r="F95" s="31"/>
      <c r="G95" s="31"/>
      <c r="H95" s="31"/>
      <c r="I95" s="113"/>
      <c r="J95" s="31"/>
      <c r="K95" s="31"/>
      <c r="L95" s="34"/>
    </row>
    <row r="96" spans="2:47" s="1" customFormat="1" ht="22.9" customHeight="1">
      <c r="B96" s="30"/>
      <c r="C96" s="154" t="s">
        <v>134</v>
      </c>
      <c r="D96" s="31"/>
      <c r="E96" s="31"/>
      <c r="F96" s="31"/>
      <c r="G96" s="31"/>
      <c r="H96" s="31"/>
      <c r="I96" s="113"/>
      <c r="J96" s="75">
        <f>J138</f>
        <v>0</v>
      </c>
      <c r="K96" s="31"/>
      <c r="L96" s="34"/>
      <c r="AU96" s="13" t="s">
        <v>135</v>
      </c>
    </row>
    <row r="97" spans="2:65" s="8" customFormat="1" ht="24.95" customHeight="1">
      <c r="B97" s="155"/>
      <c r="C97" s="156"/>
      <c r="D97" s="157" t="s">
        <v>2485</v>
      </c>
      <c r="E97" s="158"/>
      <c r="F97" s="158"/>
      <c r="G97" s="158"/>
      <c r="H97" s="158"/>
      <c r="I97" s="159"/>
      <c r="J97" s="160">
        <f>J139</f>
        <v>0</v>
      </c>
      <c r="K97" s="156"/>
      <c r="L97" s="161"/>
    </row>
    <row r="98" spans="2:65" s="9" customFormat="1" ht="19.899999999999999" customHeight="1">
      <c r="B98" s="162"/>
      <c r="C98" s="95"/>
      <c r="D98" s="163" t="s">
        <v>137</v>
      </c>
      <c r="E98" s="164"/>
      <c r="F98" s="164"/>
      <c r="G98" s="164"/>
      <c r="H98" s="164"/>
      <c r="I98" s="165"/>
      <c r="J98" s="166">
        <f>J140</f>
        <v>0</v>
      </c>
      <c r="K98" s="95"/>
      <c r="L98" s="167"/>
    </row>
    <row r="99" spans="2:65" s="9" customFormat="1" ht="19.899999999999999" customHeight="1">
      <c r="B99" s="162"/>
      <c r="C99" s="95"/>
      <c r="D99" s="163" t="s">
        <v>139</v>
      </c>
      <c r="E99" s="164"/>
      <c r="F99" s="164"/>
      <c r="G99" s="164"/>
      <c r="H99" s="164"/>
      <c r="I99" s="165"/>
      <c r="J99" s="166">
        <f>J142</f>
        <v>0</v>
      </c>
      <c r="K99" s="95"/>
      <c r="L99" s="167"/>
    </row>
    <row r="100" spans="2:65" s="9" customFormat="1" ht="19.899999999999999" customHeight="1">
      <c r="B100" s="162"/>
      <c r="C100" s="95"/>
      <c r="D100" s="163" t="s">
        <v>140</v>
      </c>
      <c r="E100" s="164"/>
      <c r="F100" s="164"/>
      <c r="G100" s="164"/>
      <c r="H100" s="164"/>
      <c r="I100" s="165"/>
      <c r="J100" s="166">
        <f>J144</f>
        <v>0</v>
      </c>
      <c r="K100" s="95"/>
      <c r="L100" s="167"/>
    </row>
    <row r="101" spans="2:65" s="9" customFormat="1" ht="19.899999999999999" customHeight="1">
      <c r="B101" s="162"/>
      <c r="C101" s="95"/>
      <c r="D101" s="163" t="s">
        <v>141</v>
      </c>
      <c r="E101" s="164"/>
      <c r="F101" s="164"/>
      <c r="G101" s="164"/>
      <c r="H101" s="164"/>
      <c r="I101" s="165"/>
      <c r="J101" s="166">
        <f>J146</f>
        <v>0</v>
      </c>
      <c r="K101" s="95"/>
      <c r="L101" s="167"/>
    </row>
    <row r="102" spans="2:65" s="9" customFormat="1" ht="19.899999999999999" customHeight="1">
      <c r="B102" s="162"/>
      <c r="C102" s="95"/>
      <c r="D102" s="163" t="s">
        <v>142</v>
      </c>
      <c r="E102" s="164"/>
      <c r="F102" s="164"/>
      <c r="G102" s="164"/>
      <c r="H102" s="164"/>
      <c r="I102" s="165"/>
      <c r="J102" s="166">
        <f>J150</f>
        <v>0</v>
      </c>
      <c r="K102" s="95"/>
      <c r="L102" s="167"/>
    </row>
    <row r="103" spans="2:65" s="9" customFormat="1" ht="19.899999999999999" customHeight="1">
      <c r="B103" s="162"/>
      <c r="C103" s="95"/>
      <c r="D103" s="163" t="s">
        <v>150</v>
      </c>
      <c r="E103" s="164"/>
      <c r="F103" s="164"/>
      <c r="G103" s="164"/>
      <c r="H103" s="164"/>
      <c r="I103" s="165"/>
      <c r="J103" s="166">
        <f>J152</f>
        <v>0</v>
      </c>
      <c r="K103" s="95"/>
      <c r="L103" s="167"/>
    </row>
    <row r="104" spans="2:65" s="9" customFormat="1" ht="19.899999999999999" customHeight="1">
      <c r="B104" s="162"/>
      <c r="C104" s="95"/>
      <c r="D104" s="163" t="s">
        <v>2486</v>
      </c>
      <c r="E104" s="164"/>
      <c r="F104" s="164"/>
      <c r="G104" s="164"/>
      <c r="H104" s="164"/>
      <c r="I104" s="165"/>
      <c r="J104" s="166">
        <f>J154</f>
        <v>0</v>
      </c>
      <c r="K104" s="95"/>
      <c r="L104" s="167"/>
    </row>
    <row r="105" spans="2:65" s="9" customFormat="1" ht="19.899999999999999" customHeight="1">
      <c r="B105" s="162"/>
      <c r="C105" s="95"/>
      <c r="D105" s="163" t="s">
        <v>2487</v>
      </c>
      <c r="E105" s="164"/>
      <c r="F105" s="164"/>
      <c r="G105" s="164"/>
      <c r="H105" s="164"/>
      <c r="I105" s="165"/>
      <c r="J105" s="166">
        <f>J156</f>
        <v>0</v>
      </c>
      <c r="K105" s="95"/>
      <c r="L105" s="167"/>
    </row>
    <row r="106" spans="2:65" s="9" customFormat="1" ht="19.899999999999999" customHeight="1">
      <c r="B106" s="162"/>
      <c r="C106" s="95"/>
      <c r="D106" s="163" t="s">
        <v>2488</v>
      </c>
      <c r="E106" s="164"/>
      <c r="F106" s="164"/>
      <c r="G106" s="164"/>
      <c r="H106" s="164"/>
      <c r="I106" s="165"/>
      <c r="J106" s="166">
        <f>J159</f>
        <v>0</v>
      </c>
      <c r="K106" s="95"/>
      <c r="L106" s="167"/>
    </row>
    <row r="107" spans="2:65" s="9" customFormat="1" ht="19.899999999999999" customHeight="1">
      <c r="B107" s="162"/>
      <c r="C107" s="95"/>
      <c r="D107" s="163" t="s">
        <v>2489</v>
      </c>
      <c r="E107" s="164"/>
      <c r="F107" s="164"/>
      <c r="G107" s="164"/>
      <c r="H107" s="164"/>
      <c r="I107" s="165"/>
      <c r="J107" s="166">
        <f>J161</f>
        <v>0</v>
      </c>
      <c r="K107" s="95"/>
      <c r="L107" s="167"/>
    </row>
    <row r="108" spans="2:65" s="9" customFormat="1" ht="19.899999999999999" customHeight="1">
      <c r="B108" s="162"/>
      <c r="C108" s="95"/>
      <c r="D108" s="163" t="s">
        <v>2490</v>
      </c>
      <c r="E108" s="164"/>
      <c r="F108" s="164"/>
      <c r="G108" s="164"/>
      <c r="H108" s="164"/>
      <c r="I108" s="165"/>
      <c r="J108" s="166">
        <f>J165</f>
        <v>0</v>
      </c>
      <c r="K108" s="95"/>
      <c r="L108" s="167"/>
    </row>
    <row r="109" spans="2:65" s="1" customFormat="1" ht="21.75" customHeight="1">
      <c r="B109" s="30"/>
      <c r="C109" s="31"/>
      <c r="D109" s="31"/>
      <c r="E109" s="31"/>
      <c r="F109" s="31"/>
      <c r="G109" s="31"/>
      <c r="H109" s="31"/>
      <c r="I109" s="113"/>
      <c r="J109" s="31"/>
      <c r="K109" s="31"/>
      <c r="L109" s="34"/>
    </row>
    <row r="110" spans="2:65" s="1" customFormat="1" ht="6.95" customHeight="1">
      <c r="B110" s="30"/>
      <c r="C110" s="31"/>
      <c r="D110" s="31"/>
      <c r="E110" s="31"/>
      <c r="F110" s="31"/>
      <c r="G110" s="31"/>
      <c r="H110" s="31"/>
      <c r="I110" s="113"/>
      <c r="J110" s="31"/>
      <c r="K110" s="31"/>
      <c r="L110" s="34"/>
    </row>
    <row r="111" spans="2:65" s="1" customFormat="1" ht="29.25" customHeight="1">
      <c r="B111" s="30"/>
      <c r="C111" s="154" t="s">
        <v>173</v>
      </c>
      <c r="D111" s="31"/>
      <c r="E111" s="31"/>
      <c r="F111" s="31"/>
      <c r="G111" s="31"/>
      <c r="H111" s="31"/>
      <c r="I111" s="113"/>
      <c r="J111" s="168">
        <f>ROUND(J112 + J113 + J114 + J115 + J116 + J117,2)</f>
        <v>0</v>
      </c>
      <c r="K111" s="31"/>
      <c r="L111" s="34"/>
      <c r="N111" s="169" t="s">
        <v>40</v>
      </c>
    </row>
    <row r="112" spans="2:65" s="1" customFormat="1" ht="18" customHeight="1">
      <c r="B112" s="30"/>
      <c r="C112" s="31"/>
      <c r="D112" s="280" t="s">
        <v>174</v>
      </c>
      <c r="E112" s="281"/>
      <c r="F112" s="281"/>
      <c r="G112" s="31"/>
      <c r="H112" s="31"/>
      <c r="I112" s="113"/>
      <c r="J112" s="171">
        <v>0</v>
      </c>
      <c r="K112" s="31"/>
      <c r="L112" s="172"/>
      <c r="M112" s="113"/>
      <c r="N112" s="173" t="s">
        <v>41</v>
      </c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74" t="s">
        <v>175</v>
      </c>
      <c r="AZ112" s="113"/>
      <c r="BA112" s="113"/>
      <c r="BB112" s="113"/>
      <c r="BC112" s="113"/>
      <c r="BD112" s="113"/>
      <c r="BE112" s="175">
        <f t="shared" ref="BE112:BE117" si="0">IF(N112="základní",J112,0)</f>
        <v>0</v>
      </c>
      <c r="BF112" s="175">
        <f t="shared" ref="BF112:BF117" si="1">IF(N112="snížená",J112,0)</f>
        <v>0</v>
      </c>
      <c r="BG112" s="175">
        <f t="shared" ref="BG112:BG117" si="2">IF(N112="zákl. přenesená",J112,0)</f>
        <v>0</v>
      </c>
      <c r="BH112" s="175">
        <f t="shared" ref="BH112:BH117" si="3">IF(N112="sníž. přenesená",J112,0)</f>
        <v>0</v>
      </c>
      <c r="BI112" s="175">
        <f t="shared" ref="BI112:BI117" si="4">IF(N112="nulová",J112,0)</f>
        <v>0</v>
      </c>
      <c r="BJ112" s="174" t="s">
        <v>83</v>
      </c>
      <c r="BK112" s="113"/>
      <c r="BL112" s="113"/>
      <c r="BM112" s="113"/>
    </row>
    <row r="113" spans="2:65" s="1" customFormat="1" ht="18" customHeight="1">
      <c r="B113" s="30"/>
      <c r="C113" s="31"/>
      <c r="D113" s="280" t="s">
        <v>176</v>
      </c>
      <c r="E113" s="281"/>
      <c r="F113" s="281"/>
      <c r="G113" s="31"/>
      <c r="H113" s="31"/>
      <c r="I113" s="113"/>
      <c r="J113" s="171">
        <v>0</v>
      </c>
      <c r="K113" s="31"/>
      <c r="L113" s="172"/>
      <c r="M113" s="113"/>
      <c r="N113" s="173" t="s">
        <v>41</v>
      </c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74" t="s">
        <v>175</v>
      </c>
      <c r="AZ113" s="113"/>
      <c r="BA113" s="113"/>
      <c r="BB113" s="113"/>
      <c r="BC113" s="113"/>
      <c r="BD113" s="113"/>
      <c r="BE113" s="175">
        <f t="shared" si="0"/>
        <v>0</v>
      </c>
      <c r="BF113" s="175">
        <f t="shared" si="1"/>
        <v>0</v>
      </c>
      <c r="BG113" s="175">
        <f t="shared" si="2"/>
        <v>0</v>
      </c>
      <c r="BH113" s="175">
        <f t="shared" si="3"/>
        <v>0</v>
      </c>
      <c r="BI113" s="175">
        <f t="shared" si="4"/>
        <v>0</v>
      </c>
      <c r="BJ113" s="174" t="s">
        <v>83</v>
      </c>
      <c r="BK113" s="113"/>
      <c r="BL113" s="113"/>
      <c r="BM113" s="113"/>
    </row>
    <row r="114" spans="2:65" s="1" customFormat="1" ht="18" customHeight="1">
      <c r="B114" s="30"/>
      <c r="C114" s="31"/>
      <c r="D114" s="280" t="s">
        <v>177</v>
      </c>
      <c r="E114" s="281"/>
      <c r="F114" s="281"/>
      <c r="G114" s="31"/>
      <c r="H114" s="31"/>
      <c r="I114" s="113"/>
      <c r="J114" s="171">
        <v>0</v>
      </c>
      <c r="K114" s="31"/>
      <c r="L114" s="172"/>
      <c r="M114" s="113"/>
      <c r="N114" s="173" t="s">
        <v>41</v>
      </c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74" t="s">
        <v>175</v>
      </c>
      <c r="AZ114" s="113"/>
      <c r="BA114" s="113"/>
      <c r="BB114" s="113"/>
      <c r="BC114" s="113"/>
      <c r="BD114" s="113"/>
      <c r="BE114" s="175">
        <f t="shared" si="0"/>
        <v>0</v>
      </c>
      <c r="BF114" s="175">
        <f t="shared" si="1"/>
        <v>0</v>
      </c>
      <c r="BG114" s="175">
        <f t="shared" si="2"/>
        <v>0</v>
      </c>
      <c r="BH114" s="175">
        <f t="shared" si="3"/>
        <v>0</v>
      </c>
      <c r="BI114" s="175">
        <f t="shared" si="4"/>
        <v>0</v>
      </c>
      <c r="BJ114" s="174" t="s">
        <v>83</v>
      </c>
      <c r="BK114" s="113"/>
      <c r="BL114" s="113"/>
      <c r="BM114" s="113"/>
    </row>
    <row r="115" spans="2:65" s="1" customFormat="1" ht="18" customHeight="1">
      <c r="B115" s="30"/>
      <c r="C115" s="31"/>
      <c r="D115" s="280" t="s">
        <v>178</v>
      </c>
      <c r="E115" s="281"/>
      <c r="F115" s="281"/>
      <c r="G115" s="31"/>
      <c r="H115" s="31"/>
      <c r="I115" s="113"/>
      <c r="J115" s="171">
        <v>0</v>
      </c>
      <c r="K115" s="31"/>
      <c r="L115" s="172"/>
      <c r="M115" s="113"/>
      <c r="N115" s="173" t="s">
        <v>41</v>
      </c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74" t="s">
        <v>175</v>
      </c>
      <c r="AZ115" s="113"/>
      <c r="BA115" s="113"/>
      <c r="BB115" s="113"/>
      <c r="BC115" s="113"/>
      <c r="BD115" s="113"/>
      <c r="BE115" s="175">
        <f t="shared" si="0"/>
        <v>0</v>
      </c>
      <c r="BF115" s="175">
        <f t="shared" si="1"/>
        <v>0</v>
      </c>
      <c r="BG115" s="175">
        <f t="shared" si="2"/>
        <v>0</v>
      </c>
      <c r="BH115" s="175">
        <f t="shared" si="3"/>
        <v>0</v>
      </c>
      <c r="BI115" s="175">
        <f t="shared" si="4"/>
        <v>0</v>
      </c>
      <c r="BJ115" s="174" t="s">
        <v>83</v>
      </c>
      <c r="BK115" s="113"/>
      <c r="BL115" s="113"/>
      <c r="BM115" s="113"/>
    </row>
    <row r="116" spans="2:65" s="1" customFormat="1" ht="18" customHeight="1">
      <c r="B116" s="30"/>
      <c r="C116" s="31"/>
      <c r="D116" s="280" t="s">
        <v>179</v>
      </c>
      <c r="E116" s="281"/>
      <c r="F116" s="281"/>
      <c r="G116" s="31"/>
      <c r="H116" s="31"/>
      <c r="I116" s="113"/>
      <c r="J116" s="171">
        <v>0</v>
      </c>
      <c r="K116" s="31"/>
      <c r="L116" s="172"/>
      <c r="M116" s="113"/>
      <c r="N116" s="173" t="s">
        <v>41</v>
      </c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74" t="s">
        <v>175</v>
      </c>
      <c r="AZ116" s="113"/>
      <c r="BA116" s="113"/>
      <c r="BB116" s="113"/>
      <c r="BC116" s="113"/>
      <c r="BD116" s="113"/>
      <c r="BE116" s="175">
        <f t="shared" si="0"/>
        <v>0</v>
      </c>
      <c r="BF116" s="175">
        <f t="shared" si="1"/>
        <v>0</v>
      </c>
      <c r="BG116" s="175">
        <f t="shared" si="2"/>
        <v>0</v>
      </c>
      <c r="BH116" s="175">
        <f t="shared" si="3"/>
        <v>0</v>
      </c>
      <c r="BI116" s="175">
        <f t="shared" si="4"/>
        <v>0</v>
      </c>
      <c r="BJ116" s="174" t="s">
        <v>83</v>
      </c>
      <c r="BK116" s="113"/>
      <c r="BL116" s="113"/>
      <c r="BM116" s="113"/>
    </row>
    <row r="117" spans="2:65" s="1" customFormat="1" ht="18" customHeight="1">
      <c r="B117" s="30"/>
      <c r="C117" s="31"/>
      <c r="D117" s="170" t="s">
        <v>180</v>
      </c>
      <c r="E117" s="31"/>
      <c r="F117" s="31"/>
      <c r="G117" s="31"/>
      <c r="H117" s="31"/>
      <c r="I117" s="113"/>
      <c r="J117" s="171">
        <f>ROUND(J30*T117,2)</f>
        <v>0</v>
      </c>
      <c r="K117" s="31"/>
      <c r="L117" s="172"/>
      <c r="M117" s="113"/>
      <c r="N117" s="173" t="s">
        <v>41</v>
      </c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74" t="s">
        <v>181</v>
      </c>
      <c r="AZ117" s="113"/>
      <c r="BA117" s="113"/>
      <c r="BB117" s="113"/>
      <c r="BC117" s="113"/>
      <c r="BD117" s="113"/>
      <c r="BE117" s="175">
        <f t="shared" si="0"/>
        <v>0</v>
      </c>
      <c r="BF117" s="175">
        <f t="shared" si="1"/>
        <v>0</v>
      </c>
      <c r="BG117" s="175">
        <f t="shared" si="2"/>
        <v>0</v>
      </c>
      <c r="BH117" s="175">
        <f t="shared" si="3"/>
        <v>0</v>
      </c>
      <c r="BI117" s="175">
        <f t="shared" si="4"/>
        <v>0</v>
      </c>
      <c r="BJ117" s="174" t="s">
        <v>83</v>
      </c>
      <c r="BK117" s="113"/>
      <c r="BL117" s="113"/>
      <c r="BM117" s="113"/>
    </row>
    <row r="118" spans="2:65" s="1" customFormat="1" ht="11.25">
      <c r="B118" s="30"/>
      <c r="C118" s="31"/>
      <c r="D118" s="31"/>
      <c r="E118" s="31"/>
      <c r="F118" s="31"/>
      <c r="G118" s="31"/>
      <c r="H118" s="31"/>
      <c r="I118" s="113"/>
      <c r="J118" s="31"/>
      <c r="K118" s="31"/>
      <c r="L118" s="34"/>
    </row>
    <row r="119" spans="2:65" s="1" customFormat="1" ht="29.25" customHeight="1">
      <c r="B119" s="30"/>
      <c r="C119" s="176" t="s">
        <v>182</v>
      </c>
      <c r="D119" s="151"/>
      <c r="E119" s="151"/>
      <c r="F119" s="151"/>
      <c r="G119" s="151"/>
      <c r="H119" s="151"/>
      <c r="I119" s="152"/>
      <c r="J119" s="177">
        <f>ROUND(J96+J111,2)</f>
        <v>0</v>
      </c>
      <c r="K119" s="151"/>
      <c r="L119" s="34"/>
    </row>
    <row r="120" spans="2:65" s="1" customFormat="1" ht="6.95" customHeight="1">
      <c r="B120" s="45"/>
      <c r="C120" s="46"/>
      <c r="D120" s="46"/>
      <c r="E120" s="46"/>
      <c r="F120" s="46"/>
      <c r="G120" s="46"/>
      <c r="H120" s="46"/>
      <c r="I120" s="146"/>
      <c r="J120" s="46"/>
      <c r="K120" s="46"/>
      <c r="L120" s="34"/>
    </row>
    <row r="124" spans="2:65" s="1" customFormat="1" ht="6.95" customHeight="1">
      <c r="B124" s="47"/>
      <c r="C124" s="48"/>
      <c r="D124" s="48"/>
      <c r="E124" s="48"/>
      <c r="F124" s="48"/>
      <c r="G124" s="48"/>
      <c r="H124" s="48"/>
      <c r="I124" s="149"/>
      <c r="J124" s="48"/>
      <c r="K124" s="48"/>
      <c r="L124" s="34"/>
    </row>
    <row r="125" spans="2:65" s="1" customFormat="1" ht="24.95" customHeight="1">
      <c r="B125" s="30"/>
      <c r="C125" s="19" t="s">
        <v>183</v>
      </c>
      <c r="D125" s="31"/>
      <c r="E125" s="31"/>
      <c r="F125" s="31"/>
      <c r="G125" s="31"/>
      <c r="H125" s="31"/>
      <c r="I125" s="113"/>
      <c r="J125" s="31"/>
      <c r="K125" s="31"/>
      <c r="L125" s="34"/>
    </row>
    <row r="126" spans="2:65" s="1" customFormat="1" ht="6.95" customHeight="1">
      <c r="B126" s="30"/>
      <c r="C126" s="31"/>
      <c r="D126" s="31"/>
      <c r="E126" s="31"/>
      <c r="F126" s="31"/>
      <c r="G126" s="31"/>
      <c r="H126" s="31"/>
      <c r="I126" s="113"/>
      <c r="J126" s="31"/>
      <c r="K126" s="31"/>
      <c r="L126" s="34"/>
    </row>
    <row r="127" spans="2:65" s="1" customFormat="1" ht="12" customHeight="1">
      <c r="B127" s="30"/>
      <c r="C127" s="25" t="s">
        <v>14</v>
      </c>
      <c r="D127" s="31"/>
      <c r="E127" s="31"/>
      <c r="F127" s="31"/>
      <c r="G127" s="31"/>
      <c r="H127" s="31"/>
      <c r="I127" s="113"/>
      <c r="J127" s="31"/>
      <c r="K127" s="31"/>
      <c r="L127" s="34"/>
    </row>
    <row r="128" spans="2:65" s="1" customFormat="1" ht="16.5" customHeight="1">
      <c r="B128" s="30"/>
      <c r="C128" s="31"/>
      <c r="D128" s="31"/>
      <c r="E128" s="278" t="str">
        <f>E7</f>
        <v>Bytový dům Zahájská</v>
      </c>
      <c r="F128" s="279"/>
      <c r="G128" s="279"/>
      <c r="H128" s="279"/>
      <c r="I128" s="113"/>
      <c r="J128" s="31"/>
      <c r="K128" s="31"/>
      <c r="L128" s="34"/>
    </row>
    <row r="129" spans="2:65" s="1" customFormat="1" ht="12" customHeight="1">
      <c r="B129" s="30"/>
      <c r="C129" s="25" t="s">
        <v>125</v>
      </c>
      <c r="D129" s="31"/>
      <c r="E129" s="31"/>
      <c r="F129" s="31"/>
      <c r="G129" s="31"/>
      <c r="H129" s="31"/>
      <c r="I129" s="113"/>
      <c r="J129" s="31"/>
      <c r="K129" s="31"/>
      <c r="L129" s="34"/>
    </row>
    <row r="130" spans="2:65" s="1" customFormat="1" ht="16.5" customHeight="1">
      <c r="B130" s="30"/>
      <c r="C130" s="31"/>
      <c r="D130" s="31"/>
      <c r="E130" s="252" t="str">
        <f>E9</f>
        <v>2D - SO 02 VENKOVNÍ KANALIZACE</v>
      </c>
      <c r="F130" s="277"/>
      <c r="G130" s="277"/>
      <c r="H130" s="277"/>
      <c r="I130" s="113"/>
      <c r="J130" s="31"/>
      <c r="K130" s="31"/>
      <c r="L130" s="34"/>
    </row>
    <row r="131" spans="2:65" s="1" customFormat="1" ht="6.95" customHeight="1">
      <c r="B131" s="30"/>
      <c r="C131" s="31"/>
      <c r="D131" s="31"/>
      <c r="E131" s="31"/>
      <c r="F131" s="31"/>
      <c r="G131" s="31"/>
      <c r="H131" s="31"/>
      <c r="I131" s="113"/>
      <c r="J131" s="31"/>
      <c r="K131" s="31"/>
      <c r="L131" s="34"/>
    </row>
    <row r="132" spans="2:65" s="1" customFormat="1" ht="12" customHeight="1">
      <c r="B132" s="30"/>
      <c r="C132" s="25" t="s">
        <v>18</v>
      </c>
      <c r="D132" s="31"/>
      <c r="E132" s="31"/>
      <c r="F132" s="23" t="str">
        <f>F12</f>
        <v>Litomyšl</v>
      </c>
      <c r="G132" s="31"/>
      <c r="H132" s="31"/>
      <c r="I132" s="114" t="s">
        <v>20</v>
      </c>
      <c r="J132" s="57" t="str">
        <f>IF(J12="","",J12)</f>
        <v>25. 11. 2019</v>
      </c>
      <c r="K132" s="31"/>
      <c r="L132" s="34"/>
    </row>
    <row r="133" spans="2:65" s="1" customFormat="1" ht="6.95" customHeight="1">
      <c r="B133" s="30"/>
      <c r="C133" s="31"/>
      <c r="D133" s="31"/>
      <c r="E133" s="31"/>
      <c r="F133" s="31"/>
      <c r="G133" s="31"/>
      <c r="H133" s="31"/>
      <c r="I133" s="113"/>
      <c r="J133" s="31"/>
      <c r="K133" s="31"/>
      <c r="L133" s="34"/>
    </row>
    <row r="134" spans="2:65" s="1" customFormat="1" ht="15.2" customHeight="1">
      <c r="B134" s="30"/>
      <c r="C134" s="25" t="s">
        <v>22</v>
      </c>
      <c r="D134" s="31"/>
      <c r="E134" s="31"/>
      <c r="F134" s="23" t="str">
        <f>E15</f>
        <v>Město Litomyšl</v>
      </c>
      <c r="G134" s="31"/>
      <c r="H134" s="31"/>
      <c r="I134" s="114" t="s">
        <v>28</v>
      </c>
      <c r="J134" s="28" t="str">
        <f>E21</f>
        <v>KIP s.r.o. Litomyšl</v>
      </c>
      <c r="K134" s="31"/>
      <c r="L134" s="34"/>
    </row>
    <row r="135" spans="2:65" s="1" customFormat="1" ht="15.2" customHeight="1">
      <c r="B135" s="30"/>
      <c r="C135" s="25" t="s">
        <v>26</v>
      </c>
      <c r="D135" s="31"/>
      <c r="E135" s="31"/>
      <c r="F135" s="23" t="str">
        <f>IF(E18="","",E18)</f>
        <v>Vyplň údaj</v>
      </c>
      <c r="G135" s="31"/>
      <c r="H135" s="31"/>
      <c r="I135" s="114" t="s">
        <v>33</v>
      </c>
      <c r="J135" s="28" t="str">
        <f>E24</f>
        <v xml:space="preserve"> </v>
      </c>
      <c r="K135" s="31"/>
      <c r="L135" s="34"/>
    </row>
    <row r="136" spans="2:65" s="1" customFormat="1" ht="10.35" customHeight="1">
      <c r="B136" s="30"/>
      <c r="C136" s="31"/>
      <c r="D136" s="31"/>
      <c r="E136" s="31"/>
      <c r="F136" s="31"/>
      <c r="G136" s="31"/>
      <c r="H136" s="31"/>
      <c r="I136" s="113"/>
      <c r="J136" s="31"/>
      <c r="K136" s="31"/>
      <c r="L136" s="34"/>
    </row>
    <row r="137" spans="2:65" s="10" customFormat="1" ht="29.25" customHeight="1">
      <c r="B137" s="178"/>
      <c r="C137" s="179" t="s">
        <v>184</v>
      </c>
      <c r="D137" s="180" t="s">
        <v>61</v>
      </c>
      <c r="E137" s="180" t="s">
        <v>57</v>
      </c>
      <c r="F137" s="180" t="s">
        <v>58</v>
      </c>
      <c r="G137" s="180" t="s">
        <v>185</v>
      </c>
      <c r="H137" s="180" t="s">
        <v>186</v>
      </c>
      <c r="I137" s="181" t="s">
        <v>187</v>
      </c>
      <c r="J137" s="182" t="s">
        <v>133</v>
      </c>
      <c r="K137" s="183" t="s">
        <v>188</v>
      </c>
      <c r="L137" s="184"/>
      <c r="M137" s="66" t="s">
        <v>1</v>
      </c>
      <c r="N137" s="67" t="s">
        <v>40</v>
      </c>
      <c r="O137" s="67" t="s">
        <v>189</v>
      </c>
      <c r="P137" s="67" t="s">
        <v>190</v>
      </c>
      <c r="Q137" s="67" t="s">
        <v>191</v>
      </c>
      <c r="R137" s="67" t="s">
        <v>192</v>
      </c>
      <c r="S137" s="67" t="s">
        <v>193</v>
      </c>
      <c r="T137" s="68" t="s">
        <v>194</v>
      </c>
    </row>
    <row r="138" spans="2:65" s="1" customFormat="1" ht="22.9" customHeight="1">
      <c r="B138" s="30"/>
      <c r="C138" s="73" t="s">
        <v>195</v>
      </c>
      <c r="D138" s="31"/>
      <c r="E138" s="31"/>
      <c r="F138" s="31"/>
      <c r="G138" s="31"/>
      <c r="H138" s="31"/>
      <c r="I138" s="113"/>
      <c r="J138" s="185">
        <f>BK138</f>
        <v>0</v>
      </c>
      <c r="K138" s="31"/>
      <c r="L138" s="34"/>
      <c r="M138" s="69"/>
      <c r="N138" s="70"/>
      <c r="O138" s="70"/>
      <c r="P138" s="186">
        <f>P139</f>
        <v>0</v>
      </c>
      <c r="Q138" s="70"/>
      <c r="R138" s="186">
        <f>R139</f>
        <v>28.72925</v>
      </c>
      <c r="S138" s="70"/>
      <c r="T138" s="187">
        <f>T139</f>
        <v>0</v>
      </c>
      <c r="AT138" s="13" t="s">
        <v>75</v>
      </c>
      <c r="AU138" s="13" t="s">
        <v>135</v>
      </c>
      <c r="BK138" s="188">
        <f>BK139</f>
        <v>0</v>
      </c>
    </row>
    <row r="139" spans="2:65" s="11" customFormat="1" ht="25.9" customHeight="1">
      <c r="B139" s="189"/>
      <c r="C139" s="190"/>
      <c r="D139" s="191" t="s">
        <v>75</v>
      </c>
      <c r="E139" s="192" t="s">
        <v>196</v>
      </c>
      <c r="F139" s="192" t="s">
        <v>2491</v>
      </c>
      <c r="G139" s="190"/>
      <c r="H139" s="190"/>
      <c r="I139" s="193"/>
      <c r="J139" s="194">
        <f>BK139</f>
        <v>0</v>
      </c>
      <c r="K139" s="190"/>
      <c r="L139" s="195"/>
      <c r="M139" s="196"/>
      <c r="N139" s="197"/>
      <c r="O139" s="197"/>
      <c r="P139" s="198">
        <f>P140+P142+P144+P146+P150+P152+P154+P156+P159+P161+P165</f>
        <v>0</v>
      </c>
      <c r="Q139" s="197"/>
      <c r="R139" s="198">
        <f>R140+R142+R144+R146+R150+R152+R154+R156+R159+R161+R165</f>
        <v>28.72925</v>
      </c>
      <c r="S139" s="197"/>
      <c r="T139" s="199">
        <f>T140+T142+T144+T146+T150+T152+T154+T156+T159+T161+T165</f>
        <v>0</v>
      </c>
      <c r="AR139" s="200" t="s">
        <v>83</v>
      </c>
      <c r="AT139" s="201" t="s">
        <v>75</v>
      </c>
      <c r="AU139" s="201" t="s">
        <v>76</v>
      </c>
      <c r="AY139" s="200" t="s">
        <v>198</v>
      </c>
      <c r="BK139" s="202">
        <f>BK140+BK142+BK144+BK146+BK150+BK152+BK154+BK156+BK159+BK161+BK165</f>
        <v>0</v>
      </c>
    </row>
    <row r="140" spans="2:65" s="11" customFormat="1" ht="22.9" customHeight="1">
      <c r="B140" s="189"/>
      <c r="C140" s="190"/>
      <c r="D140" s="191" t="s">
        <v>75</v>
      </c>
      <c r="E140" s="203" t="s">
        <v>199</v>
      </c>
      <c r="F140" s="203" t="s">
        <v>200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P141</f>
        <v>0</v>
      </c>
      <c r="Q140" s="197"/>
      <c r="R140" s="198">
        <f>R141</f>
        <v>0</v>
      </c>
      <c r="S140" s="197"/>
      <c r="T140" s="199">
        <f>T141</f>
        <v>0</v>
      </c>
      <c r="AR140" s="200" t="s">
        <v>83</v>
      </c>
      <c r="AT140" s="201" t="s">
        <v>75</v>
      </c>
      <c r="AU140" s="201" t="s">
        <v>83</v>
      </c>
      <c r="AY140" s="200" t="s">
        <v>198</v>
      </c>
      <c r="BK140" s="202">
        <f>BK141</f>
        <v>0</v>
      </c>
    </row>
    <row r="141" spans="2:65" s="1" customFormat="1" ht="16.5" customHeight="1">
      <c r="B141" s="30"/>
      <c r="C141" s="205" t="s">
        <v>83</v>
      </c>
      <c r="D141" s="205" t="s">
        <v>201</v>
      </c>
      <c r="E141" s="206" t="s">
        <v>2492</v>
      </c>
      <c r="F141" s="207" t="s">
        <v>2493</v>
      </c>
      <c r="G141" s="208" t="s">
        <v>275</v>
      </c>
      <c r="H141" s="209">
        <v>5.4</v>
      </c>
      <c r="I141" s="210"/>
      <c r="J141" s="209">
        <f>ROUND(I141*H141,2)</f>
        <v>0</v>
      </c>
      <c r="K141" s="207" t="s">
        <v>1</v>
      </c>
      <c r="L141" s="34"/>
      <c r="M141" s="211" t="s">
        <v>1</v>
      </c>
      <c r="N141" s="212" t="s">
        <v>41</v>
      </c>
      <c r="O141" s="62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215" t="s">
        <v>205</v>
      </c>
      <c r="AT141" s="215" t="s">
        <v>201</v>
      </c>
      <c r="AU141" s="215" t="s">
        <v>85</v>
      </c>
      <c r="AY141" s="13" t="s">
        <v>198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3" t="s">
        <v>83</v>
      </c>
      <c r="BK141" s="216">
        <f>ROUND(I141*H141,2)</f>
        <v>0</v>
      </c>
      <c r="BL141" s="13" t="s">
        <v>205</v>
      </c>
      <c r="BM141" s="215" t="s">
        <v>85</v>
      </c>
    </row>
    <row r="142" spans="2:65" s="11" customFormat="1" ht="22.9" customHeight="1">
      <c r="B142" s="189"/>
      <c r="C142" s="190"/>
      <c r="D142" s="191" t="s">
        <v>75</v>
      </c>
      <c r="E142" s="203" t="s">
        <v>223</v>
      </c>
      <c r="F142" s="203" t="s">
        <v>224</v>
      </c>
      <c r="G142" s="190"/>
      <c r="H142" s="190"/>
      <c r="I142" s="193"/>
      <c r="J142" s="204">
        <f>BK142</f>
        <v>0</v>
      </c>
      <c r="K142" s="190"/>
      <c r="L142" s="195"/>
      <c r="M142" s="196"/>
      <c r="N142" s="197"/>
      <c r="O142" s="197"/>
      <c r="P142" s="198">
        <f>P143</f>
        <v>0</v>
      </c>
      <c r="Q142" s="197"/>
      <c r="R142" s="198">
        <f>R143</f>
        <v>0</v>
      </c>
      <c r="S142" s="197"/>
      <c r="T142" s="199">
        <f>T143</f>
        <v>0</v>
      </c>
      <c r="AR142" s="200" t="s">
        <v>83</v>
      </c>
      <c r="AT142" s="201" t="s">
        <v>75</v>
      </c>
      <c r="AU142" s="201" t="s">
        <v>83</v>
      </c>
      <c r="AY142" s="200" t="s">
        <v>198</v>
      </c>
      <c r="BK142" s="202">
        <f>BK143</f>
        <v>0</v>
      </c>
    </row>
    <row r="143" spans="2:65" s="1" customFormat="1" ht="16.5" customHeight="1">
      <c r="B143" s="30"/>
      <c r="C143" s="205" t="s">
        <v>85</v>
      </c>
      <c r="D143" s="205" t="s">
        <v>201</v>
      </c>
      <c r="E143" s="206" t="s">
        <v>2494</v>
      </c>
      <c r="F143" s="207" t="s">
        <v>2495</v>
      </c>
      <c r="G143" s="208" t="s">
        <v>221</v>
      </c>
      <c r="H143" s="209">
        <v>13.52</v>
      </c>
      <c r="I143" s="210"/>
      <c r="J143" s="209">
        <f>ROUND(I143*H143,2)</f>
        <v>0</v>
      </c>
      <c r="K143" s="207" t="s">
        <v>1</v>
      </c>
      <c r="L143" s="34"/>
      <c r="M143" s="211" t="s">
        <v>1</v>
      </c>
      <c r="N143" s="212" t="s">
        <v>41</v>
      </c>
      <c r="O143" s="6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15" t="s">
        <v>205</v>
      </c>
      <c r="AT143" s="215" t="s">
        <v>201</v>
      </c>
      <c r="AU143" s="215" t="s">
        <v>85</v>
      </c>
      <c r="AY143" s="13" t="s">
        <v>198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3" t="s">
        <v>83</v>
      </c>
      <c r="BK143" s="216">
        <f>ROUND(I143*H143,2)</f>
        <v>0</v>
      </c>
      <c r="BL143" s="13" t="s">
        <v>205</v>
      </c>
      <c r="BM143" s="215" t="s">
        <v>205</v>
      </c>
    </row>
    <row r="144" spans="2:65" s="11" customFormat="1" ht="22.9" customHeight="1">
      <c r="B144" s="189"/>
      <c r="C144" s="190"/>
      <c r="D144" s="191" t="s">
        <v>75</v>
      </c>
      <c r="E144" s="203" t="s">
        <v>231</v>
      </c>
      <c r="F144" s="203" t="s">
        <v>232</v>
      </c>
      <c r="G144" s="190"/>
      <c r="H144" s="190"/>
      <c r="I144" s="193"/>
      <c r="J144" s="204">
        <f>BK144</f>
        <v>0</v>
      </c>
      <c r="K144" s="190"/>
      <c r="L144" s="195"/>
      <c r="M144" s="196"/>
      <c r="N144" s="197"/>
      <c r="O144" s="197"/>
      <c r="P144" s="198">
        <f>P145</f>
        <v>0</v>
      </c>
      <c r="Q144" s="197"/>
      <c r="R144" s="198">
        <f>R145</f>
        <v>0</v>
      </c>
      <c r="S144" s="197"/>
      <c r="T144" s="199">
        <f>T145</f>
        <v>0</v>
      </c>
      <c r="AR144" s="200" t="s">
        <v>83</v>
      </c>
      <c r="AT144" s="201" t="s">
        <v>75</v>
      </c>
      <c r="AU144" s="201" t="s">
        <v>83</v>
      </c>
      <c r="AY144" s="200" t="s">
        <v>198</v>
      </c>
      <c r="BK144" s="202">
        <f>BK145</f>
        <v>0</v>
      </c>
    </row>
    <row r="145" spans="2:65" s="1" customFormat="1" ht="16.5" customHeight="1">
      <c r="B145" s="30"/>
      <c r="C145" s="205" t="s">
        <v>208</v>
      </c>
      <c r="D145" s="205" t="s">
        <v>201</v>
      </c>
      <c r="E145" s="206" t="s">
        <v>233</v>
      </c>
      <c r="F145" s="207" t="s">
        <v>234</v>
      </c>
      <c r="G145" s="208" t="s">
        <v>221</v>
      </c>
      <c r="H145" s="209">
        <v>14.33</v>
      </c>
      <c r="I145" s="210"/>
      <c r="J145" s="209">
        <f>ROUND(I145*H145,2)</f>
        <v>0</v>
      </c>
      <c r="K145" s="207" t="s">
        <v>1</v>
      </c>
      <c r="L145" s="34"/>
      <c r="M145" s="211" t="s">
        <v>1</v>
      </c>
      <c r="N145" s="212" t="s">
        <v>41</v>
      </c>
      <c r="O145" s="6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15" t="s">
        <v>205</v>
      </c>
      <c r="AT145" s="215" t="s">
        <v>201</v>
      </c>
      <c r="AU145" s="215" t="s">
        <v>85</v>
      </c>
      <c r="AY145" s="13" t="s">
        <v>198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3" t="s">
        <v>83</v>
      </c>
      <c r="BK145" s="216">
        <f>ROUND(I145*H145,2)</f>
        <v>0</v>
      </c>
      <c r="BL145" s="13" t="s">
        <v>205</v>
      </c>
      <c r="BM145" s="215" t="s">
        <v>212</v>
      </c>
    </row>
    <row r="146" spans="2:65" s="11" customFormat="1" ht="22.9" customHeight="1">
      <c r="B146" s="189"/>
      <c r="C146" s="190"/>
      <c r="D146" s="191" t="s">
        <v>75</v>
      </c>
      <c r="E146" s="203" t="s">
        <v>239</v>
      </c>
      <c r="F146" s="203" t="s">
        <v>240</v>
      </c>
      <c r="G146" s="190"/>
      <c r="H146" s="190"/>
      <c r="I146" s="193"/>
      <c r="J146" s="204">
        <f>BK146</f>
        <v>0</v>
      </c>
      <c r="K146" s="190"/>
      <c r="L146" s="195"/>
      <c r="M146" s="196"/>
      <c r="N146" s="197"/>
      <c r="O146" s="197"/>
      <c r="P146" s="198">
        <f>SUM(P147:P149)</f>
        <v>0</v>
      </c>
      <c r="Q146" s="197"/>
      <c r="R146" s="198">
        <f>SUM(R147:R149)</f>
        <v>25.79</v>
      </c>
      <c r="S146" s="197"/>
      <c r="T146" s="199">
        <f>SUM(T147:T149)</f>
        <v>0</v>
      </c>
      <c r="AR146" s="200" t="s">
        <v>83</v>
      </c>
      <c r="AT146" s="201" t="s">
        <v>75</v>
      </c>
      <c r="AU146" s="201" t="s">
        <v>83</v>
      </c>
      <c r="AY146" s="200" t="s">
        <v>198</v>
      </c>
      <c r="BK146" s="202">
        <f>SUM(BK147:BK149)</f>
        <v>0</v>
      </c>
    </row>
    <row r="147" spans="2:65" s="1" customFormat="1" ht="16.5" customHeight="1">
      <c r="B147" s="30"/>
      <c r="C147" s="205" t="s">
        <v>205</v>
      </c>
      <c r="D147" s="205" t="s">
        <v>201</v>
      </c>
      <c r="E147" s="206" t="s">
        <v>241</v>
      </c>
      <c r="F147" s="207" t="s">
        <v>242</v>
      </c>
      <c r="G147" s="208" t="s">
        <v>221</v>
      </c>
      <c r="H147" s="209">
        <v>11.59</v>
      </c>
      <c r="I147" s="210"/>
      <c r="J147" s="209">
        <f>ROUND(I147*H147,2)</f>
        <v>0</v>
      </c>
      <c r="K147" s="207" t="s">
        <v>1</v>
      </c>
      <c r="L147" s="34"/>
      <c r="M147" s="211" t="s">
        <v>1</v>
      </c>
      <c r="N147" s="212" t="s">
        <v>41</v>
      </c>
      <c r="O147" s="6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15" t="s">
        <v>205</v>
      </c>
      <c r="AT147" s="215" t="s">
        <v>201</v>
      </c>
      <c r="AU147" s="215" t="s">
        <v>85</v>
      </c>
      <c r="AY147" s="13" t="s">
        <v>198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3" t="s">
        <v>83</v>
      </c>
      <c r="BK147" s="216">
        <f>ROUND(I147*H147,2)</f>
        <v>0</v>
      </c>
      <c r="BL147" s="13" t="s">
        <v>205</v>
      </c>
      <c r="BM147" s="215" t="s">
        <v>215</v>
      </c>
    </row>
    <row r="148" spans="2:65" s="1" customFormat="1" ht="24" customHeight="1">
      <c r="B148" s="30"/>
      <c r="C148" s="205" t="s">
        <v>218</v>
      </c>
      <c r="D148" s="205" t="s">
        <v>201</v>
      </c>
      <c r="E148" s="206" t="s">
        <v>1728</v>
      </c>
      <c r="F148" s="207" t="s">
        <v>2496</v>
      </c>
      <c r="G148" s="208" t="s">
        <v>221</v>
      </c>
      <c r="H148" s="209">
        <v>2.9</v>
      </c>
      <c r="I148" s="210"/>
      <c r="J148" s="209">
        <f>ROUND(I148*H148,2)</f>
        <v>0</v>
      </c>
      <c r="K148" s="207" t="s">
        <v>1</v>
      </c>
      <c r="L148" s="34"/>
      <c r="M148" s="211" t="s">
        <v>1</v>
      </c>
      <c r="N148" s="212" t="s">
        <v>41</v>
      </c>
      <c r="O148" s="62"/>
      <c r="P148" s="213">
        <f>O148*H148</f>
        <v>0</v>
      </c>
      <c r="Q148" s="213">
        <v>1.7</v>
      </c>
      <c r="R148" s="213">
        <f>Q148*H148</f>
        <v>4.93</v>
      </c>
      <c r="S148" s="213">
        <v>0</v>
      </c>
      <c r="T148" s="214">
        <f>S148*H148</f>
        <v>0</v>
      </c>
      <c r="AR148" s="215" t="s">
        <v>205</v>
      </c>
      <c r="AT148" s="215" t="s">
        <v>201</v>
      </c>
      <c r="AU148" s="215" t="s">
        <v>85</v>
      </c>
      <c r="AY148" s="13" t="s">
        <v>198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3" t="s">
        <v>83</v>
      </c>
      <c r="BK148" s="216">
        <f>ROUND(I148*H148,2)</f>
        <v>0</v>
      </c>
      <c r="BL148" s="13" t="s">
        <v>205</v>
      </c>
      <c r="BM148" s="215" t="s">
        <v>222</v>
      </c>
    </row>
    <row r="149" spans="2:65" s="1" customFormat="1" ht="16.5" customHeight="1">
      <c r="B149" s="30"/>
      <c r="C149" s="205" t="s">
        <v>212</v>
      </c>
      <c r="D149" s="205" t="s">
        <v>201</v>
      </c>
      <c r="E149" s="206" t="s">
        <v>244</v>
      </c>
      <c r="F149" s="207" t="s">
        <v>245</v>
      </c>
      <c r="G149" s="208" t="s">
        <v>246</v>
      </c>
      <c r="H149" s="209">
        <v>20.86</v>
      </c>
      <c r="I149" s="210"/>
      <c r="J149" s="209">
        <f>ROUND(I149*H149,2)</f>
        <v>0</v>
      </c>
      <c r="K149" s="207" t="s">
        <v>1</v>
      </c>
      <c r="L149" s="34"/>
      <c r="M149" s="211" t="s">
        <v>1</v>
      </c>
      <c r="N149" s="212" t="s">
        <v>41</v>
      </c>
      <c r="O149" s="62"/>
      <c r="P149" s="213">
        <f>O149*H149</f>
        <v>0</v>
      </c>
      <c r="Q149" s="213">
        <v>1</v>
      </c>
      <c r="R149" s="213">
        <f>Q149*H149</f>
        <v>20.86</v>
      </c>
      <c r="S149" s="213">
        <v>0</v>
      </c>
      <c r="T149" s="214">
        <f>S149*H149</f>
        <v>0</v>
      </c>
      <c r="AR149" s="215" t="s">
        <v>205</v>
      </c>
      <c r="AT149" s="215" t="s">
        <v>201</v>
      </c>
      <c r="AU149" s="215" t="s">
        <v>85</v>
      </c>
      <c r="AY149" s="13" t="s">
        <v>198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3" t="s">
        <v>83</v>
      </c>
      <c r="BK149" s="216">
        <f>ROUND(I149*H149,2)</f>
        <v>0</v>
      </c>
      <c r="BL149" s="13" t="s">
        <v>205</v>
      </c>
      <c r="BM149" s="215" t="s">
        <v>216</v>
      </c>
    </row>
    <row r="150" spans="2:65" s="11" customFormat="1" ht="22.9" customHeight="1">
      <c r="B150" s="189"/>
      <c r="C150" s="190"/>
      <c r="D150" s="191" t="s">
        <v>75</v>
      </c>
      <c r="E150" s="203" t="s">
        <v>248</v>
      </c>
      <c r="F150" s="203" t="s">
        <v>249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P151</f>
        <v>0</v>
      </c>
      <c r="Q150" s="197"/>
      <c r="R150" s="198">
        <f>R151</f>
        <v>0</v>
      </c>
      <c r="S150" s="197"/>
      <c r="T150" s="199">
        <f>T151</f>
        <v>0</v>
      </c>
      <c r="AR150" s="200" t="s">
        <v>83</v>
      </c>
      <c r="AT150" s="201" t="s">
        <v>75</v>
      </c>
      <c r="AU150" s="201" t="s">
        <v>83</v>
      </c>
      <c r="AY150" s="200" t="s">
        <v>198</v>
      </c>
      <c r="BK150" s="202">
        <f>BK151</f>
        <v>0</v>
      </c>
    </row>
    <row r="151" spans="2:65" s="1" customFormat="1" ht="16.5" customHeight="1">
      <c r="B151" s="30"/>
      <c r="C151" s="205" t="s">
        <v>227</v>
      </c>
      <c r="D151" s="205" t="s">
        <v>201</v>
      </c>
      <c r="E151" s="206" t="s">
        <v>250</v>
      </c>
      <c r="F151" s="207" t="s">
        <v>251</v>
      </c>
      <c r="G151" s="208" t="s">
        <v>221</v>
      </c>
      <c r="H151" s="209">
        <v>14.33</v>
      </c>
      <c r="I151" s="210"/>
      <c r="J151" s="209">
        <f>ROUND(I151*H151,2)</f>
        <v>0</v>
      </c>
      <c r="K151" s="207" t="s">
        <v>1</v>
      </c>
      <c r="L151" s="34"/>
      <c r="M151" s="211" t="s">
        <v>1</v>
      </c>
      <c r="N151" s="212" t="s">
        <v>41</v>
      </c>
      <c r="O151" s="62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215" t="s">
        <v>205</v>
      </c>
      <c r="AT151" s="215" t="s">
        <v>201</v>
      </c>
      <c r="AU151" s="215" t="s">
        <v>85</v>
      </c>
      <c r="AY151" s="13" t="s">
        <v>198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3" t="s">
        <v>83</v>
      </c>
      <c r="BK151" s="216">
        <f>ROUND(I151*H151,2)</f>
        <v>0</v>
      </c>
      <c r="BL151" s="13" t="s">
        <v>205</v>
      </c>
      <c r="BM151" s="215" t="s">
        <v>230</v>
      </c>
    </row>
    <row r="152" spans="2:65" s="11" customFormat="1" ht="22.9" customHeight="1">
      <c r="B152" s="189"/>
      <c r="C152" s="190"/>
      <c r="D152" s="191" t="s">
        <v>75</v>
      </c>
      <c r="E152" s="203" t="s">
        <v>310</v>
      </c>
      <c r="F152" s="203" t="s">
        <v>547</v>
      </c>
      <c r="G152" s="190"/>
      <c r="H152" s="190"/>
      <c r="I152" s="193"/>
      <c r="J152" s="204">
        <f>BK152</f>
        <v>0</v>
      </c>
      <c r="K152" s="190"/>
      <c r="L152" s="195"/>
      <c r="M152" s="196"/>
      <c r="N152" s="197"/>
      <c r="O152" s="197"/>
      <c r="P152" s="198">
        <f>P153</f>
        <v>0</v>
      </c>
      <c r="Q152" s="197"/>
      <c r="R152" s="198">
        <f>R153</f>
        <v>1.4242999999999988</v>
      </c>
      <c r="S152" s="197"/>
      <c r="T152" s="199">
        <f>T153</f>
        <v>0</v>
      </c>
      <c r="AR152" s="200" t="s">
        <v>83</v>
      </c>
      <c r="AT152" s="201" t="s">
        <v>75</v>
      </c>
      <c r="AU152" s="201" t="s">
        <v>83</v>
      </c>
      <c r="AY152" s="200" t="s">
        <v>198</v>
      </c>
      <c r="BK152" s="202">
        <f>BK153</f>
        <v>0</v>
      </c>
    </row>
    <row r="153" spans="2:65" s="1" customFormat="1" ht="16.5" customHeight="1">
      <c r="B153" s="30"/>
      <c r="C153" s="205" t="s">
        <v>215</v>
      </c>
      <c r="D153" s="205" t="s">
        <v>201</v>
      </c>
      <c r="E153" s="206" t="s">
        <v>2497</v>
      </c>
      <c r="F153" s="207" t="s">
        <v>2498</v>
      </c>
      <c r="G153" s="208" t="s">
        <v>275</v>
      </c>
      <c r="H153" s="209">
        <v>5.4</v>
      </c>
      <c r="I153" s="210"/>
      <c r="J153" s="209">
        <f>ROUND(I153*H153,2)</f>
        <v>0</v>
      </c>
      <c r="K153" s="207" t="s">
        <v>1</v>
      </c>
      <c r="L153" s="34"/>
      <c r="M153" s="211" t="s">
        <v>1</v>
      </c>
      <c r="N153" s="212" t="s">
        <v>41</v>
      </c>
      <c r="O153" s="62"/>
      <c r="P153" s="213">
        <f>O153*H153</f>
        <v>0</v>
      </c>
      <c r="Q153" s="213">
        <v>0.26375925925925903</v>
      </c>
      <c r="R153" s="213">
        <f>Q153*H153</f>
        <v>1.4242999999999988</v>
      </c>
      <c r="S153" s="213">
        <v>0</v>
      </c>
      <c r="T153" s="214">
        <f>S153*H153</f>
        <v>0</v>
      </c>
      <c r="AR153" s="215" t="s">
        <v>205</v>
      </c>
      <c r="AT153" s="215" t="s">
        <v>201</v>
      </c>
      <c r="AU153" s="215" t="s">
        <v>85</v>
      </c>
      <c r="AY153" s="13" t="s">
        <v>198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3" t="s">
        <v>83</v>
      </c>
      <c r="BK153" s="216">
        <f>ROUND(I153*H153,2)</f>
        <v>0</v>
      </c>
      <c r="BL153" s="13" t="s">
        <v>205</v>
      </c>
      <c r="BM153" s="215" t="s">
        <v>231</v>
      </c>
    </row>
    <row r="154" spans="2:65" s="11" customFormat="1" ht="22.9" customHeight="1">
      <c r="B154" s="189"/>
      <c r="C154" s="190"/>
      <c r="D154" s="191" t="s">
        <v>75</v>
      </c>
      <c r="E154" s="203" t="s">
        <v>408</v>
      </c>
      <c r="F154" s="203" t="s">
        <v>2499</v>
      </c>
      <c r="G154" s="190"/>
      <c r="H154" s="190"/>
      <c r="I154" s="193"/>
      <c r="J154" s="204">
        <f>BK154</f>
        <v>0</v>
      </c>
      <c r="K154" s="190"/>
      <c r="L154" s="195"/>
      <c r="M154" s="196"/>
      <c r="N154" s="197"/>
      <c r="O154" s="197"/>
      <c r="P154" s="198">
        <f>P155</f>
        <v>0</v>
      </c>
      <c r="Q154" s="197"/>
      <c r="R154" s="198">
        <f>R155</f>
        <v>0.70015999999999867</v>
      </c>
      <c r="S154" s="197"/>
      <c r="T154" s="199">
        <f>T155</f>
        <v>0</v>
      </c>
      <c r="AR154" s="200" t="s">
        <v>83</v>
      </c>
      <c r="AT154" s="201" t="s">
        <v>75</v>
      </c>
      <c r="AU154" s="201" t="s">
        <v>83</v>
      </c>
      <c r="AY154" s="200" t="s">
        <v>198</v>
      </c>
      <c r="BK154" s="202">
        <f>BK155</f>
        <v>0</v>
      </c>
    </row>
    <row r="155" spans="2:65" s="1" customFormat="1" ht="24" customHeight="1">
      <c r="B155" s="30"/>
      <c r="C155" s="205" t="s">
        <v>235</v>
      </c>
      <c r="D155" s="205" t="s">
        <v>201</v>
      </c>
      <c r="E155" s="206" t="s">
        <v>2500</v>
      </c>
      <c r="F155" s="207" t="s">
        <v>2501</v>
      </c>
      <c r="G155" s="208" t="s">
        <v>275</v>
      </c>
      <c r="H155" s="209">
        <v>5.4</v>
      </c>
      <c r="I155" s="210"/>
      <c r="J155" s="209">
        <f>ROUND(I155*H155,2)</f>
        <v>0</v>
      </c>
      <c r="K155" s="207" t="s">
        <v>1</v>
      </c>
      <c r="L155" s="34"/>
      <c r="M155" s="211" t="s">
        <v>1</v>
      </c>
      <c r="N155" s="212" t="s">
        <v>41</v>
      </c>
      <c r="O155" s="62"/>
      <c r="P155" s="213">
        <f>O155*H155</f>
        <v>0</v>
      </c>
      <c r="Q155" s="213">
        <v>0.129659259259259</v>
      </c>
      <c r="R155" s="213">
        <f>Q155*H155</f>
        <v>0.70015999999999867</v>
      </c>
      <c r="S155" s="213">
        <v>0</v>
      </c>
      <c r="T155" s="214">
        <f>S155*H155</f>
        <v>0</v>
      </c>
      <c r="AR155" s="215" t="s">
        <v>205</v>
      </c>
      <c r="AT155" s="215" t="s">
        <v>201</v>
      </c>
      <c r="AU155" s="215" t="s">
        <v>85</v>
      </c>
      <c r="AY155" s="13" t="s">
        <v>198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3" t="s">
        <v>83</v>
      </c>
      <c r="BK155" s="216">
        <f>ROUND(I155*H155,2)</f>
        <v>0</v>
      </c>
      <c r="BL155" s="13" t="s">
        <v>205</v>
      </c>
      <c r="BM155" s="215" t="s">
        <v>238</v>
      </c>
    </row>
    <row r="156" spans="2:65" s="11" customFormat="1" ht="22.9" customHeight="1">
      <c r="B156" s="189"/>
      <c r="C156" s="190"/>
      <c r="D156" s="191" t="s">
        <v>75</v>
      </c>
      <c r="E156" s="203" t="s">
        <v>1733</v>
      </c>
      <c r="F156" s="203" t="s">
        <v>1734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SUM(P157:P158)</f>
        <v>0</v>
      </c>
      <c r="Q156" s="197"/>
      <c r="R156" s="198">
        <f>SUM(R157:R158)</f>
        <v>7.8789999999999971E-2</v>
      </c>
      <c r="S156" s="197"/>
      <c r="T156" s="199">
        <f>SUM(T157:T158)</f>
        <v>0</v>
      </c>
      <c r="AR156" s="200" t="s">
        <v>85</v>
      </c>
      <c r="AT156" s="201" t="s">
        <v>75</v>
      </c>
      <c r="AU156" s="201" t="s">
        <v>83</v>
      </c>
      <c r="AY156" s="200" t="s">
        <v>198</v>
      </c>
      <c r="BK156" s="202">
        <f>SUM(BK157:BK158)</f>
        <v>0</v>
      </c>
    </row>
    <row r="157" spans="2:65" s="1" customFormat="1" ht="16.5" customHeight="1">
      <c r="B157" s="30"/>
      <c r="C157" s="205" t="s">
        <v>222</v>
      </c>
      <c r="D157" s="205" t="s">
        <v>201</v>
      </c>
      <c r="E157" s="206" t="s">
        <v>2502</v>
      </c>
      <c r="F157" s="207" t="s">
        <v>2503</v>
      </c>
      <c r="G157" s="208" t="s">
        <v>204</v>
      </c>
      <c r="H157" s="209">
        <v>2</v>
      </c>
      <c r="I157" s="210"/>
      <c r="J157" s="209">
        <f>ROUND(I157*H157,2)</f>
        <v>0</v>
      </c>
      <c r="K157" s="207" t="s">
        <v>1</v>
      </c>
      <c r="L157" s="34"/>
      <c r="M157" s="211" t="s">
        <v>1</v>
      </c>
      <c r="N157" s="212" t="s">
        <v>41</v>
      </c>
      <c r="O157" s="62"/>
      <c r="P157" s="213">
        <f>O157*H157</f>
        <v>0</v>
      </c>
      <c r="Q157" s="213">
        <v>3.8E-3</v>
      </c>
      <c r="R157" s="213">
        <f>Q157*H157</f>
        <v>7.6E-3</v>
      </c>
      <c r="S157" s="213">
        <v>0</v>
      </c>
      <c r="T157" s="214">
        <f>S157*H157</f>
        <v>0</v>
      </c>
      <c r="AR157" s="215" t="s">
        <v>231</v>
      </c>
      <c r="AT157" s="215" t="s">
        <v>201</v>
      </c>
      <c r="AU157" s="215" t="s">
        <v>85</v>
      </c>
      <c r="AY157" s="13" t="s">
        <v>198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3" t="s">
        <v>83</v>
      </c>
      <c r="BK157" s="216">
        <f>ROUND(I157*H157,2)</f>
        <v>0</v>
      </c>
      <c r="BL157" s="13" t="s">
        <v>231</v>
      </c>
      <c r="BM157" s="215" t="s">
        <v>243</v>
      </c>
    </row>
    <row r="158" spans="2:65" s="1" customFormat="1" ht="16.5" customHeight="1">
      <c r="B158" s="30"/>
      <c r="C158" s="205" t="s">
        <v>199</v>
      </c>
      <c r="D158" s="205" t="s">
        <v>201</v>
      </c>
      <c r="E158" s="206" t="s">
        <v>2504</v>
      </c>
      <c r="F158" s="207" t="s">
        <v>2505</v>
      </c>
      <c r="G158" s="208" t="s">
        <v>256</v>
      </c>
      <c r="H158" s="209">
        <v>17.71</v>
      </c>
      <c r="I158" s="210"/>
      <c r="J158" s="209">
        <f>ROUND(I158*H158,2)</f>
        <v>0</v>
      </c>
      <c r="K158" s="207" t="s">
        <v>1</v>
      </c>
      <c r="L158" s="34"/>
      <c r="M158" s="211" t="s">
        <v>1</v>
      </c>
      <c r="N158" s="212" t="s">
        <v>41</v>
      </c>
      <c r="O158" s="62"/>
      <c r="P158" s="213">
        <f>O158*H158</f>
        <v>0</v>
      </c>
      <c r="Q158" s="213">
        <v>4.0197628458498004E-3</v>
      </c>
      <c r="R158" s="213">
        <f>Q158*H158</f>
        <v>7.1189999999999976E-2</v>
      </c>
      <c r="S158" s="213">
        <v>0</v>
      </c>
      <c r="T158" s="214">
        <f>S158*H158</f>
        <v>0</v>
      </c>
      <c r="AR158" s="215" t="s">
        <v>231</v>
      </c>
      <c r="AT158" s="215" t="s">
        <v>201</v>
      </c>
      <c r="AU158" s="215" t="s">
        <v>85</v>
      </c>
      <c r="AY158" s="13" t="s">
        <v>198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3" t="s">
        <v>83</v>
      </c>
      <c r="BK158" s="216">
        <f>ROUND(I158*H158,2)</f>
        <v>0</v>
      </c>
      <c r="BL158" s="13" t="s">
        <v>231</v>
      </c>
      <c r="BM158" s="215" t="s">
        <v>247</v>
      </c>
    </row>
    <row r="159" spans="2:65" s="11" customFormat="1" ht="22.9" customHeight="1">
      <c r="B159" s="189"/>
      <c r="C159" s="190"/>
      <c r="D159" s="191" t="s">
        <v>75</v>
      </c>
      <c r="E159" s="203" t="s">
        <v>521</v>
      </c>
      <c r="F159" s="203" t="s">
        <v>1879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P160</f>
        <v>0</v>
      </c>
      <c r="Q159" s="197"/>
      <c r="R159" s="198">
        <f>R160</f>
        <v>0.60599999999999998</v>
      </c>
      <c r="S159" s="197"/>
      <c r="T159" s="199">
        <f>T160</f>
        <v>0</v>
      </c>
      <c r="AR159" s="200" t="s">
        <v>83</v>
      </c>
      <c r="AT159" s="201" t="s">
        <v>75</v>
      </c>
      <c r="AU159" s="201" t="s">
        <v>83</v>
      </c>
      <c r="AY159" s="200" t="s">
        <v>198</v>
      </c>
      <c r="BK159" s="202">
        <f>BK160</f>
        <v>0</v>
      </c>
    </row>
    <row r="160" spans="2:65" s="1" customFormat="1" ht="16.5" customHeight="1">
      <c r="B160" s="30"/>
      <c r="C160" s="205" t="s">
        <v>216</v>
      </c>
      <c r="D160" s="205" t="s">
        <v>201</v>
      </c>
      <c r="E160" s="206" t="s">
        <v>2506</v>
      </c>
      <c r="F160" s="207" t="s">
        <v>2507</v>
      </c>
      <c r="G160" s="208" t="s">
        <v>221</v>
      </c>
      <c r="H160" s="209">
        <v>0.24</v>
      </c>
      <c r="I160" s="210"/>
      <c r="J160" s="209">
        <f>ROUND(I160*H160,2)</f>
        <v>0</v>
      </c>
      <c r="K160" s="207" t="s">
        <v>1</v>
      </c>
      <c r="L160" s="34"/>
      <c r="M160" s="211" t="s">
        <v>1</v>
      </c>
      <c r="N160" s="212" t="s">
        <v>41</v>
      </c>
      <c r="O160" s="62"/>
      <c r="P160" s="213">
        <f>O160*H160</f>
        <v>0</v>
      </c>
      <c r="Q160" s="213">
        <v>2.5249999999999999</v>
      </c>
      <c r="R160" s="213">
        <f>Q160*H160</f>
        <v>0.60599999999999998</v>
      </c>
      <c r="S160" s="213">
        <v>0</v>
      </c>
      <c r="T160" s="214">
        <f>S160*H160</f>
        <v>0</v>
      </c>
      <c r="AR160" s="215" t="s">
        <v>205</v>
      </c>
      <c r="AT160" s="215" t="s">
        <v>201</v>
      </c>
      <c r="AU160" s="215" t="s">
        <v>85</v>
      </c>
      <c r="AY160" s="13" t="s">
        <v>198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3" t="s">
        <v>83</v>
      </c>
      <c r="BK160" s="216">
        <f>ROUND(I160*H160,2)</f>
        <v>0</v>
      </c>
      <c r="BL160" s="13" t="s">
        <v>205</v>
      </c>
      <c r="BM160" s="215" t="s">
        <v>252</v>
      </c>
    </row>
    <row r="161" spans="2:65" s="11" customFormat="1" ht="22.9" customHeight="1">
      <c r="B161" s="189"/>
      <c r="C161" s="190"/>
      <c r="D161" s="191" t="s">
        <v>75</v>
      </c>
      <c r="E161" s="203" t="s">
        <v>528</v>
      </c>
      <c r="F161" s="203" t="s">
        <v>2508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SUM(P162:P164)</f>
        <v>0</v>
      </c>
      <c r="Q161" s="197"/>
      <c r="R161" s="198">
        <f>SUM(R162:R164)</f>
        <v>0.13</v>
      </c>
      <c r="S161" s="197"/>
      <c r="T161" s="199">
        <f>SUM(T162:T164)</f>
        <v>0</v>
      </c>
      <c r="AR161" s="200" t="s">
        <v>83</v>
      </c>
      <c r="AT161" s="201" t="s">
        <v>75</v>
      </c>
      <c r="AU161" s="201" t="s">
        <v>83</v>
      </c>
      <c r="AY161" s="200" t="s">
        <v>198</v>
      </c>
      <c r="BK161" s="202">
        <f>SUM(BK162:BK164)</f>
        <v>0</v>
      </c>
    </row>
    <row r="162" spans="2:65" s="1" customFormat="1" ht="16.5" customHeight="1">
      <c r="B162" s="30"/>
      <c r="C162" s="205" t="s">
        <v>223</v>
      </c>
      <c r="D162" s="205" t="s">
        <v>201</v>
      </c>
      <c r="E162" s="206" t="s">
        <v>2509</v>
      </c>
      <c r="F162" s="207" t="s">
        <v>2510</v>
      </c>
      <c r="G162" s="208" t="s">
        <v>256</v>
      </c>
      <c r="H162" s="209">
        <v>19.2</v>
      </c>
      <c r="I162" s="210"/>
      <c r="J162" s="209">
        <f>ROUND(I162*H162,2)</f>
        <v>0</v>
      </c>
      <c r="K162" s="207" t="s">
        <v>1</v>
      </c>
      <c r="L162" s="34"/>
      <c r="M162" s="211" t="s">
        <v>1</v>
      </c>
      <c r="N162" s="212" t="s">
        <v>41</v>
      </c>
      <c r="O162" s="62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215" t="s">
        <v>205</v>
      </c>
      <c r="AT162" s="215" t="s">
        <v>201</v>
      </c>
      <c r="AU162" s="215" t="s">
        <v>85</v>
      </c>
      <c r="AY162" s="13" t="s">
        <v>198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3" t="s">
        <v>83</v>
      </c>
      <c r="BK162" s="216">
        <f>ROUND(I162*H162,2)</f>
        <v>0</v>
      </c>
      <c r="BL162" s="13" t="s">
        <v>205</v>
      </c>
      <c r="BM162" s="215" t="s">
        <v>257</v>
      </c>
    </row>
    <row r="163" spans="2:65" s="1" customFormat="1" ht="16.5" customHeight="1">
      <c r="B163" s="30"/>
      <c r="C163" s="205" t="s">
        <v>230</v>
      </c>
      <c r="D163" s="205" t="s">
        <v>201</v>
      </c>
      <c r="E163" s="206" t="s">
        <v>2511</v>
      </c>
      <c r="F163" s="207" t="s">
        <v>2512</v>
      </c>
      <c r="G163" s="208" t="s">
        <v>2513</v>
      </c>
      <c r="H163" s="209">
        <v>1</v>
      </c>
      <c r="I163" s="210"/>
      <c r="J163" s="209">
        <f>ROUND(I163*H163,2)</f>
        <v>0</v>
      </c>
      <c r="K163" s="207" t="s">
        <v>1</v>
      </c>
      <c r="L163" s="34"/>
      <c r="M163" s="211" t="s">
        <v>1</v>
      </c>
      <c r="N163" s="212" t="s">
        <v>41</v>
      </c>
      <c r="O163" s="62"/>
      <c r="P163" s="213">
        <f>O163*H163</f>
        <v>0</v>
      </c>
      <c r="Q163" s="213">
        <v>0.13</v>
      </c>
      <c r="R163" s="213">
        <f>Q163*H163</f>
        <v>0.13</v>
      </c>
      <c r="S163" s="213">
        <v>0</v>
      </c>
      <c r="T163" s="214">
        <f>S163*H163</f>
        <v>0</v>
      </c>
      <c r="AR163" s="215" t="s">
        <v>205</v>
      </c>
      <c r="AT163" s="215" t="s">
        <v>201</v>
      </c>
      <c r="AU163" s="215" t="s">
        <v>85</v>
      </c>
      <c r="AY163" s="13" t="s">
        <v>198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3" t="s">
        <v>83</v>
      </c>
      <c r="BK163" s="216">
        <f>ROUND(I163*H163,2)</f>
        <v>0</v>
      </c>
      <c r="BL163" s="13" t="s">
        <v>205</v>
      </c>
      <c r="BM163" s="215" t="s">
        <v>260</v>
      </c>
    </row>
    <row r="164" spans="2:65" s="1" customFormat="1" ht="16.5" customHeight="1">
      <c r="B164" s="30"/>
      <c r="C164" s="205" t="s">
        <v>8</v>
      </c>
      <c r="D164" s="205" t="s">
        <v>201</v>
      </c>
      <c r="E164" s="206" t="s">
        <v>2514</v>
      </c>
      <c r="F164" s="207" t="s">
        <v>2515</v>
      </c>
      <c r="G164" s="208" t="s">
        <v>2516</v>
      </c>
      <c r="H164" s="209">
        <v>3</v>
      </c>
      <c r="I164" s="210"/>
      <c r="J164" s="209">
        <f>ROUND(I164*H164,2)</f>
        <v>0</v>
      </c>
      <c r="K164" s="207" t="s">
        <v>1</v>
      </c>
      <c r="L164" s="34"/>
      <c r="M164" s="211" t="s">
        <v>1</v>
      </c>
      <c r="N164" s="212" t="s">
        <v>41</v>
      </c>
      <c r="O164" s="62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15" t="s">
        <v>205</v>
      </c>
      <c r="AT164" s="215" t="s">
        <v>201</v>
      </c>
      <c r="AU164" s="215" t="s">
        <v>85</v>
      </c>
      <c r="AY164" s="13" t="s">
        <v>198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3" t="s">
        <v>83</v>
      </c>
      <c r="BK164" s="216">
        <f>ROUND(I164*H164,2)</f>
        <v>0</v>
      </c>
      <c r="BL164" s="13" t="s">
        <v>205</v>
      </c>
      <c r="BM164" s="215" t="s">
        <v>263</v>
      </c>
    </row>
    <row r="165" spans="2:65" s="11" customFormat="1" ht="22.9" customHeight="1">
      <c r="B165" s="189"/>
      <c r="C165" s="190"/>
      <c r="D165" s="191" t="s">
        <v>75</v>
      </c>
      <c r="E165" s="203" t="s">
        <v>1892</v>
      </c>
      <c r="F165" s="203" t="s">
        <v>1893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P166</f>
        <v>0</v>
      </c>
      <c r="Q165" s="197"/>
      <c r="R165" s="198">
        <f>R166</f>
        <v>0</v>
      </c>
      <c r="S165" s="197"/>
      <c r="T165" s="199">
        <f>T166</f>
        <v>0</v>
      </c>
      <c r="AR165" s="200" t="s">
        <v>83</v>
      </c>
      <c r="AT165" s="201" t="s">
        <v>75</v>
      </c>
      <c r="AU165" s="201" t="s">
        <v>83</v>
      </c>
      <c r="AY165" s="200" t="s">
        <v>198</v>
      </c>
      <c r="BK165" s="202">
        <f>BK166</f>
        <v>0</v>
      </c>
    </row>
    <row r="166" spans="2:65" s="1" customFormat="1" ht="16.5" customHeight="1">
      <c r="B166" s="30"/>
      <c r="C166" s="205" t="s">
        <v>231</v>
      </c>
      <c r="D166" s="205" t="s">
        <v>201</v>
      </c>
      <c r="E166" s="206" t="s">
        <v>1894</v>
      </c>
      <c r="F166" s="207" t="s">
        <v>1895</v>
      </c>
      <c r="G166" s="208" t="s">
        <v>266</v>
      </c>
      <c r="H166" s="209">
        <v>2.81</v>
      </c>
      <c r="I166" s="210"/>
      <c r="J166" s="209">
        <f>ROUND(I166*H166,2)</f>
        <v>0</v>
      </c>
      <c r="K166" s="207" t="s">
        <v>1</v>
      </c>
      <c r="L166" s="34"/>
      <c r="M166" s="217" t="s">
        <v>1</v>
      </c>
      <c r="N166" s="218" t="s">
        <v>41</v>
      </c>
      <c r="O166" s="219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AR166" s="215" t="s">
        <v>205</v>
      </c>
      <c r="AT166" s="215" t="s">
        <v>201</v>
      </c>
      <c r="AU166" s="215" t="s">
        <v>85</v>
      </c>
      <c r="AY166" s="13" t="s">
        <v>198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3" t="s">
        <v>83</v>
      </c>
      <c r="BK166" s="216">
        <f>ROUND(I166*H166,2)</f>
        <v>0</v>
      </c>
      <c r="BL166" s="13" t="s">
        <v>205</v>
      </c>
      <c r="BM166" s="215" t="s">
        <v>267</v>
      </c>
    </row>
    <row r="167" spans="2:65" s="1" customFormat="1" ht="6.95" customHeight="1">
      <c r="B167" s="45"/>
      <c r="C167" s="46"/>
      <c r="D167" s="46"/>
      <c r="E167" s="46"/>
      <c r="F167" s="46"/>
      <c r="G167" s="46"/>
      <c r="H167" s="46"/>
      <c r="I167" s="146"/>
      <c r="J167" s="46"/>
      <c r="K167" s="46"/>
      <c r="L167" s="34"/>
    </row>
  </sheetData>
  <sheetProtection algorithmName="SHA-512" hashValue="tEkVNHf62ZXTjJdCLqUkUTy/a2rXOh+LXmXFANAXtLZfe32KNSd+5L5w51rXKbXWDrArbREcyhEz21+GHuWy/g==" saltValue="mMK0k6dQRAmU3aiNxqCGus/iVpuOBU/4xHIgo5GnD/oViEsM8UggA0g3NuJ5cuWwCcgdhQtjkBIFg0ZC7epRiw==" spinCount="100000" sheet="1" objects="1" scenarios="1" formatColumns="0" formatRows="0" autoFilter="0"/>
  <autoFilter ref="C137:K166" xr:uid="{00000000-0009-0000-0000-000008000000}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26</vt:i4>
      </vt:variant>
    </vt:vector>
  </HeadingPairs>
  <TitlesOfParts>
    <vt:vector size="39" baseType="lpstr">
      <vt:lpstr>Rekapitulace stavby</vt:lpstr>
      <vt:lpstr>1D.1.1 - ARCHITEKTONICKO-...</vt:lpstr>
      <vt:lpstr>1D.1.4 - ELEKTROINSTALACE...</vt:lpstr>
      <vt:lpstr>1D.1.5 - ZDRAVOTECHNICKÉ ...</vt:lpstr>
      <vt:lpstr>1D.1.6 - ZAŘÍZENÍ PRO VYT...</vt:lpstr>
      <vt:lpstr>1D.1.7 - VZDUCHOTECHNIKA</vt:lpstr>
      <vt:lpstr>1D.1.8 - ELEKTROINSTALACE...</vt:lpstr>
      <vt:lpstr>1D.1.9 - VNITŘNÍ ROZVOD P...</vt:lpstr>
      <vt:lpstr>2D - SO 02 VENKOVNÍ KANAL...</vt:lpstr>
      <vt:lpstr>3D - SO 03 VODOVOD</vt:lpstr>
      <vt:lpstr>5D - SO 05 PŘÍPOJKA NTL</vt:lpstr>
      <vt:lpstr>6D - SO 06 ZPEVNĚNÉ PLOCHY</vt:lpstr>
      <vt:lpstr>ORN - OSTATNÍ ROZPOČTOVÉ ...</vt:lpstr>
      <vt:lpstr>'1D.1.1 - ARCHITEKTONICKO-...'!Názvy_tisku</vt:lpstr>
      <vt:lpstr>'1D.1.4 - ELEKTROINSTALACE...'!Názvy_tisku</vt:lpstr>
      <vt:lpstr>'1D.1.5 - ZDRAVOTECHNICKÉ ...'!Názvy_tisku</vt:lpstr>
      <vt:lpstr>'1D.1.6 - ZAŘÍZENÍ PRO VYT...'!Názvy_tisku</vt:lpstr>
      <vt:lpstr>'1D.1.7 - VZDUCHOTECHNIKA'!Názvy_tisku</vt:lpstr>
      <vt:lpstr>'1D.1.8 - ELEKTROINSTALACE...'!Názvy_tisku</vt:lpstr>
      <vt:lpstr>'1D.1.9 - VNITŘNÍ ROZVOD P...'!Názvy_tisku</vt:lpstr>
      <vt:lpstr>'2D - SO 02 VENKOVNÍ KANAL...'!Názvy_tisku</vt:lpstr>
      <vt:lpstr>'3D - SO 03 VODOVOD'!Názvy_tisku</vt:lpstr>
      <vt:lpstr>'5D - SO 05 PŘÍPOJKA NTL'!Názvy_tisku</vt:lpstr>
      <vt:lpstr>'6D - SO 06 ZPEVNĚNÉ PLOCHY'!Názvy_tisku</vt:lpstr>
      <vt:lpstr>'ORN - OSTATNÍ ROZPOČTOVÉ ...'!Názvy_tisku</vt:lpstr>
      <vt:lpstr>'Rekapitulace stavby'!Názvy_tisku</vt:lpstr>
      <vt:lpstr>'1D.1.1 - ARCHITEKTONICKO-...'!Oblast_tisku</vt:lpstr>
      <vt:lpstr>'1D.1.4 - ELEKTROINSTALACE...'!Oblast_tisku</vt:lpstr>
      <vt:lpstr>'1D.1.5 - ZDRAVOTECHNICKÉ ...'!Oblast_tisku</vt:lpstr>
      <vt:lpstr>'1D.1.6 - ZAŘÍZENÍ PRO VYT...'!Oblast_tisku</vt:lpstr>
      <vt:lpstr>'1D.1.7 - VZDUCHOTECHNIKA'!Oblast_tisku</vt:lpstr>
      <vt:lpstr>'1D.1.8 - ELEKTROINSTALACE...'!Oblast_tisku</vt:lpstr>
      <vt:lpstr>'1D.1.9 - VNITŘNÍ ROZVOD P...'!Oblast_tisku</vt:lpstr>
      <vt:lpstr>'2D - SO 02 VENKOVNÍ KANAL...'!Oblast_tisku</vt:lpstr>
      <vt:lpstr>'3D - SO 03 VODOVOD'!Oblast_tisku</vt:lpstr>
      <vt:lpstr>'5D - SO 05 PŘÍPOJKA NTL'!Oblast_tisku</vt:lpstr>
      <vt:lpstr>'6D - SO 06 ZPEVNĚNÉ PLOCHY'!Oblast_tisku</vt:lpstr>
      <vt:lpstr>'ORN - OSTATNÍ ROZPOČTOVÉ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RINN\Rinn</dc:creator>
  <cp:lastModifiedBy>Uživatel systému Windows</cp:lastModifiedBy>
  <dcterms:created xsi:type="dcterms:W3CDTF">2019-11-28T13:17:27Z</dcterms:created>
  <dcterms:modified xsi:type="dcterms:W3CDTF">2019-11-28T13:24:33Z</dcterms:modified>
</cp:coreProperties>
</file>