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L:\LukášováL\005_PROJEKTY_MANAŽERŮ\Šárka_Šedová\"/>
    </mc:Choice>
  </mc:AlternateContent>
  <xr:revisionPtr revIDLastSave="0" documentId="13_ncr:1_{0554FFC9-9812-4DC5-BFEF-DA8A173929BD}" xr6:coauthVersionLast="47" xr6:coauthVersionMax="47" xr10:uidLastSave="{00000000-0000-0000-0000-000000000000}"/>
  <bookViews>
    <workbookView xWindow="45" yWindow="30" windowWidth="28755" windowHeight="15450" activeTab="3" xr2:uid="{00000000-000D-0000-FFFF-FFFF00000000}"/>
  </bookViews>
  <sheets>
    <sheet name="Rekapitulace stavby" sheetId="1" r:id="rId1"/>
    <sheet name="01 - Vytápění" sheetId="2" r:id="rId2"/>
    <sheet name="02 - FVE" sheetId="3" r:id="rId3"/>
    <sheet name="03 - Ostatní náklady" sheetId="4" r:id="rId4"/>
  </sheets>
  <definedNames>
    <definedName name="_xlnm._FilterDatabase" localSheetId="1" hidden="1">'01 - Vytápění'!$C$127:$K$246</definedName>
    <definedName name="_xlnm._FilterDatabase" localSheetId="2" hidden="1">'02 - FVE'!$C$117:$K$133</definedName>
    <definedName name="_xlnm._FilterDatabase" localSheetId="3" hidden="1">'03 - Ostatní náklady'!$C$116:$K$125</definedName>
    <definedName name="_xlnm.Print_Titles" localSheetId="1">'01 - Vytápění'!$127:$127</definedName>
    <definedName name="_xlnm.Print_Titles" localSheetId="2">'02 - FVE'!$117:$117</definedName>
    <definedName name="_xlnm.Print_Titles" localSheetId="3">'03 - Ostatní náklady'!$116:$116</definedName>
    <definedName name="_xlnm.Print_Titles" localSheetId="0">'Rekapitulace stavby'!$92:$92</definedName>
    <definedName name="_xlnm.Print_Area" localSheetId="1">'01 - Vytápění'!$C$115:$J$246</definedName>
    <definedName name="_xlnm.Print_Area" localSheetId="2">'02 - FVE'!$C$105:$J$133</definedName>
    <definedName name="_xlnm.Print_Area" localSheetId="3">'03 - Ostatní náklady'!$C$104:$J$125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5" i="4" l="1"/>
  <c r="J124" i="4"/>
  <c r="J126" i="3"/>
  <c r="J132" i="3" l="1"/>
  <c r="J112" i="3"/>
  <c r="J111" i="4" s="1"/>
  <c r="J122" i="2"/>
  <c r="J37" i="4"/>
  <c r="J36" i="4"/>
  <c r="AY97" i="1" s="1"/>
  <c r="J35" i="4"/>
  <c r="AX97" i="1" s="1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E24" i="4"/>
  <c r="J114" i="4"/>
  <c r="J23" i="4"/>
  <c r="J21" i="4"/>
  <c r="E21" i="4"/>
  <c r="J113" i="4" s="1"/>
  <c r="J20" i="4"/>
  <c r="J18" i="4"/>
  <c r="E18" i="4"/>
  <c r="F114" i="4" s="1"/>
  <c r="J17" i="4"/>
  <c r="J15" i="4"/>
  <c r="E15" i="4"/>
  <c r="F91" i="4" s="1"/>
  <c r="J14" i="4"/>
  <c r="J12" i="4"/>
  <c r="E7" i="4"/>
  <c r="E85" i="4" s="1"/>
  <c r="J37" i="3"/>
  <c r="J36" i="3"/>
  <c r="AY96" i="1" s="1"/>
  <c r="J35" i="3"/>
  <c r="AX96" i="1" s="1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F112" i="3"/>
  <c r="E110" i="3"/>
  <c r="F89" i="3"/>
  <c r="E87" i="3"/>
  <c r="J24" i="3"/>
  <c r="E24" i="3"/>
  <c r="J92" i="3"/>
  <c r="J23" i="3"/>
  <c r="J21" i="3"/>
  <c r="E21" i="3"/>
  <c r="J114" i="3" s="1"/>
  <c r="J20" i="3"/>
  <c r="J18" i="3"/>
  <c r="E18" i="3"/>
  <c r="F115" i="3" s="1"/>
  <c r="J17" i="3"/>
  <c r="J15" i="3"/>
  <c r="E15" i="3"/>
  <c r="F114" i="3"/>
  <c r="J14" i="3"/>
  <c r="J12" i="3"/>
  <c r="J89" i="3"/>
  <c r="E7" i="3"/>
  <c r="E85" i="3"/>
  <c r="J37" i="2"/>
  <c r="J36" i="2"/>
  <c r="AY95" i="1" s="1"/>
  <c r="J35" i="2"/>
  <c r="AX95" i="1" s="1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T154" i="2"/>
  <c r="R155" i="2"/>
  <c r="R154" i="2"/>
  <c r="P155" i="2"/>
  <c r="P154" i="2" s="1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F122" i="2"/>
  <c r="E120" i="2"/>
  <c r="F89" i="2"/>
  <c r="E87" i="2"/>
  <c r="J24" i="2"/>
  <c r="E24" i="2"/>
  <c r="J125" i="2" s="1"/>
  <c r="J23" i="2"/>
  <c r="J21" i="2"/>
  <c r="E21" i="2"/>
  <c r="J91" i="2" s="1"/>
  <c r="J20" i="2"/>
  <c r="J18" i="2"/>
  <c r="E18" i="2"/>
  <c r="F125" i="2"/>
  <c r="J17" i="2"/>
  <c r="J15" i="2"/>
  <c r="E15" i="2"/>
  <c r="F124" i="2" s="1"/>
  <c r="J14" i="2"/>
  <c r="J12" i="2"/>
  <c r="J89" i="2"/>
  <c r="E7" i="2"/>
  <c r="E118" i="2"/>
  <c r="L90" i="1"/>
  <c r="AM90" i="1"/>
  <c r="AM89" i="1"/>
  <c r="L89" i="1"/>
  <c r="AM87" i="1"/>
  <c r="L87" i="1"/>
  <c r="L85" i="1"/>
  <c r="L84" i="1"/>
  <c r="J244" i="2"/>
  <c r="BK238" i="2"/>
  <c r="J236" i="2"/>
  <c r="J235" i="2"/>
  <c r="BK232" i="2"/>
  <c r="J231" i="2"/>
  <c r="BK229" i="2"/>
  <c r="BK227" i="2"/>
  <c r="J227" i="2"/>
  <c r="BK225" i="2"/>
  <c r="BK223" i="2"/>
  <c r="J222" i="2"/>
  <c r="BK219" i="2"/>
  <c r="BK217" i="2"/>
  <c r="BK216" i="2"/>
  <c r="J213" i="2"/>
  <c r="J212" i="2"/>
  <c r="J204" i="2"/>
  <c r="BK200" i="2"/>
  <c r="BK197" i="2"/>
  <c r="BK196" i="2"/>
  <c r="BK194" i="2"/>
  <c r="J190" i="2"/>
  <c r="BK186" i="2"/>
  <c r="J181" i="2"/>
  <c r="BK179" i="2"/>
  <c r="J170" i="2"/>
  <c r="J166" i="2"/>
  <c r="J163" i="2"/>
  <c r="BK149" i="2"/>
  <c r="BK146" i="2"/>
  <c r="BK131" i="2"/>
  <c r="J161" i="2"/>
  <c r="BK155" i="2"/>
  <c r="BK150" i="2"/>
  <c r="BK145" i="2"/>
  <c r="J142" i="2"/>
  <c r="J137" i="2"/>
  <c r="BK133" i="2"/>
  <c r="BK246" i="2"/>
  <c r="J242" i="2"/>
  <c r="J240" i="2"/>
  <c r="J176" i="2"/>
  <c r="J175" i="2"/>
  <c r="BK170" i="2"/>
  <c r="BK167" i="2"/>
  <c r="BK165" i="2"/>
  <c r="J155" i="2"/>
  <c r="J153" i="2"/>
  <c r="J150" i="2"/>
  <c r="BK147" i="2"/>
  <c r="J144" i="2"/>
  <c r="BK143" i="2"/>
  <c r="BK139" i="2"/>
  <c r="J133" i="2"/>
  <c r="J206" i="2"/>
  <c r="J202" i="2"/>
  <c r="BK198" i="2"/>
  <c r="J192" i="2"/>
  <c r="BK189" i="2"/>
  <c r="J186" i="2"/>
  <c r="BK182" i="2"/>
  <c r="J179" i="2"/>
  <c r="J172" i="2"/>
  <c r="BK166" i="2"/>
  <c r="BK148" i="2"/>
  <c r="BK137" i="2"/>
  <c r="BK127" i="3"/>
  <c r="BK120" i="3"/>
  <c r="BK131" i="3"/>
  <c r="BK125" i="3"/>
  <c r="J120" i="3"/>
  <c r="J125" i="3"/>
  <c r="J129" i="3"/>
  <c r="BK125" i="4"/>
  <c r="BK120" i="4"/>
  <c r="BK123" i="4"/>
  <c r="BK119" i="4"/>
  <c r="BK244" i="2"/>
  <c r="BK242" i="2"/>
  <c r="J237" i="2"/>
  <c r="BK235" i="2"/>
  <c r="BK234" i="2"/>
  <c r="J233" i="2"/>
  <c r="BK231" i="2"/>
  <c r="J230" i="2"/>
  <c r="J228" i="2"/>
  <c r="BK226" i="2"/>
  <c r="J225" i="2"/>
  <c r="J224" i="2"/>
  <c r="BK222" i="2"/>
  <c r="BK220" i="2"/>
  <c r="J220" i="2"/>
  <c r="J217" i="2"/>
  <c r="J216" i="2"/>
  <c r="BK212" i="2"/>
  <c r="J205" i="2"/>
  <c r="BK204" i="2"/>
  <c r="BK202" i="2"/>
  <c r="J197" i="2"/>
  <c r="J195" i="2"/>
  <c r="BK193" i="2"/>
  <c r="BK188" i="2"/>
  <c r="BK187" i="2"/>
  <c r="J182" i="2"/>
  <c r="BK174" i="2"/>
  <c r="J167" i="2"/>
  <c r="J165" i="2"/>
  <c r="J157" i="2"/>
  <c r="J148" i="2"/>
  <c r="BK134" i="2"/>
  <c r="J159" i="2"/>
  <c r="BK153" i="2"/>
  <c r="BK151" i="2"/>
  <c r="J149" i="2"/>
  <c r="BK144" i="2"/>
  <c r="J140" i="2"/>
  <c r="J135" i="2"/>
  <c r="BK135" i="2"/>
  <c r="J211" i="2"/>
  <c r="BK205" i="2"/>
  <c r="J200" i="2"/>
  <c r="J194" i="2"/>
  <c r="J191" i="2"/>
  <c r="J188" i="2"/>
  <c r="BK183" i="2"/>
  <c r="BK181" i="2"/>
  <c r="BK176" i="2"/>
  <c r="J162" i="2"/>
  <c r="J158" i="2"/>
  <c r="J139" i="2"/>
  <c r="J131" i="2"/>
  <c r="BK124" i="3"/>
  <c r="BK133" i="3"/>
  <c r="J124" i="3"/>
  <c r="J133" i="3"/>
  <c r="J123" i="3"/>
  <c r="J121" i="3"/>
  <c r="J123" i="4"/>
  <c r="J119" i="4"/>
  <c r="J120" i="4"/>
  <c r="J121" i="4"/>
  <c r="BK245" i="2"/>
  <c r="BK236" i="2"/>
  <c r="BK233" i="2"/>
  <c r="J229" i="2"/>
  <c r="J223" i="2"/>
  <c r="J219" i="2"/>
  <c r="BK213" i="2"/>
  <c r="BK206" i="2"/>
  <c r="J199" i="2"/>
  <c r="BK191" i="2"/>
  <c r="J185" i="2"/>
  <c r="J177" i="2"/>
  <c r="BK161" i="2"/>
  <c r="BK142" i="2"/>
  <c r="J143" i="2"/>
  <c r="BK132" i="2"/>
  <c r="J241" i="2"/>
  <c r="J171" i="2"/>
  <c r="BK163" i="2"/>
  <c r="J151" i="2"/>
  <c r="J145" i="2"/>
  <c r="BK138" i="2"/>
  <c r="BK201" i="2"/>
  <c r="J193" i="2"/>
  <c r="J187" i="2"/>
  <c r="BK180" i="2"/>
  <c r="BK159" i="2"/>
  <c r="J134" i="2"/>
  <c r="BK121" i="3"/>
  <c r="BK129" i="3"/>
  <c r="J122" i="4"/>
  <c r="BK122" i="4"/>
  <c r="J245" i="2"/>
  <c r="J238" i="2"/>
  <c r="J234" i="2"/>
  <c r="BK230" i="2"/>
  <c r="J226" i="2"/>
  <c r="BK221" i="2"/>
  <c r="BK218" i="2"/>
  <c r="BK207" i="2"/>
  <c r="J201" i="2"/>
  <c r="BK195" i="2"/>
  <c r="J189" i="2"/>
  <c r="J180" i="2"/>
  <c r="BK169" i="2"/>
  <c r="J160" i="2"/>
  <c r="AS94" i="1"/>
  <c r="J239" i="2"/>
  <c r="J174" i="2"/>
  <c r="BK173" i="2"/>
  <c r="BK172" i="2"/>
  <c r="BK171" i="2"/>
  <c r="J169" i="2"/>
  <c r="BK168" i="2"/>
  <c r="BK162" i="2"/>
  <c r="BK157" i="2"/>
  <c r="J147" i="2"/>
  <c r="J138" i="2"/>
  <c r="J243" i="2"/>
  <c r="BK239" i="2"/>
  <c r="J168" i="2"/>
  <c r="BK160" i="2"/>
  <c r="BK152" i="2"/>
  <c r="J146" i="2"/>
  <c r="BK140" i="2"/>
  <c r="J246" i="2"/>
  <c r="BK199" i="2"/>
  <c r="BK190" i="2"/>
  <c r="BK177" i="2"/>
  <c r="J141" i="2"/>
  <c r="BK123" i="3"/>
  <c r="BK122" i="3"/>
  <c r="J122" i="3"/>
  <c r="BK121" i="4"/>
  <c r="BK243" i="2"/>
  <c r="BK237" i="2"/>
  <c r="J232" i="2"/>
  <c r="BK228" i="2"/>
  <c r="BK224" i="2"/>
  <c r="J221" i="2"/>
  <c r="J218" i="2"/>
  <c r="BK211" i="2"/>
  <c r="J198" i="2"/>
  <c r="BK192" i="2"/>
  <c r="J183" i="2"/>
  <c r="J173" i="2"/>
  <c r="BK158" i="2"/>
  <c r="J132" i="2"/>
  <c r="BK241" i="2"/>
  <c r="BK240" i="2"/>
  <c r="BK141" i="2"/>
  <c r="J207" i="2"/>
  <c r="J196" i="2"/>
  <c r="BK185" i="2"/>
  <c r="BK175" i="2"/>
  <c r="J152" i="2"/>
  <c r="J131" i="3"/>
  <c r="J127" i="3"/>
  <c r="F37" i="2" l="1"/>
  <c r="F35" i="2"/>
  <c r="F36" i="2"/>
  <c r="J34" i="2"/>
  <c r="F34" i="2"/>
  <c r="P136" i="2"/>
  <c r="T156" i="2"/>
  <c r="BK215" i="2"/>
  <c r="J215" i="2" s="1"/>
  <c r="J108" i="2" s="1"/>
  <c r="T119" i="3"/>
  <c r="P130" i="2"/>
  <c r="BK164" i="2"/>
  <c r="J164" i="2"/>
  <c r="J102" i="2" s="1"/>
  <c r="R178" i="2"/>
  <c r="P215" i="2"/>
  <c r="P214" i="2" s="1"/>
  <c r="P128" i="3"/>
  <c r="BK136" i="2"/>
  <c r="J136" i="2"/>
  <c r="J99" i="2"/>
  <c r="R164" i="2"/>
  <c r="T178" i="2"/>
  <c r="BK203" i="2"/>
  <c r="J203" i="2"/>
  <c r="J105" i="2"/>
  <c r="T210" i="2"/>
  <c r="R128" i="3"/>
  <c r="T130" i="2"/>
  <c r="T136" i="2"/>
  <c r="BK156" i="2"/>
  <c r="J156" i="2"/>
  <c r="J101" i="2"/>
  <c r="R156" i="2"/>
  <c r="T164" i="2"/>
  <c r="BK184" i="2"/>
  <c r="J184" i="2"/>
  <c r="J104" i="2"/>
  <c r="R184" i="2"/>
  <c r="P203" i="2"/>
  <c r="T203" i="2"/>
  <c r="P210" i="2"/>
  <c r="T215" i="2"/>
  <c r="T214" i="2"/>
  <c r="P119" i="3"/>
  <c r="P118" i="3"/>
  <c r="AU96" i="1" s="1"/>
  <c r="BK128" i="3"/>
  <c r="J128" i="3" s="1"/>
  <c r="J98" i="3" s="1"/>
  <c r="T128" i="3"/>
  <c r="BK130" i="2"/>
  <c r="J130" i="2" s="1"/>
  <c r="J98" i="2" s="1"/>
  <c r="R130" i="2"/>
  <c r="R136" i="2"/>
  <c r="P156" i="2"/>
  <c r="P164" i="2"/>
  <c r="BK178" i="2"/>
  <c r="J178" i="2"/>
  <c r="J103" i="2"/>
  <c r="P178" i="2"/>
  <c r="P184" i="2"/>
  <c r="T184" i="2"/>
  <c r="R203" i="2"/>
  <c r="BK210" i="2"/>
  <c r="J210" i="2"/>
  <c r="J106" i="2" s="1"/>
  <c r="R210" i="2"/>
  <c r="R215" i="2"/>
  <c r="R214" i="2" s="1"/>
  <c r="BK119" i="3"/>
  <c r="J119" i="3" s="1"/>
  <c r="J97" i="3" s="1"/>
  <c r="R119" i="3"/>
  <c r="R118" i="3" s="1"/>
  <c r="BK118" i="4"/>
  <c r="BK117" i="4" s="1"/>
  <c r="P118" i="4"/>
  <c r="P117" i="4" s="1"/>
  <c r="AU97" i="1" s="1"/>
  <c r="R118" i="4"/>
  <c r="R117" i="4"/>
  <c r="T118" i="4"/>
  <c r="T117" i="4" s="1"/>
  <c r="BK154" i="2"/>
  <c r="J154" i="2"/>
  <c r="J100" i="2"/>
  <c r="F113" i="4"/>
  <c r="J89" i="4"/>
  <c r="F92" i="4"/>
  <c r="E107" i="4"/>
  <c r="BE120" i="4"/>
  <c r="BE121" i="4"/>
  <c r="BE123" i="4"/>
  <c r="BE125" i="4"/>
  <c r="J91" i="4"/>
  <c r="J92" i="4"/>
  <c r="BE119" i="4"/>
  <c r="BE122" i="4"/>
  <c r="E108" i="3"/>
  <c r="J115" i="3"/>
  <c r="BE123" i="3"/>
  <c r="BE120" i="3"/>
  <c r="BK214" i="2"/>
  <c r="J214" i="2"/>
  <c r="J107" i="2" s="1"/>
  <c r="BE125" i="3"/>
  <c r="BE127" i="3"/>
  <c r="F92" i="3"/>
  <c r="BE121" i="3"/>
  <c r="BE122" i="3"/>
  <c r="J91" i="3"/>
  <c r="BE129" i="3"/>
  <c r="BE131" i="3"/>
  <c r="F91" i="3"/>
  <c r="BE124" i="3"/>
  <c r="BE133" i="3"/>
  <c r="F91" i="2"/>
  <c r="BE138" i="2"/>
  <c r="BE147" i="2"/>
  <c r="BE153" i="2"/>
  <c r="BE169" i="2"/>
  <c r="BE177" i="2"/>
  <c r="BE179" i="2"/>
  <c r="BE180" i="2"/>
  <c r="BE181" i="2"/>
  <c r="BE182" i="2"/>
  <c r="BE185" i="2"/>
  <c r="BE186" i="2"/>
  <c r="BE187" i="2"/>
  <c r="BE188" i="2"/>
  <c r="BE189" i="2"/>
  <c r="BE190" i="2"/>
  <c r="BE191" i="2"/>
  <c r="BE195" i="2"/>
  <c r="BE198" i="2"/>
  <c r="BE199" i="2"/>
  <c r="BE200" i="2"/>
  <c r="BE202" i="2"/>
  <c r="BE204" i="2"/>
  <c r="BE246" i="2"/>
  <c r="E85" i="2"/>
  <c r="F92" i="2"/>
  <c r="J124" i="2"/>
  <c r="BE141" i="2"/>
  <c r="BE148" i="2"/>
  <c r="BE149" i="2"/>
  <c r="BE155" i="2"/>
  <c r="BE157" i="2"/>
  <c r="BE158" i="2"/>
  <c r="BE160" i="2"/>
  <c r="BE161" i="2"/>
  <c r="BE165" i="2"/>
  <c r="BE168" i="2"/>
  <c r="BE170" i="2"/>
  <c r="BE172" i="2"/>
  <c r="BE173" i="2"/>
  <c r="BE240" i="2"/>
  <c r="J92" i="2"/>
  <c r="BE133" i="2"/>
  <c r="BE135" i="2"/>
  <c r="BE144" i="2"/>
  <c r="BE145" i="2"/>
  <c r="BE151" i="2"/>
  <c r="BE159" i="2"/>
  <c r="BE162" i="2"/>
  <c r="BE163" i="2"/>
  <c r="BE166" i="2"/>
  <c r="BE167" i="2"/>
  <c r="BE238" i="2"/>
  <c r="BE239" i="2"/>
  <c r="BE242" i="2"/>
  <c r="AW95" i="1"/>
  <c r="BC95" i="1"/>
  <c r="BA95" i="1"/>
  <c r="BB95" i="1"/>
  <c r="BE131" i="2"/>
  <c r="BE132" i="2"/>
  <c r="BE134" i="2"/>
  <c r="BE137" i="2"/>
  <c r="BE139" i="2"/>
  <c r="BE140" i="2"/>
  <c r="BE142" i="2"/>
  <c r="BE143" i="2"/>
  <c r="BE146" i="2"/>
  <c r="BE150" i="2"/>
  <c r="BE152" i="2"/>
  <c r="BE171" i="2"/>
  <c r="BE174" i="2"/>
  <c r="BE175" i="2"/>
  <c r="BE176" i="2"/>
  <c r="BE183" i="2"/>
  <c r="BE192" i="2"/>
  <c r="BE193" i="2"/>
  <c r="BE194" i="2"/>
  <c r="BE196" i="2"/>
  <c r="BE197" i="2"/>
  <c r="BE201" i="2"/>
  <c r="BE205" i="2"/>
  <c r="BE206" i="2"/>
  <c r="BE207" i="2"/>
  <c r="BE211" i="2"/>
  <c r="BE212" i="2"/>
  <c r="BE213" i="2"/>
  <c r="BE216" i="2"/>
  <c r="BE217" i="2"/>
  <c r="BE218" i="2"/>
  <c r="BE219" i="2"/>
  <c r="BE220" i="2"/>
  <c r="BE221" i="2"/>
  <c r="BE222" i="2"/>
  <c r="BE223" i="2"/>
  <c r="BE224" i="2"/>
  <c r="BE225" i="2"/>
  <c r="BE226" i="2"/>
  <c r="BE227" i="2"/>
  <c r="BE228" i="2"/>
  <c r="BE229" i="2"/>
  <c r="BE230" i="2"/>
  <c r="BE231" i="2"/>
  <c r="BE232" i="2"/>
  <c r="BE233" i="2"/>
  <c r="BE234" i="2"/>
  <c r="BE235" i="2"/>
  <c r="BE236" i="2"/>
  <c r="BE237" i="2"/>
  <c r="BE241" i="2"/>
  <c r="BE243" i="2"/>
  <c r="BE244" i="2"/>
  <c r="BE245" i="2"/>
  <c r="BD95" i="1"/>
  <c r="F34" i="4"/>
  <c r="BA97" i="1" s="1"/>
  <c r="F34" i="3"/>
  <c r="BA96" i="1"/>
  <c r="F35" i="4"/>
  <c r="BB97" i="1" s="1"/>
  <c r="F37" i="3"/>
  <c r="BD96" i="1" s="1"/>
  <c r="F37" i="4"/>
  <c r="BD97" i="1" s="1"/>
  <c r="F36" i="4"/>
  <c r="BC97" i="1" s="1"/>
  <c r="J34" i="4"/>
  <c r="AW97" i="1" s="1"/>
  <c r="F35" i="3"/>
  <c r="BB96" i="1"/>
  <c r="J34" i="3"/>
  <c r="AW96" i="1"/>
  <c r="F36" i="3"/>
  <c r="BC96" i="1" s="1"/>
  <c r="J117" i="4" l="1"/>
  <c r="J30" i="4" s="1"/>
  <c r="AG97" i="1" s="1"/>
  <c r="BK129" i="2"/>
  <c r="J129" i="2"/>
  <c r="J97" i="2" s="1"/>
  <c r="R129" i="2"/>
  <c r="R128" i="2"/>
  <c r="BK118" i="3"/>
  <c r="J118" i="3"/>
  <c r="J96" i="3" s="1"/>
  <c r="T129" i="2"/>
  <c r="T128" i="2"/>
  <c r="T118" i="3"/>
  <c r="P129" i="2"/>
  <c r="P128" i="2" s="1"/>
  <c r="AU95" i="1" s="1"/>
  <c r="AU94" i="1" s="1"/>
  <c r="J118" i="4"/>
  <c r="J97" i="4" s="1"/>
  <c r="J33" i="3"/>
  <c r="AV96" i="1"/>
  <c r="AT96" i="1" s="1"/>
  <c r="BA94" i="1"/>
  <c r="W30" i="1" s="1"/>
  <c r="BB94" i="1"/>
  <c r="AX94" i="1" s="1"/>
  <c r="J33" i="2"/>
  <c r="AV95" i="1"/>
  <c r="AT95" i="1"/>
  <c r="F33" i="2"/>
  <c r="AZ95" i="1"/>
  <c r="F33" i="3"/>
  <c r="AZ96" i="1" s="1"/>
  <c r="F33" i="4"/>
  <c r="AZ97" i="1" s="1"/>
  <c r="BC94" i="1"/>
  <c r="W32" i="1" s="1"/>
  <c r="J33" i="4"/>
  <c r="AV97" i="1" s="1"/>
  <c r="AT97" i="1" s="1"/>
  <c r="BD94" i="1"/>
  <c r="W33" i="1" s="1"/>
  <c r="J96" i="4" l="1"/>
  <c r="AN97" i="1"/>
  <c r="BK128" i="2"/>
  <c r="J128" i="2"/>
  <c r="J96" i="2"/>
  <c r="J39" i="4"/>
  <c r="J30" i="3"/>
  <c r="AG96" i="1"/>
  <c r="AN96" i="1"/>
  <c r="AW94" i="1"/>
  <c r="AK30" i="1" s="1"/>
  <c r="AZ94" i="1"/>
  <c r="AV94" i="1" s="1"/>
  <c r="AK29" i="1" s="1"/>
  <c r="W31" i="1"/>
  <c r="AY94" i="1"/>
  <c r="J39" i="3" l="1"/>
  <c r="J30" i="2"/>
  <c r="AG95" i="1"/>
  <c r="AN95" i="1"/>
  <c r="AT94" i="1"/>
  <c r="W29" i="1"/>
  <c r="J39" i="2" l="1"/>
  <c r="AG94" i="1"/>
  <c r="AK26" i="1" s="1"/>
  <c r="AN94" i="1" l="1"/>
  <c r="AK35" i="1"/>
</calcChain>
</file>

<file path=xl/sharedStrings.xml><?xml version="1.0" encoding="utf-8"?>
<sst xmlns="http://schemas.openxmlformats.org/spreadsheetml/2006/main" count="2280" uniqueCount="552">
  <si>
    <t>Export Komplet</t>
  </si>
  <si>
    <t/>
  </si>
  <si>
    <t>2.0</t>
  </si>
  <si>
    <t>False</t>
  </si>
  <si>
    <t>{52a62282-c1bd-4d3f-a8a8-e931e574a0a3}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</si>
  <si>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</si>
  <si>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</si>
  <si>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</si>
  <si>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</si>
  <si>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</si>
  <si>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</si>
  <si>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</si>
  <si>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</si>
  <si>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</si>
  <si>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</si>
  <si>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</si>
  <si>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</si>
  <si>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23-5065 - MŠ v Líbánkách, Lidická 1056, Litomyšl, Dotace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</si>
  <si>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</si>
  <si>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</si>
  <si>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</si>
  <si>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</si>
  <si>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</si>
  <si>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</si>
  <si>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</si>
  <si>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</si>
  <si>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</si>
  <si>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</si>
  <si>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</si>
  <si>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</si>
  <si>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</si>
  <si>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</si>
  <si>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</si>
  <si>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</si>
  <si>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</si>
  <si>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</si>
  <si>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</si>
  <si>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</si>
  <si>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</si>
  <si>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</si>
  <si>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</si>
  <si>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</si>
  <si>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</si>
  <si>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</si>
  <si>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</si>
  <si>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</si>
  <si>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</si>
  <si>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</si>
  <si>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</si>
  <si>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</si>
  <si>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</si>
  <si>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</si>
  <si>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</si>
  <si>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</si>
  <si>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</si>
  <si>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</si>
  <si>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</si>
  <si>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</si>
  <si>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</si>
  <si>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</si>
  <si>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</si>
  <si>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</si>
  <si>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</si>
  <si>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</si>
  <si>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</si>
  <si>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</si>
  <si>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</si>
  <si>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</si>
  <si>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</si>
  <si>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</si>
  <si>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</si>
  <si>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</si>
  <si>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</si>
  <si>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</si>
  <si>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</si>
  <si>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</si>
  <si>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01</t>
  </si>
  <si>
    <t>Vytápění</t>
  </si>
  <si>
    <t>STA</t>
  </si>
  <si>
    <t>1</t>
  </si>
  <si>
    <t>{4e8b18cd-cd66-4855-acb1-7d8035506b25}</t>
  </si>
  <si>
    <t>2</t>
  </si>
  <si>
    <t>02</t>
  </si>
  <si>
    <t>FVE</t>
  </si>
  <si>
    <t>{eb7f9555-5371-4138-8768-4496d5408950}</t>
  </si>
  <si>
    <t>03</t>
  </si>
  <si>
    <t>Ostatní náklady</t>
  </si>
  <si>
    <t>{959708d2-0366-4de1-b93b-27eba4eca3ed}</t>
  </si>
  <si>
    <t>KRYCÍ LIST SOUPISU PRACÍ</t>
  </si>
  <si>
    <t>Objekt:</t>
  </si>
  <si>
    <t>01 - Vytápění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</si>
  <si>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</si>
  <si>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</si>
  <si>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</si>
  <si>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</si>
  <si>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</si>
  <si>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</si>
  <si>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</si>
  <si>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</si>
  <si>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</si>
  <si>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</si>
  <si>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</si>
  <si>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</si>
  <si>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</si>
  <si>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751 - Vzduchotechnika</t>
  </si>
  <si>
    <t xml:space="preserve">    799 - Ostatní</t>
  </si>
  <si>
    <t>Ostatní - Ostatní</t>
  </si>
  <si>
    <t xml:space="preserve">    001 - 001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</si>
  <si>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</si>
  <si>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</si>
  <si>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</si>
  <si>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</si>
  <si>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</si>
  <si>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</si>
  <si>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</si>
  <si>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</si>
  <si>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</si>
  <si>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</si>
  <si>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</si>
  <si>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</si>
  <si>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</si>
  <si>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</si>
  <si>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</si>
  <si>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</si>
  <si>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</si>
  <si>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</si>
  <si>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</si>
  <si>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713463213</t>
  </si>
  <si>
    <t>Montáž izolace tepelné potrubí potrubními pouzdry s Al fólií staženými Al páskou 1x D do 150 mm</t>
  </si>
  <si>
    <t>m</t>
  </si>
  <si>
    <t>16</t>
  </si>
  <si>
    <t>M</t>
  </si>
  <si>
    <t>63154012.1</t>
  </si>
  <si>
    <t>Pouzdro potrubní izolační s Al folií pro potrubí DN 15-32, tl.30 mm (topení)</t>
  </si>
  <si>
    <t>32</t>
  </si>
  <si>
    <t>4</t>
  </si>
  <si>
    <t>3</t>
  </si>
  <si>
    <t>63154012.2</t>
  </si>
  <si>
    <t>Pouzdro potrubní izolační s Al folií pro potrubí DN 15-32, tl.30 mm (vodovod)</t>
  </si>
  <si>
    <t>6</t>
  </si>
  <si>
    <t>722181221.1</t>
  </si>
  <si>
    <t>Ochrana vodovodního potrubí přilepenými termoizolačními trubicemi z PE tl 9-20 mm DN 20-32 mm</t>
  </si>
  <si>
    <t>8</t>
  </si>
  <si>
    <t>5</t>
  </si>
  <si>
    <t>998713101</t>
  </si>
  <si>
    <t>Přesun hmot tonážní pro izolace tepelné v objektech v do 6 m</t>
  </si>
  <si>
    <t>t</t>
  </si>
  <si>
    <t>10</t>
  </si>
  <si>
    <t>722</t>
  </si>
  <si>
    <t>Zdravotechnika - vnitřní vodovod</t>
  </si>
  <si>
    <t>722174004</t>
  </si>
  <si>
    <t>Potrubí vodovodní plastové PPR svar polyfúze PN 16 DN 15-32</t>
  </si>
  <si>
    <t>12</t>
  </si>
  <si>
    <t>7</t>
  </si>
  <si>
    <t>722229103</t>
  </si>
  <si>
    <t>Montáž vodovodních armatur s jedním závitem G 1/2" do G1"</t>
  </si>
  <si>
    <t>kus</t>
  </si>
  <si>
    <t>14</t>
  </si>
  <si>
    <t>28654308</t>
  </si>
  <si>
    <t>Přechodka PPR s vnitřním kovovým závitem G 1/2" do G1"</t>
  </si>
  <si>
    <t>9</t>
  </si>
  <si>
    <t>722231141</t>
  </si>
  <si>
    <t>Ventil závitový pojistný rohový G 1/2", 8 bar</t>
  </si>
  <si>
    <t>18</t>
  </si>
  <si>
    <t>734421102.1</t>
  </si>
  <si>
    <t>Tlakoměr s pevným stonkem a zpětnou klapkou tlak 0-10 bar průměr 63 mm spodní připojení</t>
  </si>
  <si>
    <t>20</t>
  </si>
  <si>
    <t>11</t>
  </si>
  <si>
    <t>722239101</t>
  </si>
  <si>
    <t>Montáž armatur vodovodních se dvěma závity G 1/2" do G1"</t>
  </si>
  <si>
    <t>22</t>
  </si>
  <si>
    <t>55117232</t>
  </si>
  <si>
    <t>Filtr závitový DN 15-25</t>
  </si>
  <si>
    <t>24</t>
  </si>
  <si>
    <t>13</t>
  </si>
  <si>
    <t>55121196</t>
  </si>
  <si>
    <t>Zpětná klapka závitová DN15-25</t>
  </si>
  <si>
    <t>26</t>
  </si>
  <si>
    <t>55114148</t>
  </si>
  <si>
    <t>Kohout kulový DN 15-25, PN 10, 100°C, plnoprůtokový, pro pitnou vodu</t>
  </si>
  <si>
    <t>28</t>
  </si>
  <si>
    <t>R722 01</t>
  </si>
  <si>
    <t>Automatický termostatický vyvažovací ventil</t>
  </si>
  <si>
    <t>30</t>
  </si>
  <si>
    <t>R722 02</t>
  </si>
  <si>
    <t>Uzavírací armatura s vypouštěním Flowjet 3/4"</t>
  </si>
  <si>
    <t>17</t>
  </si>
  <si>
    <t>732421202</t>
  </si>
  <si>
    <t>Čerpadlo teplovodní mokroběžné závitové cirkulační DN 25 výtlak do 4,0 m průtok 2,20 m3/h pro TUV</t>
  </si>
  <si>
    <t>soubor</t>
  </si>
  <si>
    <t>34</t>
  </si>
  <si>
    <t>732331714.RFX.1</t>
  </si>
  <si>
    <t>Nádoba tlaková expanzní s membránou pro pitnou vodu, závitové připojení PN10 o objemu 25 l</t>
  </si>
  <si>
    <t>36</t>
  </si>
  <si>
    <t>19</t>
  </si>
  <si>
    <t>722130802</t>
  </si>
  <si>
    <t>Demontáž stávajících rozvodů vnitřního vodovodu</t>
  </si>
  <si>
    <t>38</t>
  </si>
  <si>
    <t>722290234.1</t>
  </si>
  <si>
    <t>Proplach a dezinfekce vodovodního potrubí do DN 40</t>
  </si>
  <si>
    <t>40</t>
  </si>
  <si>
    <t>722290246</t>
  </si>
  <si>
    <t>Zkouška těsnosti vodovodního potrubí plastového do DN 40</t>
  </si>
  <si>
    <t>42</t>
  </si>
  <si>
    <t>998722101</t>
  </si>
  <si>
    <t>Přesun hmot tonážní pro vnitřní vodovod v objektech v do 6 m</t>
  </si>
  <si>
    <t>44</t>
  </si>
  <si>
    <t>725</t>
  </si>
  <si>
    <t>Zdravotechnika - zařizovací předměty</t>
  </si>
  <si>
    <t>23</t>
  </si>
  <si>
    <t>725510802</t>
  </si>
  <si>
    <t>Demontáž ohřívač zásobníkový plynový do 500 l</t>
  </si>
  <si>
    <t>46</t>
  </si>
  <si>
    <t>731</t>
  </si>
  <si>
    <t>Ústřední vytápění - kotelny</t>
  </si>
  <si>
    <t>R731 01</t>
  </si>
  <si>
    <t>Nastavení křivek oběhových čerpadel</t>
  </si>
  <si>
    <t>soub</t>
  </si>
  <si>
    <t>48</t>
  </si>
  <si>
    <t>25</t>
  </si>
  <si>
    <t>R731 02</t>
  </si>
  <si>
    <t>Napuštění otopného systému upravenou vodou, odvzdušnění</t>
  </si>
  <si>
    <t>soun</t>
  </si>
  <si>
    <t>50</t>
  </si>
  <si>
    <t>R731 03</t>
  </si>
  <si>
    <t>Kaskáda tepelných čerpadel vč.montáže</t>
  </si>
  <si>
    <t>52</t>
  </si>
  <si>
    <t>27</t>
  </si>
  <si>
    <t>R731 04</t>
  </si>
  <si>
    <t>Servisní spuštění tepelných čerpadel, uvedení do provozu</t>
  </si>
  <si>
    <t>54</t>
  </si>
  <si>
    <t>R731 05</t>
  </si>
  <si>
    <t>Zaškolení obsluhy</t>
  </si>
  <si>
    <t>56</t>
  </si>
  <si>
    <t>29</t>
  </si>
  <si>
    <t>R731 06</t>
  </si>
  <si>
    <t>Topná zkouška</t>
  </si>
  <si>
    <t>Nh</t>
  </si>
  <si>
    <t>58</t>
  </si>
  <si>
    <t>998732101.1</t>
  </si>
  <si>
    <t>Přesun hmot tonážní pro kotelny v objektech v do 6 m</t>
  </si>
  <si>
    <t>60</t>
  </si>
  <si>
    <t>732</t>
  </si>
  <si>
    <t>Ústřední vytápění - strojovny</t>
  </si>
  <si>
    <t>31</t>
  </si>
  <si>
    <t>732199100</t>
  </si>
  <si>
    <t>Montáž orientačních štítků</t>
  </si>
  <si>
    <t>62</t>
  </si>
  <si>
    <t>R732 01</t>
  </si>
  <si>
    <t>Orientační šítek</t>
  </si>
  <si>
    <t>ks</t>
  </si>
  <si>
    <t>64</t>
  </si>
  <si>
    <t>33</t>
  </si>
  <si>
    <t>732112225</t>
  </si>
  <si>
    <t>Rozdělovač sdružený hydraulický, MODUL 80, Q=6,0 m3/h, 120 kW</t>
  </si>
  <si>
    <t>66</t>
  </si>
  <si>
    <t>732231008</t>
  </si>
  <si>
    <t>Akumulační nádrž bez přípravy TUV bez výměníku PN3 o objemu 1000 l vč. tep. izolace</t>
  </si>
  <si>
    <t>68</t>
  </si>
  <si>
    <t>35</t>
  </si>
  <si>
    <t>732294117</t>
  </si>
  <si>
    <t>Elektrická topná jednotka šroubovací o výkonu 7,5 kW, 400V</t>
  </si>
  <si>
    <t>70</t>
  </si>
  <si>
    <t>732331621</t>
  </si>
  <si>
    <t>Nádoba tlaková expanzní pro topnou a chladicí soustavu s membránou závitové připojení PN6 o objemu 200 l</t>
  </si>
  <si>
    <t>72</t>
  </si>
  <si>
    <t>37</t>
  </si>
  <si>
    <t>732421402</t>
  </si>
  <si>
    <t>Čerpadlo teplovodní mokroběžné závitové oběhové DN 25 výtlak do 4,0 m průtok 2,2 m3/h PN 10 pro vytápění</t>
  </si>
  <si>
    <t>74</t>
  </si>
  <si>
    <t>732421453</t>
  </si>
  <si>
    <t>Čerpadlo teplovodní mokroběžné závitové oběhové DN 32 výtlak do 6,0 m průtok 4,5 m3/h PN 10 pro vytápění</t>
  </si>
  <si>
    <t>76</t>
  </si>
  <si>
    <t>39</t>
  </si>
  <si>
    <t>R732 02</t>
  </si>
  <si>
    <t>Nepřímotopný zásobník TUV o objemu 469 l, PN10, plocha výměníku 6,4 m2</t>
  </si>
  <si>
    <t>78</t>
  </si>
  <si>
    <t>732294116</t>
  </si>
  <si>
    <t>Elektrická topná jednotka šroubovací 6/4" o výkonu 6,0 kW, 400V</t>
  </si>
  <si>
    <t>80</t>
  </si>
  <si>
    <t>41</t>
  </si>
  <si>
    <t>R732 03</t>
  </si>
  <si>
    <t>Kompaktní automatické doplňovací zařízení pro soustavy s membránovou tlakovou expanzní nádobou pro přímé doplňování z rozvodů pitné vody, DN připojení 1/2"</t>
  </si>
  <si>
    <t>82</t>
  </si>
  <si>
    <t>732291812</t>
  </si>
  <si>
    <t>Demontáž stávajících elektrických akumulačních kamen vč. demontáže napájecích kabelů</t>
  </si>
  <si>
    <t>84</t>
  </si>
  <si>
    <t>43</t>
  </si>
  <si>
    <t>998732101</t>
  </si>
  <si>
    <t>Přesun hmot tonážní pro strojovny v objektech v do 6 m</t>
  </si>
  <si>
    <t>86</t>
  </si>
  <si>
    <t>733</t>
  </si>
  <si>
    <t>Ústřední vytápění - rozvodné potrubí</t>
  </si>
  <si>
    <t>733223303.1</t>
  </si>
  <si>
    <t>Potrubí měděné tvrdé spojované lisováním 15x1-28x1,5 mm</t>
  </si>
  <si>
    <t>88</t>
  </si>
  <si>
    <t>45</t>
  </si>
  <si>
    <t>733291101</t>
  </si>
  <si>
    <t>Zkouška těsnosti potrubí měděné do D 32x1,5</t>
  </si>
  <si>
    <t>90</t>
  </si>
  <si>
    <t>733223305</t>
  </si>
  <si>
    <t>Potrubí měděné tvrdé spojované lisováním 32x1,5-54x1,5 mm</t>
  </si>
  <si>
    <t>92</t>
  </si>
  <si>
    <t>47</t>
  </si>
  <si>
    <t>733291102</t>
  </si>
  <si>
    <t>Zkouška těsnosti potrubí měděné D přes 32x1,5 do 64x2</t>
  </si>
  <si>
    <t>94</t>
  </si>
  <si>
    <t>998733101</t>
  </si>
  <si>
    <t>Přesun hmot tonážní pro rozvody potrubí v objektech v do 6 m</t>
  </si>
  <si>
    <t>96</t>
  </si>
  <si>
    <t>734</t>
  </si>
  <si>
    <t>Ústřední vytápění - armatury</t>
  </si>
  <si>
    <t>49</t>
  </si>
  <si>
    <t>734209113.1</t>
  </si>
  <si>
    <t>Montáž armatury závitové s dvěma závity G 1/2-1</t>
  </si>
  <si>
    <t>98</t>
  </si>
  <si>
    <t>551243890</t>
  </si>
  <si>
    <t>kohout vypouštěcí  kulový, s hadicovou vývodkou a zátkou, PN 10, DN15</t>
  </si>
  <si>
    <t>100</t>
  </si>
  <si>
    <t>51</t>
  </si>
  <si>
    <t>551212890</t>
  </si>
  <si>
    <t>Ventil automatický odvzdušňovací, svislý + zpětný ventil, mosaz DN 15</t>
  </si>
  <si>
    <t>102</t>
  </si>
  <si>
    <t>551141440.1</t>
  </si>
  <si>
    <t>Kohout kulový DN 15-25, PN 10, 100°C, plnoprůtokový, páčka</t>
  </si>
  <si>
    <t>104</t>
  </si>
  <si>
    <t>53</t>
  </si>
  <si>
    <t>R734 01</t>
  </si>
  <si>
    <t>Kulový ventil se servopohonem, DN20-32, PN32, 90°C</t>
  </si>
  <si>
    <t>106</t>
  </si>
  <si>
    <t>55117233.1</t>
  </si>
  <si>
    <t>Filtr závitový DN15-25</t>
  </si>
  <si>
    <t>108</t>
  </si>
  <si>
    <t>55</t>
  </si>
  <si>
    <t>55121198.1</t>
  </si>
  <si>
    <t>Zpětná klapka závitová, DN15-25</t>
  </si>
  <si>
    <t>110</t>
  </si>
  <si>
    <t>734209113.2</t>
  </si>
  <si>
    <t>Montáž armatury závitové s dvěma závity G 1"1/4-2</t>
  </si>
  <si>
    <t>112</t>
  </si>
  <si>
    <t>57</t>
  </si>
  <si>
    <t>55117236</t>
  </si>
  <si>
    <t>Filtr závitový DN32-50</t>
  </si>
  <si>
    <t>114</t>
  </si>
  <si>
    <t>55114152</t>
  </si>
  <si>
    <t>Kohout kulový DN 32-50, PN 10, 100°C, plnoprůtokový, páčka</t>
  </si>
  <si>
    <t>116</t>
  </si>
  <si>
    <t>59</t>
  </si>
  <si>
    <t>55121202</t>
  </si>
  <si>
    <t>Zpětná klapka závitová, DN32-50</t>
  </si>
  <si>
    <t>118</t>
  </si>
  <si>
    <t>734291243.1</t>
  </si>
  <si>
    <t>Magnetický filtr 3/4˝</t>
  </si>
  <si>
    <t>120</t>
  </si>
  <si>
    <t>61</t>
  </si>
  <si>
    <t>734209125.1</t>
  </si>
  <si>
    <t>Montáž armatury závitové s třemi závity G 1/2-1</t>
  </si>
  <si>
    <t>122</t>
  </si>
  <si>
    <t>R734 02</t>
  </si>
  <si>
    <t>Trojcestný směšovací ventil, DN 32, servopohon 230V</t>
  </si>
  <si>
    <t>124</t>
  </si>
  <si>
    <t>63</t>
  </si>
  <si>
    <t>734209103</t>
  </si>
  <si>
    <t>Montáž armatury závitové s jedním závitem G 1/2</t>
  </si>
  <si>
    <t>126</t>
  </si>
  <si>
    <t>734411103</t>
  </si>
  <si>
    <t>Teploměr technický s pevným stonkem a jímkou zadní připojení průměr 63 mm délky 100 mm</t>
  </si>
  <si>
    <t>128</t>
  </si>
  <si>
    <t>65</t>
  </si>
  <si>
    <t>734421102.2</t>
  </si>
  <si>
    <t>Tlakoměr s pevným stonkem a zpětnou klapkou tlak 0-6 bar průměr 63 mm spodní připojení</t>
  </si>
  <si>
    <t>130</t>
  </si>
  <si>
    <t>998734101</t>
  </si>
  <si>
    <t>Přesun hmot tonážní pro armatury v objektech v do 6 m</t>
  </si>
  <si>
    <t>132</t>
  </si>
  <si>
    <t>751</t>
  </si>
  <si>
    <t>Vzduchotechnika</t>
  </si>
  <si>
    <t>67</t>
  </si>
  <si>
    <t>751614121.1</t>
  </si>
  <si>
    <t>Montáž indikátoru CO2</t>
  </si>
  <si>
    <t>134</t>
  </si>
  <si>
    <t>40461006.1</t>
  </si>
  <si>
    <t>Prostorový indikátor oxidu uhličitého CO2, bateriový, se zvukovým alarmem</t>
  </si>
  <si>
    <t>136</t>
  </si>
  <si>
    <t>69</t>
  </si>
  <si>
    <t>751791122</t>
  </si>
  <si>
    <t>Montáž dvojice napojovacího měděného potrubí předizolovaného 6-12 (1/4" x 1/2")</t>
  </si>
  <si>
    <t>138</t>
  </si>
  <si>
    <t>42981914</t>
  </si>
  <si>
    <t>trubka dvojitě předizolovaná Cu 1/4" -1/2" (6-12 mm), stěna tl 0,8/0,8mm, izolace 9 mm</t>
  </si>
  <si>
    <t>140</t>
  </si>
  <si>
    <t>VV</t>
  </si>
  <si>
    <t>22*1,03 "Přepočtené koeficientem množství</t>
  </si>
  <si>
    <t>Součet</t>
  </si>
  <si>
    <t>799</t>
  </si>
  <si>
    <t>Ostatní</t>
  </si>
  <si>
    <t>71</t>
  </si>
  <si>
    <t>R799 02</t>
  </si>
  <si>
    <t>Stavební přípomoce</t>
  </si>
  <si>
    <t>142</t>
  </si>
  <si>
    <t>R799 03</t>
  </si>
  <si>
    <t>Požární úcpávky prostupů potrubí</t>
  </si>
  <si>
    <t>144</t>
  </si>
  <si>
    <t>73</t>
  </si>
  <si>
    <t>R799 04</t>
  </si>
  <si>
    <t>Uklizení, odstranění a likvidace demontovaných hmot</t>
  </si>
  <si>
    <t>146</t>
  </si>
  <si>
    <t>001</t>
  </si>
  <si>
    <t>R799 01</t>
  </si>
  <si>
    <t>Dokumentace provedení stavby</t>
  </si>
  <si>
    <t>148</t>
  </si>
  <si>
    <t>75</t>
  </si>
  <si>
    <t>150</t>
  </si>
  <si>
    <t>152</t>
  </si>
  <si>
    <t>77</t>
  </si>
  <si>
    <t>63154573</t>
  </si>
  <si>
    <t>Pouzdro potrubní izolační s Al folií pro potrubí DN 40-50, tl. 40-50 mm (topení)</t>
  </si>
  <si>
    <t>154</t>
  </si>
  <si>
    <t>156</t>
  </si>
  <si>
    <t>79</t>
  </si>
  <si>
    <t>158</t>
  </si>
  <si>
    <t>160</t>
  </si>
  <si>
    <t>81</t>
  </si>
  <si>
    <t>162</t>
  </si>
  <si>
    <t>735511063</t>
  </si>
  <si>
    <t>Ochranná trubka</t>
  </si>
  <si>
    <t>164</t>
  </si>
  <si>
    <t>83</t>
  </si>
  <si>
    <t>166</t>
  </si>
  <si>
    <t>734261401</t>
  </si>
  <si>
    <t>Šroubení připojovací rohové pro TĚLESA VK R1/2˝</t>
  </si>
  <si>
    <t>168</t>
  </si>
  <si>
    <t>85</t>
  </si>
  <si>
    <t>734221684</t>
  </si>
  <si>
    <t>Termostatická hlavice kapalinová PN 10 do 110°C pro veřejné prostory</t>
  </si>
  <si>
    <t>170</t>
  </si>
  <si>
    <t>734221682</t>
  </si>
  <si>
    <t>Termostatická hlavice kapalinová PN 10 do 110°C otopných těles VK</t>
  </si>
  <si>
    <t>172</t>
  </si>
  <si>
    <t>87</t>
  </si>
  <si>
    <t>735152472.KRD</t>
  </si>
  <si>
    <t>Otopné těleso panelové VK dvoudeskové 1 přídavná přestupní plocha typ 21 výška/délka 600/500 mm výkon 644 W</t>
  </si>
  <si>
    <t>174</t>
  </si>
  <si>
    <t>735152575.KRD</t>
  </si>
  <si>
    <t>Otopné těleso panelové VK dvoudeskové 2 přídavné přestupní plochy typ 22 výška/délka 600/800 mm výkon 1343 W</t>
  </si>
  <si>
    <t>176</t>
  </si>
  <si>
    <t>89</t>
  </si>
  <si>
    <t>735152577.KRD</t>
  </si>
  <si>
    <t>Otopné těleso panelové VK dvoudeskové 2 přídavné přestupní plochy typ 22 výška/délka 600/1000 mm výkon 1679 W</t>
  </si>
  <si>
    <t>178</t>
  </si>
  <si>
    <t>735152580.KRD</t>
  </si>
  <si>
    <t>Otopné těleso panelové VK dvoudeskové, 2 přídavné přestupní plochy, typ 22 výška/délka 600/1400 mm, výkon 2351 W</t>
  </si>
  <si>
    <t>180</t>
  </si>
  <si>
    <t>91</t>
  </si>
  <si>
    <t>735152592.KRD</t>
  </si>
  <si>
    <t>Otopné těleso panelové VK dvoudeskové 2 přídavné přestupní plochy typ 22 výška/délka 900/500 mm výkon 1157 W</t>
  </si>
  <si>
    <t>182</t>
  </si>
  <si>
    <t>735152593.KRD</t>
  </si>
  <si>
    <t>Otopné těleso panelové VK dvoudeskové 2 přídavné přestupní plochy typ 22 výška/délka 900/600 mm výkon 1388 W</t>
  </si>
  <si>
    <t>184</t>
  </si>
  <si>
    <t>93</t>
  </si>
  <si>
    <t>735152674.KRD</t>
  </si>
  <si>
    <t>Otopné těleso panelové VK třídeskové 3 přídavné přestupní plochy typ 33 výška/délka 600/700 mm výkon 1684 W</t>
  </si>
  <si>
    <t>186</t>
  </si>
  <si>
    <t>735152675.KRD</t>
  </si>
  <si>
    <t>Otopné těleso panelové VK třídeskové 3 přídavné přestupní plochy typ 33 výška/délka 600/800 mm výkon 1925 W</t>
  </si>
  <si>
    <t>188</t>
  </si>
  <si>
    <t>95</t>
  </si>
  <si>
    <t>735152677.KRD</t>
  </si>
  <si>
    <t>Otopné těleso panelové VK třídeskové 3 přídavné přestupní plochy typ 33 výška/délka 600/1000 mm výkon 2406 W</t>
  </si>
  <si>
    <t>190</t>
  </si>
  <si>
    <t>735152678.KRD</t>
  </si>
  <si>
    <t>Otopné těleso panelové VK třídeskové 3 přídavné přestupní plochy typ 33 výška/délka 600/1100 mm výkon 2647 W</t>
  </si>
  <si>
    <t>192</t>
  </si>
  <si>
    <t>97</t>
  </si>
  <si>
    <t>735152679.KRD</t>
  </si>
  <si>
    <t>Otopné těleso panelové VK třídeskové 3 přídavné přestupní plochy typ 33 výška/délka 600/1200 mm výkon 2887 W</t>
  </si>
  <si>
    <t>194</t>
  </si>
  <si>
    <t>735152680.KRD</t>
  </si>
  <si>
    <t>Otopné těleso panelové VK třídeskové 3 přídavné přestupní plochy typ 33 výška/délka 600/1400 mm výkon 3368 W</t>
  </si>
  <si>
    <t>196</t>
  </si>
  <si>
    <t>99</t>
  </si>
  <si>
    <t>735152681.KRD</t>
  </si>
  <si>
    <t>Otopné těleso panelové VK třídeskové 3 přídavné přestupní plochy typ 33 výška/délka 600/1600 mm výkon 3850 W</t>
  </si>
  <si>
    <t>198</t>
  </si>
  <si>
    <t>735152682.KRD</t>
  </si>
  <si>
    <t>Otopné těleso panelové VK třídeskové 3 přídavné přestupní plochy typ 33 výška/délka 600/1800 mm výkon 4331 W</t>
  </si>
  <si>
    <t>200</t>
  </si>
  <si>
    <t>101</t>
  </si>
  <si>
    <t>735152683.KRD</t>
  </si>
  <si>
    <t>Otopné těleso panelové VK třídeskové 3 přídavné přestupní plochy typ 33 výška/délka 600/2000 mm výkon 4812 W</t>
  </si>
  <si>
    <t>202</t>
  </si>
  <si>
    <t>735152693.KRD</t>
  </si>
  <si>
    <t>Otopné těleso panelové VK třídeskové 3 přídavné přestupní plochy typ 33 výška/délka 900/600 mm výkon 1997 W</t>
  </si>
  <si>
    <t>204</t>
  </si>
  <si>
    <t>103</t>
  </si>
  <si>
    <t>735152700.KRD</t>
  </si>
  <si>
    <t>Otopné těleso panelové VK třídeskové 3 přídavné přestupní plochy typ 33 výška/délka 900/1400 mm výkon 4659 W</t>
  </si>
  <si>
    <t>206</t>
  </si>
  <si>
    <t>998735102</t>
  </si>
  <si>
    <t>Přesun hmot tonážní pro otopná tělesa v objektech v přes 6 do 12 m</t>
  </si>
  <si>
    <t>208</t>
  </si>
  <si>
    <t>02 - FVE</t>
  </si>
  <si>
    <t>FVE - Práce a dodávky FVE</t>
  </si>
  <si>
    <t>STŘ - Střecha</t>
  </si>
  <si>
    <t>Práce a dodávky FVE</t>
  </si>
  <si>
    <t>Pol1</t>
  </si>
  <si>
    <t>kpl</t>
  </si>
  <si>
    <t>Pol2</t>
  </si>
  <si>
    <t>Dodávka a montáž AC/DC měničů</t>
  </si>
  <si>
    <t>Pol3</t>
  </si>
  <si>
    <t>Dodávka a montáž optimizérů</t>
  </si>
  <si>
    <t>Pol4</t>
  </si>
  <si>
    <t>Pol5</t>
  </si>
  <si>
    <t>AC/DC elektroinstalační práce, rozvaděče, odpojovače, přepěťové ochrany, uzemnění, atp.</t>
  </si>
  <si>
    <t>Pol6</t>
  </si>
  <si>
    <t>Manipulace, přesun hmot, jeřábnické práce</t>
  </si>
  <si>
    <t>Pol7</t>
  </si>
  <si>
    <t>STŘ</t>
  </si>
  <si>
    <t>Střecha</t>
  </si>
  <si>
    <t>Pol8</t>
  </si>
  <si>
    <t>Pol9</t>
  </si>
  <si>
    <t>Pol10</t>
  </si>
  <si>
    <t>03 - Ostatní náklady</t>
  </si>
  <si>
    <t>OST - Ostatní dodávky a práce</t>
  </si>
  <si>
    <t>OST</t>
  </si>
  <si>
    <t>Ostatní dodávky a práce</t>
  </si>
  <si>
    <t>Pol11</t>
  </si>
  <si>
    <t>Instalace IR čidel (pobytové místnosti)</t>
  </si>
  <si>
    <t>262144</t>
  </si>
  <si>
    <t>Pol12</t>
  </si>
  <si>
    <t>Zařízení staveniště - vybudování, provoz, likvidace</t>
  </si>
  <si>
    <t>Pol13</t>
  </si>
  <si>
    <t>Kompletační a kooridnační činnost</t>
  </si>
  <si>
    <t>Pol14</t>
  </si>
  <si>
    <t>Dokumentace pro provedení stavby</t>
  </si>
  <si>
    <t>Pol15</t>
  </si>
  <si>
    <t>Dokumentace skutečného provedení</t>
  </si>
  <si>
    <t>Pol16</t>
  </si>
  <si>
    <t>rok</t>
  </si>
  <si>
    <t>Instalace záchytnému systému (střecha dotčená instalací FVE)</t>
  </si>
  <si>
    <t>Revize hromosvodu, dokladová část</t>
  </si>
  <si>
    <t>Energetický management</t>
  </si>
  <si>
    <t>Demontáž a zpětná montáž hromosvodu (střecha dotčená instalací FVE)</t>
  </si>
  <si>
    <t>Částečná rekonstrukce střešního pláště (střecha dotčená instalací FVE)</t>
  </si>
  <si>
    <t>Dodávka a montáž konstrukce včetně kotvení či přitížení</t>
  </si>
  <si>
    <t>Dodávka a montáž FV panelů, min. 13,05 kWp</t>
  </si>
  <si>
    <t>Revize, dokladová část, uvedení FVE do provozu, připojení do distribuční soustavy</t>
  </si>
  <si>
    <t>Položka zahrnuje zejména:
1) Demontáž a ekologická likvidace oplechování atiky
2) Demontáž a ekologická likvidace části skladby střešního pláště - asflatová hydroizolační vrstva a tepelná izolace z minerálních vláken
3) Vyspravení původní hydroizolační vrstvy
4) Dodávka a montáž nové tepelné izolace EPS 150 tl. 200 mm či odpovídající alternativy, včetně zajištění odpovídajícího spádu
5) Dodávka a montáž separační vrstvy
6) Dodávka a montáž nové hydroizolační vrstvy z mPVC folie min. tl. 1,8 mm
7) Dodávka a montáž nového oplechování atik včetně případné úpravy podkladu (konstrukce z vodovzdorné překližky)
8) Oprava prostupů skrz střešní konstrukci a jejich utěsnění, nové střešní vtoky
9) Skládkovné, přesun suti a hmot, manipulační technika, zařízení staveniště, atp.
Poznámka: obvod střechy cca 60 bm, plocha střechy cca 250 m2</t>
  </si>
  <si>
    <t>Vyvedení výkonu a úpravy na odběrném místě NN</t>
  </si>
  <si>
    <t>Pol17</t>
  </si>
  <si>
    <t>Pravidelný servis a revize po dobu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</si>
</sst>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i/>
      <sz val="8"/>
      <color theme="1" tint="0.499984740745262"/>
      <name val="Arial CE"/>
      <family val="2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75" workbookViewId="0">
      <selection activeCell="BJ46" sqref="BJ4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06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7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R5" s="18"/>
      <c r="BE5" s="184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9" t="s">
        <v>17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R6" s="18"/>
      <c r="BE6" s="185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85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177">
        <v>45895</v>
      </c>
      <c r="AR8" s="18"/>
      <c r="BE8" s="185"/>
      <c r="BS8" s="15" t="s">
        <v>6</v>
      </c>
    </row>
    <row r="9" spans="1:74" ht="14.45" customHeight="1">
      <c r="B9" s="18"/>
      <c r="AR9" s="18"/>
      <c r="BE9" s="185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185"/>
      <c r="BS10" s="15" t="s">
        <v>6</v>
      </c>
    </row>
    <row r="11" spans="1:74" ht="18.399999999999999" customHeight="1">
      <c r="B11" s="18"/>
      <c r="E11" s="23" t="s">
        <v>21</v>
      </c>
      <c r="AK11" s="25" t="s">
        <v>25</v>
      </c>
      <c r="AN11" s="23" t="s">
        <v>1</v>
      </c>
      <c r="AR11" s="18"/>
      <c r="BE11" s="185"/>
      <c r="BS11" s="15" t="s">
        <v>6</v>
      </c>
    </row>
    <row r="12" spans="1:74" ht="6.95" customHeight="1">
      <c r="B12" s="18"/>
      <c r="AR12" s="18"/>
      <c r="BE12" s="185"/>
      <c r="BS12" s="15" t="s">
        <v>6</v>
      </c>
    </row>
    <row r="13" spans="1:74" ht="12" customHeight="1">
      <c r="B13" s="18"/>
      <c r="D13" s="25" t="s">
        <v>26</v>
      </c>
      <c r="AK13" s="25" t="s">
        <v>24</v>
      </c>
      <c r="AN13" s="27" t="s">
        <v>27</v>
      </c>
      <c r="AR13" s="18"/>
      <c r="BE13" s="185"/>
      <c r="BS13" s="15" t="s">
        <v>6</v>
      </c>
    </row>
    <row r="14" spans="1:74" ht="12.75">
      <c r="B14" s="18"/>
      <c r="E14" s="190" t="s">
        <v>27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25" t="s">
        <v>25</v>
      </c>
      <c r="AN14" s="27" t="s">
        <v>27</v>
      </c>
      <c r="AR14" s="18"/>
      <c r="BE14" s="185"/>
      <c r="BS14" s="15" t="s">
        <v>6</v>
      </c>
    </row>
    <row r="15" spans="1:74" ht="6.95" customHeight="1">
      <c r="B15" s="18"/>
      <c r="AR15" s="18"/>
      <c r="BE15" s="185"/>
      <c r="BS15" s="15" t="s">
        <v>3</v>
      </c>
    </row>
    <row r="16" spans="1:74" ht="12" customHeight="1">
      <c r="B16" s="18"/>
      <c r="D16" s="25" t="s">
        <v>28</v>
      </c>
      <c r="AK16" s="25" t="s">
        <v>24</v>
      </c>
      <c r="AN16" s="23" t="s">
        <v>1</v>
      </c>
      <c r="AR16" s="18"/>
      <c r="BE16" s="185"/>
      <c r="BS16" s="15" t="s">
        <v>3</v>
      </c>
    </row>
    <row r="17" spans="2:71" ht="18.399999999999999" customHeight="1">
      <c r="B17" s="18"/>
      <c r="E17" s="23" t="s">
        <v>21</v>
      </c>
      <c r="AK17" s="25" t="s">
        <v>25</v>
      </c>
      <c r="AN17" s="23" t="s">
        <v>1</v>
      </c>
      <c r="AR17" s="18"/>
      <c r="BE17" s="185"/>
      <c r="BS17" s="15" t="s">
        <v>29</v>
      </c>
    </row>
    <row r="18" spans="2:71" ht="6.95" customHeight="1">
      <c r="B18" s="18"/>
      <c r="AR18" s="18"/>
      <c r="BE18" s="185"/>
      <c r="BS18" s="15" t="s">
        <v>6</v>
      </c>
    </row>
    <row r="19" spans="2:71" ht="12" customHeight="1">
      <c r="B19" s="18"/>
      <c r="D19" s="25" t="s">
        <v>30</v>
      </c>
      <c r="AK19" s="25" t="s">
        <v>24</v>
      </c>
      <c r="AN19" s="23" t="s">
        <v>1</v>
      </c>
      <c r="AR19" s="18"/>
      <c r="BE19" s="185"/>
      <c r="BS19" s="15" t="s">
        <v>6</v>
      </c>
    </row>
    <row r="20" spans="2:71" ht="18.399999999999999" customHeight="1">
      <c r="B20" s="18"/>
      <c r="E20" s="23" t="s">
        <v>21</v>
      </c>
      <c r="AK20" s="25" t="s">
        <v>25</v>
      </c>
      <c r="AN20" s="23" t="s">
        <v>1</v>
      </c>
      <c r="AR20" s="18"/>
      <c r="BE20" s="185"/>
      <c r="BS20" s="15" t="s">
        <v>29</v>
      </c>
    </row>
    <row r="21" spans="2:71" ht="6.95" customHeight="1">
      <c r="B21" s="18"/>
      <c r="AR21" s="18"/>
      <c r="BE21" s="185"/>
    </row>
    <row r="22" spans="2:71" ht="12" customHeight="1">
      <c r="B22" s="18"/>
      <c r="D22" s="25" t="s">
        <v>31</v>
      </c>
      <c r="AR22" s="18"/>
      <c r="BE22" s="185"/>
    </row>
    <row r="23" spans="2:71" ht="16.5" customHeight="1">
      <c r="B23" s="18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8"/>
      <c r="BE23" s="185"/>
    </row>
    <row r="24" spans="2:71" ht="6.95" customHeight="1">
      <c r="B24" s="18"/>
      <c r="AR24" s="18"/>
      <c r="BE24" s="185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5"/>
    </row>
    <row r="26" spans="2:71" s="1" customFormat="1" ht="25.9" customHeight="1">
      <c r="B26" s="30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3">
        <f>ROUND(AG94,2)</f>
        <v>0</v>
      </c>
      <c r="AL26" s="194"/>
      <c r="AM26" s="194"/>
      <c r="AN26" s="194"/>
      <c r="AO26" s="194"/>
      <c r="AR26" s="30"/>
      <c r="BE26" s="185"/>
    </row>
    <row r="27" spans="2:71" s="1" customFormat="1" ht="6.95" customHeight="1">
      <c r="B27" s="30"/>
      <c r="AR27" s="30"/>
      <c r="BE27" s="185"/>
    </row>
    <row r="28" spans="2:71" s="1" customFormat="1" ht="12.75">
      <c r="B28" s="30"/>
      <c r="L28" s="195" t="s">
        <v>33</v>
      </c>
      <c r="M28" s="195"/>
      <c r="N28" s="195"/>
      <c r="O28" s="195"/>
      <c r="P28" s="195"/>
      <c r="W28" s="195" t="s">
        <v>34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35</v>
      </c>
      <c r="AL28" s="195"/>
      <c r="AM28" s="195"/>
      <c r="AN28" s="195"/>
      <c r="AO28" s="195"/>
      <c r="AR28" s="30"/>
      <c r="BE28" s="185"/>
    </row>
    <row r="29" spans="2:71" s="2" customFormat="1" ht="14.45" customHeight="1">
      <c r="B29" s="34"/>
      <c r="D29" s="25" t="s">
        <v>36</v>
      </c>
      <c r="F29" s="25" t="s">
        <v>37</v>
      </c>
      <c r="L29" s="183">
        <v>0.21</v>
      </c>
      <c r="M29" s="182"/>
      <c r="N29" s="182"/>
      <c r="O29" s="182"/>
      <c r="P29" s="182"/>
      <c r="W29" s="181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ROUND(AV94, 2)</f>
        <v>0</v>
      </c>
      <c r="AL29" s="182"/>
      <c r="AM29" s="182"/>
      <c r="AN29" s="182"/>
      <c r="AO29" s="182"/>
      <c r="AR29" s="34"/>
      <c r="BE29" s="186"/>
    </row>
    <row r="30" spans="2:71" s="2" customFormat="1" ht="14.45" customHeight="1">
      <c r="B30" s="34"/>
      <c r="F30" s="25" t="s">
        <v>38</v>
      </c>
      <c r="L30" s="183">
        <v>0.15</v>
      </c>
      <c r="M30" s="182"/>
      <c r="N30" s="182"/>
      <c r="O30" s="182"/>
      <c r="P30" s="182"/>
      <c r="W30" s="181">
        <f>ROUND(BA94,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ROUND(AW94, 2)</f>
        <v>0</v>
      </c>
      <c r="AL30" s="182"/>
      <c r="AM30" s="182"/>
      <c r="AN30" s="182"/>
      <c r="AO30" s="182"/>
      <c r="AR30" s="34"/>
      <c r="BE30" s="186"/>
    </row>
    <row r="31" spans="2:71" s="2" customFormat="1" ht="14.45" hidden="1" customHeight="1">
      <c r="B31" s="34"/>
      <c r="F31" s="25" t="s">
        <v>39</v>
      </c>
      <c r="L31" s="183">
        <v>0.21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4"/>
      <c r="BE31" s="186"/>
    </row>
    <row r="32" spans="2:71" s="2" customFormat="1" ht="14.45" hidden="1" customHeight="1">
      <c r="B32" s="34"/>
      <c r="F32" s="25" t="s">
        <v>40</v>
      </c>
      <c r="L32" s="183">
        <v>0.15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4"/>
      <c r="BE32" s="186"/>
    </row>
    <row r="33" spans="2:57" s="2" customFormat="1" ht="14.45" hidden="1" customHeight="1">
      <c r="B33" s="34"/>
      <c r="F33" s="25" t="s">
        <v>41</v>
      </c>
      <c r="L33" s="183">
        <v>0</v>
      </c>
      <c r="M33" s="182"/>
      <c r="N33" s="182"/>
      <c r="O33" s="182"/>
      <c r="P33" s="182"/>
      <c r="W33" s="181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4"/>
      <c r="BE33" s="186"/>
    </row>
    <row r="34" spans="2:57" s="1" customFormat="1" ht="6.95" customHeight="1">
      <c r="B34" s="30"/>
      <c r="AR34" s="30"/>
      <c r="BE34" s="185"/>
    </row>
    <row r="35" spans="2:57" s="1" customFormat="1" ht="25.9" customHeight="1"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16" t="s">
        <v>44</v>
      </c>
      <c r="Y35" s="217"/>
      <c r="Z35" s="217"/>
      <c r="AA35" s="217"/>
      <c r="AB35" s="217"/>
      <c r="AC35" s="37"/>
      <c r="AD35" s="37"/>
      <c r="AE35" s="37"/>
      <c r="AF35" s="37"/>
      <c r="AG35" s="37"/>
      <c r="AH35" s="37"/>
      <c r="AI35" s="37"/>
      <c r="AJ35" s="37"/>
      <c r="AK35" s="218">
        <f>SUM(AK26:AK33)</f>
        <v>0</v>
      </c>
      <c r="AL35" s="217"/>
      <c r="AM35" s="217"/>
      <c r="AN35" s="217"/>
      <c r="AO35" s="219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47</v>
      </c>
      <c r="AI60" s="32"/>
      <c r="AJ60" s="32"/>
      <c r="AK60" s="32"/>
      <c r="AL60" s="32"/>
      <c r="AM60" s="41" t="s">
        <v>48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50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47</v>
      </c>
      <c r="AI75" s="32"/>
      <c r="AJ75" s="32"/>
      <c r="AK75" s="32"/>
      <c r="AL75" s="32"/>
      <c r="AM75" s="41" t="s">
        <v>48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51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>
        <f>K5</f>
        <v>0</v>
      </c>
      <c r="AR84" s="46"/>
    </row>
    <row r="85" spans="1:91" s="4" customFormat="1" ht="36.950000000000003" customHeight="1">
      <c r="B85" s="47"/>
      <c r="C85" s="48" t="s">
        <v>16</v>
      </c>
      <c r="L85" s="207" t="str">
        <f>K6</f>
        <v>23-5065 - MŠ v Líbánkách, Lidická 1056, Litomyšl, Dotace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209">
        <f>IF(AN8= "","",AN8)</f>
        <v>45895</v>
      </c>
      <c r="AN87" s="209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23</v>
      </c>
      <c r="L89" s="3" t="str">
        <f>IF(E11= "","",E11)</f>
        <v xml:space="preserve"> </v>
      </c>
      <c r="AI89" s="25" t="s">
        <v>28</v>
      </c>
      <c r="AM89" s="210" t="str">
        <f>IF(E17="","",E17)</f>
        <v xml:space="preserve"> </v>
      </c>
      <c r="AN89" s="211"/>
      <c r="AO89" s="211"/>
      <c r="AP89" s="211"/>
      <c r="AR89" s="30"/>
      <c r="AS89" s="212" t="s">
        <v>52</v>
      </c>
      <c r="AT89" s="213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26</v>
      </c>
      <c r="L90" s="3" t="str">
        <f>IF(E14= "Vyplň údaj","",E14)</f>
        <v/>
      </c>
      <c r="AI90" s="25" t="s">
        <v>30</v>
      </c>
      <c r="AM90" s="210" t="str">
        <f>IF(E20="","",E20)</f>
        <v xml:space="preserve"> </v>
      </c>
      <c r="AN90" s="211"/>
      <c r="AO90" s="211"/>
      <c r="AP90" s="211"/>
      <c r="AR90" s="30"/>
      <c r="AS90" s="214"/>
      <c r="AT90" s="215"/>
      <c r="BD90" s="54"/>
    </row>
    <row r="91" spans="1:91" s="1" customFormat="1" ht="10.9" customHeight="1">
      <c r="B91" s="30"/>
      <c r="AR91" s="30"/>
      <c r="AS91" s="214"/>
      <c r="AT91" s="215"/>
      <c r="BD91" s="54"/>
    </row>
    <row r="92" spans="1:91" s="1" customFormat="1" ht="29.25" customHeight="1">
      <c r="B92" s="30"/>
      <c r="C92" s="199" t="s">
        <v>53</v>
      </c>
      <c r="D92" s="200"/>
      <c r="E92" s="200"/>
      <c r="F92" s="200"/>
      <c r="G92" s="200"/>
      <c r="H92" s="55"/>
      <c r="I92" s="201" t="s">
        <v>54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55</v>
      </c>
      <c r="AH92" s="200"/>
      <c r="AI92" s="200"/>
      <c r="AJ92" s="200"/>
      <c r="AK92" s="200"/>
      <c r="AL92" s="200"/>
      <c r="AM92" s="200"/>
      <c r="AN92" s="201" t="s">
        <v>56</v>
      </c>
      <c r="AO92" s="200"/>
      <c r="AP92" s="203"/>
      <c r="AQ92" s="56" t="s">
        <v>57</v>
      </c>
      <c r="AR92" s="30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9" t="s">
        <v>69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70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4">
        <f>ROUND(SUM(AG95:AG97),2)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5" t="s">
        <v>1</v>
      </c>
      <c r="AR94" s="61"/>
      <c r="AS94" s="66">
        <f>ROUND(SUM(AS95:AS97),2)</f>
        <v>0</v>
      </c>
      <c r="AT94" s="67">
        <f>ROUND(SUM(AV94:AW94),2)</f>
        <v>0</v>
      </c>
      <c r="AU94" s="68">
        <f>ROUND(SUM(AU95:AU97),5)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ROUND(SUM(AZ95:AZ97),2)</f>
        <v>0</v>
      </c>
      <c r="BA94" s="67">
        <f>ROUND(SUM(BA95:BA97),2)</f>
        <v>0</v>
      </c>
      <c r="BB94" s="67">
        <f>ROUND(SUM(BB95:BB97),2)</f>
        <v>0</v>
      </c>
      <c r="BC94" s="67">
        <f>ROUND(SUM(BC95:BC97),2)</f>
        <v>0</v>
      </c>
      <c r="BD94" s="69">
        <f>ROUND(SUM(BD95:BD97),2)</f>
        <v>0</v>
      </c>
      <c r="BS94" s="70" t="s">
        <v>71</v>
      </c>
      <c r="BT94" s="70" t="s">
        <v>72</v>
      </c>
      <c r="BU94" s="71" t="s">
        <v>73</v>
      </c>
      <c r="BV94" s="70" t="s">
        <v>14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>
      <c r="A95" s="72" t="s">
        <v>75</v>
      </c>
      <c r="B95" s="73"/>
      <c r="C95" s="74"/>
      <c r="D95" s="198" t="s">
        <v>76</v>
      </c>
      <c r="E95" s="198"/>
      <c r="F95" s="198"/>
      <c r="G95" s="198"/>
      <c r="H95" s="198"/>
      <c r="I95" s="75"/>
      <c r="J95" s="198" t="s">
        <v>77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6">
        <f>'01 - Vytápění'!J30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76" t="s">
        <v>78</v>
      </c>
      <c r="AR95" s="73"/>
      <c r="AS95" s="77">
        <v>0</v>
      </c>
      <c r="AT95" s="78">
        <f>ROUND(SUM(AV95:AW95),2)</f>
        <v>0</v>
      </c>
      <c r="AU95" s="79">
        <f>'01 - Vytápění'!P128</f>
        <v>0</v>
      </c>
      <c r="AV95" s="78">
        <f>'01 - Vytápění'!J33</f>
        <v>0</v>
      </c>
      <c r="AW95" s="78">
        <f>'01 - Vytápění'!J34</f>
        <v>0</v>
      </c>
      <c r="AX95" s="78">
        <f>'01 - Vytápění'!J35</f>
        <v>0</v>
      </c>
      <c r="AY95" s="78">
        <f>'01 - Vytápění'!J36</f>
        <v>0</v>
      </c>
      <c r="AZ95" s="78">
        <f>'01 - Vytápění'!F33</f>
        <v>0</v>
      </c>
      <c r="BA95" s="78">
        <f>'01 - Vytápění'!F34</f>
        <v>0</v>
      </c>
      <c r="BB95" s="78">
        <f>'01 - Vytápění'!F35</f>
        <v>0</v>
      </c>
      <c r="BC95" s="78">
        <f>'01 - Vytápění'!F36</f>
        <v>0</v>
      </c>
      <c r="BD95" s="80">
        <f>'01 - Vytápění'!F37</f>
        <v>0</v>
      </c>
      <c r="BT95" s="81" t="s">
        <v>79</v>
      </c>
      <c r="BV95" s="81" t="s">
        <v>14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6" customFormat="1" ht="16.5" customHeight="1">
      <c r="A96" s="72" t="s">
        <v>75</v>
      </c>
      <c r="B96" s="73"/>
      <c r="C96" s="74"/>
      <c r="D96" s="198" t="s">
        <v>82</v>
      </c>
      <c r="E96" s="198"/>
      <c r="F96" s="198"/>
      <c r="G96" s="198"/>
      <c r="H96" s="198"/>
      <c r="I96" s="75"/>
      <c r="J96" s="198" t="s">
        <v>83</v>
      </c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6">
        <f>'02 - FVE'!J30</f>
        <v>0</v>
      </c>
      <c r="AH96" s="197"/>
      <c r="AI96" s="197"/>
      <c r="AJ96" s="197"/>
      <c r="AK96" s="197"/>
      <c r="AL96" s="197"/>
      <c r="AM96" s="197"/>
      <c r="AN96" s="196">
        <f>SUM(AG96,AT96)</f>
        <v>0</v>
      </c>
      <c r="AO96" s="197"/>
      <c r="AP96" s="197"/>
      <c r="AQ96" s="76" t="s">
        <v>78</v>
      </c>
      <c r="AR96" s="73"/>
      <c r="AS96" s="77">
        <v>0</v>
      </c>
      <c r="AT96" s="78">
        <f>ROUND(SUM(AV96:AW96),2)</f>
        <v>0</v>
      </c>
      <c r="AU96" s="79">
        <f>'02 - FVE'!P118</f>
        <v>0</v>
      </c>
      <c r="AV96" s="78">
        <f>'02 - FVE'!J33</f>
        <v>0</v>
      </c>
      <c r="AW96" s="78">
        <f>'02 - FVE'!J34</f>
        <v>0</v>
      </c>
      <c r="AX96" s="78">
        <f>'02 - FVE'!J35</f>
        <v>0</v>
      </c>
      <c r="AY96" s="78">
        <f>'02 - FVE'!J36</f>
        <v>0</v>
      </c>
      <c r="AZ96" s="78">
        <f>'02 - FVE'!F33</f>
        <v>0</v>
      </c>
      <c r="BA96" s="78">
        <f>'02 - FVE'!F34</f>
        <v>0</v>
      </c>
      <c r="BB96" s="78">
        <f>'02 - FVE'!F35</f>
        <v>0</v>
      </c>
      <c r="BC96" s="78">
        <f>'02 - FVE'!F36</f>
        <v>0</v>
      </c>
      <c r="BD96" s="80">
        <f>'02 - FVE'!F37</f>
        <v>0</v>
      </c>
      <c r="BT96" s="81" t="s">
        <v>79</v>
      </c>
      <c r="BV96" s="81" t="s">
        <v>14</v>
      </c>
      <c r="BW96" s="81" t="s">
        <v>84</v>
      </c>
      <c r="BX96" s="81" t="s">
        <v>4</v>
      </c>
      <c r="CL96" s="81" t="s">
        <v>1</v>
      </c>
      <c r="CM96" s="81" t="s">
        <v>81</v>
      </c>
    </row>
    <row r="97" spans="1:91" s="6" customFormat="1" ht="16.5" customHeight="1">
      <c r="A97" s="72" t="s">
        <v>75</v>
      </c>
      <c r="B97" s="73"/>
      <c r="C97" s="74"/>
      <c r="D97" s="198" t="s">
        <v>85</v>
      </c>
      <c r="E97" s="198"/>
      <c r="F97" s="198"/>
      <c r="G97" s="198"/>
      <c r="H97" s="198"/>
      <c r="I97" s="75"/>
      <c r="J97" s="198" t="s">
        <v>86</v>
      </c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6">
        <f>'03 - Ostatní náklady'!J30</f>
        <v>0</v>
      </c>
      <c r="AH97" s="197"/>
      <c r="AI97" s="197"/>
      <c r="AJ97" s="197"/>
      <c r="AK97" s="197"/>
      <c r="AL97" s="197"/>
      <c r="AM97" s="197"/>
      <c r="AN97" s="196">
        <f>SUM(AG97,AT97)</f>
        <v>0</v>
      </c>
      <c r="AO97" s="197"/>
      <c r="AP97" s="197"/>
      <c r="AQ97" s="76" t="s">
        <v>78</v>
      </c>
      <c r="AR97" s="73"/>
      <c r="AS97" s="82">
        <v>0</v>
      </c>
      <c r="AT97" s="83">
        <f>ROUND(SUM(AV97:AW97),2)</f>
        <v>0</v>
      </c>
      <c r="AU97" s="84">
        <f>'03 - Ostatní náklady'!P117</f>
        <v>0</v>
      </c>
      <c r="AV97" s="83">
        <f>'03 - Ostatní náklady'!J33</f>
        <v>0</v>
      </c>
      <c r="AW97" s="83">
        <f>'03 - Ostatní náklady'!J34</f>
        <v>0</v>
      </c>
      <c r="AX97" s="83">
        <f>'03 - Ostatní náklady'!J35</f>
        <v>0</v>
      </c>
      <c r="AY97" s="83">
        <f>'03 - Ostatní náklady'!J36</f>
        <v>0</v>
      </c>
      <c r="AZ97" s="83">
        <f>'03 - Ostatní náklady'!F33</f>
        <v>0</v>
      </c>
      <c r="BA97" s="83">
        <f>'03 - Ostatní náklady'!F34</f>
        <v>0</v>
      </c>
      <c r="BB97" s="83">
        <f>'03 - Ostatní náklady'!F35</f>
        <v>0</v>
      </c>
      <c r="BC97" s="83">
        <f>'03 - Ostatní náklady'!F36</f>
        <v>0</v>
      </c>
      <c r="BD97" s="85">
        <f>'03 - Ostatní náklady'!F37</f>
        <v>0</v>
      </c>
      <c r="BT97" s="81" t="s">
        <v>79</v>
      </c>
      <c r="BV97" s="81" t="s">
        <v>14</v>
      </c>
      <c r="BW97" s="81" t="s">
        <v>87</v>
      </c>
      <c r="BX97" s="81" t="s">
        <v>4</v>
      </c>
      <c r="CL97" s="81" t="s">
        <v>1</v>
      </c>
      <c r="CM97" s="81" t="s">
        <v>81</v>
      </c>
    </row>
    <row r="98" spans="1:91" s="1" customFormat="1" ht="30" customHeight="1">
      <c r="B98" s="30"/>
      <c r="AR98" s="30"/>
    </row>
    <row r="99" spans="1:91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30"/>
    </row>
  </sheetData>
  <mergeCells count="50"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01 - Vytápění'!C2" display="/" xr:uid="{00000000-0004-0000-0000-000000000000}"/>
    <hyperlink ref="A96" location="'02 - FVE'!C2" display="/" xr:uid="{00000000-0004-0000-0000-000001000000}"/>
    <hyperlink ref="A97" location="'03 - Ostatní náklady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7"/>
  <sheetViews>
    <sheetView showGridLines="0" topLeftCell="A233" workbookViewId="0">
      <selection activeCell="J122" sqref="J12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5" t="s">
        <v>80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hidden="1" customHeight="1">
      <c r="B4" s="18"/>
      <c r="D4" s="19" t="s">
        <v>88</v>
      </c>
      <c r="L4" s="18"/>
      <c r="M4" s="86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1" t="str">
        <f>'Rekapitulace stavby'!K6</f>
        <v>23-5065 - MŠ v Líbánkách, Lidická 1056, Litomyšl, Dotace</v>
      </c>
      <c r="F7" s="222"/>
      <c r="G7" s="222"/>
      <c r="H7" s="222"/>
      <c r="L7" s="18"/>
    </row>
    <row r="8" spans="2:46" s="1" customFormat="1" ht="12" hidden="1" customHeight="1">
      <c r="B8" s="30"/>
      <c r="D8" s="25" t="s">
        <v>89</v>
      </c>
      <c r="L8" s="30"/>
    </row>
    <row r="9" spans="2:46" s="1" customFormat="1" ht="16.5" hidden="1" customHeight="1">
      <c r="B9" s="30"/>
      <c r="E9" s="207" t="s">
        <v>90</v>
      </c>
      <c r="F9" s="220"/>
      <c r="G9" s="220"/>
      <c r="H9" s="220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hidden="1" customHeight="1">
      <c r="B12" s="30"/>
      <c r="D12" s="25" t="s">
        <v>20</v>
      </c>
      <c r="F12" s="23" t="s">
        <v>21</v>
      </c>
      <c r="I12" s="25" t="s">
        <v>22</v>
      </c>
      <c r="J12" s="50">
        <f>'Rekapitulace stavby'!AN8</f>
        <v>45895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/>
      </c>
      <c r="L14" s="30"/>
    </row>
    <row r="15" spans="2:46" s="1" customFormat="1" ht="18" hidden="1" customHeight="1">
      <c r="B15" s="30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26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23" t="str">
        <f>'Rekapitulace stavby'!E14</f>
        <v>Vyplň údaj</v>
      </c>
      <c r="F18" s="187"/>
      <c r="G18" s="187"/>
      <c r="H18" s="187"/>
      <c r="I18" s="25" t="s">
        <v>25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28</v>
      </c>
      <c r="I20" s="25" t="s">
        <v>24</v>
      </c>
      <c r="J20" s="23" t="str">
        <f>IF('Rekapitulace stavby'!AN16="","",'Rekapitulace stavby'!AN16)</f>
        <v/>
      </c>
      <c r="L20" s="30"/>
    </row>
    <row r="21" spans="2:12" s="1" customFormat="1" ht="18" hidden="1" customHeight="1">
      <c r="B21" s="30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30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hidden="1" customHeight="1">
      <c r="B24" s="30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31</v>
      </c>
      <c r="L26" s="30"/>
    </row>
    <row r="27" spans="2:12" s="7" customFormat="1" ht="16.5" hidden="1" customHeight="1">
      <c r="B27" s="87"/>
      <c r="E27" s="192" t="s">
        <v>1</v>
      </c>
      <c r="F27" s="192"/>
      <c r="G27" s="192"/>
      <c r="H27" s="192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32</v>
      </c>
      <c r="J30" s="64">
        <f>ROUND(J128,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34</v>
      </c>
      <c r="I32" s="33" t="s">
        <v>33</v>
      </c>
      <c r="J32" s="33" t="s">
        <v>35</v>
      </c>
      <c r="L32" s="30"/>
    </row>
    <row r="33" spans="2:12" s="1" customFormat="1" ht="14.45" hidden="1" customHeight="1">
      <c r="B33" s="30"/>
      <c r="D33" s="53" t="s">
        <v>36</v>
      </c>
      <c r="E33" s="25" t="s">
        <v>37</v>
      </c>
      <c r="F33" s="89">
        <f>ROUND((SUM(BE128:BE246)),  2)</f>
        <v>0</v>
      </c>
      <c r="I33" s="90">
        <v>0.21</v>
      </c>
      <c r="J33" s="89">
        <f>ROUND(((SUM(BE128:BE246))*I33),  2)</f>
        <v>0</v>
      </c>
      <c r="L33" s="30"/>
    </row>
    <row r="34" spans="2:12" s="1" customFormat="1" ht="14.45" hidden="1" customHeight="1">
      <c r="B34" s="30"/>
      <c r="E34" s="25" t="s">
        <v>38</v>
      </c>
      <c r="F34" s="89">
        <f>ROUND((SUM(BF128:BF246)),  2)</f>
        <v>0</v>
      </c>
      <c r="I34" s="90">
        <v>0.15</v>
      </c>
      <c r="J34" s="89">
        <f>ROUND(((SUM(BF128:BF246))*I34),  2)</f>
        <v>0</v>
      </c>
      <c r="L34" s="30"/>
    </row>
    <row r="35" spans="2:12" s="1" customFormat="1" ht="14.45" hidden="1" customHeight="1">
      <c r="B35" s="30"/>
      <c r="E35" s="25" t="s">
        <v>39</v>
      </c>
      <c r="F35" s="89">
        <f>ROUND((SUM(BG128:BG246)),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40</v>
      </c>
      <c r="F36" s="89">
        <f>ROUND((SUM(BH128:BH246)),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41</v>
      </c>
      <c r="F37" s="89">
        <f>ROUND((SUM(BI128:BI246)),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42</v>
      </c>
      <c r="E39" s="55"/>
      <c r="F39" s="55"/>
      <c r="G39" s="93" t="s">
        <v>43</v>
      </c>
      <c r="H39" s="94" t="s">
        <v>44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0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0"/>
      <c r="D61" s="41" t="s">
        <v>47</v>
      </c>
      <c r="E61" s="32"/>
      <c r="F61" s="97" t="s">
        <v>48</v>
      </c>
      <c r="G61" s="41" t="s">
        <v>47</v>
      </c>
      <c r="H61" s="32"/>
      <c r="I61" s="32"/>
      <c r="J61" s="98" t="s">
        <v>48</v>
      </c>
      <c r="K61" s="32"/>
      <c r="L61" s="30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0"/>
      <c r="D65" s="39" t="s">
        <v>49</v>
      </c>
      <c r="E65" s="40"/>
      <c r="F65" s="40"/>
      <c r="G65" s="39" t="s">
        <v>50</v>
      </c>
      <c r="H65" s="40"/>
      <c r="I65" s="40"/>
      <c r="J65" s="40"/>
      <c r="K65" s="40"/>
      <c r="L65" s="30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0"/>
      <c r="D76" s="41" t="s">
        <v>47</v>
      </c>
      <c r="E76" s="32"/>
      <c r="F76" s="97" t="s">
        <v>48</v>
      </c>
      <c r="G76" s="41" t="s">
        <v>47</v>
      </c>
      <c r="H76" s="32"/>
      <c r="I76" s="32"/>
      <c r="J76" s="98" t="s">
        <v>48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91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1" t="str">
        <f>E7</f>
        <v>23-5065 - MŠ v Líbánkách, Lidická 1056, Litomyšl, Dotace</v>
      </c>
      <c r="F85" s="222"/>
      <c r="G85" s="222"/>
      <c r="H85" s="222"/>
      <c r="L85" s="30"/>
    </row>
    <row r="86" spans="2:47" s="1" customFormat="1" ht="12" hidden="1" customHeight="1">
      <c r="B86" s="30"/>
      <c r="C86" s="25" t="s">
        <v>89</v>
      </c>
      <c r="L86" s="30"/>
    </row>
    <row r="87" spans="2:47" s="1" customFormat="1" ht="16.5" hidden="1" customHeight="1">
      <c r="B87" s="30"/>
      <c r="E87" s="207" t="str">
        <f>E9</f>
        <v>01 - Vytápění</v>
      </c>
      <c r="F87" s="220"/>
      <c r="G87" s="220"/>
      <c r="H87" s="220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>
        <f>IF(J12="","",J12)</f>
        <v>45895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23</v>
      </c>
      <c r="F91" s="23" t="str">
        <f>E15</f>
        <v xml:space="preserve"> </v>
      </c>
      <c r="I91" s="25" t="s">
        <v>28</v>
      </c>
      <c r="J91" s="28" t="str">
        <f>E21</f>
        <v xml:space="preserve"> </v>
      </c>
      <c r="L91" s="30"/>
    </row>
    <row r="92" spans="2:47" s="1" customFormat="1" ht="15.2" hidden="1" customHeight="1">
      <c r="B92" s="30"/>
      <c r="C92" s="25" t="s">
        <v>26</v>
      </c>
      <c r="F92" s="23" t="str">
        <f>IF(E18="","",E18)</f>
        <v>Vyplň údaj</v>
      </c>
      <c r="I92" s="25" t="s">
        <v>30</v>
      </c>
      <c r="J92" s="28" t="str">
        <f>E24</f>
        <v xml:space="preserve"> 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92</v>
      </c>
      <c r="D94" s="91"/>
      <c r="E94" s="91"/>
      <c r="F94" s="91"/>
      <c r="G94" s="91"/>
      <c r="H94" s="91"/>
      <c r="I94" s="91"/>
      <c r="J94" s="100" t="s">
        <v>93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94</v>
      </c>
      <c r="J96" s="64">
        <f>J128</f>
        <v>0</v>
      </c>
      <c r="L96" s="30"/>
      <c r="AU96" s="15" t="s">
        <v>95</v>
      </c>
    </row>
    <row r="97" spans="2:12" s="8" customFormat="1" ht="24.95" hidden="1" customHeight="1">
      <c r="B97" s="102"/>
      <c r="D97" s="103" t="s">
        <v>96</v>
      </c>
      <c r="E97" s="104"/>
      <c r="F97" s="104"/>
      <c r="G97" s="104"/>
      <c r="H97" s="104"/>
      <c r="I97" s="104"/>
      <c r="J97" s="105">
        <f>J129</f>
        <v>0</v>
      </c>
      <c r="L97" s="102"/>
    </row>
    <row r="98" spans="2:12" s="9" customFormat="1" ht="19.899999999999999" hidden="1" customHeight="1">
      <c r="B98" s="106"/>
      <c r="D98" s="107" t="s">
        <v>97</v>
      </c>
      <c r="E98" s="108"/>
      <c r="F98" s="108"/>
      <c r="G98" s="108"/>
      <c r="H98" s="108"/>
      <c r="I98" s="108"/>
      <c r="J98" s="109">
        <f>J130</f>
        <v>0</v>
      </c>
      <c r="L98" s="106"/>
    </row>
    <row r="99" spans="2:12" s="9" customFormat="1" ht="19.899999999999999" hidden="1" customHeight="1">
      <c r="B99" s="106"/>
      <c r="D99" s="107" t="s">
        <v>98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9" customFormat="1" ht="19.899999999999999" hidden="1" customHeight="1">
      <c r="B100" s="106"/>
      <c r="D100" s="107" t="s">
        <v>99</v>
      </c>
      <c r="E100" s="108"/>
      <c r="F100" s="108"/>
      <c r="G100" s="108"/>
      <c r="H100" s="108"/>
      <c r="I100" s="108"/>
      <c r="J100" s="109">
        <f>J154</f>
        <v>0</v>
      </c>
      <c r="L100" s="106"/>
    </row>
    <row r="101" spans="2:12" s="9" customFormat="1" ht="19.899999999999999" hidden="1" customHeight="1">
      <c r="B101" s="106"/>
      <c r="D101" s="107" t="s">
        <v>100</v>
      </c>
      <c r="E101" s="108"/>
      <c r="F101" s="108"/>
      <c r="G101" s="108"/>
      <c r="H101" s="108"/>
      <c r="I101" s="108"/>
      <c r="J101" s="109">
        <f>J156</f>
        <v>0</v>
      </c>
      <c r="L101" s="106"/>
    </row>
    <row r="102" spans="2:12" s="9" customFormat="1" ht="19.899999999999999" hidden="1" customHeight="1">
      <c r="B102" s="106"/>
      <c r="D102" s="107" t="s">
        <v>101</v>
      </c>
      <c r="E102" s="108"/>
      <c r="F102" s="108"/>
      <c r="G102" s="108"/>
      <c r="H102" s="108"/>
      <c r="I102" s="108"/>
      <c r="J102" s="109">
        <f>J164</f>
        <v>0</v>
      </c>
      <c r="L102" s="106"/>
    </row>
    <row r="103" spans="2:12" s="9" customFormat="1" ht="19.899999999999999" hidden="1" customHeight="1">
      <c r="B103" s="106"/>
      <c r="D103" s="107" t="s">
        <v>102</v>
      </c>
      <c r="E103" s="108"/>
      <c r="F103" s="108"/>
      <c r="G103" s="108"/>
      <c r="H103" s="108"/>
      <c r="I103" s="108"/>
      <c r="J103" s="109">
        <f>J178</f>
        <v>0</v>
      </c>
      <c r="L103" s="106"/>
    </row>
    <row r="104" spans="2:12" s="9" customFormat="1" ht="19.899999999999999" hidden="1" customHeight="1">
      <c r="B104" s="106"/>
      <c r="D104" s="107" t="s">
        <v>103</v>
      </c>
      <c r="E104" s="108"/>
      <c r="F104" s="108"/>
      <c r="G104" s="108"/>
      <c r="H104" s="108"/>
      <c r="I104" s="108"/>
      <c r="J104" s="109">
        <f>J184</f>
        <v>0</v>
      </c>
      <c r="L104" s="106"/>
    </row>
    <row r="105" spans="2:12" s="9" customFormat="1" ht="19.899999999999999" hidden="1" customHeight="1">
      <c r="B105" s="106"/>
      <c r="D105" s="107" t="s">
        <v>104</v>
      </c>
      <c r="E105" s="108"/>
      <c r="F105" s="108"/>
      <c r="G105" s="108"/>
      <c r="H105" s="108"/>
      <c r="I105" s="108"/>
      <c r="J105" s="109">
        <f>J203</f>
        <v>0</v>
      </c>
      <c r="L105" s="106"/>
    </row>
    <row r="106" spans="2:12" s="9" customFormat="1" ht="19.899999999999999" hidden="1" customHeight="1">
      <c r="B106" s="106"/>
      <c r="D106" s="107" t="s">
        <v>105</v>
      </c>
      <c r="E106" s="108"/>
      <c r="F106" s="108"/>
      <c r="G106" s="108"/>
      <c r="H106" s="108"/>
      <c r="I106" s="108"/>
      <c r="J106" s="109">
        <f>J210</f>
        <v>0</v>
      </c>
      <c r="L106" s="106"/>
    </row>
    <row r="107" spans="2:12" s="8" customFormat="1" ht="24.95" hidden="1" customHeight="1">
      <c r="B107" s="102"/>
      <c r="D107" s="103" t="s">
        <v>106</v>
      </c>
      <c r="E107" s="104"/>
      <c r="F107" s="104"/>
      <c r="G107" s="104"/>
      <c r="H107" s="104"/>
      <c r="I107" s="104"/>
      <c r="J107" s="105">
        <f>J214</f>
        <v>0</v>
      </c>
      <c r="L107" s="102"/>
    </row>
    <row r="108" spans="2:12" s="9" customFormat="1" ht="19.899999999999999" hidden="1" customHeight="1">
      <c r="B108" s="106"/>
      <c r="D108" s="107" t="s">
        <v>107</v>
      </c>
      <c r="E108" s="108"/>
      <c r="F108" s="108"/>
      <c r="G108" s="108"/>
      <c r="H108" s="108"/>
      <c r="I108" s="108"/>
      <c r="J108" s="109">
        <f>J215</f>
        <v>0</v>
      </c>
      <c r="L108" s="106"/>
    </row>
    <row r="109" spans="2:12" s="1" customFormat="1" ht="21.75" hidden="1" customHeight="1">
      <c r="B109" s="30"/>
      <c r="L109" s="30"/>
    </row>
    <row r="110" spans="2:12" s="1" customFormat="1" ht="6.95" hidden="1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0"/>
    </row>
    <row r="111" spans="2:12" hidden="1"/>
    <row r="112" spans="2:12" hidden="1"/>
    <row r="113" spans="2:63" hidden="1"/>
    <row r="114" spans="2:63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0"/>
    </row>
    <row r="115" spans="2:63" s="1" customFormat="1" ht="24.95" customHeight="1">
      <c r="B115" s="30"/>
      <c r="C115" s="19" t="s">
        <v>108</v>
      </c>
      <c r="L115" s="30"/>
    </row>
    <row r="116" spans="2:63" s="1" customFormat="1" ht="6.95" customHeight="1">
      <c r="B116" s="30"/>
      <c r="L116" s="30"/>
    </row>
    <row r="117" spans="2:63" s="1" customFormat="1" ht="12" customHeight="1">
      <c r="B117" s="30"/>
      <c r="C117" s="25" t="s">
        <v>16</v>
      </c>
      <c r="L117" s="30"/>
    </row>
    <row r="118" spans="2:63" s="1" customFormat="1" ht="16.5" customHeight="1">
      <c r="B118" s="30"/>
      <c r="E118" s="221" t="str">
        <f>E7</f>
        <v>23-5065 - MŠ v Líbánkách, Lidická 1056, Litomyšl, Dotace</v>
      </c>
      <c r="F118" s="222"/>
      <c r="G118" s="222"/>
      <c r="H118" s="222"/>
      <c r="L118" s="30"/>
    </row>
    <row r="119" spans="2:63" s="1" customFormat="1" ht="12" customHeight="1">
      <c r="B119" s="30"/>
      <c r="C119" s="25" t="s">
        <v>89</v>
      </c>
      <c r="L119" s="30"/>
    </row>
    <row r="120" spans="2:63" s="1" customFormat="1" ht="16.5" customHeight="1">
      <c r="B120" s="30"/>
      <c r="E120" s="207" t="str">
        <f>E9</f>
        <v>01 - Vytápění</v>
      </c>
      <c r="F120" s="220"/>
      <c r="G120" s="220"/>
      <c r="H120" s="220"/>
      <c r="L120" s="30"/>
    </row>
    <row r="121" spans="2:63" s="1" customFormat="1" ht="6.95" customHeight="1">
      <c r="B121" s="30"/>
      <c r="L121" s="30"/>
    </row>
    <row r="122" spans="2:63" s="1" customFormat="1" ht="12" customHeight="1">
      <c r="B122" s="30"/>
      <c r="C122" s="25" t="s">
        <v>20</v>
      </c>
      <c r="F122" s="23" t="str">
        <f>F12</f>
        <v xml:space="preserve"> </v>
      </c>
      <c r="I122" s="25" t="s">
        <v>22</v>
      </c>
      <c r="J122" s="50">
        <f>'Rekapitulace stavby'!AN8</f>
        <v>45895</v>
      </c>
      <c r="L122" s="30"/>
    </row>
    <row r="123" spans="2:63" s="1" customFormat="1" ht="6.95" customHeight="1">
      <c r="B123" s="30"/>
      <c r="L123" s="30"/>
    </row>
    <row r="124" spans="2:63" s="1" customFormat="1" ht="15.2" customHeight="1">
      <c r="B124" s="30"/>
      <c r="C124" s="25" t="s">
        <v>23</v>
      </c>
      <c r="F124" s="23" t="str">
        <f>E15</f>
        <v xml:space="preserve"> </v>
      </c>
      <c r="I124" s="25" t="s">
        <v>28</v>
      </c>
      <c r="J124" s="28" t="str">
        <f>E21</f>
        <v xml:space="preserve"> </v>
      </c>
      <c r="L124" s="30"/>
    </row>
    <row r="125" spans="2:63" s="1" customFormat="1" ht="15.2" customHeight="1">
      <c r="B125" s="30"/>
      <c r="C125" s="25" t="s">
        <v>26</v>
      </c>
      <c r="F125" s="23" t="str">
        <f>IF(E18="","",E18)</f>
        <v>Vyplň údaj</v>
      </c>
      <c r="I125" s="25" t="s">
        <v>30</v>
      </c>
      <c r="J125" s="28" t="str">
        <f>E24</f>
        <v xml:space="preserve"> </v>
      </c>
      <c r="L125" s="30"/>
    </row>
    <row r="126" spans="2:63" s="1" customFormat="1" ht="10.35" customHeight="1">
      <c r="B126" s="30"/>
      <c r="L126" s="30"/>
    </row>
    <row r="127" spans="2:63" s="10" customFormat="1" ht="29.25" customHeight="1">
      <c r="B127" s="110"/>
      <c r="C127" s="111" t="s">
        <v>109</v>
      </c>
      <c r="D127" s="112" t="s">
        <v>57</v>
      </c>
      <c r="E127" s="112" t="s">
        <v>53</v>
      </c>
      <c r="F127" s="112" t="s">
        <v>54</v>
      </c>
      <c r="G127" s="112" t="s">
        <v>110</v>
      </c>
      <c r="H127" s="112" t="s">
        <v>111</v>
      </c>
      <c r="I127" s="112" t="s">
        <v>112</v>
      </c>
      <c r="J127" s="113" t="s">
        <v>93</v>
      </c>
      <c r="K127" s="114" t="s">
        <v>113</v>
      </c>
      <c r="L127" s="110"/>
      <c r="M127" s="57" t="s">
        <v>1</v>
      </c>
      <c r="N127" s="58" t="s">
        <v>36</v>
      </c>
      <c r="O127" s="58" t="s">
        <v>114</v>
      </c>
      <c r="P127" s="58" t="s">
        <v>115</v>
      </c>
      <c r="Q127" s="58" t="s">
        <v>116</v>
      </c>
      <c r="R127" s="58" t="s">
        <v>117</v>
      </c>
      <c r="S127" s="58" t="s">
        <v>118</v>
      </c>
      <c r="T127" s="59" t="s">
        <v>119</v>
      </c>
    </row>
    <row r="128" spans="2:63" s="1" customFormat="1" ht="22.9" customHeight="1">
      <c r="B128" s="30"/>
      <c r="C128" s="62" t="s">
        <v>120</v>
      </c>
      <c r="J128" s="115">
        <f>BK128</f>
        <v>0</v>
      </c>
      <c r="L128" s="30"/>
      <c r="M128" s="60"/>
      <c r="N128" s="51"/>
      <c r="O128" s="51"/>
      <c r="P128" s="116">
        <f>P129+P214</f>
        <v>0</v>
      </c>
      <c r="Q128" s="51"/>
      <c r="R128" s="116">
        <f>R129+R214</f>
        <v>0</v>
      </c>
      <c r="S128" s="51"/>
      <c r="T128" s="117">
        <f>T129+T214</f>
        <v>0</v>
      </c>
      <c r="AT128" s="15" t="s">
        <v>71</v>
      </c>
      <c r="AU128" s="15" t="s">
        <v>95</v>
      </c>
      <c r="BK128" s="118">
        <f>BK129+BK214</f>
        <v>0</v>
      </c>
    </row>
    <row r="129" spans="2:65" s="11" customFormat="1" ht="25.9" customHeight="1">
      <c r="B129" s="119"/>
      <c r="D129" s="120" t="s">
        <v>71</v>
      </c>
      <c r="E129" s="121" t="s">
        <v>121</v>
      </c>
      <c r="F129" s="121" t="s">
        <v>122</v>
      </c>
      <c r="I129" s="122"/>
      <c r="J129" s="123">
        <f>BK129</f>
        <v>0</v>
      </c>
      <c r="L129" s="119"/>
      <c r="M129" s="124"/>
      <c r="P129" s="125">
        <f>P130+P136+P154+P156+P164+P178+P184+P203+P210</f>
        <v>0</v>
      </c>
      <c r="R129" s="125">
        <f>R130+R136+R154+R156+R164+R178+R184+R203+R210</f>
        <v>0</v>
      </c>
      <c r="T129" s="126">
        <f>T130+T136+T154+T156+T164+T178+T184+T203+T210</f>
        <v>0</v>
      </c>
      <c r="AR129" s="120" t="s">
        <v>81</v>
      </c>
      <c r="AT129" s="127" t="s">
        <v>71</v>
      </c>
      <c r="AU129" s="127" t="s">
        <v>72</v>
      </c>
      <c r="AY129" s="120" t="s">
        <v>123</v>
      </c>
      <c r="BK129" s="128">
        <f>BK130+BK136+BK154+BK156+BK164+BK178+BK184+BK203+BK210</f>
        <v>0</v>
      </c>
    </row>
    <row r="130" spans="2:65" s="11" customFormat="1" ht="22.9" customHeight="1">
      <c r="B130" s="119"/>
      <c r="D130" s="120" t="s">
        <v>71</v>
      </c>
      <c r="E130" s="129" t="s">
        <v>124</v>
      </c>
      <c r="F130" s="129" t="s">
        <v>125</v>
      </c>
      <c r="I130" s="122"/>
      <c r="J130" s="130">
        <f>BK130</f>
        <v>0</v>
      </c>
      <c r="L130" s="119"/>
      <c r="M130" s="124"/>
      <c r="P130" s="125">
        <f>SUM(P131:P135)</f>
        <v>0</v>
      </c>
      <c r="R130" s="125">
        <f>SUM(R131:R135)</f>
        <v>0</v>
      </c>
      <c r="T130" s="126">
        <f>SUM(T131:T135)</f>
        <v>0</v>
      </c>
      <c r="AR130" s="120" t="s">
        <v>81</v>
      </c>
      <c r="AT130" s="127" t="s">
        <v>71</v>
      </c>
      <c r="AU130" s="127" t="s">
        <v>79</v>
      </c>
      <c r="AY130" s="120" t="s">
        <v>123</v>
      </c>
      <c r="BK130" s="128">
        <f>SUM(BK131:BK135)</f>
        <v>0</v>
      </c>
    </row>
    <row r="131" spans="2:65" s="1" customFormat="1" ht="33" customHeight="1">
      <c r="B131" s="131"/>
      <c r="C131" s="132" t="s">
        <v>79</v>
      </c>
      <c r="D131" s="132" t="s">
        <v>126</v>
      </c>
      <c r="E131" s="133" t="s">
        <v>127</v>
      </c>
      <c r="F131" s="134" t="s">
        <v>128</v>
      </c>
      <c r="G131" s="135" t="s">
        <v>129</v>
      </c>
      <c r="H131" s="136">
        <v>40</v>
      </c>
      <c r="I131" s="137"/>
      <c r="J131" s="138">
        <f>ROUND(I131*H131,2)</f>
        <v>0</v>
      </c>
      <c r="K131" s="139"/>
      <c r="L131" s="30"/>
      <c r="M131" s="140" t="s">
        <v>1</v>
      </c>
      <c r="N131" s="141" t="s">
        <v>37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130</v>
      </c>
      <c r="AT131" s="144" t="s">
        <v>126</v>
      </c>
      <c r="AU131" s="144" t="s">
        <v>81</v>
      </c>
      <c r="AY131" s="15" t="s">
        <v>123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5" t="s">
        <v>79</v>
      </c>
      <c r="BK131" s="145">
        <f>ROUND(I131*H131,2)</f>
        <v>0</v>
      </c>
      <c r="BL131" s="15" t="s">
        <v>130</v>
      </c>
      <c r="BM131" s="144" t="s">
        <v>81</v>
      </c>
    </row>
    <row r="132" spans="2:65" s="1" customFormat="1" ht="24.2" customHeight="1">
      <c r="B132" s="131"/>
      <c r="C132" s="146" t="s">
        <v>81</v>
      </c>
      <c r="D132" s="146" t="s">
        <v>131</v>
      </c>
      <c r="E132" s="147" t="s">
        <v>132</v>
      </c>
      <c r="F132" s="148" t="s">
        <v>133</v>
      </c>
      <c r="G132" s="149" t="s">
        <v>129</v>
      </c>
      <c r="H132" s="150">
        <v>17</v>
      </c>
      <c r="I132" s="151"/>
      <c r="J132" s="152">
        <f>ROUND(I132*H132,2)</f>
        <v>0</v>
      </c>
      <c r="K132" s="153"/>
      <c r="L132" s="154"/>
      <c r="M132" s="155" t="s">
        <v>1</v>
      </c>
      <c r="N132" s="156" t="s">
        <v>37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134</v>
      </c>
      <c r="AT132" s="144" t="s">
        <v>131</v>
      </c>
      <c r="AU132" s="144" t="s">
        <v>81</v>
      </c>
      <c r="AY132" s="15" t="s">
        <v>123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5" t="s">
        <v>79</v>
      </c>
      <c r="BK132" s="145">
        <f>ROUND(I132*H132,2)</f>
        <v>0</v>
      </c>
      <c r="BL132" s="15" t="s">
        <v>130</v>
      </c>
      <c r="BM132" s="144" t="s">
        <v>135</v>
      </c>
    </row>
    <row r="133" spans="2:65" s="1" customFormat="1" ht="24.2" customHeight="1">
      <c r="B133" s="131"/>
      <c r="C133" s="146" t="s">
        <v>136</v>
      </c>
      <c r="D133" s="146" t="s">
        <v>131</v>
      </c>
      <c r="E133" s="147" t="s">
        <v>137</v>
      </c>
      <c r="F133" s="148" t="s">
        <v>138</v>
      </c>
      <c r="G133" s="149" t="s">
        <v>129</v>
      </c>
      <c r="H133" s="150">
        <v>23</v>
      </c>
      <c r="I133" s="151"/>
      <c r="J133" s="152">
        <f>ROUND(I133*H133,2)</f>
        <v>0</v>
      </c>
      <c r="K133" s="153"/>
      <c r="L133" s="154"/>
      <c r="M133" s="155" t="s">
        <v>1</v>
      </c>
      <c r="N133" s="156" t="s">
        <v>37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134</v>
      </c>
      <c r="AT133" s="144" t="s">
        <v>131</v>
      </c>
      <c r="AU133" s="144" t="s">
        <v>81</v>
      </c>
      <c r="AY133" s="15" t="s">
        <v>123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5" t="s">
        <v>79</v>
      </c>
      <c r="BK133" s="145">
        <f>ROUND(I133*H133,2)</f>
        <v>0</v>
      </c>
      <c r="BL133" s="15" t="s">
        <v>130</v>
      </c>
      <c r="BM133" s="144" t="s">
        <v>139</v>
      </c>
    </row>
    <row r="134" spans="2:65" s="1" customFormat="1" ht="37.9" customHeight="1">
      <c r="B134" s="131"/>
      <c r="C134" s="132" t="s">
        <v>135</v>
      </c>
      <c r="D134" s="132" t="s">
        <v>126</v>
      </c>
      <c r="E134" s="133" t="s">
        <v>140</v>
      </c>
      <c r="F134" s="134" t="s">
        <v>141</v>
      </c>
      <c r="G134" s="135" t="s">
        <v>129</v>
      </c>
      <c r="H134" s="136">
        <v>249</v>
      </c>
      <c r="I134" s="137"/>
      <c r="J134" s="138">
        <f>ROUND(I134*H134,2)</f>
        <v>0</v>
      </c>
      <c r="K134" s="139"/>
      <c r="L134" s="30"/>
      <c r="M134" s="140" t="s">
        <v>1</v>
      </c>
      <c r="N134" s="141" t="s">
        <v>37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130</v>
      </c>
      <c r="AT134" s="144" t="s">
        <v>126</v>
      </c>
      <c r="AU134" s="144" t="s">
        <v>81</v>
      </c>
      <c r="AY134" s="15" t="s">
        <v>123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5" t="s">
        <v>79</v>
      </c>
      <c r="BK134" s="145">
        <f>ROUND(I134*H134,2)</f>
        <v>0</v>
      </c>
      <c r="BL134" s="15" t="s">
        <v>130</v>
      </c>
      <c r="BM134" s="144" t="s">
        <v>142</v>
      </c>
    </row>
    <row r="135" spans="2:65" s="1" customFormat="1" ht="24.2" customHeight="1">
      <c r="B135" s="131"/>
      <c r="C135" s="132" t="s">
        <v>143</v>
      </c>
      <c r="D135" s="132" t="s">
        <v>126</v>
      </c>
      <c r="E135" s="133" t="s">
        <v>144</v>
      </c>
      <c r="F135" s="134" t="s">
        <v>145</v>
      </c>
      <c r="G135" s="135" t="s">
        <v>146</v>
      </c>
      <c r="H135" s="136">
        <v>3.7999999999999999E-2</v>
      </c>
      <c r="I135" s="137"/>
      <c r="J135" s="138">
        <f>ROUND(I135*H135,2)</f>
        <v>0</v>
      </c>
      <c r="K135" s="139"/>
      <c r="L135" s="30"/>
      <c r="M135" s="140" t="s">
        <v>1</v>
      </c>
      <c r="N135" s="141" t="s">
        <v>37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130</v>
      </c>
      <c r="AT135" s="144" t="s">
        <v>126</v>
      </c>
      <c r="AU135" s="144" t="s">
        <v>81</v>
      </c>
      <c r="AY135" s="15" t="s">
        <v>123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5" t="s">
        <v>79</v>
      </c>
      <c r="BK135" s="145">
        <f>ROUND(I135*H135,2)</f>
        <v>0</v>
      </c>
      <c r="BL135" s="15" t="s">
        <v>130</v>
      </c>
      <c r="BM135" s="144" t="s">
        <v>147</v>
      </c>
    </row>
    <row r="136" spans="2:65" s="11" customFormat="1" ht="22.9" customHeight="1">
      <c r="B136" s="119"/>
      <c r="D136" s="120" t="s">
        <v>71</v>
      </c>
      <c r="E136" s="129" t="s">
        <v>148</v>
      </c>
      <c r="F136" s="129" t="s">
        <v>149</v>
      </c>
      <c r="I136" s="122"/>
      <c r="J136" s="130">
        <f>BK136</f>
        <v>0</v>
      </c>
      <c r="L136" s="119"/>
      <c r="M136" s="124"/>
      <c r="P136" s="125">
        <f>SUM(P137:P153)</f>
        <v>0</v>
      </c>
      <c r="R136" s="125">
        <f>SUM(R137:R153)</f>
        <v>0</v>
      </c>
      <c r="T136" s="126">
        <f>SUM(T137:T153)</f>
        <v>0</v>
      </c>
      <c r="AR136" s="120" t="s">
        <v>81</v>
      </c>
      <c r="AT136" s="127" t="s">
        <v>71</v>
      </c>
      <c r="AU136" s="127" t="s">
        <v>79</v>
      </c>
      <c r="AY136" s="120" t="s">
        <v>123</v>
      </c>
      <c r="BK136" s="128">
        <f>SUM(BK137:BK153)</f>
        <v>0</v>
      </c>
    </row>
    <row r="137" spans="2:65" s="1" customFormat="1" ht="24.2" customHeight="1">
      <c r="B137" s="131"/>
      <c r="C137" s="132" t="s">
        <v>139</v>
      </c>
      <c r="D137" s="132" t="s">
        <v>126</v>
      </c>
      <c r="E137" s="133" t="s">
        <v>150</v>
      </c>
      <c r="F137" s="134" t="s">
        <v>151</v>
      </c>
      <c r="G137" s="135" t="s">
        <v>129</v>
      </c>
      <c r="H137" s="136">
        <v>23</v>
      </c>
      <c r="I137" s="137"/>
      <c r="J137" s="138">
        <f t="shared" ref="J137:J153" si="0">ROUND(I137*H137,2)</f>
        <v>0</v>
      </c>
      <c r="K137" s="139"/>
      <c r="L137" s="30"/>
      <c r="M137" s="140" t="s">
        <v>1</v>
      </c>
      <c r="N137" s="141" t="s">
        <v>37</v>
      </c>
      <c r="P137" s="142">
        <f t="shared" ref="P137:P153" si="1">O137*H137</f>
        <v>0</v>
      </c>
      <c r="Q137" s="142">
        <v>0</v>
      </c>
      <c r="R137" s="142">
        <f t="shared" ref="R137:R153" si="2">Q137*H137</f>
        <v>0</v>
      </c>
      <c r="S137" s="142">
        <v>0</v>
      </c>
      <c r="T137" s="143">
        <f t="shared" ref="T137:T153" si="3">S137*H137</f>
        <v>0</v>
      </c>
      <c r="AR137" s="144" t="s">
        <v>130</v>
      </c>
      <c r="AT137" s="144" t="s">
        <v>126</v>
      </c>
      <c r="AU137" s="144" t="s">
        <v>81</v>
      </c>
      <c r="AY137" s="15" t="s">
        <v>123</v>
      </c>
      <c r="BE137" s="145">
        <f t="shared" ref="BE137:BE153" si="4">IF(N137="základní",J137,0)</f>
        <v>0</v>
      </c>
      <c r="BF137" s="145">
        <f t="shared" ref="BF137:BF153" si="5">IF(N137="snížená",J137,0)</f>
        <v>0</v>
      </c>
      <c r="BG137" s="145">
        <f t="shared" ref="BG137:BG153" si="6">IF(N137="zákl. přenesená",J137,0)</f>
        <v>0</v>
      </c>
      <c r="BH137" s="145">
        <f t="shared" ref="BH137:BH153" si="7">IF(N137="sníž. přenesená",J137,0)</f>
        <v>0</v>
      </c>
      <c r="BI137" s="145">
        <f t="shared" ref="BI137:BI153" si="8">IF(N137="nulová",J137,0)</f>
        <v>0</v>
      </c>
      <c r="BJ137" s="15" t="s">
        <v>79</v>
      </c>
      <c r="BK137" s="145">
        <f t="shared" ref="BK137:BK153" si="9">ROUND(I137*H137,2)</f>
        <v>0</v>
      </c>
      <c r="BL137" s="15" t="s">
        <v>130</v>
      </c>
      <c r="BM137" s="144" t="s">
        <v>152</v>
      </c>
    </row>
    <row r="138" spans="2:65" s="1" customFormat="1" ht="24.2" customHeight="1">
      <c r="B138" s="131"/>
      <c r="C138" s="132" t="s">
        <v>153</v>
      </c>
      <c r="D138" s="132" t="s">
        <v>126</v>
      </c>
      <c r="E138" s="133" t="s">
        <v>154</v>
      </c>
      <c r="F138" s="134" t="s">
        <v>155</v>
      </c>
      <c r="G138" s="135" t="s">
        <v>156</v>
      </c>
      <c r="H138" s="136">
        <v>4</v>
      </c>
      <c r="I138" s="137"/>
      <c r="J138" s="138">
        <f t="shared" si="0"/>
        <v>0</v>
      </c>
      <c r="K138" s="139"/>
      <c r="L138" s="30"/>
      <c r="M138" s="140" t="s">
        <v>1</v>
      </c>
      <c r="N138" s="141" t="s">
        <v>37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130</v>
      </c>
      <c r="AT138" s="144" t="s">
        <v>126</v>
      </c>
      <c r="AU138" s="144" t="s">
        <v>81</v>
      </c>
      <c r="AY138" s="15" t="s">
        <v>123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5" t="s">
        <v>79</v>
      </c>
      <c r="BK138" s="145">
        <f t="shared" si="9"/>
        <v>0</v>
      </c>
      <c r="BL138" s="15" t="s">
        <v>130</v>
      </c>
      <c r="BM138" s="144" t="s">
        <v>157</v>
      </c>
    </row>
    <row r="139" spans="2:65" s="1" customFormat="1" ht="24.2" customHeight="1">
      <c r="B139" s="131"/>
      <c r="C139" s="146" t="s">
        <v>142</v>
      </c>
      <c r="D139" s="146" t="s">
        <v>131</v>
      </c>
      <c r="E139" s="147" t="s">
        <v>158</v>
      </c>
      <c r="F139" s="148" t="s">
        <v>159</v>
      </c>
      <c r="G139" s="149" t="s">
        <v>156</v>
      </c>
      <c r="H139" s="150">
        <v>3</v>
      </c>
      <c r="I139" s="151"/>
      <c r="J139" s="152">
        <f t="shared" si="0"/>
        <v>0</v>
      </c>
      <c r="K139" s="153"/>
      <c r="L139" s="154"/>
      <c r="M139" s="155" t="s">
        <v>1</v>
      </c>
      <c r="N139" s="156" t="s">
        <v>37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134</v>
      </c>
      <c r="AT139" s="144" t="s">
        <v>131</v>
      </c>
      <c r="AU139" s="144" t="s">
        <v>81</v>
      </c>
      <c r="AY139" s="15" t="s">
        <v>123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5" t="s">
        <v>79</v>
      </c>
      <c r="BK139" s="145">
        <f t="shared" si="9"/>
        <v>0</v>
      </c>
      <c r="BL139" s="15" t="s">
        <v>130</v>
      </c>
      <c r="BM139" s="144" t="s">
        <v>130</v>
      </c>
    </row>
    <row r="140" spans="2:65" s="1" customFormat="1" ht="16.5" customHeight="1">
      <c r="B140" s="131"/>
      <c r="C140" s="132" t="s">
        <v>160</v>
      </c>
      <c r="D140" s="132" t="s">
        <v>126</v>
      </c>
      <c r="E140" s="133" t="s">
        <v>161</v>
      </c>
      <c r="F140" s="134" t="s">
        <v>162</v>
      </c>
      <c r="G140" s="135" t="s">
        <v>156</v>
      </c>
      <c r="H140" s="136">
        <v>1</v>
      </c>
      <c r="I140" s="137"/>
      <c r="J140" s="138">
        <f t="shared" si="0"/>
        <v>0</v>
      </c>
      <c r="K140" s="139"/>
      <c r="L140" s="30"/>
      <c r="M140" s="140" t="s">
        <v>1</v>
      </c>
      <c r="N140" s="141" t="s">
        <v>37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130</v>
      </c>
      <c r="AT140" s="144" t="s">
        <v>126</v>
      </c>
      <c r="AU140" s="144" t="s">
        <v>81</v>
      </c>
      <c r="AY140" s="15" t="s">
        <v>123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5" t="s">
        <v>79</v>
      </c>
      <c r="BK140" s="145">
        <f t="shared" si="9"/>
        <v>0</v>
      </c>
      <c r="BL140" s="15" t="s">
        <v>130</v>
      </c>
      <c r="BM140" s="144" t="s">
        <v>163</v>
      </c>
    </row>
    <row r="141" spans="2:65" s="1" customFormat="1" ht="24.2" customHeight="1">
      <c r="B141" s="131"/>
      <c r="C141" s="132" t="s">
        <v>147</v>
      </c>
      <c r="D141" s="132" t="s">
        <v>126</v>
      </c>
      <c r="E141" s="133" t="s">
        <v>164</v>
      </c>
      <c r="F141" s="134" t="s">
        <v>165</v>
      </c>
      <c r="G141" s="135" t="s">
        <v>156</v>
      </c>
      <c r="H141" s="136">
        <v>1</v>
      </c>
      <c r="I141" s="137"/>
      <c r="J141" s="138">
        <f t="shared" si="0"/>
        <v>0</v>
      </c>
      <c r="K141" s="139"/>
      <c r="L141" s="30"/>
      <c r="M141" s="140" t="s">
        <v>1</v>
      </c>
      <c r="N141" s="141" t="s">
        <v>37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130</v>
      </c>
      <c r="AT141" s="144" t="s">
        <v>126</v>
      </c>
      <c r="AU141" s="144" t="s">
        <v>81</v>
      </c>
      <c r="AY141" s="15" t="s">
        <v>123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5" t="s">
        <v>79</v>
      </c>
      <c r="BK141" s="145">
        <f t="shared" si="9"/>
        <v>0</v>
      </c>
      <c r="BL141" s="15" t="s">
        <v>130</v>
      </c>
      <c r="BM141" s="144" t="s">
        <v>166</v>
      </c>
    </row>
    <row r="142" spans="2:65" s="1" customFormat="1" ht="24.2" customHeight="1">
      <c r="B142" s="131"/>
      <c r="C142" s="132" t="s">
        <v>167</v>
      </c>
      <c r="D142" s="132" t="s">
        <v>126</v>
      </c>
      <c r="E142" s="133" t="s">
        <v>168</v>
      </c>
      <c r="F142" s="134" t="s">
        <v>169</v>
      </c>
      <c r="G142" s="135" t="s">
        <v>156</v>
      </c>
      <c r="H142" s="136">
        <v>7</v>
      </c>
      <c r="I142" s="137"/>
      <c r="J142" s="138">
        <f t="shared" si="0"/>
        <v>0</v>
      </c>
      <c r="K142" s="139"/>
      <c r="L142" s="30"/>
      <c r="M142" s="140" t="s">
        <v>1</v>
      </c>
      <c r="N142" s="141" t="s">
        <v>37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130</v>
      </c>
      <c r="AT142" s="144" t="s">
        <v>126</v>
      </c>
      <c r="AU142" s="144" t="s">
        <v>81</v>
      </c>
      <c r="AY142" s="15" t="s">
        <v>123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5" t="s">
        <v>79</v>
      </c>
      <c r="BK142" s="145">
        <f t="shared" si="9"/>
        <v>0</v>
      </c>
      <c r="BL142" s="15" t="s">
        <v>130</v>
      </c>
      <c r="BM142" s="144" t="s">
        <v>170</v>
      </c>
    </row>
    <row r="143" spans="2:65" s="1" customFormat="1" ht="16.5" customHeight="1">
      <c r="B143" s="131"/>
      <c r="C143" s="146" t="s">
        <v>152</v>
      </c>
      <c r="D143" s="146" t="s">
        <v>131</v>
      </c>
      <c r="E143" s="147" t="s">
        <v>171</v>
      </c>
      <c r="F143" s="148" t="s">
        <v>172</v>
      </c>
      <c r="G143" s="149" t="s">
        <v>156</v>
      </c>
      <c r="H143" s="150">
        <v>1</v>
      </c>
      <c r="I143" s="151"/>
      <c r="J143" s="152">
        <f t="shared" si="0"/>
        <v>0</v>
      </c>
      <c r="K143" s="153"/>
      <c r="L143" s="154"/>
      <c r="M143" s="155" t="s">
        <v>1</v>
      </c>
      <c r="N143" s="156" t="s">
        <v>37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134</v>
      </c>
      <c r="AT143" s="144" t="s">
        <v>131</v>
      </c>
      <c r="AU143" s="144" t="s">
        <v>81</v>
      </c>
      <c r="AY143" s="15" t="s">
        <v>123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5" t="s">
        <v>79</v>
      </c>
      <c r="BK143" s="145">
        <f t="shared" si="9"/>
        <v>0</v>
      </c>
      <c r="BL143" s="15" t="s">
        <v>130</v>
      </c>
      <c r="BM143" s="144" t="s">
        <v>173</v>
      </c>
    </row>
    <row r="144" spans="2:65" s="1" customFormat="1" ht="16.5" customHeight="1">
      <c r="B144" s="131"/>
      <c r="C144" s="146" t="s">
        <v>174</v>
      </c>
      <c r="D144" s="146" t="s">
        <v>131</v>
      </c>
      <c r="E144" s="147" t="s">
        <v>175</v>
      </c>
      <c r="F144" s="148" t="s">
        <v>176</v>
      </c>
      <c r="G144" s="149" t="s">
        <v>156</v>
      </c>
      <c r="H144" s="150">
        <v>1</v>
      </c>
      <c r="I144" s="151"/>
      <c r="J144" s="152">
        <f t="shared" si="0"/>
        <v>0</v>
      </c>
      <c r="K144" s="153"/>
      <c r="L144" s="154"/>
      <c r="M144" s="155" t="s">
        <v>1</v>
      </c>
      <c r="N144" s="156" t="s">
        <v>37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134</v>
      </c>
      <c r="AT144" s="144" t="s">
        <v>131</v>
      </c>
      <c r="AU144" s="144" t="s">
        <v>81</v>
      </c>
      <c r="AY144" s="15" t="s">
        <v>123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5" t="s">
        <v>79</v>
      </c>
      <c r="BK144" s="145">
        <f t="shared" si="9"/>
        <v>0</v>
      </c>
      <c r="BL144" s="15" t="s">
        <v>130</v>
      </c>
      <c r="BM144" s="144" t="s">
        <v>177</v>
      </c>
    </row>
    <row r="145" spans="2:65" s="1" customFormat="1" ht="24.2" customHeight="1">
      <c r="B145" s="131"/>
      <c r="C145" s="146" t="s">
        <v>157</v>
      </c>
      <c r="D145" s="146" t="s">
        <v>131</v>
      </c>
      <c r="E145" s="147" t="s">
        <v>178</v>
      </c>
      <c r="F145" s="148" t="s">
        <v>179</v>
      </c>
      <c r="G145" s="149" t="s">
        <v>156</v>
      </c>
      <c r="H145" s="150">
        <v>3</v>
      </c>
      <c r="I145" s="151"/>
      <c r="J145" s="152">
        <f t="shared" si="0"/>
        <v>0</v>
      </c>
      <c r="K145" s="153"/>
      <c r="L145" s="154"/>
      <c r="M145" s="155" t="s">
        <v>1</v>
      </c>
      <c r="N145" s="156" t="s">
        <v>37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134</v>
      </c>
      <c r="AT145" s="144" t="s">
        <v>131</v>
      </c>
      <c r="AU145" s="144" t="s">
        <v>81</v>
      </c>
      <c r="AY145" s="15" t="s">
        <v>123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5" t="s">
        <v>79</v>
      </c>
      <c r="BK145" s="145">
        <f t="shared" si="9"/>
        <v>0</v>
      </c>
      <c r="BL145" s="15" t="s">
        <v>130</v>
      </c>
      <c r="BM145" s="144" t="s">
        <v>180</v>
      </c>
    </row>
    <row r="146" spans="2:65" s="1" customFormat="1" ht="16.5" customHeight="1">
      <c r="B146" s="131"/>
      <c r="C146" s="146" t="s">
        <v>8</v>
      </c>
      <c r="D146" s="146" t="s">
        <v>131</v>
      </c>
      <c r="E146" s="147" t="s">
        <v>181</v>
      </c>
      <c r="F146" s="148" t="s">
        <v>182</v>
      </c>
      <c r="G146" s="149" t="s">
        <v>156</v>
      </c>
      <c r="H146" s="150">
        <v>2</v>
      </c>
      <c r="I146" s="151"/>
      <c r="J146" s="152">
        <f t="shared" si="0"/>
        <v>0</v>
      </c>
      <c r="K146" s="153"/>
      <c r="L146" s="154"/>
      <c r="M146" s="155" t="s">
        <v>1</v>
      </c>
      <c r="N146" s="156" t="s">
        <v>37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134</v>
      </c>
      <c r="AT146" s="144" t="s">
        <v>131</v>
      </c>
      <c r="AU146" s="144" t="s">
        <v>81</v>
      </c>
      <c r="AY146" s="15" t="s">
        <v>123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5" t="s">
        <v>79</v>
      </c>
      <c r="BK146" s="145">
        <f t="shared" si="9"/>
        <v>0</v>
      </c>
      <c r="BL146" s="15" t="s">
        <v>130</v>
      </c>
      <c r="BM146" s="144" t="s">
        <v>183</v>
      </c>
    </row>
    <row r="147" spans="2:65" s="1" customFormat="1" ht="16.5" customHeight="1">
      <c r="B147" s="131"/>
      <c r="C147" s="132" t="s">
        <v>130</v>
      </c>
      <c r="D147" s="132" t="s">
        <v>126</v>
      </c>
      <c r="E147" s="133" t="s">
        <v>184</v>
      </c>
      <c r="F147" s="134" t="s">
        <v>185</v>
      </c>
      <c r="G147" s="135" t="s">
        <v>156</v>
      </c>
      <c r="H147" s="136">
        <v>1</v>
      </c>
      <c r="I147" s="137"/>
      <c r="J147" s="138">
        <f t="shared" si="0"/>
        <v>0</v>
      </c>
      <c r="K147" s="139"/>
      <c r="L147" s="30"/>
      <c r="M147" s="140" t="s">
        <v>1</v>
      </c>
      <c r="N147" s="141" t="s">
        <v>37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130</v>
      </c>
      <c r="AT147" s="144" t="s">
        <v>126</v>
      </c>
      <c r="AU147" s="144" t="s">
        <v>81</v>
      </c>
      <c r="AY147" s="15" t="s">
        <v>123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5" t="s">
        <v>79</v>
      </c>
      <c r="BK147" s="145">
        <f t="shared" si="9"/>
        <v>0</v>
      </c>
      <c r="BL147" s="15" t="s">
        <v>130</v>
      </c>
      <c r="BM147" s="144" t="s">
        <v>134</v>
      </c>
    </row>
    <row r="148" spans="2:65" s="1" customFormat="1" ht="33" customHeight="1">
      <c r="B148" s="131"/>
      <c r="C148" s="132" t="s">
        <v>186</v>
      </c>
      <c r="D148" s="132" t="s">
        <v>126</v>
      </c>
      <c r="E148" s="133" t="s">
        <v>187</v>
      </c>
      <c r="F148" s="134" t="s">
        <v>188</v>
      </c>
      <c r="G148" s="135" t="s">
        <v>189</v>
      </c>
      <c r="H148" s="136">
        <v>1</v>
      </c>
      <c r="I148" s="137"/>
      <c r="J148" s="138">
        <f t="shared" si="0"/>
        <v>0</v>
      </c>
      <c r="K148" s="139"/>
      <c r="L148" s="30"/>
      <c r="M148" s="140" t="s">
        <v>1</v>
      </c>
      <c r="N148" s="141" t="s">
        <v>37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AR148" s="144" t="s">
        <v>130</v>
      </c>
      <c r="AT148" s="144" t="s">
        <v>126</v>
      </c>
      <c r="AU148" s="144" t="s">
        <v>81</v>
      </c>
      <c r="AY148" s="15" t="s">
        <v>123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5" t="s">
        <v>79</v>
      </c>
      <c r="BK148" s="145">
        <f t="shared" si="9"/>
        <v>0</v>
      </c>
      <c r="BL148" s="15" t="s">
        <v>130</v>
      </c>
      <c r="BM148" s="144" t="s">
        <v>190</v>
      </c>
    </row>
    <row r="149" spans="2:65" s="1" customFormat="1" ht="33" customHeight="1">
      <c r="B149" s="131"/>
      <c r="C149" s="132" t="s">
        <v>163</v>
      </c>
      <c r="D149" s="132" t="s">
        <v>126</v>
      </c>
      <c r="E149" s="133" t="s">
        <v>191</v>
      </c>
      <c r="F149" s="134" t="s">
        <v>192</v>
      </c>
      <c r="G149" s="135" t="s">
        <v>189</v>
      </c>
      <c r="H149" s="136">
        <v>1</v>
      </c>
      <c r="I149" s="137"/>
      <c r="J149" s="138">
        <f t="shared" si="0"/>
        <v>0</v>
      </c>
      <c r="K149" s="139"/>
      <c r="L149" s="30"/>
      <c r="M149" s="140" t="s">
        <v>1</v>
      </c>
      <c r="N149" s="141" t="s">
        <v>37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130</v>
      </c>
      <c r="AT149" s="144" t="s">
        <v>126</v>
      </c>
      <c r="AU149" s="144" t="s">
        <v>81</v>
      </c>
      <c r="AY149" s="15" t="s">
        <v>123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5" t="s">
        <v>79</v>
      </c>
      <c r="BK149" s="145">
        <f t="shared" si="9"/>
        <v>0</v>
      </c>
      <c r="BL149" s="15" t="s">
        <v>130</v>
      </c>
      <c r="BM149" s="144" t="s">
        <v>193</v>
      </c>
    </row>
    <row r="150" spans="2:65" s="1" customFormat="1" ht="16.5" customHeight="1">
      <c r="B150" s="131"/>
      <c r="C150" s="132" t="s">
        <v>194</v>
      </c>
      <c r="D150" s="132" t="s">
        <v>126</v>
      </c>
      <c r="E150" s="133" t="s">
        <v>195</v>
      </c>
      <c r="F150" s="134" t="s">
        <v>196</v>
      </c>
      <c r="G150" s="135" t="s">
        <v>129</v>
      </c>
      <c r="H150" s="136">
        <v>15</v>
      </c>
      <c r="I150" s="137"/>
      <c r="J150" s="138">
        <f t="shared" si="0"/>
        <v>0</v>
      </c>
      <c r="K150" s="139"/>
      <c r="L150" s="30"/>
      <c r="M150" s="140" t="s">
        <v>1</v>
      </c>
      <c r="N150" s="141" t="s">
        <v>37</v>
      </c>
      <c r="P150" s="142">
        <f t="shared" si="1"/>
        <v>0</v>
      </c>
      <c r="Q150" s="142">
        <v>0</v>
      </c>
      <c r="R150" s="142">
        <f t="shared" si="2"/>
        <v>0</v>
      </c>
      <c r="S150" s="142">
        <v>0</v>
      </c>
      <c r="T150" s="143">
        <f t="shared" si="3"/>
        <v>0</v>
      </c>
      <c r="AR150" s="144" t="s">
        <v>130</v>
      </c>
      <c r="AT150" s="144" t="s">
        <v>126</v>
      </c>
      <c r="AU150" s="144" t="s">
        <v>81</v>
      </c>
      <c r="AY150" s="15" t="s">
        <v>123</v>
      </c>
      <c r="BE150" s="145">
        <f t="shared" si="4"/>
        <v>0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5" t="s">
        <v>79</v>
      </c>
      <c r="BK150" s="145">
        <f t="shared" si="9"/>
        <v>0</v>
      </c>
      <c r="BL150" s="15" t="s">
        <v>130</v>
      </c>
      <c r="BM150" s="144" t="s">
        <v>197</v>
      </c>
    </row>
    <row r="151" spans="2:65" s="1" customFormat="1" ht="21.75" customHeight="1">
      <c r="B151" s="131"/>
      <c r="C151" s="132" t="s">
        <v>166</v>
      </c>
      <c r="D151" s="132" t="s">
        <v>126</v>
      </c>
      <c r="E151" s="133" t="s">
        <v>198</v>
      </c>
      <c r="F151" s="134" t="s">
        <v>199</v>
      </c>
      <c r="G151" s="135" t="s">
        <v>129</v>
      </c>
      <c r="H151" s="136">
        <v>23</v>
      </c>
      <c r="I151" s="137"/>
      <c r="J151" s="138">
        <f t="shared" si="0"/>
        <v>0</v>
      </c>
      <c r="K151" s="139"/>
      <c r="L151" s="30"/>
      <c r="M151" s="140" t="s">
        <v>1</v>
      </c>
      <c r="N151" s="141" t="s">
        <v>37</v>
      </c>
      <c r="P151" s="142">
        <f t="shared" si="1"/>
        <v>0</v>
      </c>
      <c r="Q151" s="142">
        <v>0</v>
      </c>
      <c r="R151" s="142">
        <f t="shared" si="2"/>
        <v>0</v>
      </c>
      <c r="S151" s="142">
        <v>0</v>
      </c>
      <c r="T151" s="143">
        <f t="shared" si="3"/>
        <v>0</v>
      </c>
      <c r="AR151" s="144" t="s">
        <v>130</v>
      </c>
      <c r="AT151" s="144" t="s">
        <v>126</v>
      </c>
      <c r="AU151" s="144" t="s">
        <v>81</v>
      </c>
      <c r="AY151" s="15" t="s">
        <v>123</v>
      </c>
      <c r="BE151" s="145">
        <f t="shared" si="4"/>
        <v>0</v>
      </c>
      <c r="BF151" s="145">
        <f t="shared" si="5"/>
        <v>0</v>
      </c>
      <c r="BG151" s="145">
        <f t="shared" si="6"/>
        <v>0</v>
      </c>
      <c r="BH151" s="145">
        <f t="shared" si="7"/>
        <v>0</v>
      </c>
      <c r="BI151" s="145">
        <f t="shared" si="8"/>
        <v>0</v>
      </c>
      <c r="BJ151" s="15" t="s">
        <v>79</v>
      </c>
      <c r="BK151" s="145">
        <f t="shared" si="9"/>
        <v>0</v>
      </c>
      <c r="BL151" s="15" t="s">
        <v>130</v>
      </c>
      <c r="BM151" s="144" t="s">
        <v>200</v>
      </c>
    </row>
    <row r="152" spans="2:65" s="1" customFormat="1" ht="24.2" customHeight="1">
      <c r="B152" s="131"/>
      <c r="C152" s="132" t="s">
        <v>7</v>
      </c>
      <c r="D152" s="132" t="s">
        <v>126</v>
      </c>
      <c r="E152" s="133" t="s">
        <v>201</v>
      </c>
      <c r="F152" s="134" t="s">
        <v>202</v>
      </c>
      <c r="G152" s="135" t="s">
        <v>129</v>
      </c>
      <c r="H152" s="136">
        <v>23</v>
      </c>
      <c r="I152" s="137"/>
      <c r="J152" s="138">
        <f t="shared" si="0"/>
        <v>0</v>
      </c>
      <c r="K152" s="139"/>
      <c r="L152" s="30"/>
      <c r="M152" s="140" t="s">
        <v>1</v>
      </c>
      <c r="N152" s="141" t="s">
        <v>37</v>
      </c>
      <c r="P152" s="142">
        <f t="shared" si="1"/>
        <v>0</v>
      </c>
      <c r="Q152" s="142">
        <v>0</v>
      </c>
      <c r="R152" s="142">
        <f t="shared" si="2"/>
        <v>0</v>
      </c>
      <c r="S152" s="142">
        <v>0</v>
      </c>
      <c r="T152" s="143">
        <f t="shared" si="3"/>
        <v>0</v>
      </c>
      <c r="AR152" s="144" t="s">
        <v>130</v>
      </c>
      <c r="AT152" s="144" t="s">
        <v>126</v>
      </c>
      <c r="AU152" s="144" t="s">
        <v>81</v>
      </c>
      <c r="AY152" s="15" t="s">
        <v>123</v>
      </c>
      <c r="BE152" s="145">
        <f t="shared" si="4"/>
        <v>0</v>
      </c>
      <c r="BF152" s="145">
        <f t="shared" si="5"/>
        <v>0</v>
      </c>
      <c r="BG152" s="145">
        <f t="shared" si="6"/>
        <v>0</v>
      </c>
      <c r="BH152" s="145">
        <f t="shared" si="7"/>
        <v>0</v>
      </c>
      <c r="BI152" s="145">
        <f t="shared" si="8"/>
        <v>0</v>
      </c>
      <c r="BJ152" s="15" t="s">
        <v>79</v>
      </c>
      <c r="BK152" s="145">
        <f t="shared" si="9"/>
        <v>0</v>
      </c>
      <c r="BL152" s="15" t="s">
        <v>130</v>
      </c>
      <c r="BM152" s="144" t="s">
        <v>203</v>
      </c>
    </row>
    <row r="153" spans="2:65" s="1" customFormat="1" ht="24.2" customHeight="1">
      <c r="B153" s="131"/>
      <c r="C153" s="132" t="s">
        <v>170</v>
      </c>
      <c r="D153" s="132" t="s">
        <v>126</v>
      </c>
      <c r="E153" s="133" t="s">
        <v>204</v>
      </c>
      <c r="F153" s="134" t="s">
        <v>205</v>
      </c>
      <c r="G153" s="135" t="s">
        <v>146</v>
      </c>
      <c r="H153" s="136">
        <v>4.7E-2</v>
      </c>
      <c r="I153" s="137"/>
      <c r="J153" s="138">
        <f t="shared" si="0"/>
        <v>0</v>
      </c>
      <c r="K153" s="139"/>
      <c r="L153" s="30"/>
      <c r="M153" s="140" t="s">
        <v>1</v>
      </c>
      <c r="N153" s="141" t="s">
        <v>37</v>
      </c>
      <c r="P153" s="142">
        <f t="shared" si="1"/>
        <v>0</v>
      </c>
      <c r="Q153" s="142">
        <v>0</v>
      </c>
      <c r="R153" s="142">
        <f t="shared" si="2"/>
        <v>0</v>
      </c>
      <c r="S153" s="142">
        <v>0</v>
      </c>
      <c r="T153" s="143">
        <f t="shared" si="3"/>
        <v>0</v>
      </c>
      <c r="AR153" s="144" t="s">
        <v>130</v>
      </c>
      <c r="AT153" s="144" t="s">
        <v>126</v>
      </c>
      <c r="AU153" s="144" t="s">
        <v>81</v>
      </c>
      <c r="AY153" s="15" t="s">
        <v>123</v>
      </c>
      <c r="BE153" s="145">
        <f t="shared" si="4"/>
        <v>0</v>
      </c>
      <c r="BF153" s="145">
        <f t="shared" si="5"/>
        <v>0</v>
      </c>
      <c r="BG153" s="145">
        <f t="shared" si="6"/>
        <v>0</v>
      </c>
      <c r="BH153" s="145">
        <f t="shared" si="7"/>
        <v>0</v>
      </c>
      <c r="BI153" s="145">
        <f t="shared" si="8"/>
        <v>0</v>
      </c>
      <c r="BJ153" s="15" t="s">
        <v>79</v>
      </c>
      <c r="BK153" s="145">
        <f t="shared" si="9"/>
        <v>0</v>
      </c>
      <c r="BL153" s="15" t="s">
        <v>130</v>
      </c>
      <c r="BM153" s="144" t="s">
        <v>206</v>
      </c>
    </row>
    <row r="154" spans="2:65" s="11" customFormat="1" ht="22.9" customHeight="1">
      <c r="B154" s="119"/>
      <c r="D154" s="120" t="s">
        <v>71</v>
      </c>
      <c r="E154" s="129" t="s">
        <v>207</v>
      </c>
      <c r="F154" s="129" t="s">
        <v>208</v>
      </c>
      <c r="I154" s="122"/>
      <c r="J154" s="130">
        <f>BK154</f>
        <v>0</v>
      </c>
      <c r="L154" s="119"/>
      <c r="M154" s="124"/>
      <c r="P154" s="125">
        <f>P155</f>
        <v>0</v>
      </c>
      <c r="R154" s="125">
        <f>R155</f>
        <v>0</v>
      </c>
      <c r="T154" s="126">
        <f>T155</f>
        <v>0</v>
      </c>
      <c r="AR154" s="120" t="s">
        <v>81</v>
      </c>
      <c r="AT154" s="127" t="s">
        <v>71</v>
      </c>
      <c r="AU154" s="127" t="s">
        <v>79</v>
      </c>
      <c r="AY154" s="120" t="s">
        <v>123</v>
      </c>
      <c r="BK154" s="128">
        <f>BK155</f>
        <v>0</v>
      </c>
    </row>
    <row r="155" spans="2:65" s="1" customFormat="1" ht="16.5" customHeight="1">
      <c r="B155" s="131"/>
      <c r="C155" s="132" t="s">
        <v>209</v>
      </c>
      <c r="D155" s="132" t="s">
        <v>126</v>
      </c>
      <c r="E155" s="133" t="s">
        <v>210</v>
      </c>
      <c r="F155" s="134" t="s">
        <v>211</v>
      </c>
      <c r="G155" s="135" t="s">
        <v>189</v>
      </c>
      <c r="H155" s="136">
        <v>1</v>
      </c>
      <c r="I155" s="137"/>
      <c r="J155" s="138">
        <f>ROUND(I155*H155,2)</f>
        <v>0</v>
      </c>
      <c r="K155" s="139"/>
      <c r="L155" s="30"/>
      <c r="M155" s="140" t="s">
        <v>1</v>
      </c>
      <c r="N155" s="141" t="s">
        <v>37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130</v>
      </c>
      <c r="AT155" s="144" t="s">
        <v>126</v>
      </c>
      <c r="AU155" s="144" t="s">
        <v>81</v>
      </c>
      <c r="AY155" s="15" t="s">
        <v>123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5" t="s">
        <v>79</v>
      </c>
      <c r="BK155" s="145">
        <f>ROUND(I155*H155,2)</f>
        <v>0</v>
      </c>
      <c r="BL155" s="15" t="s">
        <v>130</v>
      </c>
      <c r="BM155" s="144" t="s">
        <v>212</v>
      </c>
    </row>
    <row r="156" spans="2:65" s="11" customFormat="1" ht="22.9" customHeight="1">
      <c r="B156" s="119"/>
      <c r="D156" s="120" t="s">
        <v>71</v>
      </c>
      <c r="E156" s="129" t="s">
        <v>213</v>
      </c>
      <c r="F156" s="129" t="s">
        <v>214</v>
      </c>
      <c r="I156" s="122"/>
      <c r="J156" s="130">
        <f>BK156</f>
        <v>0</v>
      </c>
      <c r="L156" s="119"/>
      <c r="M156" s="124"/>
      <c r="P156" s="125">
        <f>SUM(P157:P163)</f>
        <v>0</v>
      </c>
      <c r="R156" s="125">
        <f>SUM(R157:R163)</f>
        <v>0</v>
      </c>
      <c r="T156" s="126">
        <f>SUM(T157:T163)</f>
        <v>0</v>
      </c>
      <c r="AR156" s="120" t="s">
        <v>81</v>
      </c>
      <c r="AT156" s="127" t="s">
        <v>71</v>
      </c>
      <c r="AU156" s="127" t="s">
        <v>79</v>
      </c>
      <c r="AY156" s="120" t="s">
        <v>123</v>
      </c>
      <c r="BK156" s="128">
        <f>SUM(BK157:BK163)</f>
        <v>0</v>
      </c>
    </row>
    <row r="157" spans="2:65" s="1" customFormat="1" ht="16.5" customHeight="1">
      <c r="B157" s="131"/>
      <c r="C157" s="132" t="s">
        <v>173</v>
      </c>
      <c r="D157" s="132" t="s">
        <v>126</v>
      </c>
      <c r="E157" s="133" t="s">
        <v>215</v>
      </c>
      <c r="F157" s="134" t="s">
        <v>216</v>
      </c>
      <c r="G157" s="135" t="s">
        <v>217</v>
      </c>
      <c r="H157" s="136">
        <v>3</v>
      </c>
      <c r="I157" s="137"/>
      <c r="J157" s="138">
        <f t="shared" ref="J157:J163" si="10">ROUND(I157*H157,2)</f>
        <v>0</v>
      </c>
      <c r="K157" s="139"/>
      <c r="L157" s="30"/>
      <c r="M157" s="140" t="s">
        <v>1</v>
      </c>
      <c r="N157" s="141" t="s">
        <v>37</v>
      </c>
      <c r="P157" s="142">
        <f t="shared" ref="P157:P163" si="11">O157*H157</f>
        <v>0</v>
      </c>
      <c r="Q157" s="142">
        <v>0</v>
      </c>
      <c r="R157" s="142">
        <f t="shared" ref="R157:R163" si="12">Q157*H157</f>
        <v>0</v>
      </c>
      <c r="S157" s="142">
        <v>0</v>
      </c>
      <c r="T157" s="143">
        <f t="shared" ref="T157:T163" si="13">S157*H157</f>
        <v>0</v>
      </c>
      <c r="AR157" s="144" t="s">
        <v>130</v>
      </c>
      <c r="AT157" s="144" t="s">
        <v>126</v>
      </c>
      <c r="AU157" s="144" t="s">
        <v>81</v>
      </c>
      <c r="AY157" s="15" t="s">
        <v>123</v>
      </c>
      <c r="BE157" s="145">
        <f t="shared" ref="BE157:BE163" si="14">IF(N157="základní",J157,0)</f>
        <v>0</v>
      </c>
      <c r="BF157" s="145">
        <f t="shared" ref="BF157:BF163" si="15">IF(N157="snížená",J157,0)</f>
        <v>0</v>
      </c>
      <c r="BG157" s="145">
        <f t="shared" ref="BG157:BG163" si="16">IF(N157="zákl. přenesená",J157,0)</f>
        <v>0</v>
      </c>
      <c r="BH157" s="145">
        <f t="shared" ref="BH157:BH163" si="17">IF(N157="sníž. přenesená",J157,0)</f>
        <v>0</v>
      </c>
      <c r="BI157" s="145">
        <f t="shared" ref="BI157:BI163" si="18">IF(N157="nulová",J157,0)</f>
        <v>0</v>
      </c>
      <c r="BJ157" s="15" t="s">
        <v>79</v>
      </c>
      <c r="BK157" s="145">
        <f t="shared" ref="BK157:BK163" si="19">ROUND(I157*H157,2)</f>
        <v>0</v>
      </c>
      <c r="BL157" s="15" t="s">
        <v>130</v>
      </c>
      <c r="BM157" s="144" t="s">
        <v>218</v>
      </c>
    </row>
    <row r="158" spans="2:65" s="1" customFormat="1" ht="24.2" customHeight="1">
      <c r="B158" s="131"/>
      <c r="C158" s="132" t="s">
        <v>219</v>
      </c>
      <c r="D158" s="132" t="s">
        <v>126</v>
      </c>
      <c r="E158" s="133" t="s">
        <v>220</v>
      </c>
      <c r="F158" s="134" t="s">
        <v>221</v>
      </c>
      <c r="G158" s="135" t="s">
        <v>222</v>
      </c>
      <c r="H158" s="136">
        <v>1</v>
      </c>
      <c r="I158" s="137"/>
      <c r="J158" s="138">
        <f t="shared" si="10"/>
        <v>0</v>
      </c>
      <c r="K158" s="139"/>
      <c r="L158" s="30"/>
      <c r="M158" s="140" t="s">
        <v>1</v>
      </c>
      <c r="N158" s="141" t="s">
        <v>37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130</v>
      </c>
      <c r="AT158" s="144" t="s">
        <v>126</v>
      </c>
      <c r="AU158" s="144" t="s">
        <v>81</v>
      </c>
      <c r="AY158" s="15" t="s">
        <v>123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5" t="s">
        <v>79</v>
      </c>
      <c r="BK158" s="145">
        <f t="shared" si="19"/>
        <v>0</v>
      </c>
      <c r="BL158" s="15" t="s">
        <v>130</v>
      </c>
      <c r="BM158" s="144" t="s">
        <v>223</v>
      </c>
    </row>
    <row r="159" spans="2:65" s="1" customFormat="1" ht="16.5" customHeight="1">
      <c r="B159" s="131"/>
      <c r="C159" s="132" t="s">
        <v>177</v>
      </c>
      <c r="D159" s="132" t="s">
        <v>126</v>
      </c>
      <c r="E159" s="133" t="s">
        <v>224</v>
      </c>
      <c r="F159" s="134" t="s">
        <v>225</v>
      </c>
      <c r="G159" s="135" t="s">
        <v>156</v>
      </c>
      <c r="H159" s="136">
        <v>1</v>
      </c>
      <c r="I159" s="137"/>
      <c r="J159" s="138">
        <f t="shared" si="10"/>
        <v>0</v>
      </c>
      <c r="K159" s="139"/>
      <c r="L159" s="30"/>
      <c r="M159" s="140" t="s">
        <v>1</v>
      </c>
      <c r="N159" s="141" t="s">
        <v>37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130</v>
      </c>
      <c r="AT159" s="144" t="s">
        <v>126</v>
      </c>
      <c r="AU159" s="144" t="s">
        <v>81</v>
      </c>
      <c r="AY159" s="15" t="s">
        <v>123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5" t="s">
        <v>79</v>
      </c>
      <c r="BK159" s="145">
        <f t="shared" si="19"/>
        <v>0</v>
      </c>
      <c r="BL159" s="15" t="s">
        <v>130</v>
      </c>
      <c r="BM159" s="144" t="s">
        <v>226</v>
      </c>
    </row>
    <row r="160" spans="2:65" s="1" customFormat="1" ht="24.2" customHeight="1">
      <c r="B160" s="131"/>
      <c r="C160" s="132" t="s">
        <v>227</v>
      </c>
      <c r="D160" s="132" t="s">
        <v>126</v>
      </c>
      <c r="E160" s="133" t="s">
        <v>228</v>
      </c>
      <c r="F160" s="134" t="s">
        <v>229</v>
      </c>
      <c r="G160" s="135" t="s">
        <v>156</v>
      </c>
      <c r="H160" s="136">
        <v>1</v>
      </c>
      <c r="I160" s="137"/>
      <c r="J160" s="138">
        <f t="shared" si="10"/>
        <v>0</v>
      </c>
      <c r="K160" s="139"/>
      <c r="L160" s="30"/>
      <c r="M160" s="140" t="s">
        <v>1</v>
      </c>
      <c r="N160" s="141" t="s">
        <v>37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130</v>
      </c>
      <c r="AT160" s="144" t="s">
        <v>126</v>
      </c>
      <c r="AU160" s="144" t="s">
        <v>81</v>
      </c>
      <c r="AY160" s="15" t="s">
        <v>123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5" t="s">
        <v>79</v>
      </c>
      <c r="BK160" s="145">
        <f t="shared" si="19"/>
        <v>0</v>
      </c>
      <c r="BL160" s="15" t="s">
        <v>130</v>
      </c>
      <c r="BM160" s="144" t="s">
        <v>230</v>
      </c>
    </row>
    <row r="161" spans="2:65" s="1" customFormat="1" ht="16.5" customHeight="1">
      <c r="B161" s="131"/>
      <c r="C161" s="132" t="s">
        <v>180</v>
      </c>
      <c r="D161" s="132" t="s">
        <v>126</v>
      </c>
      <c r="E161" s="133" t="s">
        <v>231</v>
      </c>
      <c r="F161" s="134" t="s">
        <v>232</v>
      </c>
      <c r="G161" s="135" t="s">
        <v>217</v>
      </c>
      <c r="H161" s="136">
        <v>1</v>
      </c>
      <c r="I161" s="137"/>
      <c r="J161" s="138">
        <f t="shared" si="10"/>
        <v>0</v>
      </c>
      <c r="K161" s="139"/>
      <c r="L161" s="30"/>
      <c r="M161" s="140" t="s">
        <v>1</v>
      </c>
      <c r="N161" s="141" t="s">
        <v>37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130</v>
      </c>
      <c r="AT161" s="144" t="s">
        <v>126</v>
      </c>
      <c r="AU161" s="144" t="s">
        <v>81</v>
      </c>
      <c r="AY161" s="15" t="s">
        <v>123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5" t="s">
        <v>79</v>
      </c>
      <c r="BK161" s="145">
        <f t="shared" si="19"/>
        <v>0</v>
      </c>
      <c r="BL161" s="15" t="s">
        <v>130</v>
      </c>
      <c r="BM161" s="144" t="s">
        <v>233</v>
      </c>
    </row>
    <row r="162" spans="2:65" s="1" customFormat="1" ht="16.5" customHeight="1">
      <c r="B162" s="131"/>
      <c r="C162" s="132" t="s">
        <v>234</v>
      </c>
      <c r="D162" s="132" t="s">
        <v>126</v>
      </c>
      <c r="E162" s="133" t="s">
        <v>235</v>
      </c>
      <c r="F162" s="134" t="s">
        <v>236</v>
      </c>
      <c r="G162" s="135" t="s">
        <v>237</v>
      </c>
      <c r="H162" s="136">
        <v>24</v>
      </c>
      <c r="I162" s="137"/>
      <c r="J162" s="138">
        <f t="shared" si="10"/>
        <v>0</v>
      </c>
      <c r="K162" s="139"/>
      <c r="L162" s="30"/>
      <c r="M162" s="140" t="s">
        <v>1</v>
      </c>
      <c r="N162" s="141" t="s">
        <v>37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130</v>
      </c>
      <c r="AT162" s="144" t="s">
        <v>126</v>
      </c>
      <c r="AU162" s="144" t="s">
        <v>81</v>
      </c>
      <c r="AY162" s="15" t="s">
        <v>123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5" t="s">
        <v>79</v>
      </c>
      <c r="BK162" s="145">
        <f t="shared" si="19"/>
        <v>0</v>
      </c>
      <c r="BL162" s="15" t="s">
        <v>130</v>
      </c>
      <c r="BM162" s="144" t="s">
        <v>238</v>
      </c>
    </row>
    <row r="163" spans="2:65" s="1" customFormat="1" ht="21.75" customHeight="1">
      <c r="B163" s="131"/>
      <c r="C163" s="132" t="s">
        <v>183</v>
      </c>
      <c r="D163" s="132" t="s">
        <v>126</v>
      </c>
      <c r="E163" s="133" t="s">
        <v>239</v>
      </c>
      <c r="F163" s="134" t="s">
        <v>240</v>
      </c>
      <c r="G163" s="135" t="s">
        <v>146</v>
      </c>
      <c r="H163" s="136">
        <v>0.42299999999999999</v>
      </c>
      <c r="I163" s="137"/>
      <c r="J163" s="138">
        <f t="shared" si="10"/>
        <v>0</v>
      </c>
      <c r="K163" s="139"/>
      <c r="L163" s="30"/>
      <c r="M163" s="140" t="s">
        <v>1</v>
      </c>
      <c r="N163" s="141" t="s">
        <v>37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130</v>
      </c>
      <c r="AT163" s="144" t="s">
        <v>126</v>
      </c>
      <c r="AU163" s="144" t="s">
        <v>81</v>
      </c>
      <c r="AY163" s="15" t="s">
        <v>123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5" t="s">
        <v>79</v>
      </c>
      <c r="BK163" s="145">
        <f t="shared" si="19"/>
        <v>0</v>
      </c>
      <c r="BL163" s="15" t="s">
        <v>130</v>
      </c>
      <c r="BM163" s="144" t="s">
        <v>241</v>
      </c>
    </row>
    <row r="164" spans="2:65" s="11" customFormat="1" ht="22.9" customHeight="1">
      <c r="B164" s="119"/>
      <c r="D164" s="120" t="s">
        <v>71</v>
      </c>
      <c r="E164" s="129" t="s">
        <v>242</v>
      </c>
      <c r="F164" s="129" t="s">
        <v>243</v>
      </c>
      <c r="I164" s="122"/>
      <c r="J164" s="130">
        <f>BK164</f>
        <v>0</v>
      </c>
      <c r="L164" s="119"/>
      <c r="M164" s="124"/>
      <c r="P164" s="125">
        <f>SUM(P165:P177)</f>
        <v>0</v>
      </c>
      <c r="R164" s="125">
        <f>SUM(R165:R177)</f>
        <v>0</v>
      </c>
      <c r="T164" s="126">
        <f>SUM(T165:T177)</f>
        <v>0</v>
      </c>
      <c r="AR164" s="120" t="s">
        <v>81</v>
      </c>
      <c r="AT164" s="127" t="s">
        <v>71</v>
      </c>
      <c r="AU164" s="127" t="s">
        <v>79</v>
      </c>
      <c r="AY164" s="120" t="s">
        <v>123</v>
      </c>
      <c r="BK164" s="128">
        <f>SUM(BK165:BK177)</f>
        <v>0</v>
      </c>
    </row>
    <row r="165" spans="2:65" s="1" customFormat="1" ht="16.5" customHeight="1">
      <c r="B165" s="131"/>
      <c r="C165" s="132" t="s">
        <v>244</v>
      </c>
      <c r="D165" s="132" t="s">
        <v>126</v>
      </c>
      <c r="E165" s="133" t="s">
        <v>245</v>
      </c>
      <c r="F165" s="134" t="s">
        <v>246</v>
      </c>
      <c r="G165" s="135" t="s">
        <v>189</v>
      </c>
      <c r="H165" s="136">
        <v>22</v>
      </c>
      <c r="I165" s="137"/>
      <c r="J165" s="138">
        <f t="shared" ref="J165:J177" si="20">ROUND(I165*H165,2)</f>
        <v>0</v>
      </c>
      <c r="K165" s="139"/>
      <c r="L165" s="30"/>
      <c r="M165" s="140" t="s">
        <v>1</v>
      </c>
      <c r="N165" s="141" t="s">
        <v>37</v>
      </c>
      <c r="P165" s="142">
        <f t="shared" ref="P165:P177" si="21">O165*H165</f>
        <v>0</v>
      </c>
      <c r="Q165" s="142">
        <v>0</v>
      </c>
      <c r="R165" s="142">
        <f t="shared" ref="R165:R177" si="22">Q165*H165</f>
        <v>0</v>
      </c>
      <c r="S165" s="142">
        <v>0</v>
      </c>
      <c r="T165" s="143">
        <f t="shared" ref="T165:T177" si="23">S165*H165</f>
        <v>0</v>
      </c>
      <c r="AR165" s="144" t="s">
        <v>130</v>
      </c>
      <c r="AT165" s="144" t="s">
        <v>126</v>
      </c>
      <c r="AU165" s="144" t="s">
        <v>81</v>
      </c>
      <c r="AY165" s="15" t="s">
        <v>123</v>
      </c>
      <c r="BE165" s="145">
        <f t="shared" ref="BE165:BE177" si="24">IF(N165="základní",J165,0)</f>
        <v>0</v>
      </c>
      <c r="BF165" s="145">
        <f t="shared" ref="BF165:BF177" si="25">IF(N165="snížená",J165,0)</f>
        <v>0</v>
      </c>
      <c r="BG165" s="145">
        <f t="shared" ref="BG165:BG177" si="26">IF(N165="zákl. přenesená",J165,0)</f>
        <v>0</v>
      </c>
      <c r="BH165" s="145">
        <f t="shared" ref="BH165:BH177" si="27">IF(N165="sníž. přenesená",J165,0)</f>
        <v>0</v>
      </c>
      <c r="BI165" s="145">
        <f t="shared" ref="BI165:BI177" si="28">IF(N165="nulová",J165,0)</f>
        <v>0</v>
      </c>
      <c r="BJ165" s="15" t="s">
        <v>79</v>
      </c>
      <c r="BK165" s="145">
        <f t="shared" ref="BK165:BK177" si="29">ROUND(I165*H165,2)</f>
        <v>0</v>
      </c>
      <c r="BL165" s="15" t="s">
        <v>130</v>
      </c>
      <c r="BM165" s="144" t="s">
        <v>247</v>
      </c>
    </row>
    <row r="166" spans="2:65" s="1" customFormat="1" ht="16.5" customHeight="1">
      <c r="B166" s="131"/>
      <c r="C166" s="132" t="s">
        <v>134</v>
      </c>
      <c r="D166" s="132" t="s">
        <v>126</v>
      </c>
      <c r="E166" s="133" t="s">
        <v>248</v>
      </c>
      <c r="F166" s="134" t="s">
        <v>249</v>
      </c>
      <c r="G166" s="135" t="s">
        <v>250</v>
      </c>
      <c r="H166" s="136">
        <v>22</v>
      </c>
      <c r="I166" s="137"/>
      <c r="J166" s="138">
        <f t="shared" si="20"/>
        <v>0</v>
      </c>
      <c r="K166" s="139"/>
      <c r="L166" s="30"/>
      <c r="M166" s="140" t="s">
        <v>1</v>
      </c>
      <c r="N166" s="141" t="s">
        <v>37</v>
      </c>
      <c r="P166" s="142">
        <f t="shared" si="21"/>
        <v>0</v>
      </c>
      <c r="Q166" s="142">
        <v>0</v>
      </c>
      <c r="R166" s="142">
        <f t="shared" si="22"/>
        <v>0</v>
      </c>
      <c r="S166" s="142">
        <v>0</v>
      </c>
      <c r="T166" s="143">
        <f t="shared" si="23"/>
        <v>0</v>
      </c>
      <c r="AR166" s="144" t="s">
        <v>130</v>
      </c>
      <c r="AT166" s="144" t="s">
        <v>126</v>
      </c>
      <c r="AU166" s="144" t="s">
        <v>81</v>
      </c>
      <c r="AY166" s="15" t="s">
        <v>123</v>
      </c>
      <c r="BE166" s="145">
        <f t="shared" si="24"/>
        <v>0</v>
      </c>
      <c r="BF166" s="145">
        <f t="shared" si="25"/>
        <v>0</v>
      </c>
      <c r="BG166" s="145">
        <f t="shared" si="26"/>
        <v>0</v>
      </c>
      <c r="BH166" s="145">
        <f t="shared" si="27"/>
        <v>0</v>
      </c>
      <c r="BI166" s="145">
        <f t="shared" si="28"/>
        <v>0</v>
      </c>
      <c r="BJ166" s="15" t="s">
        <v>79</v>
      </c>
      <c r="BK166" s="145">
        <f t="shared" si="29"/>
        <v>0</v>
      </c>
      <c r="BL166" s="15" t="s">
        <v>130</v>
      </c>
      <c r="BM166" s="144" t="s">
        <v>251</v>
      </c>
    </row>
    <row r="167" spans="2:65" s="1" customFormat="1" ht="24.2" customHeight="1">
      <c r="B167" s="131"/>
      <c r="C167" s="132" t="s">
        <v>252</v>
      </c>
      <c r="D167" s="132" t="s">
        <v>126</v>
      </c>
      <c r="E167" s="133" t="s">
        <v>253</v>
      </c>
      <c r="F167" s="134" t="s">
        <v>254</v>
      </c>
      <c r="G167" s="135" t="s">
        <v>156</v>
      </c>
      <c r="H167" s="136">
        <v>1</v>
      </c>
      <c r="I167" s="137"/>
      <c r="J167" s="138">
        <f t="shared" si="20"/>
        <v>0</v>
      </c>
      <c r="K167" s="139"/>
      <c r="L167" s="30"/>
      <c r="M167" s="140" t="s">
        <v>1</v>
      </c>
      <c r="N167" s="141" t="s">
        <v>37</v>
      </c>
      <c r="P167" s="142">
        <f t="shared" si="21"/>
        <v>0</v>
      </c>
      <c r="Q167" s="142">
        <v>0</v>
      </c>
      <c r="R167" s="142">
        <f t="shared" si="22"/>
        <v>0</v>
      </c>
      <c r="S167" s="142">
        <v>0</v>
      </c>
      <c r="T167" s="143">
        <f t="shared" si="23"/>
        <v>0</v>
      </c>
      <c r="AR167" s="144" t="s">
        <v>130</v>
      </c>
      <c r="AT167" s="144" t="s">
        <v>126</v>
      </c>
      <c r="AU167" s="144" t="s">
        <v>81</v>
      </c>
      <c r="AY167" s="15" t="s">
        <v>123</v>
      </c>
      <c r="BE167" s="145">
        <f t="shared" si="24"/>
        <v>0</v>
      </c>
      <c r="BF167" s="145">
        <f t="shared" si="25"/>
        <v>0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5" t="s">
        <v>79</v>
      </c>
      <c r="BK167" s="145">
        <f t="shared" si="29"/>
        <v>0</v>
      </c>
      <c r="BL167" s="15" t="s">
        <v>130</v>
      </c>
      <c r="BM167" s="144" t="s">
        <v>255</v>
      </c>
    </row>
    <row r="168" spans="2:65" s="1" customFormat="1" ht="24.2" customHeight="1">
      <c r="B168" s="131"/>
      <c r="C168" s="132" t="s">
        <v>190</v>
      </c>
      <c r="D168" s="132" t="s">
        <v>126</v>
      </c>
      <c r="E168" s="133" t="s">
        <v>256</v>
      </c>
      <c r="F168" s="134" t="s">
        <v>257</v>
      </c>
      <c r="G168" s="135" t="s">
        <v>156</v>
      </c>
      <c r="H168" s="136">
        <v>1</v>
      </c>
      <c r="I168" s="137"/>
      <c r="J168" s="138">
        <f t="shared" si="20"/>
        <v>0</v>
      </c>
      <c r="K168" s="139"/>
      <c r="L168" s="30"/>
      <c r="M168" s="140" t="s">
        <v>1</v>
      </c>
      <c r="N168" s="141" t="s">
        <v>37</v>
      </c>
      <c r="P168" s="142">
        <f t="shared" si="21"/>
        <v>0</v>
      </c>
      <c r="Q168" s="142">
        <v>0</v>
      </c>
      <c r="R168" s="142">
        <f t="shared" si="22"/>
        <v>0</v>
      </c>
      <c r="S168" s="142">
        <v>0</v>
      </c>
      <c r="T168" s="143">
        <f t="shared" si="23"/>
        <v>0</v>
      </c>
      <c r="AR168" s="144" t="s">
        <v>130</v>
      </c>
      <c r="AT168" s="144" t="s">
        <v>126</v>
      </c>
      <c r="AU168" s="144" t="s">
        <v>81</v>
      </c>
      <c r="AY168" s="15" t="s">
        <v>123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5" t="s">
        <v>79</v>
      </c>
      <c r="BK168" s="145">
        <f t="shared" si="29"/>
        <v>0</v>
      </c>
      <c r="BL168" s="15" t="s">
        <v>130</v>
      </c>
      <c r="BM168" s="144" t="s">
        <v>258</v>
      </c>
    </row>
    <row r="169" spans="2:65" s="1" customFormat="1" ht="24.2" customHeight="1">
      <c r="B169" s="131"/>
      <c r="C169" s="132" t="s">
        <v>259</v>
      </c>
      <c r="D169" s="132" t="s">
        <v>126</v>
      </c>
      <c r="E169" s="133" t="s">
        <v>260</v>
      </c>
      <c r="F169" s="134" t="s">
        <v>261</v>
      </c>
      <c r="G169" s="135" t="s">
        <v>156</v>
      </c>
      <c r="H169" s="136">
        <v>2</v>
      </c>
      <c r="I169" s="137"/>
      <c r="J169" s="138">
        <f t="shared" si="20"/>
        <v>0</v>
      </c>
      <c r="K169" s="139"/>
      <c r="L169" s="30"/>
      <c r="M169" s="140" t="s">
        <v>1</v>
      </c>
      <c r="N169" s="141" t="s">
        <v>37</v>
      </c>
      <c r="P169" s="142">
        <f t="shared" si="21"/>
        <v>0</v>
      </c>
      <c r="Q169" s="142">
        <v>0</v>
      </c>
      <c r="R169" s="142">
        <f t="shared" si="22"/>
        <v>0</v>
      </c>
      <c r="S169" s="142">
        <v>0</v>
      </c>
      <c r="T169" s="143">
        <f t="shared" si="23"/>
        <v>0</v>
      </c>
      <c r="AR169" s="144" t="s">
        <v>130</v>
      </c>
      <c r="AT169" s="144" t="s">
        <v>126</v>
      </c>
      <c r="AU169" s="144" t="s">
        <v>81</v>
      </c>
      <c r="AY169" s="15" t="s">
        <v>123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5" t="s">
        <v>79</v>
      </c>
      <c r="BK169" s="145">
        <f t="shared" si="29"/>
        <v>0</v>
      </c>
      <c r="BL169" s="15" t="s">
        <v>130</v>
      </c>
      <c r="BM169" s="144" t="s">
        <v>262</v>
      </c>
    </row>
    <row r="170" spans="2:65" s="1" customFormat="1" ht="37.9" customHeight="1">
      <c r="B170" s="131"/>
      <c r="C170" s="132" t="s">
        <v>193</v>
      </c>
      <c r="D170" s="132" t="s">
        <v>126</v>
      </c>
      <c r="E170" s="133" t="s">
        <v>263</v>
      </c>
      <c r="F170" s="134" t="s">
        <v>264</v>
      </c>
      <c r="G170" s="135" t="s">
        <v>189</v>
      </c>
      <c r="H170" s="136">
        <v>1</v>
      </c>
      <c r="I170" s="137"/>
      <c r="J170" s="138">
        <f t="shared" si="20"/>
        <v>0</v>
      </c>
      <c r="K170" s="139"/>
      <c r="L170" s="30"/>
      <c r="M170" s="140" t="s">
        <v>1</v>
      </c>
      <c r="N170" s="141" t="s">
        <v>37</v>
      </c>
      <c r="P170" s="142">
        <f t="shared" si="21"/>
        <v>0</v>
      </c>
      <c r="Q170" s="142">
        <v>0</v>
      </c>
      <c r="R170" s="142">
        <f t="shared" si="22"/>
        <v>0</v>
      </c>
      <c r="S170" s="142">
        <v>0</v>
      </c>
      <c r="T170" s="143">
        <f t="shared" si="23"/>
        <v>0</v>
      </c>
      <c r="AR170" s="144" t="s">
        <v>130</v>
      </c>
      <c r="AT170" s="144" t="s">
        <v>126</v>
      </c>
      <c r="AU170" s="144" t="s">
        <v>81</v>
      </c>
      <c r="AY170" s="15" t="s">
        <v>123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5" t="s">
        <v>79</v>
      </c>
      <c r="BK170" s="145">
        <f t="shared" si="29"/>
        <v>0</v>
      </c>
      <c r="BL170" s="15" t="s">
        <v>130</v>
      </c>
      <c r="BM170" s="144" t="s">
        <v>265</v>
      </c>
    </row>
    <row r="171" spans="2:65" s="1" customFormat="1" ht="33" customHeight="1">
      <c r="B171" s="131"/>
      <c r="C171" s="132" t="s">
        <v>266</v>
      </c>
      <c r="D171" s="132" t="s">
        <v>126</v>
      </c>
      <c r="E171" s="133" t="s">
        <v>267</v>
      </c>
      <c r="F171" s="134" t="s">
        <v>268</v>
      </c>
      <c r="G171" s="135" t="s">
        <v>189</v>
      </c>
      <c r="H171" s="136">
        <v>1</v>
      </c>
      <c r="I171" s="137"/>
      <c r="J171" s="138">
        <f t="shared" si="20"/>
        <v>0</v>
      </c>
      <c r="K171" s="139"/>
      <c r="L171" s="30"/>
      <c r="M171" s="140" t="s">
        <v>1</v>
      </c>
      <c r="N171" s="141" t="s">
        <v>37</v>
      </c>
      <c r="P171" s="142">
        <f t="shared" si="21"/>
        <v>0</v>
      </c>
      <c r="Q171" s="142">
        <v>0</v>
      </c>
      <c r="R171" s="142">
        <f t="shared" si="22"/>
        <v>0</v>
      </c>
      <c r="S171" s="142">
        <v>0</v>
      </c>
      <c r="T171" s="143">
        <f t="shared" si="23"/>
        <v>0</v>
      </c>
      <c r="AR171" s="144" t="s">
        <v>130</v>
      </c>
      <c r="AT171" s="144" t="s">
        <v>126</v>
      </c>
      <c r="AU171" s="144" t="s">
        <v>81</v>
      </c>
      <c r="AY171" s="15" t="s">
        <v>123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5" t="s">
        <v>79</v>
      </c>
      <c r="BK171" s="145">
        <f t="shared" si="29"/>
        <v>0</v>
      </c>
      <c r="BL171" s="15" t="s">
        <v>130</v>
      </c>
      <c r="BM171" s="144" t="s">
        <v>269</v>
      </c>
    </row>
    <row r="172" spans="2:65" s="1" customFormat="1" ht="33" customHeight="1">
      <c r="B172" s="131"/>
      <c r="C172" s="132" t="s">
        <v>197</v>
      </c>
      <c r="D172" s="132" t="s">
        <v>126</v>
      </c>
      <c r="E172" s="133" t="s">
        <v>270</v>
      </c>
      <c r="F172" s="134" t="s">
        <v>271</v>
      </c>
      <c r="G172" s="135" t="s">
        <v>189</v>
      </c>
      <c r="H172" s="136">
        <v>1</v>
      </c>
      <c r="I172" s="137"/>
      <c r="J172" s="138">
        <f t="shared" si="20"/>
        <v>0</v>
      </c>
      <c r="K172" s="139"/>
      <c r="L172" s="30"/>
      <c r="M172" s="140" t="s">
        <v>1</v>
      </c>
      <c r="N172" s="141" t="s">
        <v>37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130</v>
      </c>
      <c r="AT172" s="144" t="s">
        <v>126</v>
      </c>
      <c r="AU172" s="144" t="s">
        <v>81</v>
      </c>
      <c r="AY172" s="15" t="s">
        <v>123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5" t="s">
        <v>79</v>
      </c>
      <c r="BK172" s="145">
        <f t="shared" si="29"/>
        <v>0</v>
      </c>
      <c r="BL172" s="15" t="s">
        <v>130</v>
      </c>
      <c r="BM172" s="144" t="s">
        <v>272</v>
      </c>
    </row>
    <row r="173" spans="2:65" s="1" customFormat="1" ht="24.2" customHeight="1">
      <c r="B173" s="131"/>
      <c r="C173" s="132" t="s">
        <v>273</v>
      </c>
      <c r="D173" s="132" t="s">
        <v>126</v>
      </c>
      <c r="E173" s="133" t="s">
        <v>274</v>
      </c>
      <c r="F173" s="134" t="s">
        <v>275</v>
      </c>
      <c r="G173" s="135" t="s">
        <v>156</v>
      </c>
      <c r="H173" s="136">
        <v>1</v>
      </c>
      <c r="I173" s="137"/>
      <c r="J173" s="138">
        <f t="shared" si="20"/>
        <v>0</v>
      </c>
      <c r="K173" s="139"/>
      <c r="L173" s="30"/>
      <c r="M173" s="140" t="s">
        <v>1</v>
      </c>
      <c r="N173" s="141" t="s">
        <v>37</v>
      </c>
      <c r="P173" s="142">
        <f t="shared" si="21"/>
        <v>0</v>
      </c>
      <c r="Q173" s="142">
        <v>0</v>
      </c>
      <c r="R173" s="142">
        <f t="shared" si="22"/>
        <v>0</v>
      </c>
      <c r="S173" s="142">
        <v>0</v>
      </c>
      <c r="T173" s="143">
        <f t="shared" si="23"/>
        <v>0</v>
      </c>
      <c r="AR173" s="144" t="s">
        <v>130</v>
      </c>
      <c r="AT173" s="144" t="s">
        <v>126</v>
      </c>
      <c r="AU173" s="144" t="s">
        <v>81</v>
      </c>
      <c r="AY173" s="15" t="s">
        <v>123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5" t="s">
        <v>79</v>
      </c>
      <c r="BK173" s="145">
        <f t="shared" si="29"/>
        <v>0</v>
      </c>
      <c r="BL173" s="15" t="s">
        <v>130</v>
      </c>
      <c r="BM173" s="144" t="s">
        <v>276</v>
      </c>
    </row>
    <row r="174" spans="2:65" s="1" customFormat="1" ht="24.2" customHeight="1">
      <c r="B174" s="131"/>
      <c r="C174" s="132" t="s">
        <v>200</v>
      </c>
      <c r="D174" s="132" t="s">
        <v>126</v>
      </c>
      <c r="E174" s="133" t="s">
        <v>277</v>
      </c>
      <c r="F174" s="134" t="s">
        <v>278</v>
      </c>
      <c r="G174" s="135" t="s">
        <v>156</v>
      </c>
      <c r="H174" s="136">
        <v>1</v>
      </c>
      <c r="I174" s="137"/>
      <c r="J174" s="138">
        <f t="shared" si="20"/>
        <v>0</v>
      </c>
      <c r="K174" s="139"/>
      <c r="L174" s="30"/>
      <c r="M174" s="140" t="s">
        <v>1</v>
      </c>
      <c r="N174" s="141" t="s">
        <v>37</v>
      </c>
      <c r="P174" s="142">
        <f t="shared" si="21"/>
        <v>0</v>
      </c>
      <c r="Q174" s="142">
        <v>0</v>
      </c>
      <c r="R174" s="142">
        <f t="shared" si="22"/>
        <v>0</v>
      </c>
      <c r="S174" s="142">
        <v>0</v>
      </c>
      <c r="T174" s="143">
        <f t="shared" si="23"/>
        <v>0</v>
      </c>
      <c r="AR174" s="144" t="s">
        <v>130</v>
      </c>
      <c r="AT174" s="144" t="s">
        <v>126</v>
      </c>
      <c r="AU174" s="144" t="s">
        <v>81</v>
      </c>
      <c r="AY174" s="15" t="s">
        <v>123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5" t="s">
        <v>79</v>
      </c>
      <c r="BK174" s="145">
        <f t="shared" si="29"/>
        <v>0</v>
      </c>
      <c r="BL174" s="15" t="s">
        <v>130</v>
      </c>
      <c r="BM174" s="144" t="s">
        <v>279</v>
      </c>
    </row>
    <row r="175" spans="2:65" s="1" customFormat="1" ht="49.15" customHeight="1">
      <c r="B175" s="131"/>
      <c r="C175" s="132" t="s">
        <v>280</v>
      </c>
      <c r="D175" s="132" t="s">
        <v>126</v>
      </c>
      <c r="E175" s="133" t="s">
        <v>281</v>
      </c>
      <c r="F175" s="134" t="s">
        <v>282</v>
      </c>
      <c r="G175" s="135" t="s">
        <v>250</v>
      </c>
      <c r="H175" s="136">
        <v>1</v>
      </c>
      <c r="I175" s="137"/>
      <c r="J175" s="138">
        <f t="shared" si="20"/>
        <v>0</v>
      </c>
      <c r="K175" s="139"/>
      <c r="L175" s="30"/>
      <c r="M175" s="140" t="s">
        <v>1</v>
      </c>
      <c r="N175" s="141" t="s">
        <v>37</v>
      </c>
      <c r="P175" s="142">
        <f t="shared" si="21"/>
        <v>0</v>
      </c>
      <c r="Q175" s="142">
        <v>0</v>
      </c>
      <c r="R175" s="142">
        <f t="shared" si="22"/>
        <v>0</v>
      </c>
      <c r="S175" s="142">
        <v>0</v>
      </c>
      <c r="T175" s="143">
        <f t="shared" si="23"/>
        <v>0</v>
      </c>
      <c r="AR175" s="144" t="s">
        <v>130</v>
      </c>
      <c r="AT175" s="144" t="s">
        <v>126</v>
      </c>
      <c r="AU175" s="144" t="s">
        <v>81</v>
      </c>
      <c r="AY175" s="15" t="s">
        <v>123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5" t="s">
        <v>79</v>
      </c>
      <c r="BK175" s="145">
        <f t="shared" si="29"/>
        <v>0</v>
      </c>
      <c r="BL175" s="15" t="s">
        <v>130</v>
      </c>
      <c r="BM175" s="144" t="s">
        <v>283</v>
      </c>
    </row>
    <row r="176" spans="2:65" s="1" customFormat="1" ht="24.2" customHeight="1">
      <c r="B176" s="131"/>
      <c r="C176" s="132" t="s">
        <v>203</v>
      </c>
      <c r="D176" s="132" t="s">
        <v>126</v>
      </c>
      <c r="E176" s="133" t="s">
        <v>284</v>
      </c>
      <c r="F176" s="134" t="s">
        <v>285</v>
      </c>
      <c r="G176" s="135" t="s">
        <v>189</v>
      </c>
      <c r="H176" s="136">
        <v>1</v>
      </c>
      <c r="I176" s="137"/>
      <c r="J176" s="138">
        <f t="shared" si="20"/>
        <v>0</v>
      </c>
      <c r="K176" s="139"/>
      <c r="L176" s="30"/>
      <c r="M176" s="140" t="s">
        <v>1</v>
      </c>
      <c r="N176" s="141" t="s">
        <v>37</v>
      </c>
      <c r="P176" s="142">
        <f t="shared" si="21"/>
        <v>0</v>
      </c>
      <c r="Q176" s="142">
        <v>0</v>
      </c>
      <c r="R176" s="142">
        <f t="shared" si="22"/>
        <v>0</v>
      </c>
      <c r="S176" s="142">
        <v>0</v>
      </c>
      <c r="T176" s="143">
        <f t="shared" si="23"/>
        <v>0</v>
      </c>
      <c r="AR176" s="144" t="s">
        <v>130</v>
      </c>
      <c r="AT176" s="144" t="s">
        <v>126</v>
      </c>
      <c r="AU176" s="144" t="s">
        <v>81</v>
      </c>
      <c r="AY176" s="15" t="s">
        <v>123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5" t="s">
        <v>79</v>
      </c>
      <c r="BK176" s="145">
        <f t="shared" si="29"/>
        <v>0</v>
      </c>
      <c r="BL176" s="15" t="s">
        <v>130</v>
      </c>
      <c r="BM176" s="144" t="s">
        <v>286</v>
      </c>
    </row>
    <row r="177" spans="2:65" s="1" customFormat="1" ht="21.75" customHeight="1">
      <c r="B177" s="131"/>
      <c r="C177" s="132" t="s">
        <v>287</v>
      </c>
      <c r="D177" s="132" t="s">
        <v>126</v>
      </c>
      <c r="E177" s="133" t="s">
        <v>288</v>
      </c>
      <c r="F177" s="134" t="s">
        <v>289</v>
      </c>
      <c r="G177" s="135" t="s">
        <v>146</v>
      </c>
      <c r="H177" s="136">
        <v>0.42299999999999999</v>
      </c>
      <c r="I177" s="137"/>
      <c r="J177" s="138">
        <f t="shared" si="20"/>
        <v>0</v>
      </c>
      <c r="K177" s="139"/>
      <c r="L177" s="30"/>
      <c r="M177" s="140" t="s">
        <v>1</v>
      </c>
      <c r="N177" s="141" t="s">
        <v>37</v>
      </c>
      <c r="P177" s="142">
        <f t="shared" si="21"/>
        <v>0</v>
      </c>
      <c r="Q177" s="142">
        <v>0</v>
      </c>
      <c r="R177" s="142">
        <f t="shared" si="22"/>
        <v>0</v>
      </c>
      <c r="S177" s="142">
        <v>0</v>
      </c>
      <c r="T177" s="143">
        <f t="shared" si="23"/>
        <v>0</v>
      </c>
      <c r="AR177" s="144" t="s">
        <v>130</v>
      </c>
      <c r="AT177" s="144" t="s">
        <v>126</v>
      </c>
      <c r="AU177" s="144" t="s">
        <v>81</v>
      </c>
      <c r="AY177" s="15" t="s">
        <v>123</v>
      </c>
      <c r="BE177" s="145">
        <f t="shared" si="24"/>
        <v>0</v>
      </c>
      <c r="BF177" s="145">
        <f t="shared" si="25"/>
        <v>0</v>
      </c>
      <c r="BG177" s="145">
        <f t="shared" si="26"/>
        <v>0</v>
      </c>
      <c r="BH177" s="145">
        <f t="shared" si="27"/>
        <v>0</v>
      </c>
      <c r="BI177" s="145">
        <f t="shared" si="28"/>
        <v>0</v>
      </c>
      <c r="BJ177" s="15" t="s">
        <v>79</v>
      </c>
      <c r="BK177" s="145">
        <f t="shared" si="29"/>
        <v>0</v>
      </c>
      <c r="BL177" s="15" t="s">
        <v>130</v>
      </c>
      <c r="BM177" s="144" t="s">
        <v>290</v>
      </c>
    </row>
    <row r="178" spans="2:65" s="11" customFormat="1" ht="22.9" customHeight="1">
      <c r="B178" s="119"/>
      <c r="D178" s="120" t="s">
        <v>71</v>
      </c>
      <c r="E178" s="129" t="s">
        <v>291</v>
      </c>
      <c r="F178" s="129" t="s">
        <v>292</v>
      </c>
      <c r="I178" s="122"/>
      <c r="J178" s="130">
        <f>BK178</f>
        <v>0</v>
      </c>
      <c r="L178" s="119"/>
      <c r="M178" s="124"/>
      <c r="P178" s="125">
        <f>SUM(P179:P183)</f>
        <v>0</v>
      </c>
      <c r="R178" s="125">
        <f>SUM(R179:R183)</f>
        <v>0</v>
      </c>
      <c r="T178" s="126">
        <f>SUM(T179:T183)</f>
        <v>0</v>
      </c>
      <c r="AR178" s="120" t="s">
        <v>81</v>
      </c>
      <c r="AT178" s="127" t="s">
        <v>71</v>
      </c>
      <c r="AU178" s="127" t="s">
        <v>79</v>
      </c>
      <c r="AY178" s="120" t="s">
        <v>123</v>
      </c>
      <c r="BK178" s="128">
        <f>SUM(BK179:BK183)</f>
        <v>0</v>
      </c>
    </row>
    <row r="179" spans="2:65" s="1" customFormat="1" ht="24.2" customHeight="1">
      <c r="B179" s="131"/>
      <c r="C179" s="132" t="s">
        <v>206</v>
      </c>
      <c r="D179" s="132" t="s">
        <v>126</v>
      </c>
      <c r="E179" s="133" t="s">
        <v>293</v>
      </c>
      <c r="F179" s="134" t="s">
        <v>294</v>
      </c>
      <c r="G179" s="135" t="s">
        <v>129</v>
      </c>
      <c r="H179" s="136">
        <v>544</v>
      </c>
      <c r="I179" s="137"/>
      <c r="J179" s="138">
        <f>ROUND(I179*H179,2)</f>
        <v>0</v>
      </c>
      <c r="K179" s="139"/>
      <c r="L179" s="30"/>
      <c r="M179" s="140" t="s">
        <v>1</v>
      </c>
      <c r="N179" s="141" t="s">
        <v>37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130</v>
      </c>
      <c r="AT179" s="144" t="s">
        <v>126</v>
      </c>
      <c r="AU179" s="144" t="s">
        <v>81</v>
      </c>
      <c r="AY179" s="15" t="s">
        <v>123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5" t="s">
        <v>79</v>
      </c>
      <c r="BK179" s="145">
        <f>ROUND(I179*H179,2)</f>
        <v>0</v>
      </c>
      <c r="BL179" s="15" t="s">
        <v>130</v>
      </c>
      <c r="BM179" s="144" t="s">
        <v>295</v>
      </c>
    </row>
    <row r="180" spans="2:65" s="1" customFormat="1" ht="16.5" customHeight="1">
      <c r="B180" s="131"/>
      <c r="C180" s="132" t="s">
        <v>296</v>
      </c>
      <c r="D180" s="132" t="s">
        <v>126</v>
      </c>
      <c r="E180" s="133" t="s">
        <v>297</v>
      </c>
      <c r="F180" s="134" t="s">
        <v>298</v>
      </c>
      <c r="G180" s="135" t="s">
        <v>129</v>
      </c>
      <c r="H180" s="136">
        <v>544</v>
      </c>
      <c r="I180" s="137"/>
      <c r="J180" s="138">
        <f>ROUND(I180*H180,2)</f>
        <v>0</v>
      </c>
      <c r="K180" s="139"/>
      <c r="L180" s="30"/>
      <c r="M180" s="140" t="s">
        <v>1</v>
      </c>
      <c r="N180" s="141" t="s">
        <v>37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130</v>
      </c>
      <c r="AT180" s="144" t="s">
        <v>126</v>
      </c>
      <c r="AU180" s="144" t="s">
        <v>81</v>
      </c>
      <c r="AY180" s="15" t="s">
        <v>123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5" t="s">
        <v>79</v>
      </c>
      <c r="BK180" s="145">
        <f>ROUND(I180*H180,2)</f>
        <v>0</v>
      </c>
      <c r="BL180" s="15" t="s">
        <v>130</v>
      </c>
      <c r="BM180" s="144" t="s">
        <v>299</v>
      </c>
    </row>
    <row r="181" spans="2:65" s="1" customFormat="1" ht="24.2" customHeight="1">
      <c r="B181" s="131"/>
      <c r="C181" s="132" t="s">
        <v>212</v>
      </c>
      <c r="D181" s="132" t="s">
        <v>126</v>
      </c>
      <c r="E181" s="133" t="s">
        <v>300</v>
      </c>
      <c r="F181" s="134" t="s">
        <v>301</v>
      </c>
      <c r="G181" s="135" t="s">
        <v>129</v>
      </c>
      <c r="H181" s="136">
        <v>58</v>
      </c>
      <c r="I181" s="137"/>
      <c r="J181" s="138">
        <f>ROUND(I181*H181,2)</f>
        <v>0</v>
      </c>
      <c r="K181" s="139"/>
      <c r="L181" s="30"/>
      <c r="M181" s="140" t="s">
        <v>1</v>
      </c>
      <c r="N181" s="141" t="s">
        <v>37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130</v>
      </c>
      <c r="AT181" s="144" t="s">
        <v>126</v>
      </c>
      <c r="AU181" s="144" t="s">
        <v>81</v>
      </c>
      <c r="AY181" s="15" t="s">
        <v>123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5" t="s">
        <v>79</v>
      </c>
      <c r="BK181" s="145">
        <f>ROUND(I181*H181,2)</f>
        <v>0</v>
      </c>
      <c r="BL181" s="15" t="s">
        <v>130</v>
      </c>
      <c r="BM181" s="144" t="s">
        <v>302</v>
      </c>
    </row>
    <row r="182" spans="2:65" s="1" customFormat="1" ht="24.2" customHeight="1">
      <c r="B182" s="131"/>
      <c r="C182" s="132" t="s">
        <v>303</v>
      </c>
      <c r="D182" s="132" t="s">
        <v>126</v>
      </c>
      <c r="E182" s="133" t="s">
        <v>304</v>
      </c>
      <c r="F182" s="134" t="s">
        <v>305</v>
      </c>
      <c r="G182" s="135" t="s">
        <v>129</v>
      </c>
      <c r="H182" s="136">
        <v>58</v>
      </c>
      <c r="I182" s="137"/>
      <c r="J182" s="138">
        <f>ROUND(I182*H182,2)</f>
        <v>0</v>
      </c>
      <c r="K182" s="139"/>
      <c r="L182" s="30"/>
      <c r="M182" s="140" t="s">
        <v>1</v>
      </c>
      <c r="N182" s="141" t="s">
        <v>37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130</v>
      </c>
      <c r="AT182" s="144" t="s">
        <v>126</v>
      </c>
      <c r="AU182" s="144" t="s">
        <v>81</v>
      </c>
      <c r="AY182" s="15" t="s">
        <v>123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5" t="s">
        <v>79</v>
      </c>
      <c r="BK182" s="145">
        <f>ROUND(I182*H182,2)</f>
        <v>0</v>
      </c>
      <c r="BL182" s="15" t="s">
        <v>130</v>
      </c>
      <c r="BM182" s="144" t="s">
        <v>306</v>
      </c>
    </row>
    <row r="183" spans="2:65" s="1" customFormat="1" ht="24.2" customHeight="1">
      <c r="B183" s="131"/>
      <c r="C183" s="132" t="s">
        <v>218</v>
      </c>
      <c r="D183" s="132" t="s">
        <v>126</v>
      </c>
      <c r="E183" s="133" t="s">
        <v>307</v>
      </c>
      <c r="F183" s="134" t="s">
        <v>308</v>
      </c>
      <c r="G183" s="135" t="s">
        <v>146</v>
      </c>
      <c r="H183" s="136">
        <v>0.45800000000000002</v>
      </c>
      <c r="I183" s="137"/>
      <c r="J183" s="138">
        <f>ROUND(I183*H183,2)</f>
        <v>0</v>
      </c>
      <c r="K183" s="139"/>
      <c r="L183" s="30"/>
      <c r="M183" s="140" t="s">
        <v>1</v>
      </c>
      <c r="N183" s="141" t="s">
        <v>37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130</v>
      </c>
      <c r="AT183" s="144" t="s">
        <v>126</v>
      </c>
      <c r="AU183" s="144" t="s">
        <v>81</v>
      </c>
      <c r="AY183" s="15" t="s">
        <v>123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5" t="s">
        <v>79</v>
      </c>
      <c r="BK183" s="145">
        <f>ROUND(I183*H183,2)</f>
        <v>0</v>
      </c>
      <c r="BL183" s="15" t="s">
        <v>130</v>
      </c>
      <c r="BM183" s="144" t="s">
        <v>309</v>
      </c>
    </row>
    <row r="184" spans="2:65" s="11" customFormat="1" ht="22.9" customHeight="1">
      <c r="B184" s="119"/>
      <c r="D184" s="120" t="s">
        <v>71</v>
      </c>
      <c r="E184" s="129" t="s">
        <v>310</v>
      </c>
      <c r="F184" s="129" t="s">
        <v>311</v>
      </c>
      <c r="I184" s="122"/>
      <c r="J184" s="130">
        <f>BK184</f>
        <v>0</v>
      </c>
      <c r="L184" s="119"/>
      <c r="M184" s="124"/>
      <c r="P184" s="125">
        <f>SUM(P185:P202)</f>
        <v>0</v>
      </c>
      <c r="R184" s="125">
        <f>SUM(R185:R202)</f>
        <v>0</v>
      </c>
      <c r="T184" s="126">
        <f>SUM(T185:T202)</f>
        <v>0</v>
      </c>
      <c r="AR184" s="120" t="s">
        <v>81</v>
      </c>
      <c r="AT184" s="127" t="s">
        <v>71</v>
      </c>
      <c r="AU184" s="127" t="s">
        <v>79</v>
      </c>
      <c r="AY184" s="120" t="s">
        <v>123</v>
      </c>
      <c r="BK184" s="128">
        <f>SUM(BK185:BK202)</f>
        <v>0</v>
      </c>
    </row>
    <row r="185" spans="2:65" s="1" customFormat="1" ht="16.5" customHeight="1">
      <c r="B185" s="131"/>
      <c r="C185" s="132" t="s">
        <v>312</v>
      </c>
      <c r="D185" s="132" t="s">
        <v>126</v>
      </c>
      <c r="E185" s="133" t="s">
        <v>313</v>
      </c>
      <c r="F185" s="134" t="s">
        <v>314</v>
      </c>
      <c r="G185" s="135" t="s">
        <v>156</v>
      </c>
      <c r="H185" s="136">
        <v>79</v>
      </c>
      <c r="I185" s="137"/>
      <c r="J185" s="138">
        <f t="shared" ref="J185:J202" si="30">ROUND(I185*H185,2)</f>
        <v>0</v>
      </c>
      <c r="K185" s="139"/>
      <c r="L185" s="30"/>
      <c r="M185" s="140" t="s">
        <v>1</v>
      </c>
      <c r="N185" s="141" t="s">
        <v>37</v>
      </c>
      <c r="P185" s="142">
        <f t="shared" ref="P185:P202" si="31">O185*H185</f>
        <v>0</v>
      </c>
      <c r="Q185" s="142">
        <v>0</v>
      </c>
      <c r="R185" s="142">
        <f t="shared" ref="R185:R202" si="32">Q185*H185</f>
        <v>0</v>
      </c>
      <c r="S185" s="142">
        <v>0</v>
      </c>
      <c r="T185" s="143">
        <f t="shared" ref="T185:T202" si="33">S185*H185</f>
        <v>0</v>
      </c>
      <c r="AR185" s="144" t="s">
        <v>130</v>
      </c>
      <c r="AT185" s="144" t="s">
        <v>126</v>
      </c>
      <c r="AU185" s="144" t="s">
        <v>81</v>
      </c>
      <c r="AY185" s="15" t="s">
        <v>123</v>
      </c>
      <c r="BE185" s="145">
        <f t="shared" ref="BE185:BE202" si="34">IF(N185="základní",J185,0)</f>
        <v>0</v>
      </c>
      <c r="BF185" s="145">
        <f t="shared" ref="BF185:BF202" si="35">IF(N185="snížená",J185,0)</f>
        <v>0</v>
      </c>
      <c r="BG185" s="145">
        <f t="shared" ref="BG185:BG202" si="36">IF(N185="zákl. přenesená",J185,0)</f>
        <v>0</v>
      </c>
      <c r="BH185" s="145">
        <f t="shared" ref="BH185:BH202" si="37">IF(N185="sníž. přenesená",J185,0)</f>
        <v>0</v>
      </c>
      <c r="BI185" s="145">
        <f t="shared" ref="BI185:BI202" si="38">IF(N185="nulová",J185,0)</f>
        <v>0</v>
      </c>
      <c r="BJ185" s="15" t="s">
        <v>79</v>
      </c>
      <c r="BK185" s="145">
        <f t="shared" ref="BK185:BK202" si="39">ROUND(I185*H185,2)</f>
        <v>0</v>
      </c>
      <c r="BL185" s="15" t="s">
        <v>130</v>
      </c>
      <c r="BM185" s="144" t="s">
        <v>315</v>
      </c>
    </row>
    <row r="186" spans="2:65" s="1" customFormat="1" ht="24.2" customHeight="1">
      <c r="B186" s="131"/>
      <c r="C186" s="146" t="s">
        <v>223</v>
      </c>
      <c r="D186" s="146" t="s">
        <v>131</v>
      </c>
      <c r="E186" s="147" t="s">
        <v>316</v>
      </c>
      <c r="F186" s="148" t="s">
        <v>317</v>
      </c>
      <c r="G186" s="149" t="s">
        <v>156</v>
      </c>
      <c r="H186" s="150">
        <v>28</v>
      </c>
      <c r="I186" s="151"/>
      <c r="J186" s="152">
        <f t="shared" si="30"/>
        <v>0</v>
      </c>
      <c r="K186" s="153"/>
      <c r="L186" s="154"/>
      <c r="M186" s="155" t="s">
        <v>1</v>
      </c>
      <c r="N186" s="156" t="s">
        <v>37</v>
      </c>
      <c r="P186" s="142">
        <f t="shared" si="31"/>
        <v>0</v>
      </c>
      <c r="Q186" s="142">
        <v>0</v>
      </c>
      <c r="R186" s="142">
        <f t="shared" si="32"/>
        <v>0</v>
      </c>
      <c r="S186" s="142">
        <v>0</v>
      </c>
      <c r="T186" s="143">
        <f t="shared" si="33"/>
        <v>0</v>
      </c>
      <c r="AR186" s="144" t="s">
        <v>134</v>
      </c>
      <c r="AT186" s="144" t="s">
        <v>131</v>
      </c>
      <c r="AU186" s="144" t="s">
        <v>81</v>
      </c>
      <c r="AY186" s="15" t="s">
        <v>123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5" t="s">
        <v>79</v>
      </c>
      <c r="BK186" s="145">
        <f t="shared" si="39"/>
        <v>0</v>
      </c>
      <c r="BL186" s="15" t="s">
        <v>130</v>
      </c>
      <c r="BM186" s="144" t="s">
        <v>318</v>
      </c>
    </row>
    <row r="187" spans="2:65" s="1" customFormat="1" ht="24.2" customHeight="1">
      <c r="B187" s="131"/>
      <c r="C187" s="146" t="s">
        <v>319</v>
      </c>
      <c r="D187" s="146" t="s">
        <v>131</v>
      </c>
      <c r="E187" s="147" t="s">
        <v>320</v>
      </c>
      <c r="F187" s="148" t="s">
        <v>321</v>
      </c>
      <c r="G187" s="149" t="s">
        <v>156</v>
      </c>
      <c r="H187" s="150">
        <v>6</v>
      </c>
      <c r="I187" s="151"/>
      <c r="J187" s="152">
        <f t="shared" si="30"/>
        <v>0</v>
      </c>
      <c r="K187" s="153"/>
      <c r="L187" s="154"/>
      <c r="M187" s="155" t="s">
        <v>1</v>
      </c>
      <c r="N187" s="156" t="s">
        <v>37</v>
      </c>
      <c r="P187" s="142">
        <f t="shared" si="31"/>
        <v>0</v>
      </c>
      <c r="Q187" s="142">
        <v>0</v>
      </c>
      <c r="R187" s="142">
        <f t="shared" si="32"/>
        <v>0</v>
      </c>
      <c r="S187" s="142">
        <v>0</v>
      </c>
      <c r="T187" s="143">
        <f t="shared" si="33"/>
        <v>0</v>
      </c>
      <c r="AR187" s="144" t="s">
        <v>134</v>
      </c>
      <c r="AT187" s="144" t="s">
        <v>131</v>
      </c>
      <c r="AU187" s="144" t="s">
        <v>81</v>
      </c>
      <c r="AY187" s="15" t="s">
        <v>123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5" t="s">
        <v>79</v>
      </c>
      <c r="BK187" s="145">
        <f t="shared" si="39"/>
        <v>0</v>
      </c>
      <c r="BL187" s="15" t="s">
        <v>130</v>
      </c>
      <c r="BM187" s="144" t="s">
        <v>322</v>
      </c>
    </row>
    <row r="188" spans="2:65" s="1" customFormat="1" ht="24.2" customHeight="1">
      <c r="B188" s="131"/>
      <c r="C188" s="146" t="s">
        <v>226</v>
      </c>
      <c r="D188" s="146" t="s">
        <v>131</v>
      </c>
      <c r="E188" s="147" t="s">
        <v>323</v>
      </c>
      <c r="F188" s="148" t="s">
        <v>324</v>
      </c>
      <c r="G188" s="149" t="s">
        <v>156</v>
      </c>
      <c r="H188" s="150">
        <v>36</v>
      </c>
      <c r="I188" s="151"/>
      <c r="J188" s="152">
        <f t="shared" si="30"/>
        <v>0</v>
      </c>
      <c r="K188" s="153"/>
      <c r="L188" s="154"/>
      <c r="M188" s="155" t="s">
        <v>1</v>
      </c>
      <c r="N188" s="156" t="s">
        <v>37</v>
      </c>
      <c r="P188" s="142">
        <f t="shared" si="31"/>
        <v>0</v>
      </c>
      <c r="Q188" s="142">
        <v>0</v>
      </c>
      <c r="R188" s="142">
        <f t="shared" si="32"/>
        <v>0</v>
      </c>
      <c r="S188" s="142">
        <v>0</v>
      </c>
      <c r="T188" s="143">
        <f t="shared" si="33"/>
        <v>0</v>
      </c>
      <c r="AR188" s="144" t="s">
        <v>134</v>
      </c>
      <c r="AT188" s="144" t="s">
        <v>131</v>
      </c>
      <c r="AU188" s="144" t="s">
        <v>81</v>
      </c>
      <c r="AY188" s="15" t="s">
        <v>123</v>
      </c>
      <c r="BE188" s="145">
        <f t="shared" si="34"/>
        <v>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5" t="s">
        <v>79</v>
      </c>
      <c r="BK188" s="145">
        <f t="shared" si="39"/>
        <v>0</v>
      </c>
      <c r="BL188" s="15" t="s">
        <v>130</v>
      </c>
      <c r="BM188" s="144" t="s">
        <v>325</v>
      </c>
    </row>
    <row r="189" spans="2:65" s="1" customFormat="1" ht="21.75" customHeight="1">
      <c r="B189" s="131"/>
      <c r="C189" s="146" t="s">
        <v>326</v>
      </c>
      <c r="D189" s="146" t="s">
        <v>131</v>
      </c>
      <c r="E189" s="147" t="s">
        <v>327</v>
      </c>
      <c r="F189" s="148" t="s">
        <v>328</v>
      </c>
      <c r="G189" s="149" t="s">
        <v>156</v>
      </c>
      <c r="H189" s="150">
        <v>3</v>
      </c>
      <c r="I189" s="151"/>
      <c r="J189" s="152">
        <f t="shared" si="30"/>
        <v>0</v>
      </c>
      <c r="K189" s="153"/>
      <c r="L189" s="154"/>
      <c r="M189" s="155" t="s">
        <v>1</v>
      </c>
      <c r="N189" s="156" t="s">
        <v>37</v>
      </c>
      <c r="P189" s="142">
        <f t="shared" si="31"/>
        <v>0</v>
      </c>
      <c r="Q189" s="142">
        <v>0</v>
      </c>
      <c r="R189" s="142">
        <f t="shared" si="32"/>
        <v>0</v>
      </c>
      <c r="S189" s="142">
        <v>0</v>
      </c>
      <c r="T189" s="143">
        <f t="shared" si="33"/>
        <v>0</v>
      </c>
      <c r="AR189" s="144" t="s">
        <v>134</v>
      </c>
      <c r="AT189" s="144" t="s">
        <v>131</v>
      </c>
      <c r="AU189" s="144" t="s">
        <v>81</v>
      </c>
      <c r="AY189" s="15" t="s">
        <v>123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5" t="s">
        <v>79</v>
      </c>
      <c r="BK189" s="145">
        <f t="shared" si="39"/>
        <v>0</v>
      </c>
      <c r="BL189" s="15" t="s">
        <v>130</v>
      </c>
      <c r="BM189" s="144" t="s">
        <v>329</v>
      </c>
    </row>
    <row r="190" spans="2:65" s="1" customFormat="1" ht="16.5" customHeight="1">
      <c r="B190" s="131"/>
      <c r="C190" s="146" t="s">
        <v>230</v>
      </c>
      <c r="D190" s="146" t="s">
        <v>131</v>
      </c>
      <c r="E190" s="147" t="s">
        <v>330</v>
      </c>
      <c r="F190" s="148" t="s">
        <v>331</v>
      </c>
      <c r="G190" s="149" t="s">
        <v>156</v>
      </c>
      <c r="H190" s="150">
        <v>1</v>
      </c>
      <c r="I190" s="151"/>
      <c r="J190" s="152">
        <f t="shared" si="30"/>
        <v>0</v>
      </c>
      <c r="K190" s="153"/>
      <c r="L190" s="154"/>
      <c r="M190" s="155" t="s">
        <v>1</v>
      </c>
      <c r="N190" s="156" t="s">
        <v>37</v>
      </c>
      <c r="P190" s="142">
        <f t="shared" si="31"/>
        <v>0</v>
      </c>
      <c r="Q190" s="142">
        <v>0</v>
      </c>
      <c r="R190" s="142">
        <f t="shared" si="32"/>
        <v>0</v>
      </c>
      <c r="S190" s="142">
        <v>0</v>
      </c>
      <c r="T190" s="143">
        <f t="shared" si="33"/>
        <v>0</v>
      </c>
      <c r="AR190" s="144" t="s">
        <v>134</v>
      </c>
      <c r="AT190" s="144" t="s">
        <v>131</v>
      </c>
      <c r="AU190" s="144" t="s">
        <v>81</v>
      </c>
      <c r="AY190" s="15" t="s">
        <v>123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5" t="s">
        <v>79</v>
      </c>
      <c r="BK190" s="145">
        <f t="shared" si="39"/>
        <v>0</v>
      </c>
      <c r="BL190" s="15" t="s">
        <v>130</v>
      </c>
      <c r="BM190" s="144" t="s">
        <v>332</v>
      </c>
    </row>
    <row r="191" spans="2:65" s="1" customFormat="1" ht="16.5" customHeight="1">
      <c r="B191" s="131"/>
      <c r="C191" s="146" t="s">
        <v>333</v>
      </c>
      <c r="D191" s="146" t="s">
        <v>131</v>
      </c>
      <c r="E191" s="147" t="s">
        <v>334</v>
      </c>
      <c r="F191" s="148" t="s">
        <v>335</v>
      </c>
      <c r="G191" s="149" t="s">
        <v>156</v>
      </c>
      <c r="H191" s="150">
        <v>5</v>
      </c>
      <c r="I191" s="151"/>
      <c r="J191" s="152">
        <f t="shared" si="30"/>
        <v>0</v>
      </c>
      <c r="K191" s="153"/>
      <c r="L191" s="154"/>
      <c r="M191" s="155" t="s">
        <v>1</v>
      </c>
      <c r="N191" s="156" t="s">
        <v>37</v>
      </c>
      <c r="P191" s="142">
        <f t="shared" si="31"/>
        <v>0</v>
      </c>
      <c r="Q191" s="142">
        <v>0</v>
      </c>
      <c r="R191" s="142">
        <f t="shared" si="32"/>
        <v>0</v>
      </c>
      <c r="S191" s="142">
        <v>0</v>
      </c>
      <c r="T191" s="143">
        <f t="shared" si="33"/>
        <v>0</v>
      </c>
      <c r="AR191" s="144" t="s">
        <v>134</v>
      </c>
      <c r="AT191" s="144" t="s">
        <v>131</v>
      </c>
      <c r="AU191" s="144" t="s">
        <v>81</v>
      </c>
      <c r="AY191" s="15" t="s">
        <v>123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5" t="s">
        <v>79</v>
      </c>
      <c r="BK191" s="145">
        <f t="shared" si="39"/>
        <v>0</v>
      </c>
      <c r="BL191" s="15" t="s">
        <v>130</v>
      </c>
      <c r="BM191" s="144" t="s">
        <v>336</v>
      </c>
    </row>
    <row r="192" spans="2:65" s="1" customFormat="1" ht="21.75" customHeight="1">
      <c r="B192" s="131"/>
      <c r="C192" s="132" t="s">
        <v>233</v>
      </c>
      <c r="D192" s="132" t="s">
        <v>126</v>
      </c>
      <c r="E192" s="133" t="s">
        <v>337</v>
      </c>
      <c r="F192" s="134" t="s">
        <v>338</v>
      </c>
      <c r="G192" s="135" t="s">
        <v>156</v>
      </c>
      <c r="H192" s="136">
        <v>16</v>
      </c>
      <c r="I192" s="137"/>
      <c r="J192" s="138">
        <f t="shared" si="30"/>
        <v>0</v>
      </c>
      <c r="K192" s="139"/>
      <c r="L192" s="30"/>
      <c r="M192" s="140" t="s">
        <v>1</v>
      </c>
      <c r="N192" s="141" t="s">
        <v>37</v>
      </c>
      <c r="P192" s="142">
        <f t="shared" si="31"/>
        <v>0</v>
      </c>
      <c r="Q192" s="142">
        <v>0</v>
      </c>
      <c r="R192" s="142">
        <f t="shared" si="32"/>
        <v>0</v>
      </c>
      <c r="S192" s="142">
        <v>0</v>
      </c>
      <c r="T192" s="143">
        <f t="shared" si="33"/>
        <v>0</v>
      </c>
      <c r="AR192" s="144" t="s">
        <v>130</v>
      </c>
      <c r="AT192" s="144" t="s">
        <v>126</v>
      </c>
      <c r="AU192" s="144" t="s">
        <v>81</v>
      </c>
      <c r="AY192" s="15" t="s">
        <v>123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5" t="s">
        <v>79</v>
      </c>
      <c r="BK192" s="145">
        <f t="shared" si="39"/>
        <v>0</v>
      </c>
      <c r="BL192" s="15" t="s">
        <v>130</v>
      </c>
      <c r="BM192" s="144" t="s">
        <v>339</v>
      </c>
    </row>
    <row r="193" spans="2:65" s="1" customFormat="1" ht="16.5" customHeight="1">
      <c r="B193" s="131"/>
      <c r="C193" s="146" t="s">
        <v>340</v>
      </c>
      <c r="D193" s="146" t="s">
        <v>131</v>
      </c>
      <c r="E193" s="147" t="s">
        <v>341</v>
      </c>
      <c r="F193" s="148" t="s">
        <v>342</v>
      </c>
      <c r="G193" s="149" t="s">
        <v>156</v>
      </c>
      <c r="H193" s="150">
        <v>1</v>
      </c>
      <c r="I193" s="151"/>
      <c r="J193" s="152">
        <f t="shared" si="30"/>
        <v>0</v>
      </c>
      <c r="K193" s="153"/>
      <c r="L193" s="154"/>
      <c r="M193" s="155" t="s">
        <v>1</v>
      </c>
      <c r="N193" s="156" t="s">
        <v>37</v>
      </c>
      <c r="P193" s="142">
        <f t="shared" si="31"/>
        <v>0</v>
      </c>
      <c r="Q193" s="142">
        <v>0</v>
      </c>
      <c r="R193" s="142">
        <f t="shared" si="32"/>
        <v>0</v>
      </c>
      <c r="S193" s="142">
        <v>0</v>
      </c>
      <c r="T193" s="143">
        <f t="shared" si="33"/>
        <v>0</v>
      </c>
      <c r="AR193" s="144" t="s">
        <v>134</v>
      </c>
      <c r="AT193" s="144" t="s">
        <v>131</v>
      </c>
      <c r="AU193" s="144" t="s">
        <v>81</v>
      </c>
      <c r="AY193" s="15" t="s">
        <v>123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5" t="s">
        <v>79</v>
      </c>
      <c r="BK193" s="145">
        <f t="shared" si="39"/>
        <v>0</v>
      </c>
      <c r="BL193" s="15" t="s">
        <v>130</v>
      </c>
      <c r="BM193" s="144" t="s">
        <v>343</v>
      </c>
    </row>
    <row r="194" spans="2:65" s="1" customFormat="1" ht="24.2" customHeight="1">
      <c r="B194" s="131"/>
      <c r="C194" s="146" t="s">
        <v>238</v>
      </c>
      <c r="D194" s="146" t="s">
        <v>131</v>
      </c>
      <c r="E194" s="147" t="s">
        <v>344</v>
      </c>
      <c r="F194" s="148" t="s">
        <v>345</v>
      </c>
      <c r="G194" s="149" t="s">
        <v>156</v>
      </c>
      <c r="H194" s="150">
        <v>10</v>
      </c>
      <c r="I194" s="151"/>
      <c r="J194" s="152">
        <f t="shared" si="30"/>
        <v>0</v>
      </c>
      <c r="K194" s="153"/>
      <c r="L194" s="154"/>
      <c r="M194" s="155" t="s">
        <v>1</v>
      </c>
      <c r="N194" s="156" t="s">
        <v>37</v>
      </c>
      <c r="P194" s="142">
        <f t="shared" si="31"/>
        <v>0</v>
      </c>
      <c r="Q194" s="142">
        <v>0</v>
      </c>
      <c r="R194" s="142">
        <f t="shared" si="32"/>
        <v>0</v>
      </c>
      <c r="S194" s="142">
        <v>0</v>
      </c>
      <c r="T194" s="143">
        <f t="shared" si="33"/>
        <v>0</v>
      </c>
      <c r="AR194" s="144" t="s">
        <v>134</v>
      </c>
      <c r="AT194" s="144" t="s">
        <v>131</v>
      </c>
      <c r="AU194" s="144" t="s">
        <v>81</v>
      </c>
      <c r="AY194" s="15" t="s">
        <v>123</v>
      </c>
      <c r="BE194" s="145">
        <f t="shared" si="34"/>
        <v>0</v>
      </c>
      <c r="BF194" s="145">
        <f t="shared" si="35"/>
        <v>0</v>
      </c>
      <c r="BG194" s="145">
        <f t="shared" si="36"/>
        <v>0</v>
      </c>
      <c r="BH194" s="145">
        <f t="shared" si="37"/>
        <v>0</v>
      </c>
      <c r="BI194" s="145">
        <f t="shared" si="38"/>
        <v>0</v>
      </c>
      <c r="BJ194" s="15" t="s">
        <v>79</v>
      </c>
      <c r="BK194" s="145">
        <f t="shared" si="39"/>
        <v>0</v>
      </c>
      <c r="BL194" s="15" t="s">
        <v>130</v>
      </c>
      <c r="BM194" s="144" t="s">
        <v>346</v>
      </c>
    </row>
    <row r="195" spans="2:65" s="1" customFormat="1" ht="16.5" customHeight="1">
      <c r="B195" s="131"/>
      <c r="C195" s="146" t="s">
        <v>347</v>
      </c>
      <c r="D195" s="146" t="s">
        <v>131</v>
      </c>
      <c r="E195" s="147" t="s">
        <v>348</v>
      </c>
      <c r="F195" s="148" t="s">
        <v>349</v>
      </c>
      <c r="G195" s="149" t="s">
        <v>156</v>
      </c>
      <c r="H195" s="150">
        <v>2</v>
      </c>
      <c r="I195" s="151"/>
      <c r="J195" s="152">
        <f t="shared" si="30"/>
        <v>0</v>
      </c>
      <c r="K195" s="153"/>
      <c r="L195" s="154"/>
      <c r="M195" s="155" t="s">
        <v>1</v>
      </c>
      <c r="N195" s="156" t="s">
        <v>37</v>
      </c>
      <c r="P195" s="142">
        <f t="shared" si="31"/>
        <v>0</v>
      </c>
      <c r="Q195" s="142">
        <v>0</v>
      </c>
      <c r="R195" s="142">
        <f t="shared" si="32"/>
        <v>0</v>
      </c>
      <c r="S195" s="142">
        <v>0</v>
      </c>
      <c r="T195" s="143">
        <f t="shared" si="33"/>
        <v>0</v>
      </c>
      <c r="AR195" s="144" t="s">
        <v>134</v>
      </c>
      <c r="AT195" s="144" t="s">
        <v>131</v>
      </c>
      <c r="AU195" s="144" t="s">
        <v>81</v>
      </c>
      <c r="AY195" s="15" t="s">
        <v>123</v>
      </c>
      <c r="BE195" s="145">
        <f t="shared" si="34"/>
        <v>0</v>
      </c>
      <c r="BF195" s="145">
        <f t="shared" si="35"/>
        <v>0</v>
      </c>
      <c r="BG195" s="145">
        <f t="shared" si="36"/>
        <v>0</v>
      </c>
      <c r="BH195" s="145">
        <f t="shared" si="37"/>
        <v>0</v>
      </c>
      <c r="BI195" s="145">
        <f t="shared" si="38"/>
        <v>0</v>
      </c>
      <c r="BJ195" s="15" t="s">
        <v>79</v>
      </c>
      <c r="BK195" s="145">
        <f t="shared" si="39"/>
        <v>0</v>
      </c>
      <c r="BL195" s="15" t="s">
        <v>130</v>
      </c>
      <c r="BM195" s="144" t="s">
        <v>350</v>
      </c>
    </row>
    <row r="196" spans="2:65" s="1" customFormat="1" ht="16.5" customHeight="1">
      <c r="B196" s="131"/>
      <c r="C196" s="146" t="s">
        <v>241</v>
      </c>
      <c r="D196" s="146" t="s">
        <v>131</v>
      </c>
      <c r="E196" s="147" t="s">
        <v>351</v>
      </c>
      <c r="F196" s="148" t="s">
        <v>352</v>
      </c>
      <c r="G196" s="149" t="s">
        <v>156</v>
      </c>
      <c r="H196" s="150">
        <v>3</v>
      </c>
      <c r="I196" s="151"/>
      <c r="J196" s="152">
        <f t="shared" si="30"/>
        <v>0</v>
      </c>
      <c r="K196" s="153"/>
      <c r="L196" s="154"/>
      <c r="M196" s="155" t="s">
        <v>1</v>
      </c>
      <c r="N196" s="156" t="s">
        <v>37</v>
      </c>
      <c r="P196" s="142">
        <f t="shared" si="31"/>
        <v>0</v>
      </c>
      <c r="Q196" s="142">
        <v>0</v>
      </c>
      <c r="R196" s="142">
        <f t="shared" si="32"/>
        <v>0</v>
      </c>
      <c r="S196" s="142">
        <v>0</v>
      </c>
      <c r="T196" s="143">
        <f t="shared" si="33"/>
        <v>0</v>
      </c>
      <c r="AR196" s="144" t="s">
        <v>134</v>
      </c>
      <c r="AT196" s="144" t="s">
        <v>131</v>
      </c>
      <c r="AU196" s="144" t="s">
        <v>81</v>
      </c>
      <c r="AY196" s="15" t="s">
        <v>123</v>
      </c>
      <c r="BE196" s="145">
        <f t="shared" si="34"/>
        <v>0</v>
      </c>
      <c r="BF196" s="145">
        <f t="shared" si="35"/>
        <v>0</v>
      </c>
      <c r="BG196" s="145">
        <f t="shared" si="36"/>
        <v>0</v>
      </c>
      <c r="BH196" s="145">
        <f t="shared" si="37"/>
        <v>0</v>
      </c>
      <c r="BI196" s="145">
        <f t="shared" si="38"/>
        <v>0</v>
      </c>
      <c r="BJ196" s="15" t="s">
        <v>79</v>
      </c>
      <c r="BK196" s="145">
        <f t="shared" si="39"/>
        <v>0</v>
      </c>
      <c r="BL196" s="15" t="s">
        <v>130</v>
      </c>
      <c r="BM196" s="144" t="s">
        <v>353</v>
      </c>
    </row>
    <row r="197" spans="2:65" s="1" customFormat="1" ht="16.5" customHeight="1">
      <c r="B197" s="131"/>
      <c r="C197" s="132" t="s">
        <v>354</v>
      </c>
      <c r="D197" s="132" t="s">
        <v>126</v>
      </c>
      <c r="E197" s="133" t="s">
        <v>355</v>
      </c>
      <c r="F197" s="134" t="s">
        <v>356</v>
      </c>
      <c r="G197" s="135" t="s">
        <v>156</v>
      </c>
      <c r="H197" s="136">
        <v>1</v>
      </c>
      <c r="I197" s="137"/>
      <c r="J197" s="138">
        <f t="shared" si="30"/>
        <v>0</v>
      </c>
      <c r="K197" s="139"/>
      <c r="L197" s="30"/>
      <c r="M197" s="140" t="s">
        <v>1</v>
      </c>
      <c r="N197" s="141" t="s">
        <v>37</v>
      </c>
      <c r="P197" s="142">
        <f t="shared" si="31"/>
        <v>0</v>
      </c>
      <c r="Q197" s="142">
        <v>0</v>
      </c>
      <c r="R197" s="142">
        <f t="shared" si="32"/>
        <v>0</v>
      </c>
      <c r="S197" s="142">
        <v>0</v>
      </c>
      <c r="T197" s="143">
        <f t="shared" si="33"/>
        <v>0</v>
      </c>
      <c r="AR197" s="144" t="s">
        <v>130</v>
      </c>
      <c r="AT197" s="144" t="s">
        <v>126</v>
      </c>
      <c r="AU197" s="144" t="s">
        <v>81</v>
      </c>
      <c r="AY197" s="15" t="s">
        <v>123</v>
      </c>
      <c r="BE197" s="145">
        <f t="shared" si="34"/>
        <v>0</v>
      </c>
      <c r="BF197" s="145">
        <f t="shared" si="35"/>
        <v>0</v>
      </c>
      <c r="BG197" s="145">
        <f t="shared" si="36"/>
        <v>0</v>
      </c>
      <c r="BH197" s="145">
        <f t="shared" si="37"/>
        <v>0</v>
      </c>
      <c r="BI197" s="145">
        <f t="shared" si="38"/>
        <v>0</v>
      </c>
      <c r="BJ197" s="15" t="s">
        <v>79</v>
      </c>
      <c r="BK197" s="145">
        <f t="shared" si="39"/>
        <v>0</v>
      </c>
      <c r="BL197" s="15" t="s">
        <v>130</v>
      </c>
      <c r="BM197" s="144" t="s">
        <v>357</v>
      </c>
    </row>
    <row r="198" spans="2:65" s="1" customFormat="1" ht="21.75" customHeight="1">
      <c r="B198" s="131"/>
      <c r="C198" s="146" t="s">
        <v>247</v>
      </c>
      <c r="D198" s="146" t="s">
        <v>131</v>
      </c>
      <c r="E198" s="147" t="s">
        <v>358</v>
      </c>
      <c r="F198" s="148" t="s">
        <v>359</v>
      </c>
      <c r="G198" s="149" t="s">
        <v>156</v>
      </c>
      <c r="H198" s="150">
        <v>1</v>
      </c>
      <c r="I198" s="151"/>
      <c r="J198" s="152">
        <f t="shared" si="30"/>
        <v>0</v>
      </c>
      <c r="K198" s="153"/>
      <c r="L198" s="154"/>
      <c r="M198" s="155" t="s">
        <v>1</v>
      </c>
      <c r="N198" s="156" t="s">
        <v>37</v>
      </c>
      <c r="P198" s="142">
        <f t="shared" si="31"/>
        <v>0</v>
      </c>
      <c r="Q198" s="142">
        <v>0</v>
      </c>
      <c r="R198" s="142">
        <f t="shared" si="32"/>
        <v>0</v>
      </c>
      <c r="S198" s="142">
        <v>0</v>
      </c>
      <c r="T198" s="143">
        <f t="shared" si="33"/>
        <v>0</v>
      </c>
      <c r="AR198" s="144" t="s">
        <v>134</v>
      </c>
      <c r="AT198" s="144" t="s">
        <v>131</v>
      </c>
      <c r="AU198" s="144" t="s">
        <v>81</v>
      </c>
      <c r="AY198" s="15" t="s">
        <v>123</v>
      </c>
      <c r="BE198" s="145">
        <f t="shared" si="34"/>
        <v>0</v>
      </c>
      <c r="BF198" s="145">
        <f t="shared" si="35"/>
        <v>0</v>
      </c>
      <c r="BG198" s="145">
        <f t="shared" si="36"/>
        <v>0</v>
      </c>
      <c r="BH198" s="145">
        <f t="shared" si="37"/>
        <v>0</v>
      </c>
      <c r="BI198" s="145">
        <f t="shared" si="38"/>
        <v>0</v>
      </c>
      <c r="BJ198" s="15" t="s">
        <v>79</v>
      </c>
      <c r="BK198" s="145">
        <f t="shared" si="39"/>
        <v>0</v>
      </c>
      <c r="BL198" s="15" t="s">
        <v>130</v>
      </c>
      <c r="BM198" s="144" t="s">
        <v>360</v>
      </c>
    </row>
    <row r="199" spans="2:65" s="1" customFormat="1" ht="21.75" customHeight="1">
      <c r="B199" s="131"/>
      <c r="C199" s="132" t="s">
        <v>361</v>
      </c>
      <c r="D199" s="132" t="s">
        <v>126</v>
      </c>
      <c r="E199" s="133" t="s">
        <v>362</v>
      </c>
      <c r="F199" s="134" t="s">
        <v>363</v>
      </c>
      <c r="G199" s="135" t="s">
        <v>156</v>
      </c>
      <c r="H199" s="136">
        <v>6</v>
      </c>
      <c r="I199" s="137"/>
      <c r="J199" s="138">
        <f t="shared" si="30"/>
        <v>0</v>
      </c>
      <c r="K199" s="139"/>
      <c r="L199" s="30"/>
      <c r="M199" s="140" t="s">
        <v>1</v>
      </c>
      <c r="N199" s="141" t="s">
        <v>37</v>
      </c>
      <c r="P199" s="142">
        <f t="shared" si="31"/>
        <v>0</v>
      </c>
      <c r="Q199" s="142">
        <v>0</v>
      </c>
      <c r="R199" s="142">
        <f t="shared" si="32"/>
        <v>0</v>
      </c>
      <c r="S199" s="142">
        <v>0</v>
      </c>
      <c r="T199" s="143">
        <f t="shared" si="33"/>
        <v>0</v>
      </c>
      <c r="AR199" s="144" t="s">
        <v>130</v>
      </c>
      <c r="AT199" s="144" t="s">
        <v>126</v>
      </c>
      <c r="AU199" s="144" t="s">
        <v>81</v>
      </c>
      <c r="AY199" s="15" t="s">
        <v>123</v>
      </c>
      <c r="BE199" s="145">
        <f t="shared" si="34"/>
        <v>0</v>
      </c>
      <c r="BF199" s="145">
        <f t="shared" si="35"/>
        <v>0</v>
      </c>
      <c r="BG199" s="145">
        <f t="shared" si="36"/>
        <v>0</v>
      </c>
      <c r="BH199" s="145">
        <f t="shared" si="37"/>
        <v>0</v>
      </c>
      <c r="BI199" s="145">
        <f t="shared" si="38"/>
        <v>0</v>
      </c>
      <c r="BJ199" s="15" t="s">
        <v>79</v>
      </c>
      <c r="BK199" s="145">
        <f t="shared" si="39"/>
        <v>0</v>
      </c>
      <c r="BL199" s="15" t="s">
        <v>130</v>
      </c>
      <c r="BM199" s="144" t="s">
        <v>364</v>
      </c>
    </row>
    <row r="200" spans="2:65" s="1" customFormat="1" ht="24.2" customHeight="1">
      <c r="B200" s="131"/>
      <c r="C200" s="132" t="s">
        <v>251</v>
      </c>
      <c r="D200" s="132" t="s">
        <v>126</v>
      </c>
      <c r="E200" s="133" t="s">
        <v>365</v>
      </c>
      <c r="F200" s="134" t="s">
        <v>366</v>
      </c>
      <c r="G200" s="135" t="s">
        <v>156</v>
      </c>
      <c r="H200" s="136">
        <v>5</v>
      </c>
      <c r="I200" s="137"/>
      <c r="J200" s="138">
        <f t="shared" si="30"/>
        <v>0</v>
      </c>
      <c r="K200" s="139"/>
      <c r="L200" s="30"/>
      <c r="M200" s="140" t="s">
        <v>1</v>
      </c>
      <c r="N200" s="141" t="s">
        <v>37</v>
      </c>
      <c r="P200" s="142">
        <f t="shared" si="31"/>
        <v>0</v>
      </c>
      <c r="Q200" s="142">
        <v>0</v>
      </c>
      <c r="R200" s="142">
        <f t="shared" si="32"/>
        <v>0</v>
      </c>
      <c r="S200" s="142">
        <v>0</v>
      </c>
      <c r="T200" s="143">
        <f t="shared" si="33"/>
        <v>0</v>
      </c>
      <c r="AR200" s="144" t="s">
        <v>130</v>
      </c>
      <c r="AT200" s="144" t="s">
        <v>126</v>
      </c>
      <c r="AU200" s="144" t="s">
        <v>81</v>
      </c>
      <c r="AY200" s="15" t="s">
        <v>123</v>
      </c>
      <c r="BE200" s="145">
        <f t="shared" si="34"/>
        <v>0</v>
      </c>
      <c r="BF200" s="145">
        <f t="shared" si="35"/>
        <v>0</v>
      </c>
      <c r="BG200" s="145">
        <f t="shared" si="36"/>
        <v>0</v>
      </c>
      <c r="BH200" s="145">
        <f t="shared" si="37"/>
        <v>0</v>
      </c>
      <c r="BI200" s="145">
        <f t="shared" si="38"/>
        <v>0</v>
      </c>
      <c r="BJ200" s="15" t="s">
        <v>79</v>
      </c>
      <c r="BK200" s="145">
        <f t="shared" si="39"/>
        <v>0</v>
      </c>
      <c r="BL200" s="15" t="s">
        <v>130</v>
      </c>
      <c r="BM200" s="144" t="s">
        <v>367</v>
      </c>
    </row>
    <row r="201" spans="2:65" s="1" customFormat="1" ht="24.2" customHeight="1">
      <c r="B201" s="131"/>
      <c r="C201" s="132" t="s">
        <v>368</v>
      </c>
      <c r="D201" s="132" t="s">
        <v>126</v>
      </c>
      <c r="E201" s="133" t="s">
        <v>369</v>
      </c>
      <c r="F201" s="134" t="s">
        <v>370</v>
      </c>
      <c r="G201" s="135" t="s">
        <v>156</v>
      </c>
      <c r="H201" s="136">
        <v>1</v>
      </c>
      <c r="I201" s="137"/>
      <c r="J201" s="138">
        <f t="shared" si="30"/>
        <v>0</v>
      </c>
      <c r="K201" s="139"/>
      <c r="L201" s="30"/>
      <c r="M201" s="140" t="s">
        <v>1</v>
      </c>
      <c r="N201" s="141" t="s">
        <v>37</v>
      </c>
      <c r="P201" s="142">
        <f t="shared" si="31"/>
        <v>0</v>
      </c>
      <c r="Q201" s="142">
        <v>0</v>
      </c>
      <c r="R201" s="142">
        <f t="shared" si="32"/>
        <v>0</v>
      </c>
      <c r="S201" s="142">
        <v>0</v>
      </c>
      <c r="T201" s="143">
        <f t="shared" si="33"/>
        <v>0</v>
      </c>
      <c r="AR201" s="144" t="s">
        <v>130</v>
      </c>
      <c r="AT201" s="144" t="s">
        <v>126</v>
      </c>
      <c r="AU201" s="144" t="s">
        <v>81</v>
      </c>
      <c r="AY201" s="15" t="s">
        <v>123</v>
      </c>
      <c r="BE201" s="145">
        <f t="shared" si="34"/>
        <v>0</v>
      </c>
      <c r="BF201" s="145">
        <f t="shared" si="35"/>
        <v>0</v>
      </c>
      <c r="BG201" s="145">
        <f t="shared" si="36"/>
        <v>0</v>
      </c>
      <c r="BH201" s="145">
        <f t="shared" si="37"/>
        <v>0</v>
      </c>
      <c r="BI201" s="145">
        <f t="shared" si="38"/>
        <v>0</v>
      </c>
      <c r="BJ201" s="15" t="s">
        <v>79</v>
      </c>
      <c r="BK201" s="145">
        <f t="shared" si="39"/>
        <v>0</v>
      </c>
      <c r="BL201" s="15" t="s">
        <v>130</v>
      </c>
      <c r="BM201" s="144" t="s">
        <v>371</v>
      </c>
    </row>
    <row r="202" spans="2:65" s="1" customFormat="1" ht="21.75" customHeight="1">
      <c r="B202" s="131"/>
      <c r="C202" s="132" t="s">
        <v>255</v>
      </c>
      <c r="D202" s="132" t="s">
        <v>126</v>
      </c>
      <c r="E202" s="133" t="s">
        <v>372</v>
      </c>
      <c r="F202" s="134" t="s">
        <v>373</v>
      </c>
      <c r="G202" s="135" t="s">
        <v>146</v>
      </c>
      <c r="H202" s="136">
        <v>3.6999999999999998E-2</v>
      </c>
      <c r="I202" s="137"/>
      <c r="J202" s="138">
        <f t="shared" si="30"/>
        <v>0</v>
      </c>
      <c r="K202" s="139"/>
      <c r="L202" s="30"/>
      <c r="M202" s="140" t="s">
        <v>1</v>
      </c>
      <c r="N202" s="141" t="s">
        <v>37</v>
      </c>
      <c r="P202" s="142">
        <f t="shared" si="31"/>
        <v>0</v>
      </c>
      <c r="Q202" s="142">
        <v>0</v>
      </c>
      <c r="R202" s="142">
        <f t="shared" si="32"/>
        <v>0</v>
      </c>
      <c r="S202" s="142">
        <v>0</v>
      </c>
      <c r="T202" s="143">
        <f t="shared" si="33"/>
        <v>0</v>
      </c>
      <c r="AR202" s="144" t="s">
        <v>130</v>
      </c>
      <c r="AT202" s="144" t="s">
        <v>126</v>
      </c>
      <c r="AU202" s="144" t="s">
        <v>81</v>
      </c>
      <c r="AY202" s="15" t="s">
        <v>123</v>
      </c>
      <c r="BE202" s="145">
        <f t="shared" si="34"/>
        <v>0</v>
      </c>
      <c r="BF202" s="145">
        <f t="shared" si="35"/>
        <v>0</v>
      </c>
      <c r="BG202" s="145">
        <f t="shared" si="36"/>
        <v>0</v>
      </c>
      <c r="BH202" s="145">
        <f t="shared" si="37"/>
        <v>0</v>
      </c>
      <c r="BI202" s="145">
        <f t="shared" si="38"/>
        <v>0</v>
      </c>
      <c r="BJ202" s="15" t="s">
        <v>79</v>
      </c>
      <c r="BK202" s="145">
        <f t="shared" si="39"/>
        <v>0</v>
      </c>
      <c r="BL202" s="15" t="s">
        <v>130</v>
      </c>
      <c r="BM202" s="144" t="s">
        <v>374</v>
      </c>
    </row>
    <row r="203" spans="2:65" s="11" customFormat="1" ht="22.9" customHeight="1">
      <c r="B203" s="119"/>
      <c r="D203" s="120" t="s">
        <v>71</v>
      </c>
      <c r="E203" s="129" t="s">
        <v>375</v>
      </c>
      <c r="F203" s="129" t="s">
        <v>376</v>
      </c>
      <c r="I203" s="122"/>
      <c r="J203" s="130">
        <f>BK203</f>
        <v>0</v>
      </c>
      <c r="L203" s="119"/>
      <c r="M203" s="124"/>
      <c r="P203" s="125">
        <f>SUM(P204:P209)</f>
        <v>0</v>
      </c>
      <c r="R203" s="125">
        <f>SUM(R204:R209)</f>
        <v>0</v>
      </c>
      <c r="T203" s="126">
        <f>SUM(T204:T209)</f>
        <v>0</v>
      </c>
      <c r="AR203" s="120" t="s">
        <v>81</v>
      </c>
      <c r="AT203" s="127" t="s">
        <v>71</v>
      </c>
      <c r="AU203" s="127" t="s">
        <v>79</v>
      </c>
      <c r="AY203" s="120" t="s">
        <v>123</v>
      </c>
      <c r="BK203" s="128">
        <f>SUM(BK204:BK209)</f>
        <v>0</v>
      </c>
    </row>
    <row r="204" spans="2:65" s="1" customFormat="1" ht="16.5" customHeight="1">
      <c r="B204" s="131"/>
      <c r="C204" s="132" t="s">
        <v>377</v>
      </c>
      <c r="D204" s="132" t="s">
        <v>126</v>
      </c>
      <c r="E204" s="133" t="s">
        <v>378</v>
      </c>
      <c r="F204" s="134" t="s">
        <v>379</v>
      </c>
      <c r="G204" s="135" t="s">
        <v>156</v>
      </c>
      <c r="H204" s="136">
        <v>7</v>
      </c>
      <c r="I204" s="137"/>
      <c r="J204" s="138">
        <f>ROUND(I204*H204,2)</f>
        <v>0</v>
      </c>
      <c r="K204" s="139"/>
      <c r="L204" s="30"/>
      <c r="M204" s="140" t="s">
        <v>1</v>
      </c>
      <c r="N204" s="141" t="s">
        <v>37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130</v>
      </c>
      <c r="AT204" s="144" t="s">
        <v>126</v>
      </c>
      <c r="AU204" s="144" t="s">
        <v>81</v>
      </c>
      <c r="AY204" s="15" t="s">
        <v>123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5" t="s">
        <v>79</v>
      </c>
      <c r="BK204" s="145">
        <f>ROUND(I204*H204,2)</f>
        <v>0</v>
      </c>
      <c r="BL204" s="15" t="s">
        <v>130</v>
      </c>
      <c r="BM204" s="144" t="s">
        <v>380</v>
      </c>
    </row>
    <row r="205" spans="2:65" s="1" customFormat="1" ht="24.2" customHeight="1">
      <c r="B205" s="131"/>
      <c r="C205" s="146" t="s">
        <v>258</v>
      </c>
      <c r="D205" s="146" t="s">
        <v>131</v>
      </c>
      <c r="E205" s="147" t="s">
        <v>381</v>
      </c>
      <c r="F205" s="148" t="s">
        <v>382</v>
      </c>
      <c r="G205" s="149" t="s">
        <v>156</v>
      </c>
      <c r="H205" s="150">
        <v>7</v>
      </c>
      <c r="I205" s="151"/>
      <c r="J205" s="152">
        <f>ROUND(I205*H205,2)</f>
        <v>0</v>
      </c>
      <c r="K205" s="153"/>
      <c r="L205" s="154"/>
      <c r="M205" s="155" t="s">
        <v>1</v>
      </c>
      <c r="N205" s="156" t="s">
        <v>37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134</v>
      </c>
      <c r="AT205" s="144" t="s">
        <v>131</v>
      </c>
      <c r="AU205" s="144" t="s">
        <v>81</v>
      </c>
      <c r="AY205" s="15" t="s">
        <v>123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5" t="s">
        <v>79</v>
      </c>
      <c r="BK205" s="145">
        <f>ROUND(I205*H205,2)</f>
        <v>0</v>
      </c>
      <c r="BL205" s="15" t="s">
        <v>130</v>
      </c>
      <c r="BM205" s="144" t="s">
        <v>383</v>
      </c>
    </row>
    <row r="206" spans="2:65" s="1" customFormat="1" ht="24.2" customHeight="1">
      <c r="B206" s="131"/>
      <c r="C206" s="132" t="s">
        <v>384</v>
      </c>
      <c r="D206" s="132" t="s">
        <v>126</v>
      </c>
      <c r="E206" s="133" t="s">
        <v>385</v>
      </c>
      <c r="F206" s="134" t="s">
        <v>386</v>
      </c>
      <c r="G206" s="135" t="s">
        <v>129</v>
      </c>
      <c r="H206" s="136">
        <v>22</v>
      </c>
      <c r="I206" s="137"/>
      <c r="J206" s="138">
        <f>ROUND(I206*H206,2)</f>
        <v>0</v>
      </c>
      <c r="K206" s="139"/>
      <c r="L206" s="30"/>
      <c r="M206" s="140" t="s">
        <v>1</v>
      </c>
      <c r="N206" s="141" t="s">
        <v>37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130</v>
      </c>
      <c r="AT206" s="144" t="s">
        <v>126</v>
      </c>
      <c r="AU206" s="144" t="s">
        <v>81</v>
      </c>
      <c r="AY206" s="15" t="s">
        <v>123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5" t="s">
        <v>79</v>
      </c>
      <c r="BK206" s="145">
        <f>ROUND(I206*H206,2)</f>
        <v>0</v>
      </c>
      <c r="BL206" s="15" t="s">
        <v>130</v>
      </c>
      <c r="BM206" s="144" t="s">
        <v>387</v>
      </c>
    </row>
    <row r="207" spans="2:65" s="1" customFormat="1" ht="24.2" customHeight="1">
      <c r="B207" s="131"/>
      <c r="C207" s="146" t="s">
        <v>262</v>
      </c>
      <c r="D207" s="146" t="s">
        <v>131</v>
      </c>
      <c r="E207" s="147" t="s">
        <v>388</v>
      </c>
      <c r="F207" s="148" t="s">
        <v>389</v>
      </c>
      <c r="G207" s="149" t="s">
        <v>129</v>
      </c>
      <c r="H207" s="150">
        <v>22.66</v>
      </c>
      <c r="I207" s="151"/>
      <c r="J207" s="152">
        <f>ROUND(I207*H207,2)</f>
        <v>0</v>
      </c>
      <c r="K207" s="153"/>
      <c r="L207" s="154"/>
      <c r="M207" s="155" t="s">
        <v>1</v>
      </c>
      <c r="N207" s="156" t="s">
        <v>37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134</v>
      </c>
      <c r="AT207" s="144" t="s">
        <v>131</v>
      </c>
      <c r="AU207" s="144" t="s">
        <v>81</v>
      </c>
      <c r="AY207" s="15" t="s">
        <v>123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5" t="s">
        <v>79</v>
      </c>
      <c r="BK207" s="145">
        <f>ROUND(I207*H207,2)</f>
        <v>0</v>
      </c>
      <c r="BL207" s="15" t="s">
        <v>130</v>
      </c>
      <c r="BM207" s="144" t="s">
        <v>390</v>
      </c>
    </row>
    <row r="208" spans="2:65" s="12" customFormat="1">
      <c r="B208" s="157"/>
      <c r="D208" s="158" t="s">
        <v>391</v>
      </c>
      <c r="E208" s="159" t="s">
        <v>1</v>
      </c>
      <c r="F208" s="160" t="s">
        <v>392</v>
      </c>
      <c r="H208" s="161">
        <v>22.66</v>
      </c>
      <c r="I208" s="162"/>
      <c r="L208" s="157"/>
      <c r="M208" s="163"/>
      <c r="T208" s="164"/>
      <c r="AT208" s="159" t="s">
        <v>391</v>
      </c>
      <c r="AU208" s="159" t="s">
        <v>81</v>
      </c>
      <c r="AV208" s="12" t="s">
        <v>81</v>
      </c>
      <c r="AW208" s="12" t="s">
        <v>29</v>
      </c>
      <c r="AX208" s="12" t="s">
        <v>72</v>
      </c>
      <c r="AY208" s="159" t="s">
        <v>123</v>
      </c>
    </row>
    <row r="209" spans="2:65" s="13" customFormat="1">
      <c r="B209" s="165"/>
      <c r="D209" s="158" t="s">
        <v>391</v>
      </c>
      <c r="E209" s="166" t="s">
        <v>1</v>
      </c>
      <c r="F209" s="167" t="s">
        <v>393</v>
      </c>
      <c r="H209" s="168">
        <v>22.66</v>
      </c>
      <c r="I209" s="169"/>
      <c r="L209" s="165"/>
      <c r="M209" s="170"/>
      <c r="T209" s="171"/>
      <c r="AT209" s="166" t="s">
        <v>391</v>
      </c>
      <c r="AU209" s="166" t="s">
        <v>81</v>
      </c>
      <c r="AV209" s="13" t="s">
        <v>135</v>
      </c>
      <c r="AW209" s="13" t="s">
        <v>29</v>
      </c>
      <c r="AX209" s="13" t="s">
        <v>79</v>
      </c>
      <c r="AY209" s="166" t="s">
        <v>123</v>
      </c>
    </row>
    <row r="210" spans="2:65" s="11" customFormat="1" ht="22.9" customHeight="1">
      <c r="B210" s="119"/>
      <c r="D210" s="120" t="s">
        <v>71</v>
      </c>
      <c r="E210" s="129" t="s">
        <v>394</v>
      </c>
      <c r="F210" s="129" t="s">
        <v>395</v>
      </c>
      <c r="I210" s="122"/>
      <c r="J210" s="130">
        <f>BK210</f>
        <v>0</v>
      </c>
      <c r="L210" s="119"/>
      <c r="M210" s="124"/>
      <c r="P210" s="125">
        <f>SUM(P211:P213)</f>
        <v>0</v>
      </c>
      <c r="R210" s="125">
        <f>SUM(R211:R213)</f>
        <v>0</v>
      </c>
      <c r="T210" s="126">
        <f>SUM(T211:T213)</f>
        <v>0</v>
      </c>
      <c r="AR210" s="120" t="s">
        <v>79</v>
      </c>
      <c r="AT210" s="127" t="s">
        <v>71</v>
      </c>
      <c r="AU210" s="127" t="s">
        <v>79</v>
      </c>
      <c r="AY210" s="120" t="s">
        <v>123</v>
      </c>
      <c r="BK210" s="128">
        <f>SUM(BK211:BK213)</f>
        <v>0</v>
      </c>
    </row>
    <row r="211" spans="2:65" s="1" customFormat="1" ht="16.5" customHeight="1">
      <c r="B211" s="131"/>
      <c r="C211" s="132" t="s">
        <v>396</v>
      </c>
      <c r="D211" s="132" t="s">
        <v>126</v>
      </c>
      <c r="E211" s="133" t="s">
        <v>397</v>
      </c>
      <c r="F211" s="134" t="s">
        <v>398</v>
      </c>
      <c r="G211" s="135" t="s">
        <v>217</v>
      </c>
      <c r="H211" s="136">
        <v>1</v>
      </c>
      <c r="I211" s="137"/>
      <c r="J211" s="138">
        <f>ROUND(I211*H211,2)</f>
        <v>0</v>
      </c>
      <c r="K211" s="139"/>
      <c r="L211" s="30"/>
      <c r="M211" s="140" t="s">
        <v>1</v>
      </c>
      <c r="N211" s="141" t="s">
        <v>37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135</v>
      </c>
      <c r="AT211" s="144" t="s">
        <v>126</v>
      </c>
      <c r="AU211" s="144" t="s">
        <v>81</v>
      </c>
      <c r="AY211" s="15" t="s">
        <v>123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5" t="s">
        <v>79</v>
      </c>
      <c r="BK211" s="145">
        <f>ROUND(I211*H211,2)</f>
        <v>0</v>
      </c>
      <c r="BL211" s="15" t="s">
        <v>135</v>
      </c>
      <c r="BM211" s="144" t="s">
        <v>399</v>
      </c>
    </row>
    <row r="212" spans="2:65" s="1" customFormat="1" ht="16.5" customHeight="1">
      <c r="B212" s="131"/>
      <c r="C212" s="132" t="s">
        <v>265</v>
      </c>
      <c r="D212" s="132" t="s">
        <v>126</v>
      </c>
      <c r="E212" s="133" t="s">
        <v>400</v>
      </c>
      <c r="F212" s="134" t="s">
        <v>401</v>
      </c>
      <c r="G212" s="135" t="s">
        <v>189</v>
      </c>
      <c r="H212" s="136">
        <v>21</v>
      </c>
      <c r="I212" s="137"/>
      <c r="J212" s="138">
        <f>ROUND(I212*H212,2)</f>
        <v>0</v>
      </c>
      <c r="K212" s="139"/>
      <c r="L212" s="30"/>
      <c r="M212" s="140" t="s">
        <v>1</v>
      </c>
      <c r="N212" s="141" t="s">
        <v>37</v>
      </c>
      <c r="P212" s="142">
        <f>O212*H212</f>
        <v>0</v>
      </c>
      <c r="Q212" s="142">
        <v>0</v>
      </c>
      <c r="R212" s="142">
        <f>Q212*H212</f>
        <v>0</v>
      </c>
      <c r="S212" s="142">
        <v>0</v>
      </c>
      <c r="T212" s="143">
        <f>S212*H212</f>
        <v>0</v>
      </c>
      <c r="AR212" s="144" t="s">
        <v>135</v>
      </c>
      <c r="AT212" s="144" t="s">
        <v>126</v>
      </c>
      <c r="AU212" s="144" t="s">
        <v>81</v>
      </c>
      <c r="AY212" s="15" t="s">
        <v>123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5" t="s">
        <v>79</v>
      </c>
      <c r="BK212" s="145">
        <f>ROUND(I212*H212,2)</f>
        <v>0</v>
      </c>
      <c r="BL212" s="15" t="s">
        <v>135</v>
      </c>
      <c r="BM212" s="144" t="s">
        <v>402</v>
      </c>
    </row>
    <row r="213" spans="2:65" s="1" customFormat="1" ht="21.75" customHeight="1">
      <c r="B213" s="131"/>
      <c r="C213" s="132" t="s">
        <v>403</v>
      </c>
      <c r="D213" s="132" t="s">
        <v>126</v>
      </c>
      <c r="E213" s="133" t="s">
        <v>404</v>
      </c>
      <c r="F213" s="134" t="s">
        <v>405</v>
      </c>
      <c r="G213" s="135" t="s">
        <v>189</v>
      </c>
      <c r="H213" s="136">
        <v>1</v>
      </c>
      <c r="I213" s="137"/>
      <c r="J213" s="138">
        <f>ROUND(I213*H213,2)</f>
        <v>0</v>
      </c>
      <c r="K213" s="139"/>
      <c r="L213" s="30"/>
      <c r="M213" s="140" t="s">
        <v>1</v>
      </c>
      <c r="N213" s="141" t="s">
        <v>37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135</v>
      </c>
      <c r="AT213" s="144" t="s">
        <v>126</v>
      </c>
      <c r="AU213" s="144" t="s">
        <v>81</v>
      </c>
      <c r="AY213" s="15" t="s">
        <v>123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5" t="s">
        <v>79</v>
      </c>
      <c r="BK213" s="145">
        <f>ROUND(I213*H213,2)</f>
        <v>0</v>
      </c>
      <c r="BL213" s="15" t="s">
        <v>135</v>
      </c>
      <c r="BM213" s="144" t="s">
        <v>406</v>
      </c>
    </row>
    <row r="214" spans="2:65" s="11" customFormat="1" ht="25.9" customHeight="1">
      <c r="B214" s="119"/>
      <c r="D214" s="120" t="s">
        <v>71</v>
      </c>
      <c r="E214" s="121" t="s">
        <v>395</v>
      </c>
      <c r="F214" s="121" t="s">
        <v>395</v>
      </c>
      <c r="I214" s="122"/>
      <c r="J214" s="123">
        <f>BK214</f>
        <v>0</v>
      </c>
      <c r="L214" s="119"/>
      <c r="M214" s="124"/>
      <c r="P214" s="125">
        <f>P215</f>
        <v>0</v>
      </c>
      <c r="R214" s="125">
        <f>R215</f>
        <v>0</v>
      </c>
      <c r="T214" s="126">
        <f>T215</f>
        <v>0</v>
      </c>
      <c r="AR214" s="120" t="s">
        <v>79</v>
      </c>
      <c r="AT214" s="127" t="s">
        <v>71</v>
      </c>
      <c r="AU214" s="127" t="s">
        <v>72</v>
      </c>
      <c r="AY214" s="120" t="s">
        <v>123</v>
      </c>
      <c r="BK214" s="128">
        <f>BK215</f>
        <v>0</v>
      </c>
    </row>
    <row r="215" spans="2:65" s="11" customFormat="1" ht="22.9" customHeight="1">
      <c r="B215" s="119"/>
      <c r="D215" s="120" t="s">
        <v>71</v>
      </c>
      <c r="E215" s="129" t="s">
        <v>407</v>
      </c>
      <c r="F215" s="129" t="s">
        <v>407</v>
      </c>
      <c r="I215" s="122"/>
      <c r="J215" s="130">
        <f>BK215</f>
        <v>0</v>
      </c>
      <c r="L215" s="119"/>
      <c r="M215" s="124"/>
      <c r="P215" s="125">
        <f>SUM(P216:P246)</f>
        <v>0</v>
      </c>
      <c r="R215" s="125">
        <f>SUM(R216:R246)</f>
        <v>0</v>
      </c>
      <c r="T215" s="126">
        <f>SUM(T216:T246)</f>
        <v>0</v>
      </c>
      <c r="AR215" s="120" t="s">
        <v>79</v>
      </c>
      <c r="AT215" s="127" t="s">
        <v>71</v>
      </c>
      <c r="AU215" s="127" t="s">
        <v>79</v>
      </c>
      <c r="AY215" s="120" t="s">
        <v>123</v>
      </c>
      <c r="BK215" s="128">
        <f>SUM(BK216:BK246)</f>
        <v>0</v>
      </c>
    </row>
    <row r="216" spans="2:65" s="1" customFormat="1" ht="16.5" customHeight="1">
      <c r="B216" s="131"/>
      <c r="C216" s="132" t="s">
        <v>269</v>
      </c>
      <c r="D216" s="132" t="s">
        <v>126</v>
      </c>
      <c r="E216" s="133" t="s">
        <v>408</v>
      </c>
      <c r="F216" s="134" t="s">
        <v>409</v>
      </c>
      <c r="G216" s="135" t="s">
        <v>189</v>
      </c>
      <c r="H216" s="136">
        <v>1</v>
      </c>
      <c r="I216" s="137"/>
      <c r="J216" s="138">
        <f t="shared" ref="J216:J246" si="40">ROUND(I216*H216,2)</f>
        <v>0</v>
      </c>
      <c r="K216" s="139"/>
      <c r="L216" s="30"/>
      <c r="M216" s="140" t="s">
        <v>1</v>
      </c>
      <c r="N216" s="141" t="s">
        <v>37</v>
      </c>
      <c r="P216" s="142">
        <f t="shared" ref="P216:P246" si="41">O216*H216</f>
        <v>0</v>
      </c>
      <c r="Q216" s="142">
        <v>0</v>
      </c>
      <c r="R216" s="142">
        <f t="shared" ref="R216:R246" si="42">Q216*H216</f>
        <v>0</v>
      </c>
      <c r="S216" s="142">
        <v>0</v>
      </c>
      <c r="T216" s="143">
        <f t="shared" ref="T216:T246" si="43">S216*H216</f>
        <v>0</v>
      </c>
      <c r="AR216" s="144" t="s">
        <v>135</v>
      </c>
      <c r="AT216" s="144" t="s">
        <v>126</v>
      </c>
      <c r="AU216" s="144" t="s">
        <v>81</v>
      </c>
      <c r="AY216" s="15" t="s">
        <v>123</v>
      </c>
      <c r="BE216" s="145">
        <f t="shared" ref="BE216:BE246" si="44">IF(N216="základní",J216,0)</f>
        <v>0</v>
      </c>
      <c r="BF216" s="145">
        <f t="shared" ref="BF216:BF246" si="45">IF(N216="snížená",J216,0)</f>
        <v>0</v>
      </c>
      <c r="BG216" s="145">
        <f t="shared" ref="BG216:BG246" si="46">IF(N216="zákl. přenesená",J216,0)</f>
        <v>0</v>
      </c>
      <c r="BH216" s="145">
        <f t="shared" ref="BH216:BH246" si="47">IF(N216="sníž. přenesená",J216,0)</f>
        <v>0</v>
      </c>
      <c r="BI216" s="145">
        <f t="shared" ref="BI216:BI246" si="48">IF(N216="nulová",J216,0)</f>
        <v>0</v>
      </c>
      <c r="BJ216" s="15" t="s">
        <v>79</v>
      </c>
      <c r="BK216" s="145">
        <f t="shared" ref="BK216:BK246" si="49">ROUND(I216*H216,2)</f>
        <v>0</v>
      </c>
      <c r="BL216" s="15" t="s">
        <v>135</v>
      </c>
      <c r="BM216" s="144" t="s">
        <v>410</v>
      </c>
    </row>
    <row r="217" spans="2:65" s="1" customFormat="1" ht="33" customHeight="1">
      <c r="B217" s="131"/>
      <c r="C217" s="132" t="s">
        <v>411</v>
      </c>
      <c r="D217" s="132" t="s">
        <v>126</v>
      </c>
      <c r="E217" s="133" t="s">
        <v>127</v>
      </c>
      <c r="F217" s="134" t="s">
        <v>128</v>
      </c>
      <c r="G217" s="135" t="s">
        <v>129</v>
      </c>
      <c r="H217" s="136">
        <v>90</v>
      </c>
      <c r="I217" s="137"/>
      <c r="J217" s="138">
        <f t="shared" si="40"/>
        <v>0</v>
      </c>
      <c r="K217" s="139"/>
      <c r="L217" s="30"/>
      <c r="M217" s="140" t="s">
        <v>1</v>
      </c>
      <c r="N217" s="141" t="s">
        <v>37</v>
      </c>
      <c r="P217" s="142">
        <f t="shared" si="41"/>
        <v>0</v>
      </c>
      <c r="Q217" s="142">
        <v>0</v>
      </c>
      <c r="R217" s="142">
        <f t="shared" si="42"/>
        <v>0</v>
      </c>
      <c r="S217" s="142">
        <v>0</v>
      </c>
      <c r="T217" s="143">
        <f t="shared" si="43"/>
        <v>0</v>
      </c>
      <c r="AR217" s="144" t="s">
        <v>135</v>
      </c>
      <c r="AT217" s="144" t="s">
        <v>126</v>
      </c>
      <c r="AU217" s="144" t="s">
        <v>81</v>
      </c>
      <c r="AY217" s="15" t="s">
        <v>123</v>
      </c>
      <c r="BE217" s="145">
        <f t="shared" si="44"/>
        <v>0</v>
      </c>
      <c r="BF217" s="145">
        <f t="shared" si="45"/>
        <v>0</v>
      </c>
      <c r="BG217" s="145">
        <f t="shared" si="46"/>
        <v>0</v>
      </c>
      <c r="BH217" s="145">
        <f t="shared" si="47"/>
        <v>0</v>
      </c>
      <c r="BI217" s="145">
        <f t="shared" si="48"/>
        <v>0</v>
      </c>
      <c r="BJ217" s="15" t="s">
        <v>79</v>
      </c>
      <c r="BK217" s="145">
        <f t="shared" si="49"/>
        <v>0</v>
      </c>
      <c r="BL217" s="15" t="s">
        <v>135</v>
      </c>
      <c r="BM217" s="144" t="s">
        <v>412</v>
      </c>
    </row>
    <row r="218" spans="2:65" s="1" customFormat="1" ht="24.2" customHeight="1">
      <c r="B218" s="131"/>
      <c r="C218" s="146" t="s">
        <v>272</v>
      </c>
      <c r="D218" s="146" t="s">
        <v>131</v>
      </c>
      <c r="E218" s="147" t="s">
        <v>132</v>
      </c>
      <c r="F218" s="148" t="s">
        <v>133</v>
      </c>
      <c r="G218" s="149" t="s">
        <v>129</v>
      </c>
      <c r="H218" s="150">
        <v>50</v>
      </c>
      <c r="I218" s="151"/>
      <c r="J218" s="152">
        <f t="shared" si="40"/>
        <v>0</v>
      </c>
      <c r="K218" s="153"/>
      <c r="L218" s="154"/>
      <c r="M218" s="155" t="s">
        <v>1</v>
      </c>
      <c r="N218" s="156" t="s">
        <v>37</v>
      </c>
      <c r="P218" s="142">
        <f t="shared" si="41"/>
        <v>0</v>
      </c>
      <c r="Q218" s="142">
        <v>0</v>
      </c>
      <c r="R218" s="142">
        <f t="shared" si="42"/>
        <v>0</v>
      </c>
      <c r="S218" s="142">
        <v>0</v>
      </c>
      <c r="T218" s="143">
        <f t="shared" si="43"/>
        <v>0</v>
      </c>
      <c r="AR218" s="144" t="s">
        <v>142</v>
      </c>
      <c r="AT218" s="144" t="s">
        <v>131</v>
      </c>
      <c r="AU218" s="144" t="s">
        <v>81</v>
      </c>
      <c r="AY218" s="15" t="s">
        <v>123</v>
      </c>
      <c r="BE218" s="145">
        <f t="shared" si="44"/>
        <v>0</v>
      </c>
      <c r="BF218" s="145">
        <f t="shared" si="45"/>
        <v>0</v>
      </c>
      <c r="BG218" s="145">
        <f t="shared" si="46"/>
        <v>0</v>
      </c>
      <c r="BH218" s="145">
        <f t="shared" si="47"/>
        <v>0</v>
      </c>
      <c r="BI218" s="145">
        <f t="shared" si="48"/>
        <v>0</v>
      </c>
      <c r="BJ218" s="15" t="s">
        <v>79</v>
      </c>
      <c r="BK218" s="145">
        <f t="shared" si="49"/>
        <v>0</v>
      </c>
      <c r="BL218" s="15" t="s">
        <v>135</v>
      </c>
      <c r="BM218" s="144" t="s">
        <v>413</v>
      </c>
    </row>
    <row r="219" spans="2:65" s="1" customFormat="1" ht="24.2" customHeight="1">
      <c r="B219" s="131"/>
      <c r="C219" s="146" t="s">
        <v>414</v>
      </c>
      <c r="D219" s="146" t="s">
        <v>131</v>
      </c>
      <c r="E219" s="147" t="s">
        <v>415</v>
      </c>
      <c r="F219" s="148" t="s">
        <v>416</v>
      </c>
      <c r="G219" s="149" t="s">
        <v>129</v>
      </c>
      <c r="H219" s="150">
        <v>40</v>
      </c>
      <c r="I219" s="151"/>
      <c r="J219" s="152">
        <f t="shared" si="40"/>
        <v>0</v>
      </c>
      <c r="K219" s="153"/>
      <c r="L219" s="154"/>
      <c r="M219" s="155" t="s">
        <v>1</v>
      </c>
      <c r="N219" s="156" t="s">
        <v>37</v>
      </c>
      <c r="P219" s="142">
        <f t="shared" si="41"/>
        <v>0</v>
      </c>
      <c r="Q219" s="142">
        <v>0</v>
      </c>
      <c r="R219" s="142">
        <f t="shared" si="42"/>
        <v>0</v>
      </c>
      <c r="S219" s="142">
        <v>0</v>
      </c>
      <c r="T219" s="143">
        <f t="shared" si="43"/>
        <v>0</v>
      </c>
      <c r="AR219" s="144" t="s">
        <v>142</v>
      </c>
      <c r="AT219" s="144" t="s">
        <v>131</v>
      </c>
      <c r="AU219" s="144" t="s">
        <v>81</v>
      </c>
      <c r="AY219" s="15" t="s">
        <v>123</v>
      </c>
      <c r="BE219" s="145">
        <f t="shared" si="44"/>
        <v>0</v>
      </c>
      <c r="BF219" s="145">
        <f t="shared" si="45"/>
        <v>0</v>
      </c>
      <c r="BG219" s="145">
        <f t="shared" si="46"/>
        <v>0</v>
      </c>
      <c r="BH219" s="145">
        <f t="shared" si="47"/>
        <v>0</v>
      </c>
      <c r="BI219" s="145">
        <f t="shared" si="48"/>
        <v>0</v>
      </c>
      <c r="BJ219" s="15" t="s">
        <v>79</v>
      </c>
      <c r="BK219" s="145">
        <f t="shared" si="49"/>
        <v>0</v>
      </c>
      <c r="BL219" s="15" t="s">
        <v>135</v>
      </c>
      <c r="BM219" s="144" t="s">
        <v>417</v>
      </c>
    </row>
    <row r="220" spans="2:65" s="1" customFormat="1" ht="24.2" customHeight="1">
      <c r="B220" s="131"/>
      <c r="C220" s="132" t="s">
        <v>276</v>
      </c>
      <c r="D220" s="132" t="s">
        <v>126</v>
      </c>
      <c r="E220" s="133" t="s">
        <v>293</v>
      </c>
      <c r="F220" s="134" t="s">
        <v>294</v>
      </c>
      <c r="G220" s="135" t="s">
        <v>129</v>
      </c>
      <c r="H220" s="136">
        <v>50</v>
      </c>
      <c r="I220" s="137"/>
      <c r="J220" s="138">
        <f t="shared" si="40"/>
        <v>0</v>
      </c>
      <c r="K220" s="139"/>
      <c r="L220" s="30"/>
      <c r="M220" s="140" t="s">
        <v>1</v>
      </c>
      <c r="N220" s="141" t="s">
        <v>37</v>
      </c>
      <c r="P220" s="142">
        <f t="shared" si="41"/>
        <v>0</v>
      </c>
      <c r="Q220" s="142">
        <v>0</v>
      </c>
      <c r="R220" s="142">
        <f t="shared" si="42"/>
        <v>0</v>
      </c>
      <c r="S220" s="142">
        <v>0</v>
      </c>
      <c r="T220" s="143">
        <f t="shared" si="43"/>
        <v>0</v>
      </c>
      <c r="AR220" s="144" t="s">
        <v>135</v>
      </c>
      <c r="AT220" s="144" t="s">
        <v>126</v>
      </c>
      <c r="AU220" s="144" t="s">
        <v>81</v>
      </c>
      <c r="AY220" s="15" t="s">
        <v>123</v>
      </c>
      <c r="BE220" s="145">
        <f t="shared" si="44"/>
        <v>0</v>
      </c>
      <c r="BF220" s="145">
        <f t="shared" si="45"/>
        <v>0</v>
      </c>
      <c r="BG220" s="145">
        <f t="shared" si="46"/>
        <v>0</v>
      </c>
      <c r="BH220" s="145">
        <f t="shared" si="47"/>
        <v>0</v>
      </c>
      <c r="BI220" s="145">
        <f t="shared" si="48"/>
        <v>0</v>
      </c>
      <c r="BJ220" s="15" t="s">
        <v>79</v>
      </c>
      <c r="BK220" s="145">
        <f t="shared" si="49"/>
        <v>0</v>
      </c>
      <c r="BL220" s="15" t="s">
        <v>135</v>
      </c>
      <c r="BM220" s="144" t="s">
        <v>418</v>
      </c>
    </row>
    <row r="221" spans="2:65" s="1" customFormat="1" ht="16.5" customHeight="1">
      <c r="B221" s="131"/>
      <c r="C221" s="132" t="s">
        <v>419</v>
      </c>
      <c r="D221" s="132" t="s">
        <v>126</v>
      </c>
      <c r="E221" s="133" t="s">
        <v>297</v>
      </c>
      <c r="F221" s="134" t="s">
        <v>298</v>
      </c>
      <c r="G221" s="135" t="s">
        <v>129</v>
      </c>
      <c r="H221" s="136">
        <v>50</v>
      </c>
      <c r="I221" s="137"/>
      <c r="J221" s="138">
        <f t="shared" si="40"/>
        <v>0</v>
      </c>
      <c r="K221" s="139"/>
      <c r="L221" s="30"/>
      <c r="M221" s="140" t="s">
        <v>1</v>
      </c>
      <c r="N221" s="141" t="s">
        <v>37</v>
      </c>
      <c r="P221" s="142">
        <f t="shared" si="41"/>
        <v>0</v>
      </c>
      <c r="Q221" s="142">
        <v>0</v>
      </c>
      <c r="R221" s="142">
        <f t="shared" si="42"/>
        <v>0</v>
      </c>
      <c r="S221" s="142">
        <v>0</v>
      </c>
      <c r="T221" s="143">
        <f t="shared" si="43"/>
        <v>0</v>
      </c>
      <c r="AR221" s="144" t="s">
        <v>135</v>
      </c>
      <c r="AT221" s="144" t="s">
        <v>126</v>
      </c>
      <c r="AU221" s="144" t="s">
        <v>81</v>
      </c>
      <c r="AY221" s="15" t="s">
        <v>123</v>
      </c>
      <c r="BE221" s="145">
        <f t="shared" si="44"/>
        <v>0</v>
      </c>
      <c r="BF221" s="145">
        <f t="shared" si="45"/>
        <v>0</v>
      </c>
      <c r="BG221" s="145">
        <f t="shared" si="46"/>
        <v>0</v>
      </c>
      <c r="BH221" s="145">
        <f t="shared" si="47"/>
        <v>0</v>
      </c>
      <c r="BI221" s="145">
        <f t="shared" si="48"/>
        <v>0</v>
      </c>
      <c r="BJ221" s="15" t="s">
        <v>79</v>
      </c>
      <c r="BK221" s="145">
        <f t="shared" si="49"/>
        <v>0</v>
      </c>
      <c r="BL221" s="15" t="s">
        <v>135</v>
      </c>
      <c r="BM221" s="144" t="s">
        <v>420</v>
      </c>
    </row>
    <row r="222" spans="2:65" s="1" customFormat="1" ht="24.2" customHeight="1">
      <c r="B222" s="131"/>
      <c r="C222" s="132" t="s">
        <v>279</v>
      </c>
      <c r="D222" s="132" t="s">
        <v>126</v>
      </c>
      <c r="E222" s="133" t="s">
        <v>300</v>
      </c>
      <c r="F222" s="134" t="s">
        <v>301</v>
      </c>
      <c r="G222" s="135" t="s">
        <v>129</v>
      </c>
      <c r="H222" s="136">
        <v>40</v>
      </c>
      <c r="I222" s="137"/>
      <c r="J222" s="138">
        <f t="shared" si="40"/>
        <v>0</v>
      </c>
      <c r="K222" s="139"/>
      <c r="L222" s="30"/>
      <c r="M222" s="140" t="s">
        <v>1</v>
      </c>
      <c r="N222" s="141" t="s">
        <v>37</v>
      </c>
      <c r="P222" s="142">
        <f t="shared" si="41"/>
        <v>0</v>
      </c>
      <c r="Q222" s="142">
        <v>0</v>
      </c>
      <c r="R222" s="142">
        <f t="shared" si="42"/>
        <v>0</v>
      </c>
      <c r="S222" s="142">
        <v>0</v>
      </c>
      <c r="T222" s="143">
        <f t="shared" si="43"/>
        <v>0</v>
      </c>
      <c r="AR222" s="144" t="s">
        <v>135</v>
      </c>
      <c r="AT222" s="144" t="s">
        <v>126</v>
      </c>
      <c r="AU222" s="144" t="s">
        <v>81</v>
      </c>
      <c r="AY222" s="15" t="s">
        <v>123</v>
      </c>
      <c r="BE222" s="145">
        <f t="shared" si="44"/>
        <v>0</v>
      </c>
      <c r="BF222" s="145">
        <f t="shared" si="45"/>
        <v>0</v>
      </c>
      <c r="BG222" s="145">
        <f t="shared" si="46"/>
        <v>0</v>
      </c>
      <c r="BH222" s="145">
        <f t="shared" si="47"/>
        <v>0</v>
      </c>
      <c r="BI222" s="145">
        <f t="shared" si="48"/>
        <v>0</v>
      </c>
      <c r="BJ222" s="15" t="s">
        <v>79</v>
      </c>
      <c r="BK222" s="145">
        <f t="shared" si="49"/>
        <v>0</v>
      </c>
      <c r="BL222" s="15" t="s">
        <v>135</v>
      </c>
      <c r="BM222" s="144" t="s">
        <v>421</v>
      </c>
    </row>
    <row r="223" spans="2:65" s="1" customFormat="1" ht="24.2" customHeight="1">
      <c r="B223" s="131"/>
      <c r="C223" s="132" t="s">
        <v>422</v>
      </c>
      <c r="D223" s="132" t="s">
        <v>126</v>
      </c>
      <c r="E223" s="133" t="s">
        <v>304</v>
      </c>
      <c r="F223" s="134" t="s">
        <v>305</v>
      </c>
      <c r="G223" s="135" t="s">
        <v>129</v>
      </c>
      <c r="H223" s="136">
        <v>40</v>
      </c>
      <c r="I223" s="137"/>
      <c r="J223" s="138">
        <f t="shared" si="40"/>
        <v>0</v>
      </c>
      <c r="K223" s="139"/>
      <c r="L223" s="30"/>
      <c r="M223" s="140" t="s">
        <v>1</v>
      </c>
      <c r="N223" s="141" t="s">
        <v>37</v>
      </c>
      <c r="P223" s="142">
        <f t="shared" si="41"/>
        <v>0</v>
      </c>
      <c r="Q223" s="142">
        <v>0</v>
      </c>
      <c r="R223" s="142">
        <f t="shared" si="42"/>
        <v>0</v>
      </c>
      <c r="S223" s="142">
        <v>0</v>
      </c>
      <c r="T223" s="143">
        <f t="shared" si="43"/>
        <v>0</v>
      </c>
      <c r="AR223" s="144" t="s">
        <v>135</v>
      </c>
      <c r="AT223" s="144" t="s">
        <v>126</v>
      </c>
      <c r="AU223" s="144" t="s">
        <v>81</v>
      </c>
      <c r="AY223" s="15" t="s">
        <v>123</v>
      </c>
      <c r="BE223" s="145">
        <f t="shared" si="44"/>
        <v>0</v>
      </c>
      <c r="BF223" s="145">
        <f t="shared" si="45"/>
        <v>0</v>
      </c>
      <c r="BG223" s="145">
        <f t="shared" si="46"/>
        <v>0</v>
      </c>
      <c r="BH223" s="145">
        <f t="shared" si="47"/>
        <v>0</v>
      </c>
      <c r="BI223" s="145">
        <f t="shared" si="48"/>
        <v>0</v>
      </c>
      <c r="BJ223" s="15" t="s">
        <v>79</v>
      </c>
      <c r="BK223" s="145">
        <f t="shared" si="49"/>
        <v>0</v>
      </c>
      <c r="BL223" s="15" t="s">
        <v>135</v>
      </c>
      <c r="BM223" s="144" t="s">
        <v>423</v>
      </c>
    </row>
    <row r="224" spans="2:65" s="1" customFormat="1" ht="16.5" customHeight="1">
      <c r="B224" s="131"/>
      <c r="C224" s="132" t="s">
        <v>283</v>
      </c>
      <c r="D224" s="132" t="s">
        <v>126</v>
      </c>
      <c r="E224" s="133" t="s">
        <v>424</v>
      </c>
      <c r="F224" s="134" t="s">
        <v>425</v>
      </c>
      <c r="G224" s="135" t="s">
        <v>129</v>
      </c>
      <c r="H224" s="136">
        <v>25</v>
      </c>
      <c r="I224" s="137"/>
      <c r="J224" s="138">
        <f t="shared" si="40"/>
        <v>0</v>
      </c>
      <c r="K224" s="139"/>
      <c r="L224" s="30"/>
      <c r="M224" s="140" t="s">
        <v>1</v>
      </c>
      <c r="N224" s="141" t="s">
        <v>37</v>
      </c>
      <c r="P224" s="142">
        <f t="shared" si="41"/>
        <v>0</v>
      </c>
      <c r="Q224" s="142">
        <v>0</v>
      </c>
      <c r="R224" s="142">
        <f t="shared" si="42"/>
        <v>0</v>
      </c>
      <c r="S224" s="142">
        <v>0</v>
      </c>
      <c r="T224" s="143">
        <f t="shared" si="43"/>
        <v>0</v>
      </c>
      <c r="AR224" s="144" t="s">
        <v>135</v>
      </c>
      <c r="AT224" s="144" t="s">
        <v>126</v>
      </c>
      <c r="AU224" s="144" t="s">
        <v>81</v>
      </c>
      <c r="AY224" s="15" t="s">
        <v>123</v>
      </c>
      <c r="BE224" s="145">
        <f t="shared" si="44"/>
        <v>0</v>
      </c>
      <c r="BF224" s="145">
        <f t="shared" si="45"/>
        <v>0</v>
      </c>
      <c r="BG224" s="145">
        <f t="shared" si="46"/>
        <v>0</v>
      </c>
      <c r="BH224" s="145">
        <f t="shared" si="47"/>
        <v>0</v>
      </c>
      <c r="BI224" s="145">
        <f t="shared" si="48"/>
        <v>0</v>
      </c>
      <c r="BJ224" s="15" t="s">
        <v>79</v>
      </c>
      <c r="BK224" s="145">
        <f t="shared" si="49"/>
        <v>0</v>
      </c>
      <c r="BL224" s="15" t="s">
        <v>135</v>
      </c>
      <c r="BM224" s="144" t="s">
        <v>426</v>
      </c>
    </row>
    <row r="225" spans="2:65" s="1" customFormat="1" ht="24.2" customHeight="1">
      <c r="B225" s="131"/>
      <c r="C225" s="132" t="s">
        <v>427</v>
      </c>
      <c r="D225" s="132" t="s">
        <v>126</v>
      </c>
      <c r="E225" s="133" t="s">
        <v>307</v>
      </c>
      <c r="F225" s="134" t="s">
        <v>308</v>
      </c>
      <c r="G225" s="135" t="s">
        <v>146</v>
      </c>
      <c r="H225" s="136">
        <v>0.45800000000000002</v>
      </c>
      <c r="I225" s="137"/>
      <c r="J225" s="138">
        <f t="shared" si="40"/>
        <v>0</v>
      </c>
      <c r="K225" s="139"/>
      <c r="L225" s="30"/>
      <c r="M225" s="140" t="s">
        <v>1</v>
      </c>
      <c r="N225" s="141" t="s">
        <v>37</v>
      </c>
      <c r="P225" s="142">
        <f t="shared" si="41"/>
        <v>0</v>
      </c>
      <c r="Q225" s="142">
        <v>0</v>
      </c>
      <c r="R225" s="142">
        <f t="shared" si="42"/>
        <v>0</v>
      </c>
      <c r="S225" s="142">
        <v>0</v>
      </c>
      <c r="T225" s="143">
        <f t="shared" si="43"/>
        <v>0</v>
      </c>
      <c r="AR225" s="144" t="s">
        <v>135</v>
      </c>
      <c r="AT225" s="144" t="s">
        <v>126</v>
      </c>
      <c r="AU225" s="144" t="s">
        <v>81</v>
      </c>
      <c r="AY225" s="15" t="s">
        <v>123</v>
      </c>
      <c r="BE225" s="145">
        <f t="shared" si="44"/>
        <v>0</v>
      </c>
      <c r="BF225" s="145">
        <f t="shared" si="45"/>
        <v>0</v>
      </c>
      <c r="BG225" s="145">
        <f t="shared" si="46"/>
        <v>0</v>
      </c>
      <c r="BH225" s="145">
        <f t="shared" si="47"/>
        <v>0</v>
      </c>
      <c r="BI225" s="145">
        <f t="shared" si="48"/>
        <v>0</v>
      </c>
      <c r="BJ225" s="15" t="s">
        <v>79</v>
      </c>
      <c r="BK225" s="145">
        <f t="shared" si="49"/>
        <v>0</v>
      </c>
      <c r="BL225" s="15" t="s">
        <v>135</v>
      </c>
      <c r="BM225" s="144" t="s">
        <v>428</v>
      </c>
    </row>
    <row r="226" spans="2:65" s="1" customFormat="1" ht="21.75" customHeight="1">
      <c r="B226" s="131"/>
      <c r="C226" s="132" t="s">
        <v>286</v>
      </c>
      <c r="D226" s="132" t="s">
        <v>126</v>
      </c>
      <c r="E226" s="133" t="s">
        <v>429</v>
      </c>
      <c r="F226" s="134" t="s">
        <v>430</v>
      </c>
      <c r="G226" s="135" t="s">
        <v>156</v>
      </c>
      <c r="H226" s="136">
        <v>48</v>
      </c>
      <c r="I226" s="137"/>
      <c r="J226" s="138">
        <f t="shared" si="40"/>
        <v>0</v>
      </c>
      <c r="K226" s="139"/>
      <c r="L226" s="30"/>
      <c r="M226" s="140" t="s">
        <v>1</v>
      </c>
      <c r="N226" s="141" t="s">
        <v>37</v>
      </c>
      <c r="P226" s="142">
        <f t="shared" si="41"/>
        <v>0</v>
      </c>
      <c r="Q226" s="142">
        <v>0</v>
      </c>
      <c r="R226" s="142">
        <f t="shared" si="42"/>
        <v>0</v>
      </c>
      <c r="S226" s="142">
        <v>0</v>
      </c>
      <c r="T226" s="143">
        <f t="shared" si="43"/>
        <v>0</v>
      </c>
      <c r="AR226" s="144" t="s">
        <v>135</v>
      </c>
      <c r="AT226" s="144" t="s">
        <v>126</v>
      </c>
      <c r="AU226" s="144" t="s">
        <v>81</v>
      </c>
      <c r="AY226" s="15" t="s">
        <v>123</v>
      </c>
      <c r="BE226" s="145">
        <f t="shared" si="44"/>
        <v>0</v>
      </c>
      <c r="BF226" s="145">
        <f t="shared" si="45"/>
        <v>0</v>
      </c>
      <c r="BG226" s="145">
        <f t="shared" si="46"/>
        <v>0</v>
      </c>
      <c r="BH226" s="145">
        <f t="shared" si="47"/>
        <v>0</v>
      </c>
      <c r="BI226" s="145">
        <f t="shared" si="48"/>
        <v>0</v>
      </c>
      <c r="BJ226" s="15" t="s">
        <v>79</v>
      </c>
      <c r="BK226" s="145">
        <f t="shared" si="49"/>
        <v>0</v>
      </c>
      <c r="BL226" s="15" t="s">
        <v>135</v>
      </c>
      <c r="BM226" s="144" t="s">
        <v>431</v>
      </c>
    </row>
    <row r="227" spans="2:65" s="1" customFormat="1" ht="24.2" customHeight="1">
      <c r="B227" s="131"/>
      <c r="C227" s="132" t="s">
        <v>432</v>
      </c>
      <c r="D227" s="132" t="s">
        <v>126</v>
      </c>
      <c r="E227" s="133" t="s">
        <v>433</v>
      </c>
      <c r="F227" s="134" t="s">
        <v>434</v>
      </c>
      <c r="G227" s="135" t="s">
        <v>156</v>
      </c>
      <c r="H227" s="136">
        <v>36</v>
      </c>
      <c r="I227" s="137"/>
      <c r="J227" s="138">
        <f t="shared" si="40"/>
        <v>0</v>
      </c>
      <c r="K227" s="139"/>
      <c r="L227" s="30"/>
      <c r="M227" s="140" t="s">
        <v>1</v>
      </c>
      <c r="N227" s="141" t="s">
        <v>37</v>
      </c>
      <c r="P227" s="142">
        <f t="shared" si="41"/>
        <v>0</v>
      </c>
      <c r="Q227" s="142">
        <v>0</v>
      </c>
      <c r="R227" s="142">
        <f t="shared" si="42"/>
        <v>0</v>
      </c>
      <c r="S227" s="142">
        <v>0</v>
      </c>
      <c r="T227" s="143">
        <f t="shared" si="43"/>
        <v>0</v>
      </c>
      <c r="AR227" s="144" t="s">
        <v>135</v>
      </c>
      <c r="AT227" s="144" t="s">
        <v>126</v>
      </c>
      <c r="AU227" s="144" t="s">
        <v>81</v>
      </c>
      <c r="AY227" s="15" t="s">
        <v>123</v>
      </c>
      <c r="BE227" s="145">
        <f t="shared" si="44"/>
        <v>0</v>
      </c>
      <c r="BF227" s="145">
        <f t="shared" si="45"/>
        <v>0</v>
      </c>
      <c r="BG227" s="145">
        <f t="shared" si="46"/>
        <v>0</v>
      </c>
      <c r="BH227" s="145">
        <f t="shared" si="47"/>
        <v>0</v>
      </c>
      <c r="BI227" s="145">
        <f t="shared" si="48"/>
        <v>0</v>
      </c>
      <c r="BJ227" s="15" t="s">
        <v>79</v>
      </c>
      <c r="BK227" s="145">
        <f t="shared" si="49"/>
        <v>0</v>
      </c>
      <c r="BL227" s="15" t="s">
        <v>135</v>
      </c>
      <c r="BM227" s="144" t="s">
        <v>435</v>
      </c>
    </row>
    <row r="228" spans="2:65" s="1" customFormat="1" ht="24.2" customHeight="1">
      <c r="B228" s="131"/>
      <c r="C228" s="132" t="s">
        <v>290</v>
      </c>
      <c r="D228" s="132" t="s">
        <v>126</v>
      </c>
      <c r="E228" s="133" t="s">
        <v>436</v>
      </c>
      <c r="F228" s="134" t="s">
        <v>437</v>
      </c>
      <c r="G228" s="135" t="s">
        <v>156</v>
      </c>
      <c r="H228" s="136">
        <v>12</v>
      </c>
      <c r="I228" s="137"/>
      <c r="J228" s="138">
        <f t="shared" si="40"/>
        <v>0</v>
      </c>
      <c r="K228" s="139"/>
      <c r="L228" s="30"/>
      <c r="M228" s="140" t="s">
        <v>1</v>
      </c>
      <c r="N228" s="141" t="s">
        <v>37</v>
      </c>
      <c r="P228" s="142">
        <f t="shared" si="41"/>
        <v>0</v>
      </c>
      <c r="Q228" s="142">
        <v>0</v>
      </c>
      <c r="R228" s="142">
        <f t="shared" si="42"/>
        <v>0</v>
      </c>
      <c r="S228" s="142">
        <v>0</v>
      </c>
      <c r="T228" s="143">
        <f t="shared" si="43"/>
        <v>0</v>
      </c>
      <c r="AR228" s="144" t="s">
        <v>135</v>
      </c>
      <c r="AT228" s="144" t="s">
        <v>126</v>
      </c>
      <c r="AU228" s="144" t="s">
        <v>81</v>
      </c>
      <c r="AY228" s="15" t="s">
        <v>123</v>
      </c>
      <c r="BE228" s="145">
        <f t="shared" si="44"/>
        <v>0</v>
      </c>
      <c r="BF228" s="145">
        <f t="shared" si="45"/>
        <v>0</v>
      </c>
      <c r="BG228" s="145">
        <f t="shared" si="46"/>
        <v>0</v>
      </c>
      <c r="BH228" s="145">
        <f t="shared" si="47"/>
        <v>0</v>
      </c>
      <c r="BI228" s="145">
        <f t="shared" si="48"/>
        <v>0</v>
      </c>
      <c r="BJ228" s="15" t="s">
        <v>79</v>
      </c>
      <c r="BK228" s="145">
        <f t="shared" si="49"/>
        <v>0</v>
      </c>
      <c r="BL228" s="15" t="s">
        <v>135</v>
      </c>
      <c r="BM228" s="144" t="s">
        <v>438</v>
      </c>
    </row>
    <row r="229" spans="2:65" s="1" customFormat="1" ht="37.9" customHeight="1">
      <c r="B229" s="131"/>
      <c r="C229" s="132" t="s">
        <v>439</v>
      </c>
      <c r="D229" s="132" t="s">
        <v>126</v>
      </c>
      <c r="E229" s="133" t="s">
        <v>440</v>
      </c>
      <c r="F229" s="134" t="s">
        <v>441</v>
      </c>
      <c r="G229" s="135" t="s">
        <v>156</v>
      </c>
      <c r="H229" s="136">
        <v>2</v>
      </c>
      <c r="I229" s="137"/>
      <c r="J229" s="138">
        <f t="shared" si="40"/>
        <v>0</v>
      </c>
      <c r="K229" s="139"/>
      <c r="L229" s="30"/>
      <c r="M229" s="140" t="s">
        <v>1</v>
      </c>
      <c r="N229" s="141" t="s">
        <v>37</v>
      </c>
      <c r="P229" s="142">
        <f t="shared" si="41"/>
        <v>0</v>
      </c>
      <c r="Q229" s="142">
        <v>0</v>
      </c>
      <c r="R229" s="142">
        <f t="shared" si="42"/>
        <v>0</v>
      </c>
      <c r="S229" s="142">
        <v>0</v>
      </c>
      <c r="T229" s="143">
        <f t="shared" si="43"/>
        <v>0</v>
      </c>
      <c r="AR229" s="144" t="s">
        <v>135</v>
      </c>
      <c r="AT229" s="144" t="s">
        <v>126</v>
      </c>
      <c r="AU229" s="144" t="s">
        <v>81</v>
      </c>
      <c r="AY229" s="15" t="s">
        <v>123</v>
      </c>
      <c r="BE229" s="145">
        <f t="shared" si="44"/>
        <v>0</v>
      </c>
      <c r="BF229" s="145">
        <f t="shared" si="45"/>
        <v>0</v>
      </c>
      <c r="BG229" s="145">
        <f t="shared" si="46"/>
        <v>0</v>
      </c>
      <c r="BH229" s="145">
        <f t="shared" si="47"/>
        <v>0</v>
      </c>
      <c r="BI229" s="145">
        <f t="shared" si="48"/>
        <v>0</v>
      </c>
      <c r="BJ229" s="15" t="s">
        <v>79</v>
      </c>
      <c r="BK229" s="145">
        <f t="shared" si="49"/>
        <v>0</v>
      </c>
      <c r="BL229" s="15" t="s">
        <v>135</v>
      </c>
      <c r="BM229" s="144" t="s">
        <v>442</v>
      </c>
    </row>
    <row r="230" spans="2:65" s="1" customFormat="1" ht="37.9" customHeight="1">
      <c r="B230" s="131"/>
      <c r="C230" s="132" t="s">
        <v>295</v>
      </c>
      <c r="D230" s="132" t="s">
        <v>126</v>
      </c>
      <c r="E230" s="133" t="s">
        <v>443</v>
      </c>
      <c r="F230" s="134" t="s">
        <v>444</v>
      </c>
      <c r="G230" s="135" t="s">
        <v>156</v>
      </c>
      <c r="H230" s="136">
        <v>1</v>
      </c>
      <c r="I230" s="137"/>
      <c r="J230" s="138">
        <f t="shared" si="40"/>
        <v>0</v>
      </c>
      <c r="K230" s="139"/>
      <c r="L230" s="30"/>
      <c r="M230" s="140" t="s">
        <v>1</v>
      </c>
      <c r="N230" s="141" t="s">
        <v>37</v>
      </c>
      <c r="P230" s="142">
        <f t="shared" si="41"/>
        <v>0</v>
      </c>
      <c r="Q230" s="142">
        <v>0</v>
      </c>
      <c r="R230" s="142">
        <f t="shared" si="42"/>
        <v>0</v>
      </c>
      <c r="S230" s="142">
        <v>0</v>
      </c>
      <c r="T230" s="143">
        <f t="shared" si="43"/>
        <v>0</v>
      </c>
      <c r="AR230" s="144" t="s">
        <v>135</v>
      </c>
      <c r="AT230" s="144" t="s">
        <v>126</v>
      </c>
      <c r="AU230" s="144" t="s">
        <v>81</v>
      </c>
      <c r="AY230" s="15" t="s">
        <v>123</v>
      </c>
      <c r="BE230" s="145">
        <f t="shared" si="44"/>
        <v>0</v>
      </c>
      <c r="BF230" s="145">
        <f t="shared" si="45"/>
        <v>0</v>
      </c>
      <c r="BG230" s="145">
        <f t="shared" si="46"/>
        <v>0</v>
      </c>
      <c r="BH230" s="145">
        <f t="shared" si="47"/>
        <v>0</v>
      </c>
      <c r="BI230" s="145">
        <f t="shared" si="48"/>
        <v>0</v>
      </c>
      <c r="BJ230" s="15" t="s">
        <v>79</v>
      </c>
      <c r="BK230" s="145">
        <f t="shared" si="49"/>
        <v>0</v>
      </c>
      <c r="BL230" s="15" t="s">
        <v>135</v>
      </c>
      <c r="BM230" s="144" t="s">
        <v>445</v>
      </c>
    </row>
    <row r="231" spans="2:65" s="1" customFormat="1" ht="37.9" customHeight="1">
      <c r="B231" s="131"/>
      <c r="C231" s="132" t="s">
        <v>446</v>
      </c>
      <c r="D231" s="132" t="s">
        <v>126</v>
      </c>
      <c r="E231" s="133" t="s">
        <v>447</v>
      </c>
      <c r="F231" s="134" t="s">
        <v>448</v>
      </c>
      <c r="G231" s="135" t="s">
        <v>156</v>
      </c>
      <c r="H231" s="136">
        <v>2</v>
      </c>
      <c r="I231" s="137"/>
      <c r="J231" s="138">
        <f t="shared" si="40"/>
        <v>0</v>
      </c>
      <c r="K231" s="139"/>
      <c r="L231" s="30"/>
      <c r="M231" s="140" t="s">
        <v>1</v>
      </c>
      <c r="N231" s="141" t="s">
        <v>37</v>
      </c>
      <c r="P231" s="142">
        <f t="shared" si="41"/>
        <v>0</v>
      </c>
      <c r="Q231" s="142">
        <v>0</v>
      </c>
      <c r="R231" s="142">
        <f t="shared" si="42"/>
        <v>0</v>
      </c>
      <c r="S231" s="142">
        <v>0</v>
      </c>
      <c r="T231" s="143">
        <f t="shared" si="43"/>
        <v>0</v>
      </c>
      <c r="AR231" s="144" t="s">
        <v>135</v>
      </c>
      <c r="AT231" s="144" t="s">
        <v>126</v>
      </c>
      <c r="AU231" s="144" t="s">
        <v>81</v>
      </c>
      <c r="AY231" s="15" t="s">
        <v>123</v>
      </c>
      <c r="BE231" s="145">
        <f t="shared" si="44"/>
        <v>0</v>
      </c>
      <c r="BF231" s="145">
        <f t="shared" si="45"/>
        <v>0</v>
      </c>
      <c r="BG231" s="145">
        <f t="shared" si="46"/>
        <v>0</v>
      </c>
      <c r="BH231" s="145">
        <f t="shared" si="47"/>
        <v>0</v>
      </c>
      <c r="BI231" s="145">
        <f t="shared" si="48"/>
        <v>0</v>
      </c>
      <c r="BJ231" s="15" t="s">
        <v>79</v>
      </c>
      <c r="BK231" s="145">
        <f t="shared" si="49"/>
        <v>0</v>
      </c>
      <c r="BL231" s="15" t="s">
        <v>135</v>
      </c>
      <c r="BM231" s="144" t="s">
        <v>449</v>
      </c>
    </row>
    <row r="232" spans="2:65" s="1" customFormat="1" ht="37.9" customHeight="1">
      <c r="B232" s="131"/>
      <c r="C232" s="132" t="s">
        <v>299</v>
      </c>
      <c r="D232" s="132" t="s">
        <v>126</v>
      </c>
      <c r="E232" s="133" t="s">
        <v>450</v>
      </c>
      <c r="F232" s="134" t="s">
        <v>451</v>
      </c>
      <c r="G232" s="135" t="s">
        <v>156</v>
      </c>
      <c r="H232" s="136">
        <v>1</v>
      </c>
      <c r="I232" s="137"/>
      <c r="J232" s="138">
        <f t="shared" si="40"/>
        <v>0</v>
      </c>
      <c r="K232" s="139"/>
      <c r="L232" s="30"/>
      <c r="M232" s="140" t="s">
        <v>1</v>
      </c>
      <c r="N232" s="141" t="s">
        <v>37</v>
      </c>
      <c r="P232" s="142">
        <f t="shared" si="41"/>
        <v>0</v>
      </c>
      <c r="Q232" s="142">
        <v>0</v>
      </c>
      <c r="R232" s="142">
        <f t="shared" si="42"/>
        <v>0</v>
      </c>
      <c r="S232" s="142">
        <v>0</v>
      </c>
      <c r="T232" s="143">
        <f t="shared" si="43"/>
        <v>0</v>
      </c>
      <c r="AR232" s="144" t="s">
        <v>135</v>
      </c>
      <c r="AT232" s="144" t="s">
        <v>126</v>
      </c>
      <c r="AU232" s="144" t="s">
        <v>81</v>
      </c>
      <c r="AY232" s="15" t="s">
        <v>123</v>
      </c>
      <c r="BE232" s="145">
        <f t="shared" si="44"/>
        <v>0</v>
      </c>
      <c r="BF232" s="145">
        <f t="shared" si="45"/>
        <v>0</v>
      </c>
      <c r="BG232" s="145">
        <f t="shared" si="46"/>
        <v>0</v>
      </c>
      <c r="BH232" s="145">
        <f t="shared" si="47"/>
        <v>0</v>
      </c>
      <c r="BI232" s="145">
        <f t="shared" si="48"/>
        <v>0</v>
      </c>
      <c r="BJ232" s="15" t="s">
        <v>79</v>
      </c>
      <c r="BK232" s="145">
        <f t="shared" si="49"/>
        <v>0</v>
      </c>
      <c r="BL232" s="15" t="s">
        <v>135</v>
      </c>
      <c r="BM232" s="144" t="s">
        <v>452</v>
      </c>
    </row>
    <row r="233" spans="2:65" s="1" customFormat="1" ht="37.9" customHeight="1">
      <c r="B233" s="131"/>
      <c r="C233" s="132" t="s">
        <v>453</v>
      </c>
      <c r="D233" s="132" t="s">
        <v>126</v>
      </c>
      <c r="E233" s="133" t="s">
        <v>454</v>
      </c>
      <c r="F233" s="134" t="s">
        <v>455</v>
      </c>
      <c r="G233" s="135" t="s">
        <v>156</v>
      </c>
      <c r="H233" s="136">
        <v>3</v>
      </c>
      <c r="I233" s="137"/>
      <c r="J233" s="138">
        <f t="shared" si="40"/>
        <v>0</v>
      </c>
      <c r="K233" s="139"/>
      <c r="L233" s="30"/>
      <c r="M233" s="140" t="s">
        <v>1</v>
      </c>
      <c r="N233" s="141" t="s">
        <v>37</v>
      </c>
      <c r="P233" s="142">
        <f t="shared" si="41"/>
        <v>0</v>
      </c>
      <c r="Q233" s="142">
        <v>0</v>
      </c>
      <c r="R233" s="142">
        <f t="shared" si="42"/>
        <v>0</v>
      </c>
      <c r="S233" s="142">
        <v>0</v>
      </c>
      <c r="T233" s="143">
        <f t="shared" si="43"/>
        <v>0</v>
      </c>
      <c r="AR233" s="144" t="s">
        <v>135</v>
      </c>
      <c r="AT233" s="144" t="s">
        <v>126</v>
      </c>
      <c r="AU233" s="144" t="s">
        <v>81</v>
      </c>
      <c r="AY233" s="15" t="s">
        <v>123</v>
      </c>
      <c r="BE233" s="145">
        <f t="shared" si="44"/>
        <v>0</v>
      </c>
      <c r="BF233" s="145">
        <f t="shared" si="45"/>
        <v>0</v>
      </c>
      <c r="BG233" s="145">
        <f t="shared" si="46"/>
        <v>0</v>
      </c>
      <c r="BH233" s="145">
        <f t="shared" si="47"/>
        <v>0</v>
      </c>
      <c r="BI233" s="145">
        <f t="shared" si="48"/>
        <v>0</v>
      </c>
      <c r="BJ233" s="15" t="s">
        <v>79</v>
      </c>
      <c r="BK233" s="145">
        <f t="shared" si="49"/>
        <v>0</v>
      </c>
      <c r="BL233" s="15" t="s">
        <v>135</v>
      </c>
      <c r="BM233" s="144" t="s">
        <v>456</v>
      </c>
    </row>
    <row r="234" spans="2:65" s="1" customFormat="1" ht="37.9" customHeight="1">
      <c r="B234" s="131"/>
      <c r="C234" s="132" t="s">
        <v>302</v>
      </c>
      <c r="D234" s="132" t="s">
        <v>126</v>
      </c>
      <c r="E234" s="133" t="s">
        <v>457</v>
      </c>
      <c r="F234" s="134" t="s">
        <v>458</v>
      </c>
      <c r="G234" s="135" t="s">
        <v>156</v>
      </c>
      <c r="H234" s="136">
        <v>1</v>
      </c>
      <c r="I234" s="137"/>
      <c r="J234" s="138">
        <f t="shared" si="40"/>
        <v>0</v>
      </c>
      <c r="K234" s="139"/>
      <c r="L234" s="30"/>
      <c r="M234" s="140" t="s">
        <v>1</v>
      </c>
      <c r="N234" s="141" t="s">
        <v>37</v>
      </c>
      <c r="P234" s="142">
        <f t="shared" si="41"/>
        <v>0</v>
      </c>
      <c r="Q234" s="142">
        <v>0</v>
      </c>
      <c r="R234" s="142">
        <f t="shared" si="42"/>
        <v>0</v>
      </c>
      <c r="S234" s="142">
        <v>0</v>
      </c>
      <c r="T234" s="143">
        <f t="shared" si="43"/>
        <v>0</v>
      </c>
      <c r="AR234" s="144" t="s">
        <v>135</v>
      </c>
      <c r="AT234" s="144" t="s">
        <v>126</v>
      </c>
      <c r="AU234" s="144" t="s">
        <v>81</v>
      </c>
      <c r="AY234" s="15" t="s">
        <v>123</v>
      </c>
      <c r="BE234" s="145">
        <f t="shared" si="44"/>
        <v>0</v>
      </c>
      <c r="BF234" s="145">
        <f t="shared" si="45"/>
        <v>0</v>
      </c>
      <c r="BG234" s="145">
        <f t="shared" si="46"/>
        <v>0</v>
      </c>
      <c r="BH234" s="145">
        <f t="shared" si="47"/>
        <v>0</v>
      </c>
      <c r="BI234" s="145">
        <f t="shared" si="48"/>
        <v>0</v>
      </c>
      <c r="BJ234" s="15" t="s">
        <v>79</v>
      </c>
      <c r="BK234" s="145">
        <f t="shared" si="49"/>
        <v>0</v>
      </c>
      <c r="BL234" s="15" t="s">
        <v>135</v>
      </c>
      <c r="BM234" s="144" t="s">
        <v>459</v>
      </c>
    </row>
    <row r="235" spans="2:65" s="1" customFormat="1" ht="37.9" customHeight="1">
      <c r="B235" s="131"/>
      <c r="C235" s="132" t="s">
        <v>460</v>
      </c>
      <c r="D235" s="132" t="s">
        <v>126</v>
      </c>
      <c r="E235" s="133" t="s">
        <v>461</v>
      </c>
      <c r="F235" s="134" t="s">
        <v>462</v>
      </c>
      <c r="G235" s="135" t="s">
        <v>156</v>
      </c>
      <c r="H235" s="136">
        <v>2</v>
      </c>
      <c r="I235" s="137"/>
      <c r="J235" s="138">
        <f t="shared" si="40"/>
        <v>0</v>
      </c>
      <c r="K235" s="139"/>
      <c r="L235" s="30"/>
      <c r="M235" s="140" t="s">
        <v>1</v>
      </c>
      <c r="N235" s="141" t="s">
        <v>37</v>
      </c>
      <c r="P235" s="142">
        <f t="shared" si="41"/>
        <v>0</v>
      </c>
      <c r="Q235" s="142">
        <v>0</v>
      </c>
      <c r="R235" s="142">
        <f t="shared" si="42"/>
        <v>0</v>
      </c>
      <c r="S235" s="142">
        <v>0</v>
      </c>
      <c r="T235" s="143">
        <f t="shared" si="43"/>
        <v>0</v>
      </c>
      <c r="AR235" s="144" t="s">
        <v>135</v>
      </c>
      <c r="AT235" s="144" t="s">
        <v>126</v>
      </c>
      <c r="AU235" s="144" t="s">
        <v>81</v>
      </c>
      <c r="AY235" s="15" t="s">
        <v>123</v>
      </c>
      <c r="BE235" s="145">
        <f t="shared" si="44"/>
        <v>0</v>
      </c>
      <c r="BF235" s="145">
        <f t="shared" si="45"/>
        <v>0</v>
      </c>
      <c r="BG235" s="145">
        <f t="shared" si="46"/>
        <v>0</v>
      </c>
      <c r="BH235" s="145">
        <f t="shared" si="47"/>
        <v>0</v>
      </c>
      <c r="BI235" s="145">
        <f t="shared" si="48"/>
        <v>0</v>
      </c>
      <c r="BJ235" s="15" t="s">
        <v>79</v>
      </c>
      <c r="BK235" s="145">
        <f t="shared" si="49"/>
        <v>0</v>
      </c>
      <c r="BL235" s="15" t="s">
        <v>135</v>
      </c>
      <c r="BM235" s="144" t="s">
        <v>463</v>
      </c>
    </row>
    <row r="236" spans="2:65" s="1" customFormat="1" ht="37.9" customHeight="1">
      <c r="B236" s="131"/>
      <c r="C236" s="132" t="s">
        <v>306</v>
      </c>
      <c r="D236" s="132" t="s">
        <v>126</v>
      </c>
      <c r="E236" s="133" t="s">
        <v>464</v>
      </c>
      <c r="F236" s="134" t="s">
        <v>465</v>
      </c>
      <c r="G236" s="135" t="s">
        <v>156</v>
      </c>
      <c r="H236" s="136">
        <v>3</v>
      </c>
      <c r="I236" s="137"/>
      <c r="J236" s="138">
        <f t="shared" si="40"/>
        <v>0</v>
      </c>
      <c r="K236" s="139"/>
      <c r="L236" s="30"/>
      <c r="M236" s="140" t="s">
        <v>1</v>
      </c>
      <c r="N236" s="141" t="s">
        <v>37</v>
      </c>
      <c r="P236" s="142">
        <f t="shared" si="41"/>
        <v>0</v>
      </c>
      <c r="Q236" s="142">
        <v>0</v>
      </c>
      <c r="R236" s="142">
        <f t="shared" si="42"/>
        <v>0</v>
      </c>
      <c r="S236" s="142">
        <v>0</v>
      </c>
      <c r="T236" s="143">
        <f t="shared" si="43"/>
        <v>0</v>
      </c>
      <c r="AR236" s="144" t="s">
        <v>135</v>
      </c>
      <c r="AT236" s="144" t="s">
        <v>126</v>
      </c>
      <c r="AU236" s="144" t="s">
        <v>81</v>
      </c>
      <c r="AY236" s="15" t="s">
        <v>123</v>
      </c>
      <c r="BE236" s="145">
        <f t="shared" si="44"/>
        <v>0</v>
      </c>
      <c r="BF236" s="145">
        <f t="shared" si="45"/>
        <v>0</v>
      </c>
      <c r="BG236" s="145">
        <f t="shared" si="46"/>
        <v>0</v>
      </c>
      <c r="BH236" s="145">
        <f t="shared" si="47"/>
        <v>0</v>
      </c>
      <c r="BI236" s="145">
        <f t="shared" si="48"/>
        <v>0</v>
      </c>
      <c r="BJ236" s="15" t="s">
        <v>79</v>
      </c>
      <c r="BK236" s="145">
        <f t="shared" si="49"/>
        <v>0</v>
      </c>
      <c r="BL236" s="15" t="s">
        <v>135</v>
      </c>
      <c r="BM236" s="144" t="s">
        <v>466</v>
      </c>
    </row>
    <row r="237" spans="2:65" s="1" customFormat="1" ht="37.9" customHeight="1">
      <c r="B237" s="131"/>
      <c r="C237" s="132" t="s">
        <v>467</v>
      </c>
      <c r="D237" s="132" t="s">
        <v>126</v>
      </c>
      <c r="E237" s="133" t="s">
        <v>468</v>
      </c>
      <c r="F237" s="134" t="s">
        <v>469</v>
      </c>
      <c r="G237" s="135" t="s">
        <v>156</v>
      </c>
      <c r="H237" s="136">
        <v>2</v>
      </c>
      <c r="I237" s="137"/>
      <c r="J237" s="138">
        <f t="shared" si="40"/>
        <v>0</v>
      </c>
      <c r="K237" s="139"/>
      <c r="L237" s="30"/>
      <c r="M237" s="140" t="s">
        <v>1</v>
      </c>
      <c r="N237" s="141" t="s">
        <v>37</v>
      </c>
      <c r="P237" s="142">
        <f t="shared" si="41"/>
        <v>0</v>
      </c>
      <c r="Q237" s="142">
        <v>0</v>
      </c>
      <c r="R237" s="142">
        <f t="shared" si="42"/>
        <v>0</v>
      </c>
      <c r="S237" s="142">
        <v>0</v>
      </c>
      <c r="T237" s="143">
        <f t="shared" si="43"/>
        <v>0</v>
      </c>
      <c r="AR237" s="144" t="s">
        <v>135</v>
      </c>
      <c r="AT237" s="144" t="s">
        <v>126</v>
      </c>
      <c r="AU237" s="144" t="s">
        <v>81</v>
      </c>
      <c r="AY237" s="15" t="s">
        <v>123</v>
      </c>
      <c r="BE237" s="145">
        <f t="shared" si="44"/>
        <v>0</v>
      </c>
      <c r="BF237" s="145">
        <f t="shared" si="45"/>
        <v>0</v>
      </c>
      <c r="BG237" s="145">
        <f t="shared" si="46"/>
        <v>0</v>
      </c>
      <c r="BH237" s="145">
        <f t="shared" si="47"/>
        <v>0</v>
      </c>
      <c r="BI237" s="145">
        <f t="shared" si="48"/>
        <v>0</v>
      </c>
      <c r="BJ237" s="15" t="s">
        <v>79</v>
      </c>
      <c r="BK237" s="145">
        <f t="shared" si="49"/>
        <v>0</v>
      </c>
      <c r="BL237" s="15" t="s">
        <v>135</v>
      </c>
      <c r="BM237" s="144" t="s">
        <v>470</v>
      </c>
    </row>
    <row r="238" spans="2:65" s="1" customFormat="1" ht="37.9" customHeight="1">
      <c r="B238" s="131"/>
      <c r="C238" s="132" t="s">
        <v>309</v>
      </c>
      <c r="D238" s="132" t="s">
        <v>126</v>
      </c>
      <c r="E238" s="133" t="s">
        <v>471</v>
      </c>
      <c r="F238" s="134" t="s">
        <v>472</v>
      </c>
      <c r="G238" s="135" t="s">
        <v>156</v>
      </c>
      <c r="H238" s="136">
        <v>4</v>
      </c>
      <c r="I238" s="137"/>
      <c r="J238" s="138">
        <f t="shared" si="40"/>
        <v>0</v>
      </c>
      <c r="K238" s="139"/>
      <c r="L238" s="30"/>
      <c r="M238" s="140" t="s">
        <v>1</v>
      </c>
      <c r="N238" s="141" t="s">
        <v>37</v>
      </c>
      <c r="P238" s="142">
        <f t="shared" si="41"/>
        <v>0</v>
      </c>
      <c r="Q238" s="142">
        <v>0</v>
      </c>
      <c r="R238" s="142">
        <f t="shared" si="42"/>
        <v>0</v>
      </c>
      <c r="S238" s="142">
        <v>0</v>
      </c>
      <c r="T238" s="143">
        <f t="shared" si="43"/>
        <v>0</v>
      </c>
      <c r="AR238" s="144" t="s">
        <v>135</v>
      </c>
      <c r="AT238" s="144" t="s">
        <v>126</v>
      </c>
      <c r="AU238" s="144" t="s">
        <v>81</v>
      </c>
      <c r="AY238" s="15" t="s">
        <v>123</v>
      </c>
      <c r="BE238" s="145">
        <f t="shared" si="44"/>
        <v>0</v>
      </c>
      <c r="BF238" s="145">
        <f t="shared" si="45"/>
        <v>0</v>
      </c>
      <c r="BG238" s="145">
        <f t="shared" si="46"/>
        <v>0</v>
      </c>
      <c r="BH238" s="145">
        <f t="shared" si="47"/>
        <v>0</v>
      </c>
      <c r="BI238" s="145">
        <f t="shared" si="48"/>
        <v>0</v>
      </c>
      <c r="BJ238" s="15" t="s">
        <v>79</v>
      </c>
      <c r="BK238" s="145">
        <f t="shared" si="49"/>
        <v>0</v>
      </c>
      <c r="BL238" s="15" t="s">
        <v>135</v>
      </c>
      <c r="BM238" s="144" t="s">
        <v>473</v>
      </c>
    </row>
    <row r="239" spans="2:65" s="1" customFormat="1" ht="37.9" customHeight="1">
      <c r="B239" s="131"/>
      <c r="C239" s="132" t="s">
        <v>474</v>
      </c>
      <c r="D239" s="132" t="s">
        <v>126</v>
      </c>
      <c r="E239" s="133" t="s">
        <v>475</v>
      </c>
      <c r="F239" s="134" t="s">
        <v>476</v>
      </c>
      <c r="G239" s="135" t="s">
        <v>156</v>
      </c>
      <c r="H239" s="136">
        <v>4</v>
      </c>
      <c r="I239" s="137"/>
      <c r="J239" s="138">
        <f t="shared" si="40"/>
        <v>0</v>
      </c>
      <c r="K239" s="139"/>
      <c r="L239" s="30"/>
      <c r="M239" s="140" t="s">
        <v>1</v>
      </c>
      <c r="N239" s="141" t="s">
        <v>37</v>
      </c>
      <c r="P239" s="142">
        <f t="shared" si="41"/>
        <v>0</v>
      </c>
      <c r="Q239" s="142">
        <v>0</v>
      </c>
      <c r="R239" s="142">
        <f t="shared" si="42"/>
        <v>0</v>
      </c>
      <c r="S239" s="142">
        <v>0</v>
      </c>
      <c r="T239" s="143">
        <f t="shared" si="43"/>
        <v>0</v>
      </c>
      <c r="AR239" s="144" t="s">
        <v>135</v>
      </c>
      <c r="AT239" s="144" t="s">
        <v>126</v>
      </c>
      <c r="AU239" s="144" t="s">
        <v>81</v>
      </c>
      <c r="AY239" s="15" t="s">
        <v>123</v>
      </c>
      <c r="BE239" s="145">
        <f t="shared" si="44"/>
        <v>0</v>
      </c>
      <c r="BF239" s="145">
        <f t="shared" si="45"/>
        <v>0</v>
      </c>
      <c r="BG239" s="145">
        <f t="shared" si="46"/>
        <v>0</v>
      </c>
      <c r="BH239" s="145">
        <f t="shared" si="47"/>
        <v>0</v>
      </c>
      <c r="BI239" s="145">
        <f t="shared" si="48"/>
        <v>0</v>
      </c>
      <c r="BJ239" s="15" t="s">
        <v>79</v>
      </c>
      <c r="BK239" s="145">
        <f t="shared" si="49"/>
        <v>0</v>
      </c>
      <c r="BL239" s="15" t="s">
        <v>135</v>
      </c>
      <c r="BM239" s="144" t="s">
        <v>477</v>
      </c>
    </row>
    <row r="240" spans="2:65" s="1" customFormat="1" ht="37.9" customHeight="1">
      <c r="B240" s="131"/>
      <c r="C240" s="132" t="s">
        <v>315</v>
      </c>
      <c r="D240" s="132" t="s">
        <v>126</v>
      </c>
      <c r="E240" s="133" t="s">
        <v>478</v>
      </c>
      <c r="F240" s="134" t="s">
        <v>479</v>
      </c>
      <c r="G240" s="135" t="s">
        <v>156</v>
      </c>
      <c r="H240" s="136">
        <v>14</v>
      </c>
      <c r="I240" s="137"/>
      <c r="J240" s="138">
        <f t="shared" si="40"/>
        <v>0</v>
      </c>
      <c r="K240" s="139"/>
      <c r="L240" s="30"/>
      <c r="M240" s="140" t="s">
        <v>1</v>
      </c>
      <c r="N240" s="141" t="s">
        <v>37</v>
      </c>
      <c r="P240" s="142">
        <f t="shared" si="41"/>
        <v>0</v>
      </c>
      <c r="Q240" s="142">
        <v>0</v>
      </c>
      <c r="R240" s="142">
        <f t="shared" si="42"/>
        <v>0</v>
      </c>
      <c r="S240" s="142">
        <v>0</v>
      </c>
      <c r="T240" s="143">
        <f t="shared" si="43"/>
        <v>0</v>
      </c>
      <c r="AR240" s="144" t="s">
        <v>135</v>
      </c>
      <c r="AT240" s="144" t="s">
        <v>126</v>
      </c>
      <c r="AU240" s="144" t="s">
        <v>81</v>
      </c>
      <c r="AY240" s="15" t="s">
        <v>123</v>
      </c>
      <c r="BE240" s="145">
        <f t="shared" si="44"/>
        <v>0</v>
      </c>
      <c r="BF240" s="145">
        <f t="shared" si="45"/>
        <v>0</v>
      </c>
      <c r="BG240" s="145">
        <f t="shared" si="46"/>
        <v>0</v>
      </c>
      <c r="BH240" s="145">
        <f t="shared" si="47"/>
        <v>0</v>
      </c>
      <c r="BI240" s="145">
        <f t="shared" si="48"/>
        <v>0</v>
      </c>
      <c r="BJ240" s="15" t="s">
        <v>79</v>
      </c>
      <c r="BK240" s="145">
        <f t="shared" si="49"/>
        <v>0</v>
      </c>
      <c r="BL240" s="15" t="s">
        <v>135</v>
      </c>
      <c r="BM240" s="144" t="s">
        <v>480</v>
      </c>
    </row>
    <row r="241" spans="2:65" s="1" customFormat="1" ht="37.9" customHeight="1">
      <c r="B241" s="131"/>
      <c r="C241" s="132" t="s">
        <v>481</v>
      </c>
      <c r="D241" s="132" t="s">
        <v>126</v>
      </c>
      <c r="E241" s="133" t="s">
        <v>482</v>
      </c>
      <c r="F241" s="134" t="s">
        <v>483</v>
      </c>
      <c r="G241" s="135" t="s">
        <v>156</v>
      </c>
      <c r="H241" s="136">
        <v>2</v>
      </c>
      <c r="I241" s="137"/>
      <c r="J241" s="138">
        <f t="shared" si="40"/>
        <v>0</v>
      </c>
      <c r="K241" s="139"/>
      <c r="L241" s="30"/>
      <c r="M241" s="140" t="s">
        <v>1</v>
      </c>
      <c r="N241" s="141" t="s">
        <v>37</v>
      </c>
      <c r="P241" s="142">
        <f t="shared" si="41"/>
        <v>0</v>
      </c>
      <c r="Q241" s="142">
        <v>0</v>
      </c>
      <c r="R241" s="142">
        <f t="shared" si="42"/>
        <v>0</v>
      </c>
      <c r="S241" s="142">
        <v>0</v>
      </c>
      <c r="T241" s="143">
        <f t="shared" si="43"/>
        <v>0</v>
      </c>
      <c r="AR241" s="144" t="s">
        <v>135</v>
      </c>
      <c r="AT241" s="144" t="s">
        <v>126</v>
      </c>
      <c r="AU241" s="144" t="s">
        <v>81</v>
      </c>
      <c r="AY241" s="15" t="s">
        <v>123</v>
      </c>
      <c r="BE241" s="145">
        <f t="shared" si="44"/>
        <v>0</v>
      </c>
      <c r="BF241" s="145">
        <f t="shared" si="45"/>
        <v>0</v>
      </c>
      <c r="BG241" s="145">
        <f t="shared" si="46"/>
        <v>0</v>
      </c>
      <c r="BH241" s="145">
        <f t="shared" si="47"/>
        <v>0</v>
      </c>
      <c r="BI241" s="145">
        <f t="shared" si="48"/>
        <v>0</v>
      </c>
      <c r="BJ241" s="15" t="s">
        <v>79</v>
      </c>
      <c r="BK241" s="145">
        <f t="shared" si="49"/>
        <v>0</v>
      </c>
      <c r="BL241" s="15" t="s">
        <v>135</v>
      </c>
      <c r="BM241" s="144" t="s">
        <v>484</v>
      </c>
    </row>
    <row r="242" spans="2:65" s="1" customFormat="1" ht="37.9" customHeight="1">
      <c r="B242" s="131"/>
      <c r="C242" s="132" t="s">
        <v>318</v>
      </c>
      <c r="D242" s="132" t="s">
        <v>126</v>
      </c>
      <c r="E242" s="133" t="s">
        <v>485</v>
      </c>
      <c r="F242" s="134" t="s">
        <v>486</v>
      </c>
      <c r="G242" s="135" t="s">
        <v>156</v>
      </c>
      <c r="H242" s="136">
        <v>4</v>
      </c>
      <c r="I242" s="137"/>
      <c r="J242" s="138">
        <f t="shared" si="40"/>
        <v>0</v>
      </c>
      <c r="K242" s="139"/>
      <c r="L242" s="30"/>
      <c r="M242" s="140" t="s">
        <v>1</v>
      </c>
      <c r="N242" s="141" t="s">
        <v>37</v>
      </c>
      <c r="P242" s="142">
        <f t="shared" si="41"/>
        <v>0</v>
      </c>
      <c r="Q242" s="142">
        <v>0</v>
      </c>
      <c r="R242" s="142">
        <f t="shared" si="42"/>
        <v>0</v>
      </c>
      <c r="S242" s="142">
        <v>0</v>
      </c>
      <c r="T242" s="143">
        <f t="shared" si="43"/>
        <v>0</v>
      </c>
      <c r="AR242" s="144" t="s">
        <v>135</v>
      </c>
      <c r="AT242" s="144" t="s">
        <v>126</v>
      </c>
      <c r="AU242" s="144" t="s">
        <v>81</v>
      </c>
      <c r="AY242" s="15" t="s">
        <v>123</v>
      </c>
      <c r="BE242" s="145">
        <f t="shared" si="44"/>
        <v>0</v>
      </c>
      <c r="BF242" s="145">
        <f t="shared" si="45"/>
        <v>0</v>
      </c>
      <c r="BG242" s="145">
        <f t="shared" si="46"/>
        <v>0</v>
      </c>
      <c r="BH242" s="145">
        <f t="shared" si="47"/>
        <v>0</v>
      </c>
      <c r="BI242" s="145">
        <f t="shared" si="48"/>
        <v>0</v>
      </c>
      <c r="BJ242" s="15" t="s">
        <v>79</v>
      </c>
      <c r="BK242" s="145">
        <f t="shared" si="49"/>
        <v>0</v>
      </c>
      <c r="BL242" s="15" t="s">
        <v>135</v>
      </c>
      <c r="BM242" s="144" t="s">
        <v>487</v>
      </c>
    </row>
    <row r="243" spans="2:65" s="1" customFormat="1" ht="37.9" customHeight="1">
      <c r="B243" s="131"/>
      <c r="C243" s="132" t="s">
        <v>488</v>
      </c>
      <c r="D243" s="132" t="s">
        <v>126</v>
      </c>
      <c r="E243" s="133" t="s">
        <v>489</v>
      </c>
      <c r="F243" s="134" t="s">
        <v>490</v>
      </c>
      <c r="G243" s="135" t="s">
        <v>156</v>
      </c>
      <c r="H243" s="136">
        <v>1</v>
      </c>
      <c r="I243" s="137"/>
      <c r="J243" s="138">
        <f t="shared" si="40"/>
        <v>0</v>
      </c>
      <c r="K243" s="139"/>
      <c r="L243" s="30"/>
      <c r="M243" s="140" t="s">
        <v>1</v>
      </c>
      <c r="N243" s="141" t="s">
        <v>37</v>
      </c>
      <c r="P243" s="142">
        <f t="shared" si="41"/>
        <v>0</v>
      </c>
      <c r="Q243" s="142">
        <v>0</v>
      </c>
      <c r="R243" s="142">
        <f t="shared" si="42"/>
        <v>0</v>
      </c>
      <c r="S243" s="142">
        <v>0</v>
      </c>
      <c r="T243" s="143">
        <f t="shared" si="43"/>
        <v>0</v>
      </c>
      <c r="AR243" s="144" t="s">
        <v>135</v>
      </c>
      <c r="AT243" s="144" t="s">
        <v>126</v>
      </c>
      <c r="AU243" s="144" t="s">
        <v>81</v>
      </c>
      <c r="AY243" s="15" t="s">
        <v>123</v>
      </c>
      <c r="BE243" s="145">
        <f t="shared" si="44"/>
        <v>0</v>
      </c>
      <c r="BF243" s="145">
        <f t="shared" si="45"/>
        <v>0</v>
      </c>
      <c r="BG243" s="145">
        <f t="shared" si="46"/>
        <v>0</v>
      </c>
      <c r="BH243" s="145">
        <f t="shared" si="47"/>
        <v>0</v>
      </c>
      <c r="BI243" s="145">
        <f t="shared" si="48"/>
        <v>0</v>
      </c>
      <c r="BJ243" s="15" t="s">
        <v>79</v>
      </c>
      <c r="BK243" s="145">
        <f t="shared" si="49"/>
        <v>0</v>
      </c>
      <c r="BL243" s="15" t="s">
        <v>135</v>
      </c>
      <c r="BM243" s="144" t="s">
        <v>491</v>
      </c>
    </row>
    <row r="244" spans="2:65" s="1" customFormat="1" ht="37.9" customHeight="1">
      <c r="B244" s="131"/>
      <c r="C244" s="132" t="s">
        <v>322</v>
      </c>
      <c r="D244" s="132" t="s">
        <v>126</v>
      </c>
      <c r="E244" s="133" t="s">
        <v>492</v>
      </c>
      <c r="F244" s="134" t="s">
        <v>493</v>
      </c>
      <c r="G244" s="135" t="s">
        <v>156</v>
      </c>
      <c r="H244" s="136">
        <v>1</v>
      </c>
      <c r="I244" s="137"/>
      <c r="J244" s="138">
        <f t="shared" si="40"/>
        <v>0</v>
      </c>
      <c r="K244" s="139"/>
      <c r="L244" s="30"/>
      <c r="M244" s="140" t="s">
        <v>1</v>
      </c>
      <c r="N244" s="141" t="s">
        <v>37</v>
      </c>
      <c r="P244" s="142">
        <f t="shared" si="41"/>
        <v>0</v>
      </c>
      <c r="Q244" s="142">
        <v>0</v>
      </c>
      <c r="R244" s="142">
        <f t="shared" si="42"/>
        <v>0</v>
      </c>
      <c r="S244" s="142">
        <v>0</v>
      </c>
      <c r="T244" s="143">
        <f t="shared" si="43"/>
        <v>0</v>
      </c>
      <c r="AR244" s="144" t="s">
        <v>135</v>
      </c>
      <c r="AT244" s="144" t="s">
        <v>126</v>
      </c>
      <c r="AU244" s="144" t="s">
        <v>81</v>
      </c>
      <c r="AY244" s="15" t="s">
        <v>123</v>
      </c>
      <c r="BE244" s="145">
        <f t="shared" si="44"/>
        <v>0</v>
      </c>
      <c r="BF244" s="145">
        <f t="shared" si="45"/>
        <v>0</v>
      </c>
      <c r="BG244" s="145">
        <f t="shared" si="46"/>
        <v>0</v>
      </c>
      <c r="BH244" s="145">
        <f t="shared" si="47"/>
        <v>0</v>
      </c>
      <c r="BI244" s="145">
        <f t="shared" si="48"/>
        <v>0</v>
      </c>
      <c r="BJ244" s="15" t="s">
        <v>79</v>
      </c>
      <c r="BK244" s="145">
        <f t="shared" si="49"/>
        <v>0</v>
      </c>
      <c r="BL244" s="15" t="s">
        <v>135</v>
      </c>
      <c r="BM244" s="144" t="s">
        <v>494</v>
      </c>
    </row>
    <row r="245" spans="2:65" s="1" customFormat="1" ht="37.9" customHeight="1">
      <c r="B245" s="131"/>
      <c r="C245" s="132" t="s">
        <v>495</v>
      </c>
      <c r="D245" s="132" t="s">
        <v>126</v>
      </c>
      <c r="E245" s="133" t="s">
        <v>496</v>
      </c>
      <c r="F245" s="134" t="s">
        <v>497</v>
      </c>
      <c r="G245" s="135" t="s">
        <v>156</v>
      </c>
      <c r="H245" s="136">
        <v>1</v>
      </c>
      <c r="I245" s="137"/>
      <c r="J245" s="138">
        <f t="shared" si="40"/>
        <v>0</v>
      </c>
      <c r="K245" s="139"/>
      <c r="L245" s="30"/>
      <c r="M245" s="140" t="s">
        <v>1</v>
      </c>
      <c r="N245" s="141" t="s">
        <v>37</v>
      </c>
      <c r="P245" s="142">
        <f t="shared" si="41"/>
        <v>0</v>
      </c>
      <c r="Q245" s="142">
        <v>0</v>
      </c>
      <c r="R245" s="142">
        <f t="shared" si="42"/>
        <v>0</v>
      </c>
      <c r="S245" s="142">
        <v>0</v>
      </c>
      <c r="T245" s="143">
        <f t="shared" si="43"/>
        <v>0</v>
      </c>
      <c r="AR245" s="144" t="s">
        <v>135</v>
      </c>
      <c r="AT245" s="144" t="s">
        <v>126</v>
      </c>
      <c r="AU245" s="144" t="s">
        <v>81</v>
      </c>
      <c r="AY245" s="15" t="s">
        <v>123</v>
      </c>
      <c r="BE245" s="145">
        <f t="shared" si="44"/>
        <v>0</v>
      </c>
      <c r="BF245" s="145">
        <f t="shared" si="45"/>
        <v>0</v>
      </c>
      <c r="BG245" s="145">
        <f t="shared" si="46"/>
        <v>0</v>
      </c>
      <c r="BH245" s="145">
        <f t="shared" si="47"/>
        <v>0</v>
      </c>
      <c r="BI245" s="145">
        <f t="shared" si="48"/>
        <v>0</v>
      </c>
      <c r="BJ245" s="15" t="s">
        <v>79</v>
      </c>
      <c r="BK245" s="145">
        <f t="shared" si="49"/>
        <v>0</v>
      </c>
      <c r="BL245" s="15" t="s">
        <v>135</v>
      </c>
      <c r="BM245" s="144" t="s">
        <v>498</v>
      </c>
    </row>
    <row r="246" spans="2:65" s="1" customFormat="1" ht="24.2" customHeight="1">
      <c r="B246" s="131"/>
      <c r="C246" s="132" t="s">
        <v>325</v>
      </c>
      <c r="D246" s="132" t="s">
        <v>126</v>
      </c>
      <c r="E246" s="133" t="s">
        <v>499</v>
      </c>
      <c r="F246" s="134" t="s">
        <v>500</v>
      </c>
      <c r="G246" s="135" t="s">
        <v>146</v>
      </c>
      <c r="H246" s="136">
        <v>3.2</v>
      </c>
      <c r="I246" s="137"/>
      <c r="J246" s="138">
        <f t="shared" si="40"/>
        <v>0</v>
      </c>
      <c r="K246" s="139"/>
      <c r="L246" s="30"/>
      <c r="M246" s="172" t="s">
        <v>1</v>
      </c>
      <c r="N246" s="173" t="s">
        <v>37</v>
      </c>
      <c r="O246" s="174"/>
      <c r="P246" s="175">
        <f t="shared" si="41"/>
        <v>0</v>
      </c>
      <c r="Q246" s="175">
        <v>0</v>
      </c>
      <c r="R246" s="175">
        <f t="shared" si="42"/>
        <v>0</v>
      </c>
      <c r="S246" s="175">
        <v>0</v>
      </c>
      <c r="T246" s="176">
        <f t="shared" si="43"/>
        <v>0</v>
      </c>
      <c r="AR246" s="144" t="s">
        <v>135</v>
      </c>
      <c r="AT246" s="144" t="s">
        <v>126</v>
      </c>
      <c r="AU246" s="144" t="s">
        <v>81</v>
      </c>
      <c r="AY246" s="15" t="s">
        <v>123</v>
      </c>
      <c r="BE246" s="145">
        <f t="shared" si="44"/>
        <v>0</v>
      </c>
      <c r="BF246" s="145">
        <f t="shared" si="45"/>
        <v>0</v>
      </c>
      <c r="BG246" s="145">
        <f t="shared" si="46"/>
        <v>0</v>
      </c>
      <c r="BH246" s="145">
        <f t="shared" si="47"/>
        <v>0</v>
      </c>
      <c r="BI246" s="145">
        <f t="shared" si="48"/>
        <v>0</v>
      </c>
      <c r="BJ246" s="15" t="s">
        <v>79</v>
      </c>
      <c r="BK246" s="145">
        <f t="shared" si="49"/>
        <v>0</v>
      </c>
      <c r="BL246" s="15" t="s">
        <v>135</v>
      </c>
      <c r="BM246" s="144" t="s">
        <v>501</v>
      </c>
    </row>
    <row r="247" spans="2:65" s="1" customFormat="1" ht="6.95" customHeight="1">
      <c r="B247" s="42"/>
      <c r="C247" s="43"/>
      <c r="D247" s="43"/>
      <c r="E247" s="43"/>
      <c r="F247" s="43"/>
      <c r="G247" s="43"/>
      <c r="H247" s="43"/>
      <c r="I247" s="43"/>
      <c r="J247" s="43"/>
      <c r="K247" s="43"/>
      <c r="L247" s="30"/>
    </row>
  </sheetData>
  <autoFilter ref="C127:K246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4"/>
  <sheetViews>
    <sheetView showGridLines="0" topLeftCell="A104" workbookViewId="0">
      <selection activeCell="X129" sqref="X12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5" t="s">
        <v>84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hidden="1" customHeight="1">
      <c r="B4" s="18"/>
      <c r="D4" s="19" t="s">
        <v>88</v>
      </c>
      <c r="L4" s="18"/>
      <c r="M4" s="86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1" t="str">
        <f>'Rekapitulace stavby'!K6</f>
        <v>23-5065 - MŠ v Líbánkách, Lidická 1056, Litomyšl, Dotace</v>
      </c>
      <c r="F7" s="222"/>
      <c r="G7" s="222"/>
      <c r="H7" s="222"/>
      <c r="L7" s="18"/>
    </row>
    <row r="8" spans="2:46" s="1" customFormat="1" ht="12" hidden="1" customHeight="1">
      <c r="B8" s="30"/>
      <c r="D8" s="25" t="s">
        <v>89</v>
      </c>
      <c r="L8" s="30"/>
    </row>
    <row r="9" spans="2:46" s="1" customFormat="1" ht="16.5" hidden="1" customHeight="1">
      <c r="B9" s="30"/>
      <c r="E9" s="207" t="s">
        <v>502</v>
      </c>
      <c r="F9" s="220"/>
      <c r="G9" s="220"/>
      <c r="H9" s="220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hidden="1" customHeight="1">
      <c r="B12" s="30"/>
      <c r="D12" s="25" t="s">
        <v>20</v>
      </c>
      <c r="F12" s="23" t="s">
        <v>21</v>
      </c>
      <c r="I12" s="25" t="s">
        <v>22</v>
      </c>
      <c r="J12" s="50">
        <f>'Rekapitulace stavby'!AN8</f>
        <v>45895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/>
      </c>
      <c r="L14" s="30"/>
    </row>
    <row r="15" spans="2:46" s="1" customFormat="1" ht="18" hidden="1" customHeight="1">
      <c r="B15" s="30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26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23" t="str">
        <f>'Rekapitulace stavby'!E14</f>
        <v>Vyplň údaj</v>
      </c>
      <c r="F18" s="187"/>
      <c r="G18" s="187"/>
      <c r="H18" s="187"/>
      <c r="I18" s="25" t="s">
        <v>25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28</v>
      </c>
      <c r="I20" s="25" t="s">
        <v>24</v>
      </c>
      <c r="J20" s="23" t="str">
        <f>IF('Rekapitulace stavby'!AN16="","",'Rekapitulace stavby'!AN16)</f>
        <v/>
      </c>
      <c r="L20" s="30"/>
    </row>
    <row r="21" spans="2:12" s="1" customFormat="1" ht="18" hidden="1" customHeight="1">
      <c r="B21" s="30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30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hidden="1" customHeight="1">
      <c r="B24" s="30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31</v>
      </c>
      <c r="L26" s="30"/>
    </row>
    <row r="27" spans="2:12" s="7" customFormat="1" ht="16.5" hidden="1" customHeight="1">
      <c r="B27" s="87"/>
      <c r="E27" s="192" t="s">
        <v>1</v>
      </c>
      <c r="F27" s="192"/>
      <c r="G27" s="192"/>
      <c r="H27" s="192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32</v>
      </c>
      <c r="J30" s="64">
        <f>ROUND(J118,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34</v>
      </c>
      <c r="I32" s="33" t="s">
        <v>33</v>
      </c>
      <c r="J32" s="33" t="s">
        <v>35</v>
      </c>
      <c r="L32" s="30"/>
    </row>
    <row r="33" spans="2:12" s="1" customFormat="1" ht="14.45" hidden="1" customHeight="1">
      <c r="B33" s="30"/>
      <c r="D33" s="53" t="s">
        <v>36</v>
      </c>
      <c r="E33" s="25" t="s">
        <v>37</v>
      </c>
      <c r="F33" s="89">
        <f>ROUND((SUM(BE118:BE133)),  2)</f>
        <v>0</v>
      </c>
      <c r="I33" s="90">
        <v>0.21</v>
      </c>
      <c r="J33" s="89">
        <f>ROUND(((SUM(BE118:BE133))*I33),  2)</f>
        <v>0</v>
      </c>
      <c r="L33" s="30"/>
    </row>
    <row r="34" spans="2:12" s="1" customFormat="1" ht="14.45" hidden="1" customHeight="1">
      <c r="B34" s="30"/>
      <c r="E34" s="25" t="s">
        <v>38</v>
      </c>
      <c r="F34" s="89">
        <f>ROUND((SUM(BF118:BF133)),  2)</f>
        <v>0</v>
      </c>
      <c r="I34" s="90">
        <v>0.15</v>
      </c>
      <c r="J34" s="89">
        <f>ROUND(((SUM(BF118:BF133))*I34),  2)</f>
        <v>0</v>
      </c>
      <c r="L34" s="30"/>
    </row>
    <row r="35" spans="2:12" s="1" customFormat="1" ht="14.45" hidden="1" customHeight="1">
      <c r="B35" s="30"/>
      <c r="E35" s="25" t="s">
        <v>39</v>
      </c>
      <c r="F35" s="89">
        <f>ROUND((SUM(BG118:BG133)),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40</v>
      </c>
      <c r="F36" s="89">
        <f>ROUND((SUM(BH118:BH133)),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41</v>
      </c>
      <c r="F37" s="89">
        <f>ROUND((SUM(BI118:BI133)),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42</v>
      </c>
      <c r="E39" s="55"/>
      <c r="F39" s="55"/>
      <c r="G39" s="93" t="s">
        <v>43</v>
      </c>
      <c r="H39" s="94" t="s">
        <v>44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0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0"/>
      <c r="D61" s="41" t="s">
        <v>47</v>
      </c>
      <c r="E61" s="32"/>
      <c r="F61" s="97" t="s">
        <v>48</v>
      </c>
      <c r="G61" s="41" t="s">
        <v>47</v>
      </c>
      <c r="H61" s="32"/>
      <c r="I61" s="32"/>
      <c r="J61" s="98" t="s">
        <v>48</v>
      </c>
      <c r="K61" s="32"/>
      <c r="L61" s="30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0"/>
      <c r="D65" s="39" t="s">
        <v>49</v>
      </c>
      <c r="E65" s="40"/>
      <c r="F65" s="40"/>
      <c r="G65" s="39" t="s">
        <v>50</v>
      </c>
      <c r="H65" s="40"/>
      <c r="I65" s="40"/>
      <c r="J65" s="40"/>
      <c r="K65" s="40"/>
      <c r="L65" s="30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0"/>
      <c r="D76" s="41" t="s">
        <v>47</v>
      </c>
      <c r="E76" s="32"/>
      <c r="F76" s="97" t="s">
        <v>48</v>
      </c>
      <c r="G76" s="41" t="s">
        <v>47</v>
      </c>
      <c r="H76" s="32"/>
      <c r="I76" s="32"/>
      <c r="J76" s="98" t="s">
        <v>48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91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1" t="str">
        <f>E7</f>
        <v>23-5065 - MŠ v Líbánkách, Lidická 1056, Litomyšl, Dotace</v>
      </c>
      <c r="F85" s="222"/>
      <c r="G85" s="222"/>
      <c r="H85" s="222"/>
      <c r="L85" s="30"/>
    </row>
    <row r="86" spans="2:47" s="1" customFormat="1" ht="12" hidden="1" customHeight="1">
      <c r="B86" s="30"/>
      <c r="C86" s="25" t="s">
        <v>89</v>
      </c>
      <c r="L86" s="30"/>
    </row>
    <row r="87" spans="2:47" s="1" customFormat="1" ht="16.5" hidden="1" customHeight="1">
      <c r="B87" s="30"/>
      <c r="E87" s="207" t="str">
        <f>E9</f>
        <v>02 - FVE</v>
      </c>
      <c r="F87" s="220"/>
      <c r="G87" s="220"/>
      <c r="H87" s="220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>
        <f>IF(J12="","",J12)</f>
        <v>45895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23</v>
      </c>
      <c r="F91" s="23" t="str">
        <f>E15</f>
        <v xml:space="preserve"> </v>
      </c>
      <c r="I91" s="25" t="s">
        <v>28</v>
      </c>
      <c r="J91" s="28" t="str">
        <f>E21</f>
        <v xml:space="preserve"> </v>
      </c>
      <c r="L91" s="30"/>
    </row>
    <row r="92" spans="2:47" s="1" customFormat="1" ht="15.2" hidden="1" customHeight="1">
      <c r="B92" s="30"/>
      <c r="C92" s="25" t="s">
        <v>26</v>
      </c>
      <c r="F92" s="23" t="str">
        <f>IF(E18="","",E18)</f>
        <v>Vyplň údaj</v>
      </c>
      <c r="I92" s="25" t="s">
        <v>30</v>
      </c>
      <c r="J92" s="28" t="str">
        <f>E24</f>
        <v xml:space="preserve"> 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92</v>
      </c>
      <c r="D94" s="91"/>
      <c r="E94" s="91"/>
      <c r="F94" s="91"/>
      <c r="G94" s="91"/>
      <c r="H94" s="91"/>
      <c r="I94" s="91"/>
      <c r="J94" s="100" t="s">
        <v>93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94</v>
      </c>
      <c r="J96" s="64">
        <f>J118</f>
        <v>0</v>
      </c>
      <c r="L96" s="30"/>
      <c r="AU96" s="15" t="s">
        <v>95</v>
      </c>
    </row>
    <row r="97" spans="2:12" s="8" customFormat="1" ht="24.95" hidden="1" customHeight="1">
      <c r="B97" s="102"/>
      <c r="D97" s="103" t="s">
        <v>503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8" customFormat="1" ht="24.95" hidden="1" customHeight="1">
      <c r="B98" s="102"/>
      <c r="D98" s="103" t="s">
        <v>504</v>
      </c>
      <c r="E98" s="104"/>
      <c r="F98" s="104"/>
      <c r="G98" s="104"/>
      <c r="H98" s="104"/>
      <c r="I98" s="104"/>
      <c r="J98" s="105">
        <f>J128</f>
        <v>0</v>
      </c>
      <c r="L98" s="102"/>
    </row>
    <row r="99" spans="2:12" s="1" customFormat="1" ht="21.75" hidden="1" customHeight="1">
      <c r="B99" s="30"/>
      <c r="L99" s="30"/>
    </row>
    <row r="100" spans="2:12" s="1" customFormat="1" ht="6.95" hidden="1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1" spans="2:12" hidden="1"/>
    <row r="102" spans="2:12" hidden="1"/>
    <row r="103" spans="2:12" hidden="1"/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108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221" t="str">
        <f>E7</f>
        <v>23-5065 - MŠ v Líbánkách, Lidická 1056, Litomyšl, Dotace</v>
      </c>
      <c r="F108" s="222"/>
      <c r="G108" s="222"/>
      <c r="H108" s="222"/>
      <c r="L108" s="30"/>
    </row>
    <row r="109" spans="2:12" s="1" customFormat="1" ht="12" customHeight="1">
      <c r="B109" s="30"/>
      <c r="C109" s="25" t="s">
        <v>89</v>
      </c>
      <c r="L109" s="30"/>
    </row>
    <row r="110" spans="2:12" s="1" customFormat="1" ht="16.5" customHeight="1">
      <c r="B110" s="30"/>
      <c r="E110" s="207" t="str">
        <f>E9</f>
        <v>02 - FVE</v>
      </c>
      <c r="F110" s="220"/>
      <c r="G110" s="220"/>
      <c r="H110" s="220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 xml:space="preserve"> </v>
      </c>
      <c r="I112" s="25" t="s">
        <v>22</v>
      </c>
      <c r="J112" s="50">
        <f>'01 - Vytápění'!J122</f>
        <v>45895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23</v>
      </c>
      <c r="F114" s="23" t="str">
        <f>E15</f>
        <v xml:space="preserve"> </v>
      </c>
      <c r="I114" s="25" t="s">
        <v>28</v>
      </c>
      <c r="J114" s="28" t="str">
        <f>E21</f>
        <v xml:space="preserve"> </v>
      </c>
      <c r="L114" s="30"/>
    </row>
    <row r="115" spans="2:65" s="1" customFormat="1" ht="15.2" customHeight="1">
      <c r="B115" s="30"/>
      <c r="C115" s="25" t="s">
        <v>26</v>
      </c>
      <c r="F115" s="23" t="str">
        <f>IF(E18="","",E18)</f>
        <v>Vyplň údaj</v>
      </c>
      <c r="I115" s="25" t="s">
        <v>30</v>
      </c>
      <c r="J115" s="28" t="str">
        <f>E24</f>
        <v xml:space="preserve">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109</v>
      </c>
      <c r="D117" s="112" t="s">
        <v>57</v>
      </c>
      <c r="E117" s="112" t="s">
        <v>53</v>
      </c>
      <c r="F117" s="112" t="s">
        <v>54</v>
      </c>
      <c r="G117" s="112" t="s">
        <v>110</v>
      </c>
      <c r="H117" s="112" t="s">
        <v>111</v>
      </c>
      <c r="I117" s="112" t="s">
        <v>112</v>
      </c>
      <c r="J117" s="113" t="s">
        <v>93</v>
      </c>
      <c r="K117" s="114" t="s">
        <v>113</v>
      </c>
      <c r="L117" s="110"/>
      <c r="M117" s="57" t="s">
        <v>1</v>
      </c>
      <c r="N117" s="58" t="s">
        <v>36</v>
      </c>
      <c r="O117" s="58" t="s">
        <v>114</v>
      </c>
      <c r="P117" s="58" t="s">
        <v>115</v>
      </c>
      <c r="Q117" s="58" t="s">
        <v>116</v>
      </c>
      <c r="R117" s="58" t="s">
        <v>117</v>
      </c>
      <c r="S117" s="58" t="s">
        <v>118</v>
      </c>
      <c r="T117" s="59" t="s">
        <v>119</v>
      </c>
    </row>
    <row r="118" spans="2:65" s="1" customFormat="1" ht="22.9" customHeight="1">
      <c r="B118" s="30"/>
      <c r="C118" s="62" t="s">
        <v>120</v>
      </c>
      <c r="J118" s="115">
        <f>BK118</f>
        <v>0</v>
      </c>
      <c r="L118" s="30"/>
      <c r="M118" s="60"/>
      <c r="N118" s="51"/>
      <c r="O118" s="51"/>
      <c r="P118" s="116">
        <f>P119+P128</f>
        <v>0</v>
      </c>
      <c r="Q118" s="51"/>
      <c r="R118" s="116">
        <f>R119+R128</f>
        <v>0</v>
      </c>
      <c r="S118" s="51"/>
      <c r="T118" s="117">
        <f>T119+T128</f>
        <v>0</v>
      </c>
      <c r="AT118" s="15" t="s">
        <v>71</v>
      </c>
      <c r="AU118" s="15" t="s">
        <v>95</v>
      </c>
      <c r="BK118" s="118">
        <f>BK119+BK128</f>
        <v>0</v>
      </c>
    </row>
    <row r="119" spans="2:65" s="11" customFormat="1" ht="25.9" customHeight="1">
      <c r="B119" s="119"/>
      <c r="D119" s="120" t="s">
        <v>71</v>
      </c>
      <c r="E119" s="121" t="s">
        <v>83</v>
      </c>
      <c r="F119" s="121" t="s">
        <v>505</v>
      </c>
      <c r="I119" s="122"/>
      <c r="J119" s="123">
        <f>BK119</f>
        <v>0</v>
      </c>
      <c r="L119" s="119"/>
      <c r="M119" s="124"/>
      <c r="P119" s="125">
        <f>SUM(P120:P127)</f>
        <v>0</v>
      </c>
      <c r="R119" s="125">
        <f>SUM(R120:R127)</f>
        <v>0</v>
      </c>
      <c r="T119" s="126">
        <f>SUM(T120:T127)</f>
        <v>0</v>
      </c>
      <c r="AR119" s="120" t="s">
        <v>79</v>
      </c>
      <c r="AT119" s="127" t="s">
        <v>71</v>
      </c>
      <c r="AU119" s="127" t="s">
        <v>72</v>
      </c>
      <c r="AY119" s="120" t="s">
        <v>123</v>
      </c>
      <c r="BK119" s="128">
        <f>SUM(BK120:BK127)</f>
        <v>0</v>
      </c>
    </row>
    <row r="120" spans="2:65" s="1" customFormat="1" ht="16.5" customHeight="1">
      <c r="B120" s="131"/>
      <c r="C120" s="132" t="s">
        <v>79</v>
      </c>
      <c r="D120" s="132" t="s">
        <v>126</v>
      </c>
      <c r="E120" s="133" t="s">
        <v>506</v>
      </c>
      <c r="F120" s="179" t="s">
        <v>546</v>
      </c>
      <c r="G120" s="180" t="s">
        <v>507</v>
      </c>
      <c r="H120" s="136">
        <v>1</v>
      </c>
      <c r="I120" s="137"/>
      <c r="J120" s="138">
        <f t="shared" ref="J120:J127" si="0">ROUND(I120*H120,2)</f>
        <v>0</v>
      </c>
      <c r="K120" s="139"/>
      <c r="L120" s="30"/>
      <c r="M120" s="140" t="s">
        <v>1</v>
      </c>
      <c r="N120" s="141" t="s">
        <v>37</v>
      </c>
      <c r="P120" s="142">
        <f t="shared" ref="P120:P127" si="1">O120*H120</f>
        <v>0</v>
      </c>
      <c r="Q120" s="142">
        <v>0</v>
      </c>
      <c r="R120" s="142">
        <f t="shared" ref="R120:R127" si="2">Q120*H120</f>
        <v>0</v>
      </c>
      <c r="S120" s="142">
        <v>0</v>
      </c>
      <c r="T120" s="143">
        <f t="shared" ref="T120:T127" si="3">S120*H120</f>
        <v>0</v>
      </c>
      <c r="AR120" s="144" t="s">
        <v>135</v>
      </c>
      <c r="AT120" s="144" t="s">
        <v>126</v>
      </c>
      <c r="AU120" s="144" t="s">
        <v>79</v>
      </c>
      <c r="AY120" s="15" t="s">
        <v>123</v>
      </c>
      <c r="BE120" s="145">
        <f t="shared" ref="BE120:BE127" si="4">IF(N120="základní",J120,0)</f>
        <v>0</v>
      </c>
      <c r="BF120" s="145">
        <f t="shared" ref="BF120:BF127" si="5">IF(N120="snížená",J120,0)</f>
        <v>0</v>
      </c>
      <c r="BG120" s="145">
        <f t="shared" ref="BG120:BG127" si="6">IF(N120="zákl. přenesená",J120,0)</f>
        <v>0</v>
      </c>
      <c r="BH120" s="145">
        <f t="shared" ref="BH120:BH127" si="7">IF(N120="sníž. přenesená",J120,0)</f>
        <v>0</v>
      </c>
      <c r="BI120" s="145">
        <f t="shared" ref="BI120:BI127" si="8">IF(N120="nulová",J120,0)</f>
        <v>0</v>
      </c>
      <c r="BJ120" s="15" t="s">
        <v>79</v>
      </c>
      <c r="BK120" s="145">
        <f t="shared" ref="BK120:BK127" si="9">ROUND(I120*H120,2)</f>
        <v>0</v>
      </c>
      <c r="BL120" s="15" t="s">
        <v>135</v>
      </c>
      <c r="BM120" s="144" t="s">
        <v>81</v>
      </c>
    </row>
    <row r="121" spans="2:65" s="1" customFormat="1" ht="16.5" customHeight="1">
      <c r="B121" s="131"/>
      <c r="C121" s="132" t="s">
        <v>81</v>
      </c>
      <c r="D121" s="132" t="s">
        <v>126</v>
      </c>
      <c r="E121" s="133" t="s">
        <v>508</v>
      </c>
      <c r="F121" s="134" t="s">
        <v>509</v>
      </c>
      <c r="G121" s="180" t="s">
        <v>507</v>
      </c>
      <c r="H121" s="136">
        <v>1</v>
      </c>
      <c r="I121" s="137"/>
      <c r="J121" s="138">
        <f t="shared" si="0"/>
        <v>0</v>
      </c>
      <c r="K121" s="139"/>
      <c r="L121" s="30"/>
      <c r="M121" s="140" t="s">
        <v>1</v>
      </c>
      <c r="N121" s="141" t="s">
        <v>37</v>
      </c>
      <c r="P121" s="142">
        <f t="shared" si="1"/>
        <v>0</v>
      </c>
      <c r="Q121" s="142">
        <v>0</v>
      </c>
      <c r="R121" s="142">
        <f t="shared" si="2"/>
        <v>0</v>
      </c>
      <c r="S121" s="142">
        <v>0</v>
      </c>
      <c r="T121" s="143">
        <f t="shared" si="3"/>
        <v>0</v>
      </c>
      <c r="AR121" s="144" t="s">
        <v>135</v>
      </c>
      <c r="AT121" s="144" t="s">
        <v>126</v>
      </c>
      <c r="AU121" s="144" t="s">
        <v>79</v>
      </c>
      <c r="AY121" s="15" t="s">
        <v>123</v>
      </c>
      <c r="BE121" s="145">
        <f t="shared" si="4"/>
        <v>0</v>
      </c>
      <c r="BF121" s="145">
        <f t="shared" si="5"/>
        <v>0</v>
      </c>
      <c r="BG121" s="145">
        <f t="shared" si="6"/>
        <v>0</v>
      </c>
      <c r="BH121" s="145">
        <f t="shared" si="7"/>
        <v>0</v>
      </c>
      <c r="BI121" s="145">
        <f t="shared" si="8"/>
        <v>0</v>
      </c>
      <c r="BJ121" s="15" t="s">
        <v>79</v>
      </c>
      <c r="BK121" s="145">
        <f t="shared" si="9"/>
        <v>0</v>
      </c>
      <c r="BL121" s="15" t="s">
        <v>135</v>
      </c>
      <c r="BM121" s="144" t="s">
        <v>135</v>
      </c>
    </row>
    <row r="122" spans="2:65" s="1" customFormat="1" ht="16.5" customHeight="1">
      <c r="B122" s="131"/>
      <c r="C122" s="132" t="s">
        <v>136</v>
      </c>
      <c r="D122" s="132" t="s">
        <v>126</v>
      </c>
      <c r="E122" s="133" t="s">
        <v>510</v>
      </c>
      <c r="F122" s="134" t="s">
        <v>511</v>
      </c>
      <c r="G122" s="135" t="s">
        <v>507</v>
      </c>
      <c r="H122" s="136">
        <v>1</v>
      </c>
      <c r="I122" s="137"/>
      <c r="J122" s="138">
        <f t="shared" si="0"/>
        <v>0</v>
      </c>
      <c r="K122" s="139"/>
      <c r="L122" s="30"/>
      <c r="M122" s="140" t="s">
        <v>1</v>
      </c>
      <c r="N122" s="141" t="s">
        <v>37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135</v>
      </c>
      <c r="AT122" s="144" t="s">
        <v>126</v>
      </c>
      <c r="AU122" s="144" t="s">
        <v>79</v>
      </c>
      <c r="AY122" s="15" t="s">
        <v>123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5" t="s">
        <v>79</v>
      </c>
      <c r="BK122" s="145">
        <f t="shared" si="9"/>
        <v>0</v>
      </c>
      <c r="BL122" s="15" t="s">
        <v>135</v>
      </c>
      <c r="BM122" s="144" t="s">
        <v>139</v>
      </c>
    </row>
    <row r="123" spans="2:65" s="1" customFormat="1" ht="24">
      <c r="B123" s="131"/>
      <c r="C123" s="132" t="s">
        <v>135</v>
      </c>
      <c r="D123" s="132" t="s">
        <v>126</v>
      </c>
      <c r="E123" s="133" t="s">
        <v>512</v>
      </c>
      <c r="F123" s="179" t="s">
        <v>545</v>
      </c>
      <c r="G123" s="135" t="s">
        <v>507</v>
      </c>
      <c r="H123" s="136">
        <v>1</v>
      </c>
      <c r="I123" s="137"/>
      <c r="J123" s="138">
        <f t="shared" si="0"/>
        <v>0</v>
      </c>
      <c r="K123" s="139"/>
      <c r="L123" s="30"/>
      <c r="M123" s="140" t="s">
        <v>1</v>
      </c>
      <c r="N123" s="141" t="s">
        <v>37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135</v>
      </c>
      <c r="AT123" s="144" t="s">
        <v>126</v>
      </c>
      <c r="AU123" s="144" t="s">
        <v>79</v>
      </c>
      <c r="AY123" s="15" t="s">
        <v>123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5" t="s">
        <v>79</v>
      </c>
      <c r="BK123" s="145">
        <f t="shared" si="9"/>
        <v>0</v>
      </c>
      <c r="BL123" s="15" t="s">
        <v>135</v>
      </c>
      <c r="BM123" s="144" t="s">
        <v>142</v>
      </c>
    </row>
    <row r="124" spans="2:65" s="1" customFormat="1" ht="24.2" customHeight="1">
      <c r="B124" s="131"/>
      <c r="C124" s="132" t="s">
        <v>143</v>
      </c>
      <c r="D124" s="132" t="s">
        <v>126</v>
      </c>
      <c r="E124" s="133" t="s">
        <v>513</v>
      </c>
      <c r="F124" s="134" t="s">
        <v>514</v>
      </c>
      <c r="G124" s="135" t="s">
        <v>507</v>
      </c>
      <c r="H124" s="136">
        <v>1</v>
      </c>
      <c r="I124" s="137"/>
      <c r="J124" s="138">
        <f t="shared" si="0"/>
        <v>0</v>
      </c>
      <c r="K124" s="139"/>
      <c r="L124" s="30"/>
      <c r="M124" s="140" t="s">
        <v>1</v>
      </c>
      <c r="N124" s="141" t="s">
        <v>37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135</v>
      </c>
      <c r="AT124" s="144" t="s">
        <v>126</v>
      </c>
      <c r="AU124" s="144" t="s">
        <v>79</v>
      </c>
      <c r="AY124" s="15" t="s">
        <v>123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5" t="s">
        <v>79</v>
      </c>
      <c r="BK124" s="145">
        <f t="shared" si="9"/>
        <v>0</v>
      </c>
      <c r="BL124" s="15" t="s">
        <v>135</v>
      </c>
      <c r="BM124" s="144" t="s">
        <v>147</v>
      </c>
    </row>
    <row r="125" spans="2:65" s="1" customFormat="1" ht="16.5" customHeight="1">
      <c r="B125" s="131"/>
      <c r="C125" s="132" t="s">
        <v>139</v>
      </c>
      <c r="D125" s="132" t="s">
        <v>126</v>
      </c>
      <c r="E125" s="133" t="s">
        <v>515</v>
      </c>
      <c r="F125" s="134" t="s">
        <v>516</v>
      </c>
      <c r="G125" s="135" t="s">
        <v>507</v>
      </c>
      <c r="H125" s="136">
        <v>1</v>
      </c>
      <c r="I125" s="137"/>
      <c r="J125" s="138">
        <f t="shared" si="0"/>
        <v>0</v>
      </c>
      <c r="K125" s="139"/>
      <c r="L125" s="30"/>
      <c r="M125" s="140" t="s">
        <v>1</v>
      </c>
      <c r="N125" s="141" t="s">
        <v>37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135</v>
      </c>
      <c r="AT125" s="144" t="s">
        <v>126</v>
      </c>
      <c r="AU125" s="144" t="s">
        <v>79</v>
      </c>
      <c r="AY125" s="15" t="s">
        <v>123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5" t="s">
        <v>79</v>
      </c>
      <c r="BK125" s="145">
        <f t="shared" si="9"/>
        <v>0</v>
      </c>
      <c r="BL125" s="15" t="s">
        <v>135</v>
      </c>
      <c r="BM125" s="144" t="s">
        <v>152</v>
      </c>
    </row>
    <row r="126" spans="2:65" s="1" customFormat="1" ht="16.5" customHeight="1">
      <c r="B126" s="131"/>
      <c r="C126" s="132">
        <v>7</v>
      </c>
      <c r="D126" s="132" t="s">
        <v>126</v>
      </c>
      <c r="E126" s="133" t="s">
        <v>517</v>
      </c>
      <c r="F126" s="179" t="s">
        <v>549</v>
      </c>
      <c r="G126" s="135" t="s">
        <v>507</v>
      </c>
      <c r="H126" s="136">
        <v>1</v>
      </c>
      <c r="I126" s="137"/>
      <c r="J126" s="138">
        <f t="shared" ref="J126" si="10">ROUND(I126*H126,2)</f>
        <v>0</v>
      </c>
      <c r="K126" s="139"/>
      <c r="L126" s="30"/>
      <c r="M126" s="140"/>
      <c r="N126" s="141"/>
      <c r="P126" s="142"/>
      <c r="Q126" s="142"/>
      <c r="R126" s="142"/>
      <c r="S126" s="142"/>
      <c r="T126" s="143"/>
      <c r="AR126" s="144"/>
      <c r="AT126" s="144"/>
      <c r="AU126" s="144"/>
      <c r="AY126" s="15"/>
      <c r="BE126" s="145"/>
      <c r="BF126" s="145"/>
      <c r="BG126" s="145"/>
      <c r="BH126" s="145"/>
      <c r="BI126" s="145"/>
      <c r="BJ126" s="15"/>
      <c r="BK126" s="145"/>
      <c r="BL126" s="15"/>
      <c r="BM126" s="144"/>
    </row>
    <row r="127" spans="2:65" s="1" customFormat="1" ht="24">
      <c r="B127" s="131"/>
      <c r="C127" s="132">
        <v>8</v>
      </c>
      <c r="D127" s="132" t="s">
        <v>126</v>
      </c>
      <c r="E127" s="133" t="s">
        <v>520</v>
      </c>
      <c r="F127" s="179" t="s">
        <v>547</v>
      </c>
      <c r="G127" s="135" t="s">
        <v>507</v>
      </c>
      <c r="H127" s="136">
        <v>1</v>
      </c>
      <c r="I127" s="137"/>
      <c r="J127" s="138">
        <f t="shared" si="0"/>
        <v>0</v>
      </c>
      <c r="K127" s="139"/>
      <c r="L127" s="30"/>
      <c r="M127" s="140" t="s">
        <v>1</v>
      </c>
      <c r="N127" s="141" t="s">
        <v>37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135</v>
      </c>
      <c r="AT127" s="144" t="s">
        <v>126</v>
      </c>
      <c r="AU127" s="144" t="s">
        <v>79</v>
      </c>
      <c r="AY127" s="15" t="s">
        <v>123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5" t="s">
        <v>79</v>
      </c>
      <c r="BK127" s="145">
        <f t="shared" si="9"/>
        <v>0</v>
      </c>
      <c r="BL127" s="15" t="s">
        <v>135</v>
      </c>
      <c r="BM127" s="144" t="s">
        <v>157</v>
      </c>
    </row>
    <row r="128" spans="2:65" s="11" customFormat="1" ht="25.9" customHeight="1">
      <c r="B128" s="119"/>
      <c r="D128" s="120" t="s">
        <v>71</v>
      </c>
      <c r="E128" s="121" t="s">
        <v>518</v>
      </c>
      <c r="F128" s="121" t="s">
        <v>519</v>
      </c>
      <c r="I128" s="122"/>
      <c r="J128" s="123">
        <f>BK128</f>
        <v>0</v>
      </c>
      <c r="L128" s="119"/>
      <c r="M128" s="124"/>
      <c r="P128" s="125">
        <f>SUM(P129:P133)</f>
        <v>0</v>
      </c>
      <c r="R128" s="125">
        <f>SUM(R129:R133)</f>
        <v>0</v>
      </c>
      <c r="T128" s="126">
        <f>SUM(T129:T133)</f>
        <v>0</v>
      </c>
      <c r="AR128" s="120" t="s">
        <v>79</v>
      </c>
      <c r="AT128" s="127" t="s">
        <v>71</v>
      </c>
      <c r="AU128" s="127" t="s">
        <v>72</v>
      </c>
      <c r="AY128" s="120" t="s">
        <v>123</v>
      </c>
      <c r="BK128" s="128">
        <f>SUM(BK129:BK133)</f>
        <v>0</v>
      </c>
    </row>
    <row r="129" spans="2:65" s="1" customFormat="1" ht="24">
      <c r="B129" s="131"/>
      <c r="C129" s="132" t="s">
        <v>160</v>
      </c>
      <c r="D129" s="132" t="s">
        <v>126</v>
      </c>
      <c r="E129" s="133" t="s">
        <v>521</v>
      </c>
      <c r="F129" s="179" t="s">
        <v>544</v>
      </c>
      <c r="G129" s="135" t="s">
        <v>507</v>
      </c>
      <c r="H129" s="136">
        <v>1</v>
      </c>
      <c r="I129" s="137"/>
      <c r="J129" s="138">
        <f>ROUND(I129*H129,2)</f>
        <v>0</v>
      </c>
      <c r="K129" s="139"/>
      <c r="L129" s="30"/>
      <c r="M129" s="140" t="s">
        <v>1</v>
      </c>
      <c r="N129" s="141" t="s">
        <v>37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135</v>
      </c>
      <c r="AT129" s="144" t="s">
        <v>126</v>
      </c>
      <c r="AU129" s="144" t="s">
        <v>79</v>
      </c>
      <c r="AY129" s="15" t="s">
        <v>123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5" t="s">
        <v>79</v>
      </c>
      <c r="BK129" s="145">
        <f>ROUND(I129*H129,2)</f>
        <v>0</v>
      </c>
      <c r="BL129" s="15" t="s">
        <v>135</v>
      </c>
      <c r="BM129" s="144" t="s">
        <v>130</v>
      </c>
    </row>
    <row r="130" spans="2:65" s="1" customFormat="1" ht="247.5">
      <c r="B130" s="131"/>
      <c r="C130" s="132"/>
      <c r="D130" s="132"/>
      <c r="E130" s="133"/>
      <c r="F130" s="178" t="s">
        <v>548</v>
      </c>
      <c r="G130" s="135"/>
      <c r="H130" s="136"/>
      <c r="I130" s="138"/>
      <c r="J130" s="138"/>
      <c r="K130" s="139"/>
      <c r="L130" s="30"/>
      <c r="M130" s="140"/>
      <c r="N130" s="141"/>
      <c r="P130" s="142"/>
      <c r="Q130" s="142"/>
      <c r="R130" s="142"/>
      <c r="S130" s="142"/>
      <c r="T130" s="143"/>
      <c r="AR130" s="144"/>
      <c r="AT130" s="144"/>
      <c r="AU130" s="144"/>
      <c r="AY130" s="15"/>
      <c r="BE130" s="145"/>
      <c r="BF130" s="145"/>
      <c r="BG130" s="145"/>
      <c r="BH130" s="145"/>
      <c r="BI130" s="145"/>
      <c r="BJ130" s="15"/>
      <c r="BK130" s="145"/>
      <c r="BL130" s="15"/>
      <c r="BM130" s="144"/>
    </row>
    <row r="131" spans="2:65" s="1" customFormat="1" ht="24">
      <c r="B131" s="131"/>
      <c r="C131" s="132" t="s">
        <v>147</v>
      </c>
      <c r="D131" s="132" t="s">
        <v>126</v>
      </c>
      <c r="E131" s="133" t="s">
        <v>522</v>
      </c>
      <c r="F131" s="134" t="s">
        <v>543</v>
      </c>
      <c r="G131" s="135" t="s">
        <v>507</v>
      </c>
      <c r="H131" s="136">
        <v>1</v>
      </c>
      <c r="I131" s="137"/>
      <c r="J131" s="138">
        <f>ROUND(I131*H131,2)</f>
        <v>0</v>
      </c>
      <c r="K131" s="139"/>
      <c r="L131" s="30"/>
      <c r="M131" s="140" t="s">
        <v>1</v>
      </c>
      <c r="N131" s="141" t="s">
        <v>37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135</v>
      </c>
      <c r="AT131" s="144" t="s">
        <v>126</v>
      </c>
      <c r="AU131" s="144" t="s">
        <v>79</v>
      </c>
      <c r="AY131" s="15" t="s">
        <v>123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5" t="s">
        <v>79</v>
      </c>
      <c r="BK131" s="145">
        <f>ROUND(I131*H131,2)</f>
        <v>0</v>
      </c>
      <c r="BL131" s="15" t="s">
        <v>135</v>
      </c>
      <c r="BM131" s="144" t="s">
        <v>163</v>
      </c>
    </row>
    <row r="132" spans="2:65" s="1" customFormat="1" ht="24">
      <c r="B132" s="131"/>
      <c r="C132" s="132">
        <v>11</v>
      </c>
      <c r="D132" s="132" t="s">
        <v>126</v>
      </c>
      <c r="E132" s="133" t="s">
        <v>527</v>
      </c>
      <c r="F132" s="134" t="s">
        <v>540</v>
      </c>
      <c r="G132" s="135" t="s">
        <v>507</v>
      </c>
      <c r="H132" s="136">
        <v>1</v>
      </c>
      <c r="I132" s="137"/>
      <c r="J132" s="138">
        <f>ROUND(I132*H132,2)</f>
        <v>0</v>
      </c>
      <c r="K132" s="139"/>
      <c r="L132" s="30"/>
      <c r="M132" s="140"/>
      <c r="N132" s="141"/>
      <c r="P132" s="142"/>
      <c r="Q132" s="142"/>
      <c r="R132" s="142"/>
      <c r="S132" s="142"/>
      <c r="T132" s="143"/>
      <c r="AR132" s="144"/>
      <c r="AT132" s="144"/>
      <c r="AU132" s="144"/>
      <c r="AY132" s="15"/>
      <c r="BE132" s="145"/>
      <c r="BF132" s="145"/>
      <c r="BG132" s="145"/>
      <c r="BH132" s="145"/>
      <c r="BI132" s="145"/>
      <c r="BJ132" s="15"/>
      <c r="BK132" s="145"/>
      <c r="BL132" s="15"/>
      <c r="BM132" s="144"/>
    </row>
    <row r="133" spans="2:65" s="1" customFormat="1" ht="16.5" customHeight="1">
      <c r="B133" s="131"/>
      <c r="C133" s="132">
        <v>12</v>
      </c>
      <c r="D133" s="132" t="s">
        <v>126</v>
      </c>
      <c r="E133" s="133" t="s">
        <v>530</v>
      </c>
      <c r="F133" s="134" t="s">
        <v>541</v>
      </c>
      <c r="G133" s="135" t="s">
        <v>507</v>
      </c>
      <c r="H133" s="136">
        <v>1</v>
      </c>
      <c r="I133" s="137"/>
      <c r="J133" s="138">
        <f>ROUND(I133*H133,2)</f>
        <v>0</v>
      </c>
      <c r="K133" s="139"/>
      <c r="L133" s="30"/>
      <c r="M133" s="172" t="s">
        <v>1</v>
      </c>
      <c r="N133" s="173" t="s">
        <v>37</v>
      </c>
      <c r="O133" s="174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AR133" s="144" t="s">
        <v>135</v>
      </c>
      <c r="AT133" s="144" t="s">
        <v>126</v>
      </c>
      <c r="AU133" s="144" t="s">
        <v>79</v>
      </c>
      <c r="AY133" s="15" t="s">
        <v>123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5" t="s">
        <v>79</v>
      </c>
      <c r="BK133" s="145">
        <f>ROUND(I133*H133,2)</f>
        <v>0</v>
      </c>
      <c r="BL133" s="15" t="s">
        <v>135</v>
      </c>
      <c r="BM133" s="144" t="s">
        <v>166</v>
      </c>
    </row>
    <row r="134" spans="2:65" s="1" customFormat="1" ht="6.95" customHeight="1">
      <c r="B134" s="42"/>
      <c r="C134" s="43"/>
      <c r="D134" s="43"/>
      <c r="E134" s="43"/>
      <c r="F134" s="43"/>
      <c r="G134" s="43"/>
      <c r="H134" s="43"/>
      <c r="I134" s="43"/>
      <c r="J134" s="43"/>
      <c r="K134" s="43"/>
      <c r="L134" s="30"/>
    </row>
  </sheetData>
  <autoFilter ref="C117:K133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6"/>
  <sheetViews>
    <sheetView showGridLines="0" tabSelected="1" workbookViewId="0">
      <selection activeCell="Y120" sqref="Y12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3" max="66" width="0" hidden="1" customWidth="1"/>
  </cols>
  <sheetData>
    <row r="2" spans="2:46" ht="36.950000000000003" customHeight="1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5" t="s">
        <v>87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hidden="1" customHeight="1">
      <c r="B4" s="18"/>
      <c r="D4" s="19" t="s">
        <v>88</v>
      </c>
      <c r="L4" s="18"/>
      <c r="M4" s="86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21" t="str">
        <f>'Rekapitulace stavby'!K6</f>
        <v>23-5065 - MŠ v Líbánkách, Lidická 1056, Litomyšl, Dotace</v>
      </c>
      <c r="F7" s="222"/>
      <c r="G7" s="222"/>
      <c r="H7" s="222"/>
      <c r="L7" s="18"/>
    </row>
    <row r="8" spans="2:46" s="1" customFormat="1" ht="12" hidden="1" customHeight="1">
      <c r="B8" s="30"/>
      <c r="D8" s="25" t="s">
        <v>89</v>
      </c>
      <c r="L8" s="30"/>
    </row>
    <row r="9" spans="2:46" s="1" customFormat="1" ht="16.5" hidden="1" customHeight="1">
      <c r="B9" s="30"/>
      <c r="E9" s="207" t="s">
        <v>523</v>
      </c>
      <c r="F9" s="220"/>
      <c r="G9" s="220"/>
      <c r="H9" s="220"/>
      <c r="L9" s="30"/>
    </row>
    <row r="10" spans="2:46" s="1" customFormat="1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hidden="1" customHeight="1">
      <c r="B12" s="30"/>
      <c r="D12" s="25" t="s">
        <v>20</v>
      </c>
      <c r="F12" s="23" t="s">
        <v>21</v>
      </c>
      <c r="I12" s="25" t="s">
        <v>22</v>
      </c>
      <c r="J12" s="50">
        <f>'Rekapitulace stavby'!AN8</f>
        <v>45895</v>
      </c>
      <c r="L12" s="30"/>
    </row>
    <row r="13" spans="2:46" s="1" customFormat="1" ht="10.9" hidden="1" customHeight="1">
      <c r="B13" s="30"/>
      <c r="L13" s="30"/>
    </row>
    <row r="14" spans="2:46" s="1" customFormat="1" ht="12" hidden="1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/>
      </c>
      <c r="L14" s="30"/>
    </row>
    <row r="15" spans="2:46" s="1" customFormat="1" ht="18" hidden="1" customHeight="1">
      <c r="B15" s="30"/>
      <c r="E15" s="23" t="str">
        <f>IF('Rekapitulace stavby'!E11="","",'Rekapitulace stavby'!E11)</f>
        <v xml:space="preserve"> </v>
      </c>
      <c r="I15" s="25" t="s">
        <v>25</v>
      </c>
      <c r="J15" s="23" t="str">
        <f>IF('Rekapitulace stavby'!AN11="","",'Rekapitulace stavby'!AN11)</f>
        <v/>
      </c>
      <c r="L15" s="30"/>
    </row>
    <row r="16" spans="2:46" s="1" customFormat="1" ht="6.95" hidden="1" customHeight="1">
      <c r="B16" s="30"/>
      <c r="L16" s="30"/>
    </row>
    <row r="17" spans="2:12" s="1" customFormat="1" ht="12" hidden="1" customHeight="1">
      <c r="B17" s="30"/>
      <c r="D17" s="25" t="s">
        <v>26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23" t="str">
        <f>'Rekapitulace stavby'!E14</f>
        <v>Vyplň údaj</v>
      </c>
      <c r="F18" s="187"/>
      <c r="G18" s="187"/>
      <c r="H18" s="187"/>
      <c r="I18" s="25" t="s">
        <v>25</v>
      </c>
      <c r="J18" s="26" t="str">
        <f>'Rekapitulace stavby'!AN14</f>
        <v>Vyplň údaj</v>
      </c>
      <c r="L18" s="30"/>
    </row>
    <row r="19" spans="2:12" s="1" customFormat="1" ht="6.95" hidden="1" customHeight="1">
      <c r="B19" s="30"/>
      <c r="L19" s="30"/>
    </row>
    <row r="20" spans="2:12" s="1" customFormat="1" ht="12" hidden="1" customHeight="1">
      <c r="B20" s="30"/>
      <c r="D20" s="25" t="s">
        <v>28</v>
      </c>
      <c r="I20" s="25" t="s">
        <v>24</v>
      </c>
      <c r="J20" s="23" t="str">
        <f>IF('Rekapitulace stavby'!AN16="","",'Rekapitulace stavby'!AN16)</f>
        <v/>
      </c>
      <c r="L20" s="30"/>
    </row>
    <row r="21" spans="2:12" s="1" customFormat="1" ht="18" hidden="1" customHeight="1">
      <c r="B21" s="30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30"/>
    </row>
    <row r="22" spans="2:12" s="1" customFormat="1" ht="6.95" hidden="1" customHeight="1">
      <c r="B22" s="30"/>
      <c r="L22" s="30"/>
    </row>
    <row r="23" spans="2:12" s="1" customFormat="1" ht="12" hidden="1" customHeight="1">
      <c r="B23" s="30"/>
      <c r="D23" s="25" t="s">
        <v>30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hidden="1" customHeight="1">
      <c r="B24" s="30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30"/>
    </row>
    <row r="25" spans="2:12" s="1" customFormat="1" ht="6.95" hidden="1" customHeight="1">
      <c r="B25" s="30"/>
      <c r="L25" s="30"/>
    </row>
    <row r="26" spans="2:12" s="1" customFormat="1" ht="12" hidden="1" customHeight="1">
      <c r="B26" s="30"/>
      <c r="D26" s="25" t="s">
        <v>31</v>
      </c>
      <c r="L26" s="30"/>
    </row>
    <row r="27" spans="2:12" s="7" customFormat="1" ht="16.5" hidden="1" customHeight="1">
      <c r="B27" s="87"/>
      <c r="E27" s="192" t="s">
        <v>1</v>
      </c>
      <c r="F27" s="192"/>
      <c r="G27" s="192"/>
      <c r="H27" s="192"/>
      <c r="L27" s="87"/>
    </row>
    <row r="28" spans="2:12" s="1" customFormat="1" ht="6.95" hidden="1" customHeight="1">
      <c r="B28" s="30"/>
      <c r="L28" s="30"/>
    </row>
    <row r="29" spans="2:12" s="1" customFormat="1" ht="6.95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hidden="1" customHeight="1">
      <c r="B30" s="30"/>
      <c r="D30" s="88" t="s">
        <v>32</v>
      </c>
      <c r="J30" s="64">
        <f>ROUND(J117, 2)</f>
        <v>0</v>
      </c>
      <c r="L30" s="30"/>
    </row>
    <row r="31" spans="2:12" s="1" customFormat="1" ht="6.95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hidden="1" customHeight="1">
      <c r="B32" s="30"/>
      <c r="F32" s="33" t="s">
        <v>34</v>
      </c>
      <c r="I32" s="33" t="s">
        <v>33</v>
      </c>
      <c r="J32" s="33" t="s">
        <v>35</v>
      </c>
      <c r="L32" s="30"/>
    </row>
    <row r="33" spans="2:12" s="1" customFormat="1" ht="14.45" hidden="1" customHeight="1">
      <c r="B33" s="30"/>
      <c r="D33" s="53" t="s">
        <v>36</v>
      </c>
      <c r="E33" s="25" t="s">
        <v>37</v>
      </c>
      <c r="F33" s="89">
        <f>ROUND((SUM(BE117:BE125)),  2)</f>
        <v>0</v>
      </c>
      <c r="I33" s="90">
        <v>0.21</v>
      </c>
      <c r="J33" s="89">
        <f>ROUND(((SUM(BE117:BE125))*I33),  2)</f>
        <v>0</v>
      </c>
      <c r="L33" s="30"/>
    </row>
    <row r="34" spans="2:12" s="1" customFormat="1" ht="14.45" hidden="1" customHeight="1">
      <c r="B34" s="30"/>
      <c r="E34" s="25" t="s">
        <v>38</v>
      </c>
      <c r="F34" s="89">
        <f>ROUND((SUM(BF117:BF125)),  2)</f>
        <v>0</v>
      </c>
      <c r="I34" s="90">
        <v>0.15</v>
      </c>
      <c r="J34" s="89">
        <f>ROUND(((SUM(BF117:BF125))*I34),  2)</f>
        <v>0</v>
      </c>
      <c r="L34" s="30"/>
    </row>
    <row r="35" spans="2:12" s="1" customFormat="1" ht="14.45" hidden="1" customHeight="1">
      <c r="B35" s="30"/>
      <c r="E35" s="25" t="s">
        <v>39</v>
      </c>
      <c r="F35" s="89">
        <f>ROUND((SUM(BG117:BG125)),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40</v>
      </c>
      <c r="F36" s="89">
        <f>ROUND((SUM(BH117:BH125)),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41</v>
      </c>
      <c r="F37" s="89">
        <f>ROUND((SUM(BI117:BI125)),  2)</f>
        <v>0</v>
      </c>
      <c r="I37" s="90">
        <v>0</v>
      </c>
      <c r="J37" s="89">
        <f>0</f>
        <v>0</v>
      </c>
      <c r="L37" s="30"/>
    </row>
    <row r="38" spans="2:12" s="1" customFormat="1" ht="6.95" hidden="1" customHeight="1">
      <c r="B38" s="30"/>
      <c r="L38" s="30"/>
    </row>
    <row r="39" spans="2:12" s="1" customFormat="1" ht="25.35" hidden="1" customHeight="1">
      <c r="B39" s="30"/>
      <c r="C39" s="91"/>
      <c r="D39" s="92" t="s">
        <v>42</v>
      </c>
      <c r="E39" s="55"/>
      <c r="F39" s="55"/>
      <c r="G39" s="93" t="s">
        <v>43</v>
      </c>
      <c r="H39" s="94" t="s">
        <v>44</v>
      </c>
      <c r="I39" s="55"/>
      <c r="J39" s="95">
        <f>SUM(J30:J37)</f>
        <v>0</v>
      </c>
      <c r="K39" s="96"/>
      <c r="L39" s="30"/>
    </row>
    <row r="40" spans="2:12" s="1" customFormat="1" ht="14.45" hidden="1" customHeight="1">
      <c r="B40" s="30"/>
      <c r="L40" s="30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0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0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0"/>
      <c r="D61" s="41" t="s">
        <v>47</v>
      </c>
      <c r="E61" s="32"/>
      <c r="F61" s="97" t="s">
        <v>48</v>
      </c>
      <c r="G61" s="41" t="s">
        <v>47</v>
      </c>
      <c r="H61" s="32"/>
      <c r="I61" s="32"/>
      <c r="J61" s="98" t="s">
        <v>48</v>
      </c>
      <c r="K61" s="32"/>
      <c r="L61" s="30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0"/>
      <c r="D65" s="39" t="s">
        <v>49</v>
      </c>
      <c r="E65" s="40"/>
      <c r="F65" s="40"/>
      <c r="G65" s="39" t="s">
        <v>50</v>
      </c>
      <c r="H65" s="40"/>
      <c r="I65" s="40"/>
      <c r="J65" s="40"/>
      <c r="K65" s="40"/>
      <c r="L65" s="30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0"/>
      <c r="D76" s="41" t="s">
        <v>47</v>
      </c>
      <c r="E76" s="32"/>
      <c r="F76" s="97" t="s">
        <v>48</v>
      </c>
      <c r="G76" s="41" t="s">
        <v>47</v>
      </c>
      <c r="H76" s="32"/>
      <c r="I76" s="32"/>
      <c r="J76" s="98" t="s">
        <v>48</v>
      </c>
      <c r="K76" s="32"/>
      <c r="L76" s="30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91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16.5" hidden="1" customHeight="1">
      <c r="B85" s="30"/>
      <c r="E85" s="221" t="str">
        <f>E7</f>
        <v>23-5065 - MŠ v Líbánkách, Lidická 1056, Litomyšl, Dotace</v>
      </c>
      <c r="F85" s="222"/>
      <c r="G85" s="222"/>
      <c r="H85" s="222"/>
      <c r="L85" s="30"/>
    </row>
    <row r="86" spans="2:47" s="1" customFormat="1" ht="12" hidden="1" customHeight="1">
      <c r="B86" s="30"/>
      <c r="C86" s="25" t="s">
        <v>89</v>
      </c>
      <c r="L86" s="30"/>
    </row>
    <row r="87" spans="2:47" s="1" customFormat="1" ht="16.5" hidden="1" customHeight="1">
      <c r="B87" s="30"/>
      <c r="E87" s="207" t="str">
        <f>E9</f>
        <v>03 - Ostatní náklady</v>
      </c>
      <c r="F87" s="220"/>
      <c r="G87" s="220"/>
      <c r="H87" s="220"/>
      <c r="L87" s="30"/>
    </row>
    <row r="88" spans="2:47" s="1" customFormat="1" ht="6.95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>
        <f>IF(J12="","",J12)</f>
        <v>45895</v>
      </c>
      <c r="L89" s="30"/>
    </row>
    <row r="90" spans="2:47" s="1" customFormat="1" ht="6.95" hidden="1" customHeight="1">
      <c r="B90" s="30"/>
      <c r="L90" s="30"/>
    </row>
    <row r="91" spans="2:47" s="1" customFormat="1" ht="15.2" hidden="1" customHeight="1">
      <c r="B91" s="30"/>
      <c r="C91" s="25" t="s">
        <v>23</v>
      </c>
      <c r="F91" s="23" t="str">
        <f>E15</f>
        <v xml:space="preserve"> </v>
      </c>
      <c r="I91" s="25" t="s">
        <v>28</v>
      </c>
      <c r="J91" s="28" t="str">
        <f>E21</f>
        <v xml:space="preserve"> </v>
      </c>
      <c r="L91" s="30"/>
    </row>
    <row r="92" spans="2:47" s="1" customFormat="1" ht="15.2" hidden="1" customHeight="1">
      <c r="B92" s="30"/>
      <c r="C92" s="25" t="s">
        <v>26</v>
      </c>
      <c r="F92" s="23" t="str">
        <f>IF(E18="","",E18)</f>
        <v>Vyplň údaj</v>
      </c>
      <c r="I92" s="25" t="s">
        <v>30</v>
      </c>
      <c r="J92" s="28" t="str">
        <f>E24</f>
        <v xml:space="preserve"> 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92</v>
      </c>
      <c r="D94" s="91"/>
      <c r="E94" s="91"/>
      <c r="F94" s="91"/>
      <c r="G94" s="91"/>
      <c r="H94" s="91"/>
      <c r="I94" s="91"/>
      <c r="J94" s="100" t="s">
        <v>93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9" hidden="1" customHeight="1">
      <c r="B96" s="30"/>
      <c r="C96" s="101" t="s">
        <v>94</v>
      </c>
      <c r="J96" s="64">
        <f>J117</f>
        <v>0</v>
      </c>
      <c r="L96" s="30"/>
      <c r="AU96" s="15" t="s">
        <v>95</v>
      </c>
    </row>
    <row r="97" spans="2:12" s="8" customFormat="1" ht="24.95" hidden="1" customHeight="1">
      <c r="B97" s="102"/>
      <c r="D97" s="103" t="s">
        <v>524</v>
      </c>
      <c r="E97" s="104"/>
      <c r="F97" s="104"/>
      <c r="G97" s="104"/>
      <c r="H97" s="104"/>
      <c r="I97" s="104"/>
      <c r="J97" s="105">
        <f>J118</f>
        <v>0</v>
      </c>
      <c r="L97" s="102"/>
    </row>
    <row r="98" spans="2:12" s="1" customFormat="1" ht="21.75" hidden="1" customHeight="1">
      <c r="B98" s="30"/>
      <c r="L98" s="30"/>
    </row>
    <row r="99" spans="2:12" s="1" customFormat="1" ht="6.95" hidden="1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0"/>
    </row>
    <row r="100" spans="2:12" hidden="1"/>
    <row r="101" spans="2:12" hidden="1"/>
    <row r="102" spans="2:12" hidden="1"/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0"/>
    </row>
    <row r="104" spans="2:12" s="1" customFormat="1" ht="24.95" customHeight="1">
      <c r="B104" s="30"/>
      <c r="C104" s="19" t="s">
        <v>108</v>
      </c>
      <c r="L104" s="30"/>
    </row>
    <row r="105" spans="2:12" s="1" customFormat="1" ht="6.95" customHeight="1">
      <c r="B105" s="30"/>
      <c r="L105" s="30"/>
    </row>
    <row r="106" spans="2:12" s="1" customFormat="1" ht="12" customHeight="1">
      <c r="B106" s="30"/>
      <c r="C106" s="25" t="s">
        <v>16</v>
      </c>
      <c r="L106" s="30"/>
    </row>
    <row r="107" spans="2:12" s="1" customFormat="1" ht="16.5" customHeight="1">
      <c r="B107" s="30"/>
      <c r="E107" s="221" t="str">
        <f>E7</f>
        <v>23-5065 - MŠ v Líbánkách, Lidická 1056, Litomyšl, Dotace</v>
      </c>
      <c r="F107" s="222"/>
      <c r="G107" s="222"/>
      <c r="H107" s="222"/>
      <c r="L107" s="30"/>
    </row>
    <row r="108" spans="2:12" s="1" customFormat="1" ht="12" customHeight="1">
      <c r="B108" s="30"/>
      <c r="C108" s="25" t="s">
        <v>89</v>
      </c>
      <c r="L108" s="30"/>
    </row>
    <row r="109" spans="2:12" s="1" customFormat="1" ht="16.5" customHeight="1">
      <c r="B109" s="30"/>
      <c r="E109" s="207" t="str">
        <f>E9</f>
        <v>03 - Ostatní náklady</v>
      </c>
      <c r="F109" s="220"/>
      <c r="G109" s="220"/>
      <c r="H109" s="220"/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20</v>
      </c>
      <c r="F111" s="23" t="str">
        <f>F12</f>
        <v xml:space="preserve"> </v>
      </c>
      <c r="I111" s="25" t="s">
        <v>22</v>
      </c>
      <c r="J111" s="50">
        <f>'02 - FVE'!J112</f>
        <v>45895</v>
      </c>
      <c r="L111" s="30"/>
    </row>
    <row r="112" spans="2:12" s="1" customFormat="1" ht="6.95" customHeight="1">
      <c r="B112" s="30"/>
      <c r="L112" s="30"/>
    </row>
    <row r="113" spans="2:65" s="1" customFormat="1" ht="15.2" customHeight="1">
      <c r="B113" s="30"/>
      <c r="C113" s="25" t="s">
        <v>23</v>
      </c>
      <c r="F113" s="23" t="str">
        <f>E15</f>
        <v xml:space="preserve"> </v>
      </c>
      <c r="I113" s="25" t="s">
        <v>28</v>
      </c>
      <c r="J113" s="28" t="str">
        <f>E21</f>
        <v xml:space="preserve"> </v>
      </c>
      <c r="L113" s="30"/>
    </row>
    <row r="114" spans="2:65" s="1" customFormat="1" ht="15.2" customHeight="1">
      <c r="B114" s="30"/>
      <c r="C114" s="25" t="s">
        <v>26</v>
      </c>
      <c r="F114" s="23" t="str">
        <f>IF(E18="","",E18)</f>
        <v>Vyplň údaj</v>
      </c>
      <c r="I114" s="25" t="s">
        <v>30</v>
      </c>
      <c r="J114" s="28" t="str">
        <f>E24</f>
        <v xml:space="preserve"> </v>
      </c>
      <c r="L114" s="30"/>
    </row>
    <row r="115" spans="2:65" s="1" customFormat="1" ht="10.35" customHeight="1">
      <c r="B115" s="30"/>
      <c r="L115" s="30"/>
    </row>
    <row r="116" spans="2:65" s="10" customFormat="1" ht="29.25" customHeight="1">
      <c r="B116" s="110"/>
      <c r="C116" s="111" t="s">
        <v>109</v>
      </c>
      <c r="D116" s="112" t="s">
        <v>57</v>
      </c>
      <c r="E116" s="112" t="s">
        <v>53</v>
      </c>
      <c r="F116" s="112" t="s">
        <v>54</v>
      </c>
      <c r="G116" s="112" t="s">
        <v>110</v>
      </c>
      <c r="H116" s="112" t="s">
        <v>111</v>
      </c>
      <c r="I116" s="112" t="s">
        <v>112</v>
      </c>
      <c r="J116" s="113" t="s">
        <v>93</v>
      </c>
      <c r="K116" s="114" t="s">
        <v>113</v>
      </c>
      <c r="L116" s="110"/>
      <c r="M116" s="57" t="s">
        <v>1</v>
      </c>
      <c r="N116" s="58" t="s">
        <v>36</v>
      </c>
      <c r="O116" s="58" t="s">
        <v>114</v>
      </c>
      <c r="P116" s="58" t="s">
        <v>115</v>
      </c>
      <c r="Q116" s="58" t="s">
        <v>116</v>
      </c>
      <c r="R116" s="58" t="s">
        <v>117</v>
      </c>
      <c r="S116" s="58" t="s">
        <v>118</v>
      </c>
      <c r="T116" s="59" t="s">
        <v>119</v>
      </c>
    </row>
    <row r="117" spans="2:65" s="1" customFormat="1" ht="22.9" customHeight="1">
      <c r="B117" s="30"/>
      <c r="C117" s="62" t="s">
        <v>120</v>
      </c>
      <c r="J117" s="115">
        <f>BK117</f>
        <v>0</v>
      </c>
      <c r="L117" s="30"/>
      <c r="M117" s="60"/>
      <c r="N117" s="51"/>
      <c r="O117" s="51"/>
      <c r="P117" s="116">
        <f>P118</f>
        <v>0</v>
      </c>
      <c r="Q117" s="51"/>
      <c r="R117" s="116">
        <f>R118</f>
        <v>0</v>
      </c>
      <c r="S117" s="51"/>
      <c r="T117" s="117">
        <f>T118</f>
        <v>0</v>
      </c>
      <c r="AT117" s="15" t="s">
        <v>71</v>
      </c>
      <c r="AU117" s="15" t="s">
        <v>95</v>
      </c>
      <c r="BK117" s="118">
        <f>BK118</f>
        <v>0</v>
      </c>
    </row>
    <row r="118" spans="2:65" s="11" customFormat="1" ht="25.9" customHeight="1">
      <c r="B118" s="119"/>
      <c r="D118" s="120" t="s">
        <v>71</v>
      </c>
      <c r="E118" s="121" t="s">
        <v>525</v>
      </c>
      <c r="F118" s="121" t="s">
        <v>526</v>
      </c>
      <c r="I118" s="122"/>
      <c r="J118" s="123">
        <f>BK118</f>
        <v>0</v>
      </c>
      <c r="L118" s="119"/>
      <c r="M118" s="124"/>
      <c r="P118" s="125">
        <f>SUM(P119:P125)</f>
        <v>0</v>
      </c>
      <c r="R118" s="125">
        <f>SUM(R119:R125)</f>
        <v>0</v>
      </c>
      <c r="T118" s="126">
        <f>SUM(T119:T125)</f>
        <v>0</v>
      </c>
      <c r="AR118" s="120" t="s">
        <v>135</v>
      </c>
      <c r="AT118" s="127" t="s">
        <v>71</v>
      </c>
      <c r="AU118" s="127" t="s">
        <v>72</v>
      </c>
      <c r="AY118" s="120" t="s">
        <v>123</v>
      </c>
      <c r="BK118" s="128">
        <f>SUM(BK119:BK125)</f>
        <v>0</v>
      </c>
    </row>
    <row r="119" spans="2:65" s="1" customFormat="1" ht="16.5" customHeight="1">
      <c r="B119" s="131"/>
      <c r="C119" s="132" t="s">
        <v>79</v>
      </c>
      <c r="D119" s="132" t="s">
        <v>126</v>
      </c>
      <c r="E119" s="133" t="s">
        <v>527</v>
      </c>
      <c r="F119" s="134" t="s">
        <v>528</v>
      </c>
      <c r="G119" s="135" t="s">
        <v>507</v>
      </c>
      <c r="H119" s="136">
        <v>1</v>
      </c>
      <c r="I119" s="137"/>
      <c r="J119" s="138">
        <f t="shared" ref="J119:J125" si="0">ROUND(I119*H119,2)</f>
        <v>0</v>
      </c>
      <c r="K119" s="139"/>
      <c r="L119" s="30"/>
      <c r="M119" s="140" t="s">
        <v>1</v>
      </c>
      <c r="N119" s="141" t="s">
        <v>37</v>
      </c>
      <c r="P119" s="142">
        <f t="shared" ref="P119:P125" si="1">O119*H119</f>
        <v>0</v>
      </c>
      <c r="Q119" s="142">
        <v>0</v>
      </c>
      <c r="R119" s="142">
        <f t="shared" ref="R119:R125" si="2">Q119*H119</f>
        <v>0</v>
      </c>
      <c r="S119" s="142">
        <v>0</v>
      </c>
      <c r="T119" s="143">
        <f t="shared" ref="T119:T125" si="3">S119*H119</f>
        <v>0</v>
      </c>
      <c r="AR119" s="144" t="s">
        <v>529</v>
      </c>
      <c r="AT119" s="144" t="s">
        <v>126</v>
      </c>
      <c r="AU119" s="144" t="s">
        <v>79</v>
      </c>
      <c r="AY119" s="15" t="s">
        <v>123</v>
      </c>
      <c r="BE119" s="145">
        <f t="shared" ref="BE119:BE125" si="4">IF(N119="základní",J119,0)</f>
        <v>0</v>
      </c>
      <c r="BF119" s="145">
        <f t="shared" ref="BF119:BF125" si="5">IF(N119="snížená",J119,0)</f>
        <v>0</v>
      </c>
      <c r="BG119" s="145">
        <f t="shared" ref="BG119:BG125" si="6">IF(N119="zákl. přenesená",J119,0)</f>
        <v>0</v>
      </c>
      <c r="BH119" s="145">
        <f t="shared" ref="BH119:BH125" si="7">IF(N119="sníž. přenesená",J119,0)</f>
        <v>0</v>
      </c>
      <c r="BI119" s="145">
        <f t="shared" ref="BI119:BI125" si="8">IF(N119="nulová",J119,0)</f>
        <v>0</v>
      </c>
      <c r="BJ119" s="15" t="s">
        <v>79</v>
      </c>
      <c r="BK119" s="145">
        <f t="shared" ref="BK119:BK125" si="9">ROUND(I119*H119,2)</f>
        <v>0</v>
      </c>
      <c r="BL119" s="15" t="s">
        <v>529</v>
      </c>
      <c r="BM119" s="144" t="s">
        <v>81</v>
      </c>
    </row>
    <row r="120" spans="2:65" s="1" customFormat="1" ht="16.5" customHeight="1">
      <c r="B120" s="131"/>
      <c r="C120" s="132" t="s">
        <v>81</v>
      </c>
      <c r="D120" s="132" t="s">
        <v>126</v>
      </c>
      <c r="E120" s="133" t="s">
        <v>530</v>
      </c>
      <c r="F120" s="134" t="s">
        <v>531</v>
      </c>
      <c r="G120" s="135" t="s">
        <v>217</v>
      </c>
      <c r="H120" s="136">
        <v>1</v>
      </c>
      <c r="I120" s="137"/>
      <c r="J120" s="138">
        <f t="shared" si="0"/>
        <v>0</v>
      </c>
      <c r="K120" s="139"/>
      <c r="L120" s="30"/>
      <c r="M120" s="140" t="s">
        <v>1</v>
      </c>
      <c r="N120" s="141" t="s">
        <v>37</v>
      </c>
      <c r="P120" s="142">
        <f t="shared" si="1"/>
        <v>0</v>
      </c>
      <c r="Q120" s="142">
        <v>0</v>
      </c>
      <c r="R120" s="142">
        <f t="shared" si="2"/>
        <v>0</v>
      </c>
      <c r="S120" s="142">
        <v>0</v>
      </c>
      <c r="T120" s="143">
        <f t="shared" si="3"/>
        <v>0</v>
      </c>
      <c r="AR120" s="144" t="s">
        <v>529</v>
      </c>
      <c r="AT120" s="144" t="s">
        <v>126</v>
      </c>
      <c r="AU120" s="144" t="s">
        <v>79</v>
      </c>
      <c r="AY120" s="15" t="s">
        <v>123</v>
      </c>
      <c r="BE120" s="145">
        <f t="shared" si="4"/>
        <v>0</v>
      </c>
      <c r="BF120" s="145">
        <f t="shared" si="5"/>
        <v>0</v>
      </c>
      <c r="BG120" s="145">
        <f t="shared" si="6"/>
        <v>0</v>
      </c>
      <c r="BH120" s="145">
        <f t="shared" si="7"/>
        <v>0</v>
      </c>
      <c r="BI120" s="145">
        <f t="shared" si="8"/>
        <v>0</v>
      </c>
      <c r="BJ120" s="15" t="s">
        <v>79</v>
      </c>
      <c r="BK120" s="145">
        <f t="shared" si="9"/>
        <v>0</v>
      </c>
      <c r="BL120" s="15" t="s">
        <v>529</v>
      </c>
      <c r="BM120" s="144" t="s">
        <v>135</v>
      </c>
    </row>
    <row r="121" spans="2:65" s="1" customFormat="1" ht="16.5" customHeight="1">
      <c r="B121" s="131"/>
      <c r="C121" s="132" t="s">
        <v>136</v>
      </c>
      <c r="D121" s="132" t="s">
        <v>126</v>
      </c>
      <c r="E121" s="133" t="s">
        <v>532</v>
      </c>
      <c r="F121" s="134" t="s">
        <v>533</v>
      </c>
      <c r="G121" s="135" t="s">
        <v>217</v>
      </c>
      <c r="H121" s="136">
        <v>1</v>
      </c>
      <c r="I121" s="137"/>
      <c r="J121" s="138">
        <f t="shared" si="0"/>
        <v>0</v>
      </c>
      <c r="K121" s="139"/>
      <c r="L121" s="30"/>
      <c r="M121" s="140" t="s">
        <v>1</v>
      </c>
      <c r="N121" s="141" t="s">
        <v>37</v>
      </c>
      <c r="P121" s="142">
        <f t="shared" si="1"/>
        <v>0</v>
      </c>
      <c r="Q121" s="142">
        <v>0</v>
      </c>
      <c r="R121" s="142">
        <f t="shared" si="2"/>
        <v>0</v>
      </c>
      <c r="S121" s="142">
        <v>0</v>
      </c>
      <c r="T121" s="143">
        <f t="shared" si="3"/>
        <v>0</v>
      </c>
      <c r="AR121" s="144" t="s">
        <v>529</v>
      </c>
      <c r="AT121" s="144" t="s">
        <v>126</v>
      </c>
      <c r="AU121" s="144" t="s">
        <v>79</v>
      </c>
      <c r="AY121" s="15" t="s">
        <v>123</v>
      </c>
      <c r="BE121" s="145">
        <f t="shared" si="4"/>
        <v>0</v>
      </c>
      <c r="BF121" s="145">
        <f t="shared" si="5"/>
        <v>0</v>
      </c>
      <c r="BG121" s="145">
        <f t="shared" si="6"/>
        <v>0</v>
      </c>
      <c r="BH121" s="145">
        <f t="shared" si="7"/>
        <v>0</v>
      </c>
      <c r="BI121" s="145">
        <f t="shared" si="8"/>
        <v>0</v>
      </c>
      <c r="BJ121" s="15" t="s">
        <v>79</v>
      </c>
      <c r="BK121" s="145">
        <f t="shared" si="9"/>
        <v>0</v>
      </c>
      <c r="BL121" s="15" t="s">
        <v>529</v>
      </c>
      <c r="BM121" s="144" t="s">
        <v>139</v>
      </c>
    </row>
    <row r="122" spans="2:65" s="1" customFormat="1" ht="16.5" customHeight="1">
      <c r="B122" s="131"/>
      <c r="C122" s="132" t="s">
        <v>135</v>
      </c>
      <c r="D122" s="132" t="s">
        <v>126</v>
      </c>
      <c r="E122" s="133" t="s">
        <v>534</v>
      </c>
      <c r="F122" s="134" t="s">
        <v>535</v>
      </c>
      <c r="G122" s="135" t="s">
        <v>217</v>
      </c>
      <c r="H122" s="136">
        <v>1</v>
      </c>
      <c r="I122" s="137"/>
      <c r="J122" s="138">
        <f t="shared" si="0"/>
        <v>0</v>
      </c>
      <c r="K122" s="139"/>
      <c r="L122" s="30"/>
      <c r="M122" s="140" t="s">
        <v>1</v>
      </c>
      <c r="N122" s="141" t="s">
        <v>37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529</v>
      </c>
      <c r="AT122" s="144" t="s">
        <v>126</v>
      </c>
      <c r="AU122" s="144" t="s">
        <v>79</v>
      </c>
      <c r="AY122" s="15" t="s">
        <v>123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5" t="s">
        <v>79</v>
      </c>
      <c r="BK122" s="145">
        <f t="shared" si="9"/>
        <v>0</v>
      </c>
      <c r="BL122" s="15" t="s">
        <v>529</v>
      </c>
      <c r="BM122" s="144" t="s">
        <v>142</v>
      </c>
    </row>
    <row r="123" spans="2:65" s="1" customFormat="1" ht="16.5" customHeight="1">
      <c r="B123" s="131"/>
      <c r="C123" s="132" t="s">
        <v>143</v>
      </c>
      <c r="D123" s="132" t="s">
        <v>126</v>
      </c>
      <c r="E123" s="133" t="s">
        <v>536</v>
      </c>
      <c r="F123" s="134" t="s">
        <v>537</v>
      </c>
      <c r="G123" s="135" t="s">
        <v>217</v>
      </c>
      <c r="H123" s="136">
        <v>1</v>
      </c>
      <c r="I123" s="137"/>
      <c r="J123" s="138">
        <f t="shared" si="0"/>
        <v>0</v>
      </c>
      <c r="K123" s="139"/>
      <c r="L123" s="30"/>
      <c r="M123" s="140" t="s">
        <v>1</v>
      </c>
      <c r="N123" s="141" t="s">
        <v>37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529</v>
      </c>
      <c r="AT123" s="144" t="s">
        <v>126</v>
      </c>
      <c r="AU123" s="144" t="s">
        <v>79</v>
      </c>
      <c r="AY123" s="15" t="s">
        <v>123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5" t="s">
        <v>79</v>
      </c>
      <c r="BK123" s="145">
        <f t="shared" si="9"/>
        <v>0</v>
      </c>
      <c r="BL123" s="15" t="s">
        <v>529</v>
      </c>
      <c r="BM123" s="144" t="s">
        <v>147</v>
      </c>
    </row>
    <row r="124" spans="2:65" s="1" customFormat="1" ht="16.5" customHeight="1">
      <c r="B124" s="131"/>
      <c r="C124" s="132" t="s">
        <v>139</v>
      </c>
      <c r="D124" s="132" t="s">
        <v>126</v>
      </c>
      <c r="E124" s="133" t="s">
        <v>538</v>
      </c>
      <c r="F124" s="134" t="s">
        <v>542</v>
      </c>
      <c r="G124" s="135" t="s">
        <v>539</v>
      </c>
      <c r="H124" s="136">
        <v>6</v>
      </c>
      <c r="I124" s="137"/>
      <c r="J124" s="138">
        <f t="shared" ref="J124" si="10">ROUND(I124*H124,2)</f>
        <v>0</v>
      </c>
      <c r="K124" s="139"/>
      <c r="L124" s="30"/>
      <c r="M124" s="140"/>
      <c r="N124" s="141"/>
      <c r="P124" s="142"/>
      <c r="Q124" s="142"/>
      <c r="R124" s="142"/>
      <c r="S124" s="142"/>
      <c r="T124" s="143"/>
      <c r="AR124" s="144"/>
      <c r="AT124" s="144"/>
      <c r="AU124" s="144"/>
      <c r="AY124" s="15"/>
      <c r="BE124" s="145"/>
      <c r="BF124" s="145"/>
      <c r="BG124" s="145"/>
      <c r="BH124" s="145"/>
      <c r="BI124" s="145"/>
      <c r="BJ124" s="15"/>
      <c r="BK124" s="145"/>
      <c r="BL124" s="15"/>
      <c r="BM124" s="144"/>
    </row>
    <row r="125" spans="2:65" s="1" customFormat="1" ht="16.5" customHeight="1">
      <c r="B125" s="131"/>
      <c r="C125" s="132">
        <v>7</v>
      </c>
      <c r="D125" s="132" t="s">
        <v>126</v>
      </c>
      <c r="E125" s="133" t="s">
        <v>550</v>
      </c>
      <c r="F125" s="134" t="s">
        <v>551</v>
      </c>
      <c r="G125" s="135" t="s">
        <v>507</v>
      </c>
      <c r="H125" s="136">
        <v>1</v>
      </c>
      <c r="I125" s="137"/>
      <c r="J125" s="138">
        <f>ROUND(I125*H125,2)</f>
        <v>0</v>
      </c>
      <c r="K125" s="139"/>
      <c r="L125" s="30"/>
      <c r="M125" s="172" t="s">
        <v>1</v>
      </c>
      <c r="N125" s="173" t="s">
        <v>37</v>
      </c>
      <c r="O125" s="174"/>
      <c r="P125" s="175">
        <f t="shared" si="1"/>
        <v>0</v>
      </c>
      <c r="Q125" s="175">
        <v>0</v>
      </c>
      <c r="R125" s="175">
        <f t="shared" si="2"/>
        <v>0</v>
      </c>
      <c r="S125" s="175">
        <v>0</v>
      </c>
      <c r="T125" s="176">
        <f t="shared" si="3"/>
        <v>0</v>
      </c>
      <c r="AR125" s="144" t="s">
        <v>529</v>
      </c>
      <c r="AT125" s="144" t="s">
        <v>126</v>
      </c>
      <c r="AU125" s="144" t="s">
        <v>79</v>
      </c>
      <c r="AY125" s="15" t="s">
        <v>123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5" t="s">
        <v>79</v>
      </c>
      <c r="BK125" s="145">
        <f t="shared" si="9"/>
        <v>0</v>
      </c>
      <c r="BL125" s="15" t="s">
        <v>529</v>
      </c>
      <c r="BM125" s="144" t="s">
        <v>152</v>
      </c>
    </row>
    <row r="126" spans="2:65" s="1" customFormat="1" ht="6.95" customHeight="1"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30"/>
    </row>
  </sheetData>
  <autoFilter ref="C116:K125" xr:uid="{00000000-0009-0000-0000-000003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Vytápění</vt:lpstr>
      <vt:lpstr>02 - FVE</vt:lpstr>
      <vt:lpstr>03 - Ostatní náklady</vt:lpstr>
      <vt:lpstr>'01 - Vytápění'!Názvy_tisku</vt:lpstr>
      <vt:lpstr>'02 - FVE'!Názvy_tisku</vt:lpstr>
      <vt:lpstr>'03 - Ostatní náklady'!Názvy_tisku</vt:lpstr>
      <vt:lpstr>'Rekapitulace stavby'!Názvy_tisku</vt:lpstr>
      <vt:lpstr>'01 - Vytápění'!Oblast_tisku</vt:lpstr>
      <vt:lpstr>'02 - FVE'!Oblast_tisku</vt:lpstr>
      <vt:lpstr>'03 - Ostatní náklady'!Oblast_tisku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Lenka Lukášová</cp:lastModifiedBy>
  <dcterms:created xsi:type="dcterms:W3CDTF">2025-08-26T11:16:12Z</dcterms:created>
  <dcterms:modified xsi:type="dcterms:W3CDTF">2025-09-03T11:19:53Z</dcterms:modified>
</cp:coreProperties>
</file>