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3 - Výrobky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'03 - Výrobky'!$C$117:$K$128</definedName>
    <definedName name="_xlnm.Print_Area" localSheetId="1">'03 - Výrobky'!$C$4:$J$76,'03 - Výrobky'!$C$82:$J$99,'03 - Výrobky'!$C$105:$K$128</definedName>
    <definedName name="_xlnm.Print_Titles" localSheetId="1">'03 - Výrobky'!$117:$117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112"/>
  <c r="E7"/>
  <c r="E85"/>
  <c i="1" r="L90"/>
  <c r="AM90"/>
  <c r="AM89"/>
  <c r="L89"/>
  <c r="AM87"/>
  <c r="L87"/>
  <c r="L85"/>
  <c r="L84"/>
  <c i="2" r="J128"/>
  <c r="BK128"/>
  <c r="J127"/>
  <c r="BK125"/>
  <c r="BK124"/>
  <c r="BK121"/>
  <c r="J122"/>
  <c r="J126"/>
  <c r="J125"/>
  <c i="1" r="AS94"/>
  <c i="2" r="J124"/>
  <c r="J123"/>
  <c r="BK123"/>
  <c r="BK127"/>
  <c r="J121"/>
  <c r="BK122"/>
  <c r="BK126"/>
  <c l="1" r="BK120"/>
  <c r="J120"/>
  <c r="J98"/>
  <c r="R120"/>
  <c r="R119"/>
  <c r="R118"/>
  <c r="P120"/>
  <c r="P119"/>
  <c r="P118"/>
  <c i="1" r="AU95"/>
  <c i="2" r="T120"/>
  <c r="T119"/>
  <c r="T118"/>
  <c r="J89"/>
  <c r="F92"/>
  <c r="BE122"/>
  <c r="BE123"/>
  <c r="BE121"/>
  <c r="BE126"/>
  <c r="E108"/>
  <c r="BE125"/>
  <c r="BE128"/>
  <c r="BE124"/>
  <c r="BE127"/>
  <c r="J34"/>
  <c i="1" r="AW95"/>
  <c i="2" r="F35"/>
  <c i="1" r="BB95"/>
  <c r="BB94"/>
  <c r="AX94"/>
  <c i="2" r="F37"/>
  <c i="1" r="BD95"/>
  <c r="BD94"/>
  <c r="W33"/>
  <c r="AU94"/>
  <c i="2" r="F36"/>
  <c i="1" r="BC95"/>
  <c r="BC94"/>
  <c r="W32"/>
  <c i="2" r="F34"/>
  <c i="1" r="BA95"/>
  <c r="BA94"/>
  <c r="AW94"/>
  <c r="AK30"/>
  <c i="2" l="1" r="BK119"/>
  <c r="BK118"/>
  <c r="J118"/>
  <c r="J96"/>
  <c i="1" r="AY94"/>
  <c r="W30"/>
  <c i="2" r="F33"/>
  <c i="1" r="AZ95"/>
  <c r="AZ94"/>
  <c r="W29"/>
  <c i="2" r="J33"/>
  <c i="1" r="AV95"/>
  <c r="AT95"/>
  <c r="W31"/>
  <c i="2" l="1" r="J119"/>
  <c r="J97"/>
  <c r="J30"/>
  <c i="1" r="AG95"/>
  <c r="AG94"/>
  <c r="AK26"/>
  <c r="AV94"/>
  <c r="AK29"/>
  <c r="AK35"/>
  <c i="2" l="1" r="J39"/>
  <c i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<sst xmlns="http://schemas.openxmlformats.org/spreadsheetml/2006/main">
  <si>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</si>
  <si>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</si>
  <si>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</si>
  <si>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</si>
  <si>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</si>
  <si>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{6b050d8f-c9bf-4a96-89b1-2f9ca97a6def}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</si>
  <si>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</si>
  <si>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</si>
  <si>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</si>
  <si>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</si>
  <si>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</si>
  <si>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</si>
  <si>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</si>
  <si>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</si>
  <si>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25MT013b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</si>
  <si>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</si>
  <si>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</si>
  <si>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Kolumbárium a rozptylová loučka Litomyšl</t>
  </si>
  <si>
    <t>KSO:</t>
  </si>
  <si>
    <t>CC-CZ:</t>
  </si>
  <si>
    <t>Místo:</t>
  </si>
  <si>
    <t>Prokešova, Litomyšl, 570 01</t>
  </si>
  <si>
    <t>Datum:</t>
  </si>
  <si>
    <t>25. 4. 2025</t>
  </si>
  <si>
    <t>Zadavatel:</t>
  </si>
  <si>
    <t>IČ:</t>
  </si>
  <si>
    <t>002 76 944</t>
  </si>
  <si>
    <t>Město Litomyšl</t>
  </si>
  <si>
    <t>DIČ:</t>
  </si>
  <si>
    <t>CZ00276944</t>
  </si>
  <si>
    <t>Uchazeč:</t>
  </si>
  <si>
    <t>Vyplň údaj</t>
  </si>
  <si>
    <t>Projektant:</t>
  </si>
  <si>
    <t>277 38 027</t>
  </si>
  <si>
    <t>Kuba &amp; Pilař architekti s.r.o.</t>
  </si>
  <si>
    <t>CZ27738027</t>
  </si>
  <si>
    <t>True</t>
  </si>
  <si>
    <t>Zpracovatel:</t>
  </si>
  <si>
    <t>253 33 046</t>
  </si>
  <si>
    <t>STAGA stavební agentura s.r.o.</t>
  </si>
  <si>
    <t>CZ25333046</t>
  </si>
  <si>
    <t>Poznámka:</t>
  </si>
  <si>
    <t>Rozpočet slouží pouze a výhradně pro výběr zhotovitele, nikoliv jako výrobní. Množství v položkách je předpokládané a řídí se po vzoru vyhláškou č. 169/2016 Sb. Zhotovitel je povinen zkontrolovat rozpočet a doplnit konstrukce a materiály, které dle jeho mínění chybí. V opačném případě je zhotovitel povinen upozornit zadavatele na případné nedostatky. Ceny v nabídce musí vycházet nejen z předloženého soupisu výkonů, ale i ze znalosti celého projektu. Prostudování kompletní dokumentace je nedílnou podmínkou předložení nabídky. Veškeré konstrukce se dodávají jako plně funkční celek. Položky označeny D+M jsou kalkulovány včetně přesunu hmot.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</si>
  <si>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</si>
  <si>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</si>
  <si>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</si>
  <si>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</si>
  <si>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</si>
  <si>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</si>
  <si>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</si>
  <si>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</si>
  <si>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</si>
  <si>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</si>
  <si>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</si>
  <si>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</si>
  <si>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</si>
  <si>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</si>
  <si>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</si>
  <si>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</si>
  <si>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</si>
  <si>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</si>
  <si>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</si>
  <si>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</si>
  <si>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</si>
  <si>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</si>
  <si>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</si>
  <si>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</si>
  <si>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</si>
  <si>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</si>
  <si>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</si>
  <si>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</si>
  <si>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</si>
  <si>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</si>
  <si>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</si>
  <si>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</si>
  <si>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</si>
  <si>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</si>
  <si>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</si>
  <si>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</si>
  <si>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</si>
  <si>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</si>
  <si>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</si>
  <si>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</si>
  <si>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</si>
  <si>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</si>
  <si>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</si>
  <si>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</si>
  <si>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</si>
  <si>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03</t>
  </si>
  <si>
    <t>Výrobky</t>
  </si>
  <si>
    <t>STA</t>
  </si>
  <si>
    <t>1</t>
  </si>
  <si>
    <t>{43720582-54c4-4521-8640-638004f2d94e}</t>
  </si>
  <si>
    <t>2</t>
  </si>
  <si>
    <t>KRYCÍ LIST SOUPISU PRACÍ</t>
  </si>
  <si>
    <t>Objekt:</t>
  </si>
  <si>
    <t>03 - Výrobky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</si>
  <si>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</si>
  <si>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</si>
  <si>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</si>
  <si>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</si>
  <si>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</si>
  <si>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</si>
  <si>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</si>
  <si>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</si>
  <si>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</si>
  <si>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</si>
  <si>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</si>
  <si>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</si>
  <si>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</si>
  <si>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</si>
  <si>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</si>
  <si>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</si>
  <si>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</si>
  <si>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</si>
  <si>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</si>
  <si>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</si>
  <si>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</si>
  <si>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</si>
  <si>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</si>
  <si>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767</t>
  </si>
  <si>
    <t>Konstrukce zámečnické</t>
  </si>
  <si>
    <t>K</t>
  </si>
  <si>
    <t>767000Z01a</t>
  </si>
  <si>
    <t>D+M Z01a piedestal pro květiny a svíce - ocelová konstrukce 4800x1000 mm vč. kotvení, doplňků a povrchové úpravy (dle PD)</t>
  </si>
  <si>
    <t>kg</t>
  </si>
  <si>
    <t>16</t>
  </si>
  <si>
    <t>-98463711</t>
  </si>
  <si>
    <t>767000Z01b</t>
  </si>
  <si>
    <t>D+M Z01b piedestal pro květiny a svíce - oplechování 4800x1000 mm předkorodovaná ocel vč. kotvení, doplňků a povrchové úpravy (dle PD)</t>
  </si>
  <si>
    <t>-1369271784</t>
  </si>
  <si>
    <t>3</t>
  </si>
  <si>
    <t>767000Z02a</t>
  </si>
  <si>
    <t>D+M Z02a piedestal pro sochu - ocelová konstrukce 526x526 mm vč. kotvení, doplňků a povrchové úpravy (dle PD)</t>
  </si>
  <si>
    <t>357317305</t>
  </si>
  <si>
    <t>4</t>
  </si>
  <si>
    <t>767000Z02b</t>
  </si>
  <si>
    <t>D+M Z02b piedestal pro sochu - oplechování 526x526 mm předkorodovaná ocel vč. kotvení, doplňků a povrchové úpravy (dle PD)</t>
  </si>
  <si>
    <t>2019628685</t>
  </si>
  <si>
    <t>5</t>
  </si>
  <si>
    <t>767000Z04a</t>
  </si>
  <si>
    <t>D+M Z04a schránky kolumbária - ocelová nerezová konstrukce vč. kotvení, doplňků a povrchové úpravy (dle PD)</t>
  </si>
  <si>
    <t>1696060495</t>
  </si>
  <si>
    <t>6</t>
  </si>
  <si>
    <t>767000Z04b</t>
  </si>
  <si>
    <t>D+M Z04b schránky kolumbária - ocelová konstrukce vč. kotvení, doplňků a povrchové úpravy (dle PD)</t>
  </si>
  <si>
    <t>-1523137425</t>
  </si>
  <si>
    <t>7</t>
  </si>
  <si>
    <t>767000Z05</t>
  </si>
  <si>
    <t>D+M Z05 schránky kolumbária - sklobetonové prefabrikáty 440x440 mm vč. kotvení, doplňků a povrchové úpravy (dle PD)</t>
  </si>
  <si>
    <t>kus</t>
  </si>
  <si>
    <t>-641158593</t>
  </si>
  <si>
    <t>8</t>
  </si>
  <si>
    <t>767000Z07</t>
  </si>
  <si>
    <t>D+M Z07 nerezové zábradlí chodníku 6066 mm vč. kotvení, doplňků a povrchové úpravy (dle PD)</t>
  </si>
  <si>
    <t>-78536408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</si>
</sst>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26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28</v>
      </c>
      <c r="AL11" s="19"/>
      <c r="AM11" s="19"/>
      <c r="AN11" s="24" t="s">
        <v>29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30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31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31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28</v>
      </c>
      <c r="AL14" s="19"/>
      <c r="AM14" s="19"/>
      <c r="AN14" s="31" t="s">
        <v>31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32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33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34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28</v>
      </c>
      <c r="AL17" s="19"/>
      <c r="AM17" s="19"/>
      <c r="AN17" s="24" t="s">
        <v>35</v>
      </c>
      <c r="AO17" s="19"/>
      <c r="AP17" s="19"/>
      <c r="AQ17" s="19"/>
      <c r="AR17" s="17"/>
      <c r="BE17" s="28"/>
      <c r="BS17" s="14" t="s">
        <v>36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37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38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39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28</v>
      </c>
      <c r="AL20" s="19"/>
      <c r="AM20" s="19"/>
      <c r="AN20" s="24" t="s">
        <v>40</v>
      </c>
      <c r="AO20" s="19"/>
      <c r="AP20" s="19"/>
      <c r="AQ20" s="19"/>
      <c r="AR20" s="17"/>
      <c r="BE20" s="28"/>
      <c r="BS20" s="14" t="s">
        <v>36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41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71.25" customHeight="1">
      <c r="B23" s="18"/>
      <c r="C23" s="19"/>
      <c r="D23" s="19"/>
      <c r="E23" s="33" t="s">
        <v>42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43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44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45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46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47</v>
      </c>
      <c r="E29" s="44"/>
      <c r="F29" s="29" t="s">
        <v>48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49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50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51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52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53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54</v>
      </c>
      <c r="U35" s="51"/>
      <c r="V35" s="51"/>
      <c r="W35" s="51"/>
      <c r="X35" s="53" t="s">
        <v>55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56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57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58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59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58</v>
      </c>
      <c r="AI60" s="39"/>
      <c r="AJ60" s="39"/>
      <c r="AK60" s="39"/>
      <c r="AL60" s="39"/>
      <c r="AM60" s="61" t="s">
        <v>59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60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61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58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59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58</v>
      </c>
      <c r="AI75" s="39"/>
      <c r="AJ75" s="39"/>
      <c r="AK75" s="39"/>
      <c r="AL75" s="39"/>
      <c r="AM75" s="61" t="s">
        <v>59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62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25MT013b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Kolumbárium a rozptylová loučka Litomyšl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Prokešova, Litomyšl, 570 01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25. 4. 2025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Město Litomyšl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32</v>
      </c>
      <c r="AJ89" s="37"/>
      <c r="AK89" s="37"/>
      <c r="AL89" s="37"/>
      <c r="AM89" s="77" t="str">
        <f>IF(E17="","",E17)</f>
        <v>Kuba &amp; Pilař architekti s.r.o.</v>
      </c>
      <c r="AN89" s="68"/>
      <c r="AO89" s="68"/>
      <c r="AP89" s="68"/>
      <c r="AQ89" s="37"/>
      <c r="AR89" s="41"/>
      <c r="AS89" s="78" t="s">
        <v>63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25.65" customHeight="1">
      <c r="A90" s="35"/>
      <c r="B90" s="36"/>
      <c r="C90" s="29" t="s">
        <v>30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37</v>
      </c>
      <c r="AJ90" s="37"/>
      <c r="AK90" s="37"/>
      <c r="AL90" s="37"/>
      <c r="AM90" s="77" t="str">
        <f>IF(E20="","",E20)</f>
        <v>STAGA stavební agentura s.r.o.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64</v>
      </c>
      <c r="D92" s="91"/>
      <c r="E92" s="91"/>
      <c r="F92" s="91"/>
      <c r="G92" s="91"/>
      <c r="H92" s="92"/>
      <c r="I92" s="93" t="s">
        <v>65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66</v>
      </c>
      <c r="AH92" s="91"/>
      <c r="AI92" s="91"/>
      <c r="AJ92" s="91"/>
      <c r="AK92" s="91"/>
      <c r="AL92" s="91"/>
      <c r="AM92" s="91"/>
      <c r="AN92" s="93" t="s">
        <v>67</v>
      </c>
      <c r="AO92" s="91"/>
      <c r="AP92" s="95"/>
      <c r="AQ92" s="96" t="s">
        <v>68</v>
      </c>
      <c r="AR92" s="41"/>
      <c r="AS92" s="97" t="s">
        <v>69</v>
      </c>
      <c r="AT92" s="98" t="s">
        <v>70</v>
      </c>
      <c r="AU92" s="98" t="s">
        <v>71</v>
      </c>
      <c r="AV92" s="98" t="s">
        <v>72</v>
      </c>
      <c r="AW92" s="98" t="s">
        <v>73</v>
      </c>
      <c r="AX92" s="98" t="s">
        <v>74</v>
      </c>
      <c r="AY92" s="98" t="s">
        <v>75</v>
      </c>
      <c r="AZ92" s="98" t="s">
        <v>76</v>
      </c>
      <c r="BA92" s="98" t="s">
        <v>77</v>
      </c>
      <c r="BB92" s="98" t="s">
        <v>78</v>
      </c>
      <c r="BC92" s="98" t="s">
        <v>79</v>
      </c>
      <c r="BD92" s="99" t="s">
        <v>80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81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82</v>
      </c>
      <c r="BT94" s="114" t="s">
        <v>83</v>
      </c>
      <c r="BU94" s="115" t="s">
        <v>84</v>
      </c>
      <c r="BV94" s="114" t="s">
        <v>85</v>
      </c>
      <c r="BW94" s="114" t="s">
        <v>5</v>
      </c>
      <c r="BX94" s="114" t="s">
        <v>86</v>
      </c>
      <c r="CL94" s="114" t="s">
        <v>1</v>
      </c>
    </row>
    <row r="95" s="7" customFormat="1" ht="16.5" customHeight="1">
      <c r="A95" s="116" t="s">
        <v>87</v>
      </c>
      <c r="B95" s="117"/>
      <c r="C95" s="118"/>
      <c r="D95" s="119" t="s">
        <v>88</v>
      </c>
      <c r="E95" s="119"/>
      <c r="F95" s="119"/>
      <c r="G95" s="119"/>
      <c r="H95" s="119"/>
      <c r="I95" s="120"/>
      <c r="J95" s="119" t="s">
        <v>89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'03 - Výrobky'!J30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90</v>
      </c>
      <c r="AR95" s="123"/>
      <c r="AS95" s="124">
        <v>0</v>
      </c>
      <c r="AT95" s="125">
        <f>ROUND(SUM(AV95:AW95),2)</f>
        <v>0</v>
      </c>
      <c r="AU95" s="126">
        <f>'03 - Výrobky'!P118</f>
        <v>0</v>
      </c>
      <c r="AV95" s="125">
        <f>'03 - Výrobky'!J33</f>
        <v>0</v>
      </c>
      <c r="AW95" s="125">
        <f>'03 - Výrobky'!J34</f>
        <v>0</v>
      </c>
      <c r="AX95" s="125">
        <f>'03 - Výrobky'!J35</f>
        <v>0</v>
      </c>
      <c r="AY95" s="125">
        <f>'03 - Výrobky'!J36</f>
        <v>0</v>
      </c>
      <c r="AZ95" s="125">
        <f>'03 - Výrobky'!F33</f>
        <v>0</v>
      </c>
      <c r="BA95" s="125">
        <f>'03 - Výrobky'!F34</f>
        <v>0</v>
      </c>
      <c r="BB95" s="125">
        <f>'03 - Výrobky'!F35</f>
        <v>0</v>
      </c>
      <c r="BC95" s="125">
        <f>'03 - Výrobky'!F36</f>
        <v>0</v>
      </c>
      <c r="BD95" s="127">
        <f>'03 - Výrobky'!F37</f>
        <v>0</v>
      </c>
      <c r="BE95" s="7"/>
      <c r="BT95" s="128" t="s">
        <v>91</v>
      </c>
      <c r="BV95" s="128" t="s">
        <v>85</v>
      </c>
      <c r="BW95" s="128" t="s">
        <v>92</v>
      </c>
      <c r="BX95" s="128" t="s">
        <v>5</v>
      </c>
      <c r="CL95" s="128" t="s">
        <v>1</v>
      </c>
      <c r="CM95" s="128" t="s">
        <v>93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Py2rYUu2OyGLKt/rintHkyzVb13ESjm4V0ptPqaywxz6JPrfJD4i+pyLDYdrjfkM44RH4BljK55KVZuqxlXKgA==" hashValue="wuoeDgba7LFUiLhdyamobZCi3HCsozy37w4FfwWneiPYwzP9Qg9DArM0KW9DN/T4s31z+FAvKdwKzd+HsUS6r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3 - Výrobk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92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7"/>
      <c r="AT3" s="14" t="s">
        <v>93</v>
      </c>
    </row>
    <row r="4" s="1" customFormat="1" ht="24.96" customHeight="1">
      <c r="B4" s="17"/>
      <c r="D4" s="131" t="s">
        <v>94</v>
      </c>
      <c r="L4" s="17"/>
      <c r="M4" s="13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3" t="s">
        <v>16</v>
      </c>
      <c r="L6" s="17"/>
    </row>
    <row r="7" s="1" customFormat="1" ht="16.5" customHeight="1">
      <c r="B7" s="17"/>
      <c r="E7" s="134" t="str">
        <f>'Rekapitulace stavby'!K6</f>
        <v>Kolumbárium a rozptylová loučka Litomyšl</v>
      </c>
      <c r="F7" s="133"/>
      <c r="G7" s="133"/>
      <c r="H7" s="133"/>
      <c r="L7" s="17"/>
    </row>
    <row r="8" s="2" customFormat="1" ht="12" customHeight="1">
      <c r="A8" s="35"/>
      <c r="B8" s="41"/>
      <c r="C8" s="35"/>
      <c r="D8" s="133" t="s">
        <v>95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5" t="s">
        <v>96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3" t="s">
        <v>18</v>
      </c>
      <c r="E11" s="35"/>
      <c r="F11" s="136" t="s">
        <v>1</v>
      </c>
      <c r="G11" s="35"/>
      <c r="H11" s="35"/>
      <c r="I11" s="133" t="s">
        <v>19</v>
      </c>
      <c r="J11" s="136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3" t="s">
        <v>20</v>
      </c>
      <c r="E12" s="35"/>
      <c r="F12" s="136" t="s">
        <v>21</v>
      </c>
      <c r="G12" s="35"/>
      <c r="H12" s="35"/>
      <c r="I12" s="133" t="s">
        <v>22</v>
      </c>
      <c r="J12" s="137" t="str">
        <f>'Rekapitulace stavby'!AN8</f>
        <v>25. 4. 2025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3" t="s">
        <v>24</v>
      </c>
      <c r="E14" s="35"/>
      <c r="F14" s="35"/>
      <c r="G14" s="35"/>
      <c r="H14" s="35"/>
      <c r="I14" s="133" t="s">
        <v>25</v>
      </c>
      <c r="J14" s="136" t="s">
        <v>26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36" t="s">
        <v>27</v>
      </c>
      <c r="F15" s="35"/>
      <c r="G15" s="35"/>
      <c r="H15" s="35"/>
      <c r="I15" s="133" t="s">
        <v>28</v>
      </c>
      <c r="J15" s="136" t="s">
        <v>29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3" t="s">
        <v>30</v>
      </c>
      <c r="E17" s="35"/>
      <c r="F17" s="35"/>
      <c r="G17" s="35"/>
      <c r="H17" s="35"/>
      <c r="I17" s="133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36"/>
      <c r="G18" s="136"/>
      <c r="H18" s="136"/>
      <c r="I18" s="133" t="s">
        <v>28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3" t="s">
        <v>32</v>
      </c>
      <c r="E20" s="35"/>
      <c r="F20" s="35"/>
      <c r="G20" s="35"/>
      <c r="H20" s="35"/>
      <c r="I20" s="133" t="s">
        <v>25</v>
      </c>
      <c r="J20" s="136" t="s">
        <v>33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36" t="s">
        <v>34</v>
      </c>
      <c r="F21" s="35"/>
      <c r="G21" s="35"/>
      <c r="H21" s="35"/>
      <c r="I21" s="133" t="s">
        <v>28</v>
      </c>
      <c r="J21" s="136" t="s">
        <v>35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3" t="s">
        <v>37</v>
      </c>
      <c r="E23" s="35"/>
      <c r="F23" s="35"/>
      <c r="G23" s="35"/>
      <c r="H23" s="35"/>
      <c r="I23" s="133" t="s">
        <v>25</v>
      </c>
      <c r="J23" s="136" t="s">
        <v>38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36" t="s">
        <v>39</v>
      </c>
      <c r="F24" s="35"/>
      <c r="G24" s="35"/>
      <c r="H24" s="35"/>
      <c r="I24" s="133" t="s">
        <v>28</v>
      </c>
      <c r="J24" s="136" t="s">
        <v>40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3" t="s">
        <v>41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07.25" customHeight="1">
      <c r="A27" s="138"/>
      <c r="B27" s="139"/>
      <c r="C27" s="138"/>
      <c r="D27" s="138"/>
      <c r="E27" s="140" t="s">
        <v>42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2"/>
      <c r="E29" s="142"/>
      <c r="F29" s="142"/>
      <c r="G29" s="142"/>
      <c r="H29" s="142"/>
      <c r="I29" s="142"/>
      <c r="J29" s="142"/>
      <c r="K29" s="142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3" t="s">
        <v>43</v>
      </c>
      <c r="E30" s="35"/>
      <c r="F30" s="35"/>
      <c r="G30" s="35"/>
      <c r="H30" s="35"/>
      <c r="I30" s="35"/>
      <c r="J30" s="144">
        <f>ROUND(J118,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2"/>
      <c r="E31" s="142"/>
      <c r="F31" s="142"/>
      <c r="G31" s="142"/>
      <c r="H31" s="142"/>
      <c r="I31" s="142"/>
      <c r="J31" s="142"/>
      <c r="K31" s="142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5" t="s">
        <v>45</v>
      </c>
      <c r="G32" s="35"/>
      <c r="H32" s="35"/>
      <c r="I32" s="145" t="s">
        <v>44</v>
      </c>
      <c r="J32" s="145" t="s">
        <v>46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46" t="s">
        <v>47</v>
      </c>
      <c r="E33" s="133" t="s">
        <v>48</v>
      </c>
      <c r="F33" s="147">
        <f>ROUND((SUM(BE118:BE128)),  2)</f>
        <v>0</v>
      </c>
      <c r="G33" s="35"/>
      <c r="H33" s="35"/>
      <c r="I33" s="148">
        <v>0.20999999999999999</v>
      </c>
      <c r="J33" s="147">
        <f>ROUND(((SUM(BE118:BE128))*I33),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3" t="s">
        <v>49</v>
      </c>
      <c r="F34" s="147">
        <f>ROUND((SUM(BF118:BF128)),  2)</f>
        <v>0</v>
      </c>
      <c r="G34" s="35"/>
      <c r="H34" s="35"/>
      <c r="I34" s="148">
        <v>0.12</v>
      </c>
      <c r="J34" s="147">
        <f>ROUND(((SUM(BF118:BF128))*I34),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3" t="s">
        <v>50</v>
      </c>
      <c r="F35" s="147">
        <f>ROUND((SUM(BG118:BG128)),  2)</f>
        <v>0</v>
      </c>
      <c r="G35" s="35"/>
      <c r="H35" s="35"/>
      <c r="I35" s="148">
        <v>0.20999999999999999</v>
      </c>
      <c r="J35" s="147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3" t="s">
        <v>51</v>
      </c>
      <c r="F36" s="147">
        <f>ROUND((SUM(BH118:BH128)),  2)</f>
        <v>0</v>
      </c>
      <c r="G36" s="35"/>
      <c r="H36" s="35"/>
      <c r="I36" s="148">
        <v>0.12</v>
      </c>
      <c r="J36" s="147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3" t="s">
        <v>52</v>
      </c>
      <c r="F37" s="147">
        <f>ROUND((SUM(BI118:BI128)),  2)</f>
        <v>0</v>
      </c>
      <c r="G37" s="35"/>
      <c r="H37" s="35"/>
      <c r="I37" s="148">
        <v>0</v>
      </c>
      <c r="J37" s="147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49"/>
      <c r="D39" s="150" t="s">
        <v>53</v>
      </c>
      <c r="E39" s="151"/>
      <c r="F39" s="151"/>
      <c r="G39" s="152" t="s">
        <v>54</v>
      </c>
      <c r="H39" s="153" t="s">
        <v>55</v>
      </c>
      <c r="I39" s="151"/>
      <c r="J39" s="154">
        <f>SUM(J30:J37)</f>
        <v>0</v>
      </c>
      <c r="K39" s="15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6" t="s">
        <v>56</v>
      </c>
      <c r="E50" s="157"/>
      <c r="F50" s="157"/>
      <c r="G50" s="156" t="s">
        <v>57</v>
      </c>
      <c r="H50" s="157"/>
      <c r="I50" s="157"/>
      <c r="J50" s="157"/>
      <c r="K50" s="157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58" t="s">
        <v>58</v>
      </c>
      <c r="E61" s="159"/>
      <c r="F61" s="160" t="s">
        <v>59</v>
      </c>
      <c r="G61" s="158" t="s">
        <v>58</v>
      </c>
      <c r="H61" s="159"/>
      <c r="I61" s="159"/>
      <c r="J61" s="161" t="s">
        <v>59</v>
      </c>
      <c r="K61" s="159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6" t="s">
        <v>60</v>
      </c>
      <c r="E65" s="162"/>
      <c r="F65" s="162"/>
      <c r="G65" s="156" t="s">
        <v>61</v>
      </c>
      <c r="H65" s="162"/>
      <c r="I65" s="162"/>
      <c r="J65" s="162"/>
      <c r="K65" s="162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58" t="s">
        <v>58</v>
      </c>
      <c r="E76" s="159"/>
      <c r="F76" s="160" t="s">
        <v>59</v>
      </c>
      <c r="G76" s="158" t="s">
        <v>58</v>
      </c>
      <c r="H76" s="159"/>
      <c r="I76" s="159"/>
      <c r="J76" s="161" t="s">
        <v>59</v>
      </c>
      <c r="K76" s="159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67" t="str">
        <f>E7</f>
        <v>Kolumbárium a rozptylová loučka Litomyšl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03 - Výrobky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Prokešova, Litomyšl, 570 01</v>
      </c>
      <c r="G89" s="37"/>
      <c r="H89" s="37"/>
      <c r="I89" s="29" t="s">
        <v>22</v>
      </c>
      <c r="J89" s="76" t="str">
        <f>IF(J12="","",J12)</f>
        <v>25. 4. 2025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25.65" customHeight="1">
      <c r="A91" s="35"/>
      <c r="B91" s="36"/>
      <c r="C91" s="29" t="s">
        <v>24</v>
      </c>
      <c r="D91" s="37"/>
      <c r="E91" s="37"/>
      <c r="F91" s="24" t="str">
        <f>E15</f>
        <v>Město Litomyšl</v>
      </c>
      <c r="G91" s="37"/>
      <c r="H91" s="37"/>
      <c r="I91" s="29" t="s">
        <v>32</v>
      </c>
      <c r="J91" s="33" t="str">
        <f>E21</f>
        <v>Kuba &amp; Pilař architekti s.r.o.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25.65" customHeight="1">
      <c r="A92" s="35"/>
      <c r="B92" s="36"/>
      <c r="C92" s="29" t="s">
        <v>30</v>
      </c>
      <c r="D92" s="37"/>
      <c r="E92" s="37"/>
      <c r="F92" s="24" t="str">
        <f>IF(E18="","",E18)</f>
        <v>Vyplň údaj</v>
      </c>
      <c r="G92" s="37"/>
      <c r="H92" s="37"/>
      <c r="I92" s="29" t="s">
        <v>37</v>
      </c>
      <c r="J92" s="33" t="str">
        <f>E24</f>
        <v>STAGA stavební agentura s.r.o.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68" t="s">
        <v>98</v>
      </c>
      <c r="D94" s="169"/>
      <c r="E94" s="169"/>
      <c r="F94" s="169"/>
      <c r="G94" s="169"/>
      <c r="H94" s="169"/>
      <c r="I94" s="169"/>
      <c r="J94" s="170" t="s">
        <v>99</v>
      </c>
      <c r="K94" s="169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1" t="s">
        <v>100</v>
      </c>
      <c r="D96" s="37"/>
      <c r="E96" s="37"/>
      <c r="F96" s="37"/>
      <c r="G96" s="37"/>
      <c r="H96" s="37"/>
      <c r="I96" s="37"/>
      <c r="J96" s="107">
        <f>J118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101</v>
      </c>
    </row>
    <row r="97" s="9" customFormat="1" ht="24.96" customHeight="1">
      <c r="A97" s="9"/>
      <c r="B97" s="172"/>
      <c r="C97" s="173"/>
      <c r="D97" s="174" t="s">
        <v>102</v>
      </c>
      <c r="E97" s="175"/>
      <c r="F97" s="175"/>
      <c r="G97" s="175"/>
      <c r="H97" s="175"/>
      <c r="I97" s="175"/>
      <c r="J97" s="176">
        <f>J119</f>
        <v>0</v>
      </c>
      <c r="K97" s="173"/>
      <c r="L97" s="17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8"/>
      <c r="C98" s="179"/>
      <c r="D98" s="180" t="s">
        <v>103</v>
      </c>
      <c r="E98" s="181"/>
      <c r="F98" s="181"/>
      <c r="G98" s="181"/>
      <c r="H98" s="181"/>
      <c r="I98" s="181"/>
      <c r="J98" s="182">
        <f>J120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="2" customFormat="1" ht="6.96" customHeight="1">
      <c r="A104" s="35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104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167" t="str">
        <f>E7</f>
        <v>Kolumbárium a rozptylová loučka Litomyšl</v>
      </c>
      <c r="F108" s="29"/>
      <c r="G108" s="29"/>
      <c r="H108" s="29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95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3" t="str">
        <f>E9</f>
        <v>03 - Výrobky</v>
      </c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20</v>
      </c>
      <c r="D112" s="37"/>
      <c r="E112" s="37"/>
      <c r="F112" s="24" t="str">
        <f>F12</f>
        <v>Prokešova, Litomyšl, 570 01</v>
      </c>
      <c r="G112" s="37"/>
      <c r="H112" s="37"/>
      <c r="I112" s="29" t="s">
        <v>22</v>
      </c>
      <c r="J112" s="76" t="str">
        <f>IF(J12="","",J12)</f>
        <v>25. 4. 2025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5.65" customHeight="1">
      <c r="A114" s="35"/>
      <c r="B114" s="36"/>
      <c r="C114" s="29" t="s">
        <v>24</v>
      </c>
      <c r="D114" s="37"/>
      <c r="E114" s="37"/>
      <c r="F114" s="24" t="str">
        <f>E15</f>
        <v>Město Litomyšl</v>
      </c>
      <c r="G114" s="37"/>
      <c r="H114" s="37"/>
      <c r="I114" s="29" t="s">
        <v>32</v>
      </c>
      <c r="J114" s="33" t="str">
        <f>E21</f>
        <v>Kuba &amp; Pilař architekti s.r.o.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25.65" customHeight="1">
      <c r="A115" s="35"/>
      <c r="B115" s="36"/>
      <c r="C115" s="29" t="s">
        <v>30</v>
      </c>
      <c r="D115" s="37"/>
      <c r="E115" s="37"/>
      <c r="F115" s="24" t="str">
        <f>IF(E18="","",E18)</f>
        <v>Vyplň údaj</v>
      </c>
      <c r="G115" s="37"/>
      <c r="H115" s="37"/>
      <c r="I115" s="29" t="s">
        <v>37</v>
      </c>
      <c r="J115" s="33" t="str">
        <f>E24</f>
        <v>STAGA stavební agentura s.r.o.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84"/>
      <c r="B117" s="185"/>
      <c r="C117" s="186" t="s">
        <v>105</v>
      </c>
      <c r="D117" s="187" t="s">
        <v>68</v>
      </c>
      <c r="E117" s="187" t="s">
        <v>64</v>
      </c>
      <c r="F117" s="187" t="s">
        <v>65</v>
      </c>
      <c r="G117" s="187" t="s">
        <v>106</v>
      </c>
      <c r="H117" s="187" t="s">
        <v>107</v>
      </c>
      <c r="I117" s="187" t="s">
        <v>108</v>
      </c>
      <c r="J117" s="187" t="s">
        <v>99</v>
      </c>
      <c r="K117" s="188" t="s">
        <v>109</v>
      </c>
      <c r="L117" s="189"/>
      <c r="M117" s="97" t="s">
        <v>1</v>
      </c>
      <c r="N117" s="98" t="s">
        <v>47</v>
      </c>
      <c r="O117" s="98" t="s">
        <v>110</v>
      </c>
      <c r="P117" s="98" t="s">
        <v>111</v>
      </c>
      <c r="Q117" s="98" t="s">
        <v>112</v>
      </c>
      <c r="R117" s="98" t="s">
        <v>113</v>
      </c>
      <c r="S117" s="98" t="s">
        <v>114</v>
      </c>
      <c r="T117" s="99" t="s">
        <v>115</v>
      </c>
      <c r="U117" s="184"/>
      <c r="V117" s="184"/>
      <c r="W117" s="184"/>
      <c r="X117" s="184"/>
      <c r="Y117" s="184"/>
      <c r="Z117" s="184"/>
      <c r="AA117" s="184"/>
      <c r="AB117" s="184"/>
      <c r="AC117" s="184"/>
      <c r="AD117" s="184"/>
      <c r="AE117" s="184"/>
    </row>
    <row r="118" s="2" customFormat="1" ht="22.8" customHeight="1">
      <c r="A118" s="35"/>
      <c r="B118" s="36"/>
      <c r="C118" s="104" t="s">
        <v>116</v>
      </c>
      <c r="D118" s="37"/>
      <c r="E118" s="37"/>
      <c r="F118" s="37"/>
      <c r="G118" s="37"/>
      <c r="H118" s="37"/>
      <c r="I118" s="37"/>
      <c r="J118" s="190">
        <f>BK118</f>
        <v>0</v>
      </c>
      <c r="K118" s="37"/>
      <c r="L118" s="41"/>
      <c r="M118" s="100"/>
      <c r="N118" s="191"/>
      <c r="O118" s="101"/>
      <c r="P118" s="192">
        <f>P119</f>
        <v>0</v>
      </c>
      <c r="Q118" s="101"/>
      <c r="R118" s="192">
        <f>R119</f>
        <v>0</v>
      </c>
      <c r="S118" s="101"/>
      <c r="T118" s="193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82</v>
      </c>
      <c r="AU118" s="14" t="s">
        <v>101</v>
      </c>
      <c r="BK118" s="194">
        <f>BK119</f>
        <v>0</v>
      </c>
    </row>
    <row r="119" s="12" customFormat="1" ht="25.92" customHeight="1">
      <c r="A119" s="12"/>
      <c r="B119" s="195"/>
      <c r="C119" s="196"/>
      <c r="D119" s="197" t="s">
        <v>82</v>
      </c>
      <c r="E119" s="198" t="s">
        <v>117</v>
      </c>
      <c r="F119" s="198" t="s">
        <v>118</v>
      </c>
      <c r="G119" s="196"/>
      <c r="H119" s="196"/>
      <c r="I119" s="199"/>
      <c r="J119" s="200">
        <f>BK119</f>
        <v>0</v>
      </c>
      <c r="K119" s="196"/>
      <c r="L119" s="201"/>
      <c r="M119" s="202"/>
      <c r="N119" s="203"/>
      <c r="O119" s="203"/>
      <c r="P119" s="204">
        <f>P120</f>
        <v>0</v>
      </c>
      <c r="Q119" s="203"/>
      <c r="R119" s="204">
        <f>R120</f>
        <v>0</v>
      </c>
      <c r="S119" s="203"/>
      <c r="T119" s="205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6" t="s">
        <v>93</v>
      </c>
      <c r="AT119" s="207" t="s">
        <v>82</v>
      </c>
      <c r="AU119" s="207" t="s">
        <v>83</v>
      </c>
      <c r="AY119" s="206" t="s">
        <v>119</v>
      </c>
      <c r="BK119" s="208">
        <f>BK120</f>
        <v>0</v>
      </c>
    </row>
    <row r="120" s="12" customFormat="1" ht="22.8" customHeight="1">
      <c r="A120" s="12"/>
      <c r="B120" s="195"/>
      <c r="C120" s="196"/>
      <c r="D120" s="197" t="s">
        <v>82</v>
      </c>
      <c r="E120" s="209" t="s">
        <v>120</v>
      </c>
      <c r="F120" s="209" t="s">
        <v>121</v>
      </c>
      <c r="G120" s="196"/>
      <c r="H120" s="196"/>
      <c r="I120" s="199"/>
      <c r="J120" s="210">
        <f>BK120</f>
        <v>0</v>
      </c>
      <c r="K120" s="196"/>
      <c r="L120" s="201"/>
      <c r="M120" s="202"/>
      <c r="N120" s="203"/>
      <c r="O120" s="203"/>
      <c r="P120" s="204">
        <f>SUM(P121:P128)</f>
        <v>0</v>
      </c>
      <c r="Q120" s="203"/>
      <c r="R120" s="204">
        <f>SUM(R121:R128)</f>
        <v>0</v>
      </c>
      <c r="S120" s="203"/>
      <c r="T120" s="205">
        <f>SUM(T121:T128)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6" t="s">
        <v>93</v>
      </c>
      <c r="AT120" s="207" t="s">
        <v>82</v>
      </c>
      <c r="AU120" s="207" t="s">
        <v>91</v>
      </c>
      <c r="AY120" s="206" t="s">
        <v>119</v>
      </c>
      <c r="BK120" s="208">
        <f>SUM(BK121:BK128)</f>
        <v>0</v>
      </c>
    </row>
    <row r="121" s="2" customFormat="1" ht="37.8" customHeight="1">
      <c r="A121" s="35"/>
      <c r="B121" s="36"/>
      <c r="C121" s="211" t="s">
        <v>91</v>
      </c>
      <c r="D121" s="211" t="s">
        <v>122</v>
      </c>
      <c r="E121" s="212" t="s">
        <v>123</v>
      </c>
      <c r="F121" s="213" t="s">
        <v>124</v>
      </c>
      <c r="G121" s="214" t="s">
        <v>125</v>
      </c>
      <c r="H121" s="215">
        <v>185.47</v>
      </c>
      <c r="I121" s="216"/>
      <c r="J121" s="217">
        <f>ROUND(I121*H121,2)</f>
        <v>0</v>
      </c>
      <c r="K121" s="213" t="s">
        <v>1</v>
      </c>
      <c r="L121" s="41"/>
      <c r="M121" s="218" t="s">
        <v>1</v>
      </c>
      <c r="N121" s="219" t="s">
        <v>48</v>
      </c>
      <c r="O121" s="88"/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2" t="s">
        <v>126</v>
      </c>
      <c r="AT121" s="222" t="s">
        <v>122</v>
      </c>
      <c r="AU121" s="222" t="s">
        <v>93</v>
      </c>
      <c r="AY121" s="14" t="s">
        <v>119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4" t="s">
        <v>91</v>
      </c>
      <c r="BK121" s="223">
        <f>ROUND(I121*H121,2)</f>
        <v>0</v>
      </c>
      <c r="BL121" s="14" t="s">
        <v>126</v>
      </c>
      <c r="BM121" s="222" t="s">
        <v>127</v>
      </c>
    </row>
    <row r="122" s="2" customFormat="1" ht="44.25" customHeight="1">
      <c r="A122" s="35"/>
      <c r="B122" s="36"/>
      <c r="C122" s="211" t="s">
        <v>93</v>
      </c>
      <c r="D122" s="211" t="s">
        <v>122</v>
      </c>
      <c r="E122" s="212" t="s">
        <v>128</v>
      </c>
      <c r="F122" s="213" t="s">
        <v>129</v>
      </c>
      <c r="G122" s="214" t="s">
        <v>125</v>
      </c>
      <c r="H122" s="215">
        <v>238.63999999999999</v>
      </c>
      <c r="I122" s="216"/>
      <c r="J122" s="217">
        <f>ROUND(I122*H122,2)</f>
        <v>0</v>
      </c>
      <c r="K122" s="213" t="s">
        <v>1</v>
      </c>
      <c r="L122" s="41"/>
      <c r="M122" s="218" t="s">
        <v>1</v>
      </c>
      <c r="N122" s="219" t="s">
        <v>48</v>
      </c>
      <c r="O122" s="88"/>
      <c r="P122" s="220">
        <f>O122*H122</f>
        <v>0</v>
      </c>
      <c r="Q122" s="220">
        <v>0</v>
      </c>
      <c r="R122" s="220">
        <f>Q122*H122</f>
        <v>0</v>
      </c>
      <c r="S122" s="220">
        <v>0</v>
      </c>
      <c r="T122" s="221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2" t="s">
        <v>126</v>
      </c>
      <c r="AT122" s="222" t="s">
        <v>122</v>
      </c>
      <c r="AU122" s="222" t="s">
        <v>93</v>
      </c>
      <c r="AY122" s="14" t="s">
        <v>119</v>
      </c>
      <c r="BE122" s="223">
        <f>IF(N122="základní",J122,0)</f>
        <v>0</v>
      </c>
      <c r="BF122" s="223">
        <f>IF(N122="snížená",J122,0)</f>
        <v>0</v>
      </c>
      <c r="BG122" s="223">
        <f>IF(N122="zákl. přenesená",J122,0)</f>
        <v>0</v>
      </c>
      <c r="BH122" s="223">
        <f>IF(N122="sníž. přenesená",J122,0)</f>
        <v>0</v>
      </c>
      <c r="BI122" s="223">
        <f>IF(N122="nulová",J122,0)</f>
        <v>0</v>
      </c>
      <c r="BJ122" s="14" t="s">
        <v>91</v>
      </c>
      <c r="BK122" s="223">
        <f>ROUND(I122*H122,2)</f>
        <v>0</v>
      </c>
      <c r="BL122" s="14" t="s">
        <v>126</v>
      </c>
      <c r="BM122" s="222" t="s">
        <v>130</v>
      </c>
    </row>
    <row r="123" s="2" customFormat="1" ht="37.8" customHeight="1">
      <c r="A123" s="35"/>
      <c r="B123" s="36"/>
      <c r="C123" s="211" t="s">
        <v>131</v>
      </c>
      <c r="D123" s="211" t="s">
        <v>122</v>
      </c>
      <c r="E123" s="212" t="s">
        <v>132</v>
      </c>
      <c r="F123" s="213" t="s">
        <v>133</v>
      </c>
      <c r="G123" s="214" t="s">
        <v>125</v>
      </c>
      <c r="H123" s="215">
        <v>5.5</v>
      </c>
      <c r="I123" s="216"/>
      <c r="J123" s="217">
        <f>ROUND(I123*H123,2)</f>
        <v>0</v>
      </c>
      <c r="K123" s="213" t="s">
        <v>1</v>
      </c>
      <c r="L123" s="41"/>
      <c r="M123" s="218" t="s">
        <v>1</v>
      </c>
      <c r="N123" s="219" t="s">
        <v>48</v>
      </c>
      <c r="O123" s="88"/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2" t="s">
        <v>126</v>
      </c>
      <c r="AT123" s="222" t="s">
        <v>122</v>
      </c>
      <c r="AU123" s="222" t="s">
        <v>93</v>
      </c>
      <c r="AY123" s="14" t="s">
        <v>119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4" t="s">
        <v>91</v>
      </c>
      <c r="BK123" s="223">
        <f>ROUND(I123*H123,2)</f>
        <v>0</v>
      </c>
      <c r="BL123" s="14" t="s">
        <v>126</v>
      </c>
      <c r="BM123" s="222" t="s">
        <v>134</v>
      </c>
    </row>
    <row r="124" s="2" customFormat="1" ht="37.8" customHeight="1">
      <c r="A124" s="35"/>
      <c r="B124" s="36"/>
      <c r="C124" s="211" t="s">
        <v>135</v>
      </c>
      <c r="D124" s="211" t="s">
        <v>122</v>
      </c>
      <c r="E124" s="212" t="s">
        <v>136</v>
      </c>
      <c r="F124" s="213" t="s">
        <v>137</v>
      </c>
      <c r="G124" s="214" t="s">
        <v>125</v>
      </c>
      <c r="H124" s="215">
        <v>36.109999999999999</v>
      </c>
      <c r="I124" s="216"/>
      <c r="J124" s="217">
        <f>ROUND(I124*H124,2)</f>
        <v>0</v>
      </c>
      <c r="K124" s="213" t="s">
        <v>1</v>
      </c>
      <c r="L124" s="41"/>
      <c r="M124" s="218" t="s">
        <v>1</v>
      </c>
      <c r="N124" s="219" t="s">
        <v>48</v>
      </c>
      <c r="O124" s="88"/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2" t="s">
        <v>126</v>
      </c>
      <c r="AT124" s="222" t="s">
        <v>122</v>
      </c>
      <c r="AU124" s="222" t="s">
        <v>93</v>
      </c>
      <c r="AY124" s="14" t="s">
        <v>119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4" t="s">
        <v>91</v>
      </c>
      <c r="BK124" s="223">
        <f>ROUND(I124*H124,2)</f>
        <v>0</v>
      </c>
      <c r="BL124" s="14" t="s">
        <v>126</v>
      </c>
      <c r="BM124" s="222" t="s">
        <v>138</v>
      </c>
    </row>
    <row r="125" s="2" customFormat="1" ht="37.8" customHeight="1">
      <c r="A125" s="35"/>
      <c r="B125" s="36"/>
      <c r="C125" s="211" t="s">
        <v>139</v>
      </c>
      <c r="D125" s="211" t="s">
        <v>122</v>
      </c>
      <c r="E125" s="212" t="s">
        <v>140</v>
      </c>
      <c r="F125" s="213" t="s">
        <v>141</v>
      </c>
      <c r="G125" s="214" t="s">
        <v>125</v>
      </c>
      <c r="H125" s="215">
        <v>2340.29</v>
      </c>
      <c r="I125" s="216"/>
      <c r="J125" s="217">
        <f>ROUND(I125*H125,2)</f>
        <v>0</v>
      </c>
      <c r="K125" s="213" t="s">
        <v>1</v>
      </c>
      <c r="L125" s="41"/>
      <c r="M125" s="218" t="s">
        <v>1</v>
      </c>
      <c r="N125" s="219" t="s">
        <v>48</v>
      </c>
      <c r="O125" s="88"/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2" t="s">
        <v>126</v>
      </c>
      <c r="AT125" s="222" t="s">
        <v>122</v>
      </c>
      <c r="AU125" s="222" t="s">
        <v>93</v>
      </c>
      <c r="AY125" s="14" t="s">
        <v>119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4" t="s">
        <v>91</v>
      </c>
      <c r="BK125" s="223">
        <f>ROUND(I125*H125,2)</f>
        <v>0</v>
      </c>
      <c r="BL125" s="14" t="s">
        <v>126</v>
      </c>
      <c r="BM125" s="222" t="s">
        <v>142</v>
      </c>
    </row>
    <row r="126" s="2" customFormat="1" ht="33" customHeight="1">
      <c r="A126" s="35"/>
      <c r="B126" s="36"/>
      <c r="C126" s="211" t="s">
        <v>143</v>
      </c>
      <c r="D126" s="211" t="s">
        <v>122</v>
      </c>
      <c r="E126" s="212" t="s">
        <v>144</v>
      </c>
      <c r="F126" s="213" t="s">
        <v>145</v>
      </c>
      <c r="G126" s="214" t="s">
        <v>125</v>
      </c>
      <c r="H126" s="215">
        <v>6039.7200000000003</v>
      </c>
      <c r="I126" s="216"/>
      <c r="J126" s="217">
        <f>ROUND(I126*H126,2)</f>
        <v>0</v>
      </c>
      <c r="K126" s="213" t="s">
        <v>1</v>
      </c>
      <c r="L126" s="41"/>
      <c r="M126" s="218" t="s">
        <v>1</v>
      </c>
      <c r="N126" s="219" t="s">
        <v>48</v>
      </c>
      <c r="O126" s="88"/>
      <c r="P126" s="220">
        <f>O126*H126</f>
        <v>0</v>
      </c>
      <c r="Q126" s="220">
        <v>0</v>
      </c>
      <c r="R126" s="220">
        <f>Q126*H126</f>
        <v>0</v>
      </c>
      <c r="S126" s="220">
        <v>0</v>
      </c>
      <c r="T126" s="221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2" t="s">
        <v>126</v>
      </c>
      <c r="AT126" s="222" t="s">
        <v>122</v>
      </c>
      <c r="AU126" s="222" t="s">
        <v>93</v>
      </c>
      <c r="AY126" s="14" t="s">
        <v>119</v>
      </c>
      <c r="BE126" s="223">
        <f>IF(N126="základní",J126,0)</f>
        <v>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14" t="s">
        <v>91</v>
      </c>
      <c r="BK126" s="223">
        <f>ROUND(I126*H126,2)</f>
        <v>0</v>
      </c>
      <c r="BL126" s="14" t="s">
        <v>126</v>
      </c>
      <c r="BM126" s="222" t="s">
        <v>146</v>
      </c>
    </row>
    <row r="127" s="2" customFormat="1" ht="37.8" customHeight="1">
      <c r="A127" s="35"/>
      <c r="B127" s="36"/>
      <c r="C127" s="211" t="s">
        <v>147</v>
      </c>
      <c r="D127" s="211" t="s">
        <v>122</v>
      </c>
      <c r="E127" s="212" t="s">
        <v>148</v>
      </c>
      <c r="F127" s="213" t="s">
        <v>149</v>
      </c>
      <c r="G127" s="214" t="s">
        <v>150</v>
      </c>
      <c r="H127" s="215">
        <v>236</v>
      </c>
      <c r="I127" s="216"/>
      <c r="J127" s="217">
        <f>ROUND(I127*H127,2)</f>
        <v>0</v>
      </c>
      <c r="K127" s="213" t="s">
        <v>1</v>
      </c>
      <c r="L127" s="41"/>
      <c r="M127" s="218" t="s">
        <v>1</v>
      </c>
      <c r="N127" s="219" t="s">
        <v>48</v>
      </c>
      <c r="O127" s="88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2" t="s">
        <v>126</v>
      </c>
      <c r="AT127" s="222" t="s">
        <v>122</v>
      </c>
      <c r="AU127" s="222" t="s">
        <v>93</v>
      </c>
      <c r="AY127" s="14" t="s">
        <v>119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4" t="s">
        <v>91</v>
      </c>
      <c r="BK127" s="223">
        <f>ROUND(I127*H127,2)</f>
        <v>0</v>
      </c>
      <c r="BL127" s="14" t="s">
        <v>126</v>
      </c>
      <c r="BM127" s="222" t="s">
        <v>151</v>
      </c>
    </row>
    <row r="128" s="2" customFormat="1" ht="33" customHeight="1">
      <c r="A128" s="35"/>
      <c r="B128" s="36"/>
      <c r="C128" s="211" t="s">
        <v>152</v>
      </c>
      <c r="D128" s="211" t="s">
        <v>122</v>
      </c>
      <c r="E128" s="212" t="s">
        <v>153</v>
      </c>
      <c r="F128" s="213" t="s">
        <v>154</v>
      </c>
      <c r="G128" s="214" t="s">
        <v>125</v>
      </c>
      <c r="H128" s="215">
        <v>19.050000000000001</v>
      </c>
      <c r="I128" s="216"/>
      <c r="J128" s="217">
        <f>ROUND(I128*H128,2)</f>
        <v>0</v>
      </c>
      <c r="K128" s="213" t="s">
        <v>1</v>
      </c>
      <c r="L128" s="41"/>
      <c r="M128" s="224" t="s">
        <v>1</v>
      </c>
      <c r="N128" s="225" t="s">
        <v>48</v>
      </c>
      <c r="O128" s="226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2" t="s">
        <v>126</v>
      </c>
      <c r="AT128" s="222" t="s">
        <v>122</v>
      </c>
      <c r="AU128" s="222" t="s">
        <v>93</v>
      </c>
      <c r="AY128" s="14" t="s">
        <v>119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4" t="s">
        <v>91</v>
      </c>
      <c r="BK128" s="223">
        <f>ROUND(I128*H128,2)</f>
        <v>0</v>
      </c>
      <c r="BL128" s="14" t="s">
        <v>126</v>
      </c>
      <c r="BM128" s="222" t="s">
        <v>155</v>
      </c>
    </row>
    <row r="129" s="2" customFormat="1" ht="6.96" customHeight="1">
      <c r="A129" s="35"/>
      <c r="B129" s="63"/>
      <c r="C129" s="64"/>
      <c r="D129" s="64"/>
      <c r="E129" s="64"/>
      <c r="F129" s="64"/>
      <c r="G129" s="64"/>
      <c r="H129" s="64"/>
      <c r="I129" s="64"/>
      <c r="J129" s="64"/>
      <c r="K129" s="64"/>
      <c r="L129" s="41"/>
      <c r="M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</sheetData>
  <sheetProtection sheet="1" autoFilter="0" formatColumns="0" formatRows="0" objects="1" scenarios="1" spinCount="100000" saltValue="7bFb1DC+IWCn5oaBS80vKCbKB7blMyUscOZGSLiFbCyskI/ru4pbw8Zm2C2ljODOKj4LIJ04q/9ODXJcO5l0oQ==" hashValue="oUvXmnqQ+XSheIr5Y/Hrh6khLMJ47mj3oYiezezW78uBz1X4v+GxcCJaHts11wpwXvz+AalqahngSoUU2rMOOQ==" algorithmName="SHA-512" password="CC35"/>
  <autoFilter ref="C117:K128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 tuscher</dc:creator>
  <cp:lastModifiedBy>martin tuscher</cp:lastModifiedBy>
  <dcterms:created xsi:type="dcterms:W3CDTF">2025-04-25T07:17:17Z</dcterms:created>
  <dcterms:modified xsi:type="dcterms:W3CDTF">2025-04-25T07:17:19Z</dcterms:modified>
</cp:coreProperties>
</file>