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MŠ - ZŠ\II. ZŠ - U Školek\Modernizace učeben\VEŘEJNÁ ZAKÁZKA\1. Zadávací dokumetnace\"/>
    </mc:Choice>
  </mc:AlternateContent>
  <xr:revisionPtr revIDLastSave="0" documentId="13_ncr:1_{FC54BE56-C6D1-4F4C-8066-0667797C96F1}" xr6:coauthVersionLast="36" xr6:coauthVersionMax="47" xr10:uidLastSave="{00000000-0000-0000-0000-000000000000}"/>
  <bookViews>
    <workbookView xWindow="51195" yWindow="495" windowWidth="51195" windowHeight="2659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SO 01 Pol" sheetId="12" r:id="rId4"/>
    <sheet name="NÁBYTEK A VYBAVENÍ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Pol'!$A$1:$X$249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Z206" i="12" l="1"/>
  <c r="Z199" i="12"/>
  <c r="Z192" i="12"/>
  <c r="Z185" i="12"/>
  <c r="Z178" i="12"/>
  <c r="Z172" i="12"/>
  <c r="Z169" i="12"/>
  <c r="E169" i="12"/>
  <c r="Z163" i="12"/>
  <c r="Z158" i="12"/>
  <c r="Z155" i="12"/>
  <c r="Z152" i="12"/>
  <c r="Z148" i="12"/>
  <c r="Z139" i="12"/>
  <c r="Z132" i="12"/>
  <c r="Z124" i="12"/>
  <c r="Z120" i="12"/>
  <c r="Z115" i="12"/>
  <c r="Z111" i="12"/>
  <c r="Z106" i="12"/>
  <c r="Z100" i="12"/>
  <c r="Z90" i="12"/>
  <c r="Z95" i="12"/>
  <c r="T98" i="12"/>
  <c r="G95" i="12"/>
  <c r="Z74" i="12"/>
  <c r="AA73" i="12"/>
  <c r="Z73" i="12"/>
  <c r="Z69" i="12"/>
  <c r="Z62" i="12"/>
  <c r="Z58" i="12"/>
  <c r="Z50" i="12"/>
  <c r="Z42" i="12"/>
  <c r="AA39" i="12"/>
  <c r="Z39" i="12"/>
  <c r="AA37" i="12"/>
  <c r="Z37" i="12"/>
  <c r="Z31" i="12"/>
  <c r="Z23" i="12"/>
  <c r="Z9" i="12"/>
  <c r="I57" i="13"/>
  <c r="I24" i="13"/>
  <c r="I25" i="13"/>
  <c r="I30" i="13"/>
  <c r="I31" i="13"/>
  <c r="I32" i="13"/>
  <c r="I33" i="13"/>
  <c r="I38" i="13"/>
  <c r="I39" i="13"/>
  <c r="I40" i="13"/>
  <c r="I41" i="13"/>
  <c r="I46" i="13"/>
  <c r="I23" i="13"/>
  <c r="H60" i="13"/>
  <c r="H61" i="13"/>
  <c r="H55" i="13"/>
  <c r="H49" i="13"/>
  <c r="H6" i="13"/>
  <c r="H7" i="13"/>
  <c r="H8" i="13"/>
  <c r="H14" i="13"/>
  <c r="H15" i="13"/>
  <c r="H16" i="13"/>
  <c r="H22" i="13"/>
  <c r="I63" i="13"/>
  <c r="H63" i="13"/>
  <c r="F64" i="13"/>
  <c r="I64" i="13" s="1"/>
  <c r="F63" i="13"/>
  <c r="F62" i="13"/>
  <c r="I62" i="13" s="1"/>
  <c r="F61" i="13"/>
  <c r="F60" i="13"/>
  <c r="F59" i="13"/>
  <c r="H59" i="13" s="1"/>
  <c r="F58" i="13"/>
  <c r="H58" i="13" s="1"/>
  <c r="F57" i="13"/>
  <c r="F56" i="13"/>
  <c r="I56" i="13" s="1"/>
  <c r="F55" i="13"/>
  <c r="F54" i="13"/>
  <c r="H54" i="13" s="1"/>
  <c r="F53" i="13"/>
  <c r="H53" i="13" s="1"/>
  <c r="F52" i="13"/>
  <c r="H52" i="13" s="1"/>
  <c r="F51" i="13"/>
  <c r="H51" i="13" s="1"/>
  <c r="F50" i="13"/>
  <c r="H50" i="13" s="1"/>
  <c r="F49" i="13"/>
  <c r="F48" i="13"/>
  <c r="I48" i="13" s="1"/>
  <c r="F47" i="13"/>
  <c r="I47" i="13" s="1"/>
  <c r="F46" i="13"/>
  <c r="F45" i="13"/>
  <c r="I45" i="13" s="1"/>
  <c r="F44" i="13"/>
  <c r="I44" i="13" s="1"/>
  <c r="F43" i="13"/>
  <c r="I43" i="13" s="1"/>
  <c r="F42" i="13"/>
  <c r="I42" i="13" s="1"/>
  <c r="F41" i="13"/>
  <c r="F40" i="13"/>
  <c r="F39" i="13"/>
  <c r="F38" i="13"/>
  <c r="F37" i="13"/>
  <c r="I37" i="13" s="1"/>
  <c r="F36" i="13"/>
  <c r="I36" i="13" s="1"/>
  <c r="F35" i="13"/>
  <c r="I35" i="13" s="1"/>
  <c r="F34" i="13"/>
  <c r="I34" i="13" s="1"/>
  <c r="F33" i="13"/>
  <c r="F32" i="13"/>
  <c r="F31" i="13"/>
  <c r="F30" i="13"/>
  <c r="F29" i="13"/>
  <c r="I29" i="13" s="1"/>
  <c r="F28" i="13"/>
  <c r="I28" i="13" s="1"/>
  <c r="F27" i="13"/>
  <c r="I27" i="13" s="1"/>
  <c r="F26" i="13"/>
  <c r="I26" i="13" s="1"/>
  <c r="F25" i="13"/>
  <c r="F24" i="13"/>
  <c r="F23" i="13"/>
  <c r="F22" i="13"/>
  <c r="F21" i="13"/>
  <c r="H21" i="13" s="1"/>
  <c r="F20" i="13"/>
  <c r="H20" i="13" s="1"/>
  <c r="F19" i="13"/>
  <c r="H19" i="13" s="1"/>
  <c r="F18" i="13"/>
  <c r="H18" i="13" s="1"/>
  <c r="F17" i="13"/>
  <c r="H17" i="13" s="1"/>
  <c r="F16" i="13"/>
  <c r="F15" i="13"/>
  <c r="F14" i="13"/>
  <c r="F13" i="13"/>
  <c r="H13" i="13" s="1"/>
  <c r="F12" i="13"/>
  <c r="H12" i="13" s="1"/>
  <c r="F11" i="13"/>
  <c r="H11" i="13" s="1"/>
  <c r="F10" i="13"/>
  <c r="H10" i="13" s="1"/>
  <c r="F9" i="13"/>
  <c r="H9" i="13" s="1"/>
  <c r="F8" i="13"/>
  <c r="F7" i="13"/>
  <c r="F6" i="13"/>
  <c r="F5" i="13"/>
  <c r="H5" i="13" s="1"/>
  <c r="F4" i="13"/>
  <c r="H4" i="13" s="1"/>
  <c r="F3" i="13"/>
  <c r="H3" i="13" s="1"/>
  <c r="I65" i="13" l="1"/>
  <c r="AA222" i="12" s="1"/>
  <c r="H65" i="13"/>
  <c r="AA95" i="12"/>
  <c r="F65" i="13"/>
  <c r="Z222" i="12" l="1"/>
  <c r="H67" i="13"/>
  <c r="AB234" i="12"/>
  <c r="AV14" i="12"/>
  <c r="AV13" i="12"/>
  <c r="AV12" i="12"/>
  <c r="AV11" i="12"/>
  <c r="AU15" i="12"/>
  <c r="AU10" i="12"/>
  <c r="AU17" i="12" s="1"/>
  <c r="G9" i="12"/>
  <c r="G8" i="12" s="1"/>
  <c r="I9" i="12"/>
  <c r="K9" i="12"/>
  <c r="O9" i="12"/>
  <c r="O8" i="12" s="1"/>
  <c r="Q9" i="12"/>
  <c r="Q8" i="12" s="1"/>
  <c r="V9" i="12"/>
  <c r="G14" i="12"/>
  <c r="I14" i="12"/>
  <c r="K14" i="12"/>
  <c r="O14" i="12"/>
  <c r="Q14" i="12"/>
  <c r="V14" i="12"/>
  <c r="G15" i="12"/>
  <c r="I15" i="12"/>
  <c r="K15" i="12"/>
  <c r="O15" i="12"/>
  <c r="Q15" i="12"/>
  <c r="V15" i="12"/>
  <c r="O17" i="12"/>
  <c r="G18" i="12"/>
  <c r="I18" i="12"/>
  <c r="I17" i="12" s="1"/>
  <c r="K18" i="12"/>
  <c r="K17" i="12" s="1"/>
  <c r="O18" i="12"/>
  <c r="Q18" i="12"/>
  <c r="Q17" i="12" s="1"/>
  <c r="V18" i="12"/>
  <c r="V17" i="12" s="1"/>
  <c r="K20" i="12"/>
  <c r="O20" i="12"/>
  <c r="G21" i="12"/>
  <c r="AA21" i="12" s="1"/>
  <c r="I21" i="12"/>
  <c r="I20" i="12" s="1"/>
  <c r="K21" i="12"/>
  <c r="O21" i="12"/>
  <c r="Q21" i="12"/>
  <c r="Q20" i="12" s="1"/>
  <c r="V21" i="12"/>
  <c r="V20" i="12" s="1"/>
  <c r="V22" i="12"/>
  <c r="G23" i="12"/>
  <c r="AA23" i="12" s="1"/>
  <c r="I23" i="12"/>
  <c r="I22" i="12" s="1"/>
  <c r="K23" i="12"/>
  <c r="K22" i="12" s="1"/>
  <c r="O23" i="12"/>
  <c r="O22" i="12" s="1"/>
  <c r="Q23" i="12"/>
  <c r="Q22" i="12" s="1"/>
  <c r="V23" i="12"/>
  <c r="K30" i="12"/>
  <c r="O30" i="12"/>
  <c r="G31" i="12"/>
  <c r="I31" i="12"/>
  <c r="I30" i="12" s="1"/>
  <c r="K31" i="12"/>
  <c r="O31" i="12"/>
  <c r="Q31" i="12"/>
  <c r="Q30" i="12" s="1"/>
  <c r="V31" i="12"/>
  <c r="V30" i="12" s="1"/>
  <c r="G37" i="12"/>
  <c r="M37" i="12" s="1"/>
  <c r="I37" i="12"/>
  <c r="I36" i="12" s="1"/>
  <c r="K37" i="12"/>
  <c r="O37" i="12"/>
  <c r="Q37" i="12"/>
  <c r="V37" i="12"/>
  <c r="G39" i="12"/>
  <c r="M39" i="12" s="1"/>
  <c r="I39" i="12"/>
  <c r="K39" i="12"/>
  <c r="O39" i="12"/>
  <c r="O36" i="12" s="1"/>
  <c r="Q39" i="12"/>
  <c r="V39" i="12"/>
  <c r="G42" i="12"/>
  <c r="I42" i="12"/>
  <c r="I41" i="12" s="1"/>
  <c r="K42" i="12"/>
  <c r="K41" i="12" s="1"/>
  <c r="O42" i="12"/>
  <c r="O41" i="12" s="1"/>
  <c r="Q42" i="12"/>
  <c r="Q41" i="12" s="1"/>
  <c r="V42" i="12"/>
  <c r="V41" i="12" s="1"/>
  <c r="G50" i="12"/>
  <c r="I50" i="12"/>
  <c r="I49" i="12" s="1"/>
  <c r="K50" i="12"/>
  <c r="K49" i="12" s="1"/>
  <c r="O50" i="12"/>
  <c r="O49" i="12" s="1"/>
  <c r="Q50" i="12"/>
  <c r="Q49" i="12" s="1"/>
  <c r="V50" i="12"/>
  <c r="V49" i="12" s="1"/>
  <c r="G58" i="12"/>
  <c r="I58" i="12"/>
  <c r="K58" i="12"/>
  <c r="O58" i="12"/>
  <c r="Q58" i="12"/>
  <c r="V58" i="12"/>
  <c r="G62" i="12"/>
  <c r="AA62" i="12" s="1"/>
  <c r="I62" i="12"/>
  <c r="K62" i="12"/>
  <c r="O62" i="12"/>
  <c r="Q62" i="12"/>
  <c r="V62" i="12"/>
  <c r="G69" i="12"/>
  <c r="I69" i="12"/>
  <c r="K69" i="12"/>
  <c r="O69" i="12"/>
  <c r="Q69" i="12"/>
  <c r="V69" i="12"/>
  <c r="G73" i="12"/>
  <c r="M73" i="12" s="1"/>
  <c r="I73" i="12"/>
  <c r="K73" i="12"/>
  <c r="O73" i="12"/>
  <c r="Q73" i="12"/>
  <c r="V73" i="12"/>
  <c r="G74" i="12"/>
  <c r="I74" i="12"/>
  <c r="K74" i="12"/>
  <c r="O74" i="12"/>
  <c r="Q74" i="12"/>
  <c r="V74" i="12"/>
  <c r="G77" i="12"/>
  <c r="AA77" i="12" s="1"/>
  <c r="I77" i="12"/>
  <c r="K77" i="12"/>
  <c r="O77" i="12"/>
  <c r="Q77" i="12"/>
  <c r="V77" i="12"/>
  <c r="G79" i="12"/>
  <c r="I79" i="12"/>
  <c r="K79" i="12"/>
  <c r="O79" i="12"/>
  <c r="Q79" i="12"/>
  <c r="V79" i="12"/>
  <c r="G81" i="12"/>
  <c r="AA81" i="12" s="1"/>
  <c r="I81" i="12"/>
  <c r="K81" i="12"/>
  <c r="M81" i="12"/>
  <c r="O81" i="12"/>
  <c r="Q81" i="12"/>
  <c r="V81" i="12"/>
  <c r="G84" i="12"/>
  <c r="G83" i="12" s="1"/>
  <c r="I58" i="1" s="1"/>
  <c r="I84" i="12"/>
  <c r="I83" i="12" s="1"/>
  <c r="K84" i="12"/>
  <c r="K83" i="12" s="1"/>
  <c r="O84" i="12"/>
  <c r="O83" i="12" s="1"/>
  <c r="Q84" i="12"/>
  <c r="Q83" i="12" s="1"/>
  <c r="V84" i="12"/>
  <c r="V83" i="12" s="1"/>
  <c r="G86" i="12"/>
  <c r="AA86" i="12" s="1"/>
  <c r="I86" i="12"/>
  <c r="K86" i="12"/>
  <c r="O86" i="12"/>
  <c r="Q86" i="12"/>
  <c r="V86" i="12"/>
  <c r="G88" i="12"/>
  <c r="I88" i="12"/>
  <c r="K88" i="12"/>
  <c r="O88" i="12"/>
  <c r="Q88" i="12"/>
  <c r="V88" i="12"/>
  <c r="G90" i="12"/>
  <c r="I90" i="12"/>
  <c r="K90" i="12"/>
  <c r="O90" i="12"/>
  <c r="Q90" i="12"/>
  <c r="V90" i="12"/>
  <c r="G93" i="12"/>
  <c r="I93" i="12"/>
  <c r="K93" i="12"/>
  <c r="O93" i="12"/>
  <c r="Q93" i="12"/>
  <c r="V93" i="12"/>
  <c r="M95" i="12"/>
  <c r="I95" i="12"/>
  <c r="K95" i="12"/>
  <c r="O95" i="12"/>
  <c r="Q95" i="12"/>
  <c r="V95" i="12"/>
  <c r="G98" i="12"/>
  <c r="I98" i="12"/>
  <c r="K98" i="12"/>
  <c r="O98" i="12"/>
  <c r="Q98" i="12"/>
  <c r="V98" i="12"/>
  <c r="G100" i="12"/>
  <c r="AA100" i="12" s="1"/>
  <c r="I100" i="12"/>
  <c r="K100" i="12"/>
  <c r="O100" i="12"/>
  <c r="Q100" i="12"/>
  <c r="V100" i="12"/>
  <c r="G106" i="12"/>
  <c r="I106" i="12"/>
  <c r="K106" i="12"/>
  <c r="O106" i="12"/>
  <c r="Q106" i="12"/>
  <c r="V106" i="12"/>
  <c r="G109" i="12"/>
  <c r="I109" i="12"/>
  <c r="K109" i="12"/>
  <c r="O109" i="12"/>
  <c r="Q109" i="12"/>
  <c r="V109" i="12"/>
  <c r="G111" i="12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AA115" i="12" s="1"/>
  <c r="I115" i="12"/>
  <c r="K115" i="12"/>
  <c r="O115" i="12"/>
  <c r="Q115" i="12"/>
  <c r="V115" i="12"/>
  <c r="G118" i="12"/>
  <c r="I118" i="12"/>
  <c r="K118" i="12"/>
  <c r="O118" i="12"/>
  <c r="Q118" i="12"/>
  <c r="V118" i="12"/>
  <c r="G120" i="12"/>
  <c r="I120" i="12"/>
  <c r="K120" i="12"/>
  <c r="O120" i="12"/>
  <c r="Q120" i="12"/>
  <c r="V120" i="12"/>
  <c r="G122" i="12"/>
  <c r="I122" i="12"/>
  <c r="K122" i="12"/>
  <c r="O122" i="12"/>
  <c r="Q122" i="12"/>
  <c r="V122" i="12"/>
  <c r="G124" i="12"/>
  <c r="I124" i="12"/>
  <c r="K124" i="12"/>
  <c r="O124" i="12"/>
  <c r="Q124" i="12"/>
  <c r="V124" i="12"/>
  <c r="G132" i="12"/>
  <c r="AA132" i="12" s="1"/>
  <c r="I132" i="12"/>
  <c r="K132" i="12"/>
  <c r="M132" i="12"/>
  <c r="O132" i="12"/>
  <c r="Q132" i="12"/>
  <c r="V132" i="12"/>
  <c r="G139" i="12"/>
  <c r="I139" i="12"/>
  <c r="K139" i="12"/>
  <c r="O139" i="12"/>
  <c r="Q139" i="12"/>
  <c r="V139" i="12"/>
  <c r="G146" i="12"/>
  <c r="I146" i="12"/>
  <c r="K146" i="12"/>
  <c r="O146" i="12"/>
  <c r="Q146" i="12"/>
  <c r="V146" i="12"/>
  <c r="G148" i="12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AA152" i="12" s="1"/>
  <c r="I152" i="12"/>
  <c r="I151" i="12" s="1"/>
  <c r="K152" i="12"/>
  <c r="O152" i="12"/>
  <c r="Q152" i="12"/>
  <c r="V152" i="12"/>
  <c r="G155" i="12"/>
  <c r="I155" i="12"/>
  <c r="K155" i="12"/>
  <c r="O155" i="12"/>
  <c r="Q155" i="12"/>
  <c r="V155" i="12"/>
  <c r="V151" i="12" s="1"/>
  <c r="G158" i="12"/>
  <c r="AA158" i="12" s="1"/>
  <c r="I158" i="12"/>
  <c r="K158" i="12"/>
  <c r="O158" i="12"/>
  <c r="Q158" i="12"/>
  <c r="V158" i="12"/>
  <c r="G161" i="12"/>
  <c r="I161" i="12"/>
  <c r="K161" i="12"/>
  <c r="O161" i="12"/>
  <c r="Q161" i="12"/>
  <c r="V161" i="12"/>
  <c r="G163" i="12"/>
  <c r="I163" i="12"/>
  <c r="K163" i="12"/>
  <c r="O163" i="12"/>
  <c r="Q163" i="12"/>
  <c r="V163" i="12"/>
  <c r="G169" i="12"/>
  <c r="I169" i="12"/>
  <c r="K169" i="12"/>
  <c r="O169" i="12"/>
  <c r="Q169" i="12"/>
  <c r="V169" i="12"/>
  <c r="G172" i="12"/>
  <c r="I172" i="12"/>
  <c r="K172" i="12"/>
  <c r="O172" i="12"/>
  <c r="Q172" i="12"/>
  <c r="V172" i="12"/>
  <c r="G178" i="12"/>
  <c r="AA178" i="12" s="1"/>
  <c r="I178" i="12"/>
  <c r="K178" i="12"/>
  <c r="O178" i="12"/>
  <c r="Q178" i="12"/>
  <c r="V178" i="12"/>
  <c r="G185" i="12"/>
  <c r="I185" i="12"/>
  <c r="K185" i="12"/>
  <c r="O185" i="12"/>
  <c r="Q185" i="12"/>
  <c r="V185" i="12"/>
  <c r="G192" i="12"/>
  <c r="I192" i="12"/>
  <c r="K192" i="12"/>
  <c r="K191" i="12" s="1"/>
  <c r="O192" i="12"/>
  <c r="Q192" i="12"/>
  <c r="V192" i="12"/>
  <c r="G199" i="12"/>
  <c r="AA199" i="12" s="1"/>
  <c r="I199" i="12"/>
  <c r="K199" i="12"/>
  <c r="O199" i="12"/>
  <c r="Q199" i="12"/>
  <c r="V199" i="12"/>
  <c r="G206" i="12"/>
  <c r="I206" i="12"/>
  <c r="K206" i="12"/>
  <c r="O206" i="12"/>
  <c r="Q206" i="12"/>
  <c r="V206" i="12"/>
  <c r="G222" i="12"/>
  <c r="G221" i="12" s="1"/>
  <c r="I65" i="1" s="1"/>
  <c r="I222" i="12"/>
  <c r="I221" i="12" s="1"/>
  <c r="K222" i="12"/>
  <c r="K221" i="12" s="1"/>
  <c r="O222" i="12"/>
  <c r="O221" i="12" s="1"/>
  <c r="Q222" i="12"/>
  <c r="Q221" i="12" s="1"/>
  <c r="V222" i="12"/>
  <c r="V221" i="12" s="1"/>
  <c r="G224" i="12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G225" i="12" s="1"/>
  <c r="I67" i="1" s="1"/>
  <c r="I226" i="12"/>
  <c r="I225" i="12" s="1"/>
  <c r="K226" i="12"/>
  <c r="K225" i="12" s="1"/>
  <c r="O226" i="12"/>
  <c r="O225" i="12" s="1"/>
  <c r="Q226" i="12"/>
  <c r="Q225" i="12" s="1"/>
  <c r="V226" i="12"/>
  <c r="V225" i="12" s="1"/>
  <c r="G228" i="12"/>
  <c r="I228" i="12"/>
  <c r="K228" i="12"/>
  <c r="O228" i="12"/>
  <c r="Q228" i="12"/>
  <c r="V228" i="12"/>
  <c r="G229" i="12"/>
  <c r="I229" i="12"/>
  <c r="K229" i="12"/>
  <c r="O229" i="12"/>
  <c r="Q229" i="12"/>
  <c r="V229" i="12"/>
  <c r="G230" i="12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O232" i="12"/>
  <c r="Q232" i="12"/>
  <c r="V232" i="12"/>
  <c r="G234" i="12"/>
  <c r="I234" i="12"/>
  <c r="K234" i="12"/>
  <c r="O234" i="12"/>
  <c r="O233" i="12" s="1"/>
  <c r="Q234" i="12"/>
  <c r="V234" i="12"/>
  <c r="V233" i="12" s="1"/>
  <c r="G235" i="12"/>
  <c r="M235" i="12" s="1"/>
  <c r="I235" i="12"/>
  <c r="I233" i="12" s="1"/>
  <c r="K235" i="12"/>
  <c r="O235" i="12"/>
  <c r="Q235" i="12"/>
  <c r="V235" i="12"/>
  <c r="K236" i="12"/>
  <c r="O236" i="12"/>
  <c r="G237" i="12"/>
  <c r="AB237" i="12" s="1"/>
  <c r="I237" i="12"/>
  <c r="I236" i="12" s="1"/>
  <c r="K237" i="12"/>
  <c r="O237" i="12"/>
  <c r="Q237" i="12"/>
  <c r="Q236" i="12" s="1"/>
  <c r="V237" i="12"/>
  <c r="V236" i="12" s="1"/>
  <c r="AE239" i="12"/>
  <c r="F40" i="1" s="1"/>
  <c r="AB235" i="12" l="1"/>
  <c r="M199" i="12"/>
  <c r="M152" i="12"/>
  <c r="M115" i="12"/>
  <c r="Z122" i="12"/>
  <c r="AA122" i="12" s="1"/>
  <c r="M111" i="12"/>
  <c r="AA111" i="12"/>
  <c r="Z150" i="12"/>
  <c r="AA150" i="12"/>
  <c r="Z231" i="12"/>
  <c r="AA231" i="12" s="1"/>
  <c r="M169" i="12"/>
  <c r="AA169" i="12"/>
  <c r="M158" i="12"/>
  <c r="M118" i="12"/>
  <c r="AA118" i="12"/>
  <c r="M86" i="12"/>
  <c r="G20" i="12"/>
  <c r="I51" i="1" s="1"/>
  <c r="AV17" i="12"/>
  <c r="G151" i="12"/>
  <c r="I62" i="1" s="1"/>
  <c r="Z161" i="12"/>
  <c r="AA161" i="12" s="1"/>
  <c r="G22" i="12"/>
  <c r="I52" i="1" s="1"/>
  <c r="M232" i="12"/>
  <c r="Z232" i="12"/>
  <c r="AA232" i="12" s="1"/>
  <c r="M155" i="12"/>
  <c r="AA155" i="12"/>
  <c r="M139" i="12"/>
  <c r="AA139" i="12"/>
  <c r="M229" i="12"/>
  <c r="Z229" i="12"/>
  <c r="AA229" i="12"/>
  <c r="M148" i="12"/>
  <c r="AA148" i="12"/>
  <c r="G191" i="12"/>
  <c r="I64" i="1" s="1"/>
  <c r="AA192" i="12"/>
  <c r="M237" i="12"/>
  <c r="M236" i="12" s="1"/>
  <c r="M178" i="12"/>
  <c r="M228" i="12"/>
  <c r="Z228" i="12"/>
  <c r="AA228" i="12" s="1"/>
  <c r="M206" i="12"/>
  <c r="AA206" i="12"/>
  <c r="M172" i="12"/>
  <c r="AA172" i="12"/>
  <c r="M120" i="12"/>
  <c r="AA120" i="12"/>
  <c r="Q114" i="12"/>
  <c r="Q36" i="12"/>
  <c r="M185" i="12"/>
  <c r="AA185" i="12"/>
  <c r="G236" i="12"/>
  <c r="I70" i="1" s="1"/>
  <c r="I20" i="1" s="1"/>
  <c r="M146" i="12"/>
  <c r="Z146" i="12"/>
  <c r="AA146" i="12" s="1"/>
  <c r="O123" i="12"/>
  <c r="V114" i="12"/>
  <c r="AB239" i="12"/>
  <c r="M230" i="12"/>
  <c r="Z230" i="12"/>
  <c r="AA230" i="12" s="1"/>
  <c r="M224" i="12"/>
  <c r="M223" i="12" s="1"/>
  <c r="Z224" i="12"/>
  <c r="AA224" i="12" s="1"/>
  <c r="M163" i="12"/>
  <c r="AA163" i="12"/>
  <c r="M124" i="12"/>
  <c r="AA124" i="12"/>
  <c r="AA113" i="12"/>
  <c r="Z113" i="12"/>
  <c r="K36" i="12"/>
  <c r="AA226" i="12"/>
  <c r="M109" i="12"/>
  <c r="AA109" i="12"/>
  <c r="M106" i="12"/>
  <c r="AA106" i="12"/>
  <c r="M100" i="12"/>
  <c r="M98" i="12"/>
  <c r="AA98" i="12"/>
  <c r="M88" i="12"/>
  <c r="AA88" i="12"/>
  <c r="Z84" i="12"/>
  <c r="M84" i="12"/>
  <c r="M83" i="12" s="1"/>
  <c r="M79" i="12"/>
  <c r="AA79" i="12"/>
  <c r="M74" i="12"/>
  <c r="AA74" i="12"/>
  <c r="M69" i="12"/>
  <c r="AA69" i="12"/>
  <c r="M77" i="12"/>
  <c r="M62" i="12"/>
  <c r="M58" i="12"/>
  <c r="AA58" i="12"/>
  <c r="G49" i="12"/>
  <c r="I56" i="1" s="1"/>
  <c r="AA50" i="12"/>
  <c r="M42" i="12"/>
  <c r="M41" i="12" s="1"/>
  <c r="AA42" i="12"/>
  <c r="M31" i="12"/>
  <c r="M30" i="12" s="1"/>
  <c r="AA31" i="12"/>
  <c r="M23" i="12"/>
  <c r="M22" i="12" s="1"/>
  <c r="M21" i="12"/>
  <c r="M20" i="12" s="1"/>
  <c r="M18" i="12"/>
  <c r="M17" i="12" s="1"/>
  <c r="AA18" i="12"/>
  <c r="M14" i="12"/>
  <c r="AA14" i="12"/>
  <c r="M15" i="12"/>
  <c r="AA15" i="12"/>
  <c r="M9" i="12"/>
  <c r="AA9" i="12"/>
  <c r="AU19" i="12"/>
  <c r="AV18" i="12" s="1"/>
  <c r="K162" i="12"/>
  <c r="M93" i="12"/>
  <c r="AA93" i="12"/>
  <c r="M90" i="12"/>
  <c r="AA90" i="12"/>
  <c r="G114" i="12"/>
  <c r="I60" i="1" s="1"/>
  <c r="I227" i="12"/>
  <c r="I191" i="12"/>
  <c r="K151" i="12"/>
  <c r="Q123" i="12"/>
  <c r="G233" i="12"/>
  <c r="I69" i="1" s="1"/>
  <c r="I19" i="1" s="1"/>
  <c r="Q227" i="12"/>
  <c r="M227" i="12"/>
  <c r="Q191" i="12"/>
  <c r="O191" i="12"/>
  <c r="O162" i="12"/>
  <c r="Q151" i="12"/>
  <c r="I123" i="12"/>
  <c r="V57" i="12"/>
  <c r="F41" i="1"/>
  <c r="I49" i="1"/>
  <c r="V8" i="12"/>
  <c r="Q57" i="12"/>
  <c r="G17" i="12"/>
  <c r="I50" i="1" s="1"/>
  <c r="F39" i="1"/>
  <c r="F42" i="1" s="1"/>
  <c r="G23" i="1" s="1"/>
  <c r="K123" i="12"/>
  <c r="V85" i="12"/>
  <c r="O57" i="12"/>
  <c r="V227" i="12"/>
  <c r="Q162" i="12"/>
  <c r="K57" i="12"/>
  <c r="Q233" i="12"/>
  <c r="O227" i="12"/>
  <c r="I114" i="12"/>
  <c r="K233" i="12"/>
  <c r="K227" i="12"/>
  <c r="V191" i="12"/>
  <c r="O151" i="12"/>
  <c r="I57" i="12"/>
  <c r="V36" i="12"/>
  <c r="G30" i="12"/>
  <c r="I53" i="1" s="1"/>
  <c r="K8" i="12"/>
  <c r="Q85" i="12"/>
  <c r="O85" i="12"/>
  <c r="K114" i="12"/>
  <c r="K85" i="12"/>
  <c r="I85" i="12"/>
  <c r="V162" i="12"/>
  <c r="AF239" i="12"/>
  <c r="I162" i="12"/>
  <c r="V123" i="12"/>
  <c r="O114" i="12"/>
  <c r="I8" i="12"/>
  <c r="M36" i="12"/>
  <c r="G36" i="12"/>
  <c r="I54" i="1" s="1"/>
  <c r="M234" i="12"/>
  <c r="M233" i="12" s="1"/>
  <c r="G227" i="12"/>
  <c r="I68" i="1" s="1"/>
  <c r="M226" i="12"/>
  <c r="M225" i="12" s="1"/>
  <c r="G223" i="12"/>
  <c r="I66" i="1" s="1"/>
  <c r="I18" i="1" s="1"/>
  <c r="M222" i="12"/>
  <c r="M221" i="12" s="1"/>
  <c r="M192" i="12"/>
  <c r="G162" i="12"/>
  <c r="I63" i="1" s="1"/>
  <c r="M161" i="12"/>
  <c r="G123" i="12"/>
  <c r="I61" i="1" s="1"/>
  <c r="M122" i="12"/>
  <c r="G57" i="12"/>
  <c r="I57" i="1" s="1"/>
  <c r="M50" i="12"/>
  <c r="M49" i="12" s="1"/>
  <c r="G41" i="12"/>
  <c r="I55" i="1" s="1"/>
  <c r="G85" i="12"/>
  <c r="I59" i="1" s="1"/>
  <c r="J28" i="1"/>
  <c r="J26" i="1"/>
  <c r="G38" i="1"/>
  <c r="F38" i="1"/>
  <c r="J23" i="1"/>
  <c r="J24" i="1"/>
  <c r="J25" i="1"/>
  <c r="J27" i="1"/>
  <c r="E24" i="1"/>
  <c r="E26" i="1"/>
  <c r="M191" i="12" l="1"/>
  <c r="M162" i="12"/>
  <c r="M123" i="12"/>
  <c r="M114" i="12"/>
  <c r="Z239" i="12"/>
  <c r="M151" i="12"/>
  <c r="M57" i="12"/>
  <c r="M85" i="12"/>
  <c r="AA84" i="12"/>
  <c r="AA239" i="12"/>
  <c r="M8" i="12"/>
  <c r="I16" i="1"/>
  <c r="AU18" i="12"/>
  <c r="I17" i="1"/>
  <c r="I71" i="1"/>
  <c r="J69" i="1" s="1"/>
  <c r="G40" i="1"/>
  <c r="H40" i="1" s="1"/>
  <c r="I40" i="1" s="1"/>
  <c r="G39" i="1"/>
  <c r="G41" i="1"/>
  <c r="H41" i="1" s="1"/>
  <c r="I41" i="1" s="1"/>
  <c r="G239" i="12"/>
  <c r="A23" i="1"/>
  <c r="Z242" i="12" l="1"/>
  <c r="AA240" i="12" s="1"/>
  <c r="I21" i="1"/>
  <c r="J66" i="1"/>
  <c r="J59" i="1"/>
  <c r="J53" i="1"/>
  <c r="J62" i="1"/>
  <c r="J51" i="1"/>
  <c r="J49" i="1"/>
  <c r="J64" i="1"/>
  <c r="J68" i="1"/>
  <c r="J54" i="1"/>
  <c r="J57" i="1"/>
  <c r="J67" i="1"/>
  <c r="J55" i="1"/>
  <c r="J65" i="1"/>
  <c r="J58" i="1"/>
  <c r="J56" i="1"/>
  <c r="J63" i="1"/>
  <c r="J70" i="1"/>
  <c r="J52" i="1"/>
  <c r="J50" i="1"/>
  <c r="J61" i="1"/>
  <c r="J60" i="1"/>
  <c r="G42" i="1"/>
  <c r="H39" i="1"/>
  <c r="G24" i="1"/>
  <c r="A24" i="1"/>
  <c r="AB240" i="12" l="1"/>
  <c r="Z240" i="12"/>
  <c r="J71" i="1"/>
  <c r="H42" i="1"/>
  <c r="I39" i="1"/>
  <c r="I42" i="1" s="1"/>
  <c r="G25" i="1"/>
  <c r="A25" i="1" s="1"/>
  <c r="G28" i="1"/>
  <c r="J40" i="1" l="1"/>
  <c r="J39" i="1"/>
  <c r="J42" i="1" s="1"/>
  <c r="J41" i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<sst xmlns="http://schemas.openxmlformats.org/spreadsheetml/2006/main" count="1274" uniqueCount="506">
  <si>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</si>
  <si>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</si>
  <si>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</si>
  <si>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</si>
  <si>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</si>
  <si>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</si>
  <si>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</si>
  <si>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</si>
  <si>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</si>
  <si>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</si>
  <si>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</si>
  <si>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</si>
  <si>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</si>
  <si>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</si>
  <si>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</si>
  <si>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</si>
  <si>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</si>
  <si>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</si>
  <si>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</si>
  <si>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</si>
  <si>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</si>
  <si>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</si>
  <si>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</si>
  <si>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</si>
  <si>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</si>
  <si>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</si>
  <si>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</si>
  <si>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</si>
  <si>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</si>
  <si>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</si>
  <si>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</si>
  <si>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</si>
  <si>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</si>
  <si>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</si>
  <si>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</si>
  <si>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</si>
  <si>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</si>
  <si>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</si>
  <si>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</si>
  <si>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</si>
  <si>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</si>
  <si>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</si>
  <si>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</si>
  <si>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</si>
  <si>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 xml:space="preserve">Modernizace učeben </t>
  </si>
  <si>
    <t>Objekt:</t>
  </si>
  <si>
    <t>Rozpočet:</t>
  </si>
  <si>
    <t>1418</t>
  </si>
  <si>
    <t>Modernizace učeben ZŠ Litomyšl</t>
  </si>
  <si>
    <t>Stavba</t>
  </si>
  <si>
    <t>Celkem za stavbu</t>
  </si>
  <si>
    <t>CZK</t>
  </si>
  <si>
    <t>Rekapitulace dílů</t>
  </si>
  <si>
    <t>Typ dílu</t>
  </si>
  <si>
    <t>31</t>
  </si>
  <si>
    <t>Zdi podpěrné a volné</t>
  </si>
  <si>
    <t>34</t>
  </si>
  <si>
    <t>Stěny a příčky</t>
  </si>
  <si>
    <t>41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</si>
  <si>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</si>
  <si>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</si>
  <si>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</si>
  <si>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</si>
  <si>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</si>
  <si>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</si>
  <si>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</si>
  <si>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</si>
  <si>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</si>
  <si>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</si>
  <si>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</si>
  <si>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</si>
  <si>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</si>
  <si>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</si>
  <si>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</si>
  <si>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</si>
  <si>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</si>
  <si>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</si>
  <si>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</si>
  <si>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</si>
  <si>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</si>
  <si>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</si>
  <si>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</si>
  <si>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</si>
  <si>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</si>
  <si>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</si>
  <si>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</si>
  <si>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799A</t>
  </si>
  <si>
    <t xml:space="preserve">Vybavení interiéru 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</si>
  <si>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</si>
  <si>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</si>
  <si>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</si>
  <si>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</si>
  <si>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</si>
  <si>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</si>
  <si>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</si>
  <si>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</si>
  <si>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</si>
  <si>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</si>
  <si>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</si>
  <si>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</si>
  <si>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</si>
  <si>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</si>
  <si>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</si>
  <si>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</si>
  <si>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</si>
  <si>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</si>
  <si>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</si>
  <si>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</si>
  <si>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</si>
  <si>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</si>
  <si>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</si>
  <si>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</si>
  <si>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</si>
  <si>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</si>
  <si>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</si>
  <si>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</si>
  <si>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</si>
  <si>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</si>
  <si>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</si>
  <si>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</si>
  <si>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</si>
  <si>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</si>
  <si>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</si>
  <si>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</si>
  <si>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310271620R00</t>
  </si>
  <si>
    <t>Zazdívka otvorů do 4 m2, pórobet.tvárnice, tl.20cm</t>
  </si>
  <si>
    <t>m3</t>
  </si>
  <si>
    <t>RTS 23/ I</t>
  </si>
  <si>
    <t>Práce</t>
  </si>
  <si>
    <t>POL1_</t>
  </si>
  <si>
    <t>místnost 4.19/4.20 : 0,90*2,02*0,15</t>
  </si>
  <si>
    <t>VV</t>
  </si>
  <si>
    <t>místnost 4.17/4.18 : 0,90*2,02*0,15</t>
  </si>
  <si>
    <t>místnost 4.16/4.17 : 0,90*2,02*0,20</t>
  </si>
  <si>
    <t>místnost 4.14/4.15 : 0,90*2,02*0,15</t>
  </si>
  <si>
    <t>317121047RT2</t>
  </si>
  <si>
    <t>Překlad nenosný pórobetonový, světlost otvoru do 1050 mm překlad nenosný NEP 100-1250, 124 x 24,9 x 10 cm</t>
  </si>
  <si>
    <t>kus</t>
  </si>
  <si>
    <t>317944313R00</t>
  </si>
  <si>
    <t>Válcované nosníky č.14-22 do připravených otvorů</t>
  </si>
  <si>
    <t>t</t>
  </si>
  <si>
    <t>místnost 4.16/4.17 : 1,30*2*17,90*0,001</t>
  </si>
  <si>
    <t>346275111R00</t>
  </si>
  <si>
    <t>m2</t>
  </si>
  <si>
    <t>místnost 4.17 : (2,70+0,13)*2,00</t>
  </si>
  <si>
    <t>41/01-PC</t>
  </si>
  <si>
    <t>D+M minerální akustické panely s rastrem 600x600 m, vč.podkladního roštu</t>
  </si>
  <si>
    <t>Vlastní</t>
  </si>
  <si>
    <t>Indiv</t>
  </si>
  <si>
    <t>612421637R00</t>
  </si>
  <si>
    <t>Omítka vnitřní zdiva, MVC, štuková</t>
  </si>
  <si>
    <t xml:space="preserve">na nové zdivo : </t>
  </si>
  <si>
    <t>místnost 4.14/4.15 : 1,10*2,10*2</t>
  </si>
  <si>
    <t>místnost 4.16/4.17 : 0,60*2,20</t>
  </si>
  <si>
    <t>místnost 4.17/4.18 : 1,10*2,10*2</t>
  </si>
  <si>
    <t>místnost 4.19/4.20 : 1,10*2,10*2</t>
  </si>
  <si>
    <t>místnost 4.17/4.17a : (1,60+1,47+1,60+,50)*3,25-0,80*2,02*2</t>
  </si>
  <si>
    <t>631312141R00</t>
  </si>
  <si>
    <t>Doplnění rýh betonem v dosavadních mazaninách</t>
  </si>
  <si>
    <t xml:space="preserve">po vybouraných dveřích : </t>
  </si>
  <si>
    <t>0,90*0,20*0,05</t>
  </si>
  <si>
    <t>1,00*0,15*0,05*3</t>
  </si>
  <si>
    <t>3,485*0,15*0,05</t>
  </si>
  <si>
    <t>642942111RU3</t>
  </si>
  <si>
    <t>Osazení zárubní dveřních ocelových, pl. do 2,5 m2 včetně dodávky zárubně 700 x 1970 x 150 mm</t>
  </si>
  <si>
    <t>označení D2 : 2</t>
  </si>
  <si>
    <t>642942111RU4</t>
  </si>
  <si>
    <t>Osazení zárubní dveřních ocelových, pl. do 2,5 m2 včetně dodávky zárubně 800 x 1970 x 150 mm</t>
  </si>
  <si>
    <t>označení D1 : 2</t>
  </si>
  <si>
    <t>941955002R00</t>
  </si>
  <si>
    <t>Lešení lehké pomocné, výška podlahy do 1,9 m</t>
  </si>
  <si>
    <t>místnost 4.14+4.15 : 53,61</t>
  </si>
  <si>
    <t>místnost 4.16 : 86,48</t>
  </si>
  <si>
    <t>místnost 4.17 : 40,56</t>
  </si>
  <si>
    <t>místnost 4.17a : 2,25</t>
  </si>
  <si>
    <t>místnost 4.18 : 68,79</t>
  </si>
  <si>
    <t>místnost 4.19+4.20 : 43,38</t>
  </si>
  <si>
    <t>952901111R00</t>
  </si>
  <si>
    <t>Vyčištění budov o výšce podlaží do 4 m</t>
  </si>
  <si>
    <t>962031116R00</t>
  </si>
  <si>
    <t>Bourání příček z cihel pálených plných tl. 140 mm</t>
  </si>
  <si>
    <t>místnost 4.14/4.15 : 3,485*3,25</t>
  </si>
  <si>
    <t>místnost 4.16/4.17 : 0,50*2,10</t>
  </si>
  <si>
    <t>místnost 4.19/4.20 : 1,20*3,25</t>
  </si>
  <si>
    <t>965048250R00</t>
  </si>
  <si>
    <t>Dočištění povrchu po odstranění PVC</t>
  </si>
  <si>
    <t>967031132R00</t>
  </si>
  <si>
    <t>Přisekání rovných ostění cihelných na MVC</t>
  </si>
  <si>
    <t>2,0*0,15*2*2</t>
  </si>
  <si>
    <t>2,00*0,20*2</t>
  </si>
  <si>
    <t>3,485*0,15*2</t>
  </si>
  <si>
    <t>968061125R00</t>
  </si>
  <si>
    <t>Vyvěšení dřevěných dveřních křídel pl. do 2 m2</t>
  </si>
  <si>
    <t>968072455R00</t>
  </si>
  <si>
    <t>Vybourání kovových dveřních zárubní pl. do 2 m2</t>
  </si>
  <si>
    <t>0,90*2,02*3</t>
  </si>
  <si>
    <t>0,80*2,02*2</t>
  </si>
  <si>
    <t>974031666R00</t>
  </si>
  <si>
    <t>Vysekání rýh zeď cihelná vtah. nosníků 15 x 25 cm</t>
  </si>
  <si>
    <t>m</t>
  </si>
  <si>
    <t>místnost 4.16/4.17 : 1,30*2</t>
  </si>
  <si>
    <t>974042557R00</t>
  </si>
  <si>
    <t>Vysekání rýh v podlaze betonové, 10x30 cm</t>
  </si>
  <si>
    <t>místnost 4.16 : 7,10</t>
  </si>
  <si>
    <t>978059531R00</t>
  </si>
  <si>
    <t>Odsekání vnitřních obkladů stěn nad 2 m2</t>
  </si>
  <si>
    <t>místnost 4.17 : 4,22*1,70</t>
  </si>
  <si>
    <t>998011003R00</t>
  </si>
  <si>
    <t>Přesun hmot pro budovy zděné výšky do 24 m</t>
  </si>
  <si>
    <t>Přesun hmot</t>
  </si>
  <si>
    <t>POL7_</t>
  </si>
  <si>
    <t>766411821R00</t>
  </si>
  <si>
    <t>Demontáž obložení stěn palubkami</t>
  </si>
  <si>
    <t>5,21*1,50</t>
  </si>
  <si>
    <t>766411822R00</t>
  </si>
  <si>
    <t>Demontáž podkladových roštů obložení stěn</t>
  </si>
  <si>
    <t>766661112R00</t>
  </si>
  <si>
    <t>Montáž dveří do zárubně,otevíravých 1kř.do 0,8 m</t>
  </si>
  <si>
    <t>766664911R00</t>
  </si>
  <si>
    <t>Vyřezání otvoru v dveřních křídlech kompletizovan.</t>
  </si>
  <si>
    <t>766670021R00</t>
  </si>
  <si>
    <t>Montáž kliky a štítku</t>
  </si>
  <si>
    <t>76669901T00</t>
  </si>
  <si>
    <t xml:space="preserve">Osazení větrací Al mřížky vč.dodávky </t>
  </si>
  <si>
    <t>ks</t>
  </si>
  <si>
    <t>7664118PC</t>
  </si>
  <si>
    <t>Demontáž krytů radiátorů</t>
  </si>
  <si>
    <t>označení K1 : 2,70*(0,33*2+0,60)</t>
  </si>
  <si>
    <t>označení K2 : 2,69*(0,33*2+0,60)</t>
  </si>
  <si>
    <t>označení K3 : 5,60*(0,33*2+0,60)</t>
  </si>
  <si>
    <t>označení K4 : 6,80*(0,33*2+0,60)*2</t>
  </si>
  <si>
    <t>označení K5 : 4,25*(0,33*2+0,60)</t>
  </si>
  <si>
    <t>54914594R</t>
  </si>
  <si>
    <t>Kliky se štítem dveř.  804  FAB/90 Cr</t>
  </si>
  <si>
    <t>SPCM</t>
  </si>
  <si>
    <t>Specifikace</t>
  </si>
  <si>
    <t>POL3_</t>
  </si>
  <si>
    <t>61161802R</t>
  </si>
  <si>
    <t>Dveře vnitřní hladké plné 1kř. 70x197</t>
  </si>
  <si>
    <t>61161803R</t>
  </si>
  <si>
    <t>Dveře vnitřní hladké plné 1kř. 80x197</t>
  </si>
  <si>
    <t>998766203R00</t>
  </si>
  <si>
    <t>Přesun hmot pro truhlářské konstr., výšky do 24 m</t>
  </si>
  <si>
    <t>767583354R00</t>
  </si>
  <si>
    <t>Montáž vložené lišty</t>
  </si>
  <si>
    <t>označení D1 : 0,80*2</t>
  </si>
  <si>
    <t>55331221R</t>
  </si>
  <si>
    <t>Prahová lišta PL-2, l=700 mm s profilovým silikonovým těsněním</t>
  </si>
  <si>
    <t>55331222R</t>
  </si>
  <si>
    <t>Prahová lišta PL-2, l=800 mm s profilovým silikonovým těsněním</t>
  </si>
  <si>
    <t>998767203R00</t>
  </si>
  <si>
    <t>Přesun hmot pro zámečnické konstr., výšky do 24 m</t>
  </si>
  <si>
    <t>776421100RT1</t>
  </si>
  <si>
    <t>Lepení podlahových soklíků z PVC a vinylu pouze lepení - soklík ve specifikaci</t>
  </si>
  <si>
    <t>místnost 4.14+4.15 : (7,50+4,015+7,20+1,80+0,40)*2-(0,90*3+0,80)</t>
  </si>
  <si>
    <t>místnost 4.16 : (11,60+7,50+0,50+0,20)*2-(0,80*2+0,90)</t>
  </si>
  <si>
    <t>místnost 4.17 : (7,50+5,60)*2-(0,90+0,90+0,70)</t>
  </si>
  <si>
    <t>místnost 4.17a : (1,47+1,50)*2-0,70</t>
  </si>
  <si>
    <t>místnost 4.18 : (9,01+7,70+0,40*2)*2-(0,90*2+0,80)</t>
  </si>
  <si>
    <t>místnost 4.19 : (7,70+2,94)*2-(0,90+0,80)</t>
  </si>
  <si>
    <t>místnost 4.20 : (7,70+2,70)*2-0,90*2</t>
  </si>
  <si>
    <t>776511810R00</t>
  </si>
  <si>
    <t>Odstranění PVC a koberců lepených bez podložky</t>
  </si>
  <si>
    <t>776521200R00</t>
  </si>
  <si>
    <t>Lepení povlakových podlah z dílců PVC a CV (vinyl)</t>
  </si>
  <si>
    <t>28342455R</t>
  </si>
  <si>
    <t>Lišta soklová PVC pro vinyl  60x13,3 mm</t>
  </si>
  <si>
    <t>175,37*1,10</t>
  </si>
  <si>
    <t>28410105R</t>
  </si>
  <si>
    <t>Marmoleum tl. 2,5 mm, š. 2 m dl. 32 m</t>
  </si>
  <si>
    <t>295,07*1,05</t>
  </si>
  <si>
    <t>998776203R00</t>
  </si>
  <si>
    <t>Přesun hmot pro podlahy povlakové, výšky do 24 m</t>
  </si>
  <si>
    <t>781101210RT1</t>
  </si>
  <si>
    <t xml:space="preserve">Penetrace podkladu pod obklady penetrační nátěr </t>
  </si>
  <si>
    <t>místnost 4.15 : 1,80*0,70</t>
  </si>
  <si>
    <t>místnost 4.17 : 2,70*1,70</t>
  </si>
  <si>
    <t>781475114RU1</t>
  </si>
  <si>
    <t>597813600PC</t>
  </si>
  <si>
    <t>Obkládačka keramická 20x20 cm dle stávajicího obkladu</t>
  </si>
  <si>
    <t>místnost 4.15 : 1,80*0,70*1,05</t>
  </si>
  <si>
    <t>místnost 4.17 : 2,70*1,70*1,05</t>
  </si>
  <si>
    <t>998781203R00</t>
  </si>
  <si>
    <t>Přesun hmot pro obklady keramické, výšky do 24 m</t>
  </si>
  <si>
    <t>783201811R00</t>
  </si>
  <si>
    <t>Odstranění nátěrů z kovových konstrukcí oškrábáním</t>
  </si>
  <si>
    <t>783225100R00</t>
  </si>
  <si>
    <t>Nátěr syntetický kovových konstrukcí 2x + 1x email</t>
  </si>
  <si>
    <t>označení D1 : (0,90+2,02*2)*0,30*2</t>
  </si>
  <si>
    <t>783225600R00</t>
  </si>
  <si>
    <t>Nátěr syntetický kovových konstrukcí 2x email</t>
  </si>
  <si>
    <t>783226100R00</t>
  </si>
  <si>
    <t>Nátěr syntetický kovových konstrukcí základní</t>
  </si>
  <si>
    <t>válcované nosníky : 1,60*2*0,574</t>
  </si>
  <si>
    <t>783903811R00</t>
  </si>
  <si>
    <t>Odmaštění chemickými rozpouštědly</t>
  </si>
  <si>
    <t>784191101R00</t>
  </si>
  <si>
    <t>Penetrace podkladu univerzální 1x</t>
  </si>
  <si>
    <t>784195212R00</t>
  </si>
  <si>
    <t>Malba bílá, bez penetrace, 2 x</t>
  </si>
  <si>
    <t>784452921R00</t>
  </si>
  <si>
    <t>Oprava,malba směsí tekut.2x,1bar+oškr. míst. 3,8 m</t>
  </si>
  <si>
    <t xml:space="preserve">stropy : </t>
  </si>
  <si>
    <t xml:space="preserve">stěny : </t>
  </si>
  <si>
    <t>místnost 4.14+4.15 : (7,50+6,80+1,80+0,40)*2*3,25-(3,485*3,25*2+1,85*2,40*3+2,40*2,08)</t>
  </si>
  <si>
    <t>místnost 4.16 : (11,60+7,50+0,20+0,50)*2*3,25-(1,85*2,40*5)</t>
  </si>
  <si>
    <t>místnost 4.17 : (7,70+5,60)*2*3,25-(2,44*2,37*2)</t>
  </si>
  <si>
    <t>místnost 4.18 : (7,70+9,01+0,40*2)*2*3,25-(2,44*2,37*3)</t>
  </si>
  <si>
    <t>místnost 4.19 : (7,70+2,69)*2*3,25-2,44*2,37</t>
  </si>
  <si>
    <t>místnost 4.20 : (7,70+2,70)*2*3,25-2,44*2,37</t>
  </si>
  <si>
    <t>799/01</t>
  </si>
  <si>
    <t>Vybavení a nábytek - viz kusovník v projektové dokumentaci</t>
  </si>
  <si>
    <t>kpl</t>
  </si>
  <si>
    <t>21/1-PC</t>
  </si>
  <si>
    <t>Drobné úpravy stávajicí elektroinstalace v souvislosti s projektovými úpravami</t>
  </si>
  <si>
    <t>33/1-PC</t>
  </si>
  <si>
    <t>Výměna stávajícího výtahu za nový a všechny související práce - viz technická dokumentace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</si>
  <si>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</si>
  <si>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</si>
  <si>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</si>
  <si>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</si>
  <si>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</si>
  <si>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</si>
  <si>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</si>
  <si>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</si>
  <si>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</si>
  <si>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</si>
  <si>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</si>
  <si>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</si>
  <si>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</si>
  <si>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</si>
  <si>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</si>
  <si>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</si>
  <si>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</si>
  <si>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</si>
  <si>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</si>
  <si>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</si>
  <si>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005241010R</t>
  </si>
  <si>
    <t xml:space="preserve">Dokumentace skutečného provedení </t>
  </si>
  <si>
    <t>POL99_8</t>
  </si>
  <si>
    <t>SUM</t>
  </si>
  <si>
    <t>Poznámky uchazeče k zadání</t>
  </si>
  <si>
    <t>POPUZIV</t>
  </si>
  <si>
    <t>END</t>
  </si>
  <si>
    <t>Přizdívky z pórobetonových desek  tl. 50 mm</t>
  </si>
  <si>
    <t>Obklad vnitřní stěn keramický, do tmele, 20x20 cm, flex.lepidlo, spár.hmota</t>
  </si>
  <si>
    <t>DĚLENÍ POLOŽEK</t>
  </si>
  <si>
    <t>PŘÍMÉ / ZPŮSOBILÉ</t>
  </si>
  <si>
    <t xml:space="preserve"> </t>
  </si>
  <si>
    <t>NEPŘÍMÉ
/
NEZPŮSOBILÉ</t>
  </si>
  <si>
    <t>KABINETY</t>
  </si>
  <si>
    <t>OSTATNÍ</t>
  </si>
  <si>
    <t xml:space="preserve"> ---</t>
  </si>
  <si>
    <t>4.14+4.15</t>
  </si>
  <si>
    <t>KABINET FYZIKY</t>
  </si>
  <si>
    <t>č.m.</t>
  </si>
  <si>
    <t>účel</t>
  </si>
  <si>
    <t>plocha m2</t>
  </si>
  <si>
    <t xml:space="preserve"> 4.16</t>
  </si>
  <si>
    <t xml:space="preserve"> 4.17</t>
  </si>
  <si>
    <t xml:space="preserve"> 4.17a</t>
  </si>
  <si>
    <t xml:space="preserve"> 4.18</t>
  </si>
  <si>
    <t>4.19+4.20</t>
  </si>
  <si>
    <t>UČEBNA FYZIKY</t>
  </si>
  <si>
    <t>UČEBNA CHEMIE</t>
  </si>
  <si>
    <t>SKLAD CHEMIKÁLIÍ</t>
  </si>
  <si>
    <t>UČEBNA PŘÍRODOPISU</t>
  </si>
  <si>
    <t>KABINET PŘÍRODOPISU A CHEMIE</t>
  </si>
  <si>
    <t>LEGENDA ŘEŠENÝCH MÍSTNOSTÍ</t>
  </si>
  <si>
    <t>KUSOVNÍK VYBAVENÍ A NÁBYTKU</t>
  </si>
  <si>
    <t>OZNAČENÍ</t>
  </si>
  <si>
    <t>NÁZEV</t>
  </si>
  <si>
    <t>KS</t>
  </si>
  <si>
    <t>CENA ZA KS(bez DPH)</t>
  </si>
  <si>
    <t>CENA celkem</t>
  </si>
  <si>
    <t>V1</t>
  </si>
  <si>
    <t>PSACÍ STŮL</t>
  </si>
  <si>
    <t>V2</t>
  </si>
  <si>
    <t>KUCHYŇSKÁ LINKA</t>
  </si>
  <si>
    <t>V3</t>
  </si>
  <si>
    <t>BOTNÍK S VĚŠÁKEM</t>
  </si>
  <si>
    <t>V4</t>
  </si>
  <si>
    <t>SKŘÍŇ</t>
  </si>
  <si>
    <t>V5</t>
  </si>
  <si>
    <t>KNIHOVNA</t>
  </si>
  <si>
    <t>V6</t>
  </si>
  <si>
    <t>PRACOVNÍ STŮL</t>
  </si>
  <si>
    <t>V8</t>
  </si>
  <si>
    <t>V9</t>
  </si>
  <si>
    <t>V10</t>
  </si>
  <si>
    <t>V11</t>
  </si>
  <si>
    <t>V12</t>
  </si>
  <si>
    <t>STOLIČKA</t>
  </si>
  <si>
    <t>V13</t>
  </si>
  <si>
    <t>KANCELÁŘSKÁ ŽIDLE</t>
  </si>
  <si>
    <t>V14</t>
  </si>
  <si>
    <t>NÁSTĚNNÉ/STOLNÍ SVÍTIDLO</t>
  </si>
  <si>
    <t>V15</t>
  </si>
  <si>
    <t>ODKLÁDACÍ STOLEK</t>
  </si>
  <si>
    <t>V16</t>
  </si>
  <si>
    <t>GAUČ + KŘESLO</t>
  </si>
  <si>
    <t>V17</t>
  </si>
  <si>
    <t>SKLÁDACÍ SCHŮDKY</t>
  </si>
  <si>
    <t>V18</t>
  </si>
  <si>
    <t>POJÍZDNÝ STOJAN NA MAPY</t>
  </si>
  <si>
    <t>V19</t>
  </si>
  <si>
    <t>TISKÁRNA</t>
  </si>
  <si>
    <t>V20</t>
  </si>
  <si>
    <t>ODPADKOVÝ KOŠ</t>
  </si>
  <si>
    <t>V21</t>
  </si>
  <si>
    <t>NÁSTĚNNÉ ZRCADLO</t>
  </si>
  <si>
    <t>V22</t>
  </si>
  <si>
    <t>KATEDRA</t>
  </si>
  <si>
    <t>V23</t>
  </si>
  <si>
    <t>DŘEZOVÁ SKŘÍŇKA</t>
  </si>
  <si>
    <t>V24</t>
  </si>
  <si>
    <t>V25</t>
  </si>
  <si>
    <t>ŠATNÍ BOXY</t>
  </si>
  <si>
    <t>V26</t>
  </si>
  <si>
    <t>V27</t>
  </si>
  <si>
    <t>V28</t>
  </si>
  <si>
    <t>ŽÁKOVSKÁ ŽIDLE</t>
  </si>
  <si>
    <t>V30</t>
  </si>
  <si>
    <t>ŽÁKOVSKÝ STŮL</t>
  </si>
  <si>
    <t>V31</t>
  </si>
  <si>
    <t>ŽIDLE</t>
  </si>
  <si>
    <t>V32</t>
  </si>
  <si>
    <t>V33</t>
  </si>
  <si>
    <t>VIZUALIZÉR</t>
  </si>
  <si>
    <t>V34</t>
  </si>
  <si>
    <t>LASEROVÝ PROJEKTOR</t>
  </si>
  <si>
    <t>V35</t>
  </si>
  <si>
    <t>ŠKOLNÍ KERAMICKÁ TABULE</t>
  </si>
  <si>
    <t>V36</t>
  </si>
  <si>
    <t>NOTEBOOK + DOKOVACÍ STANICE</t>
  </si>
  <si>
    <t>V37</t>
  </si>
  <si>
    <t>V38</t>
  </si>
  <si>
    <t>SKŘÍŇKA POD DIGESTOŘ</t>
  </si>
  <si>
    <t>V39</t>
  </si>
  <si>
    <t>DIGESTOŘ</t>
  </si>
  <si>
    <t>V40</t>
  </si>
  <si>
    <t>MAGNETICKÁ TABULE</t>
  </si>
  <si>
    <t>V41</t>
  </si>
  <si>
    <t>NÁSTĚNNÝ VĚŠÁK</t>
  </si>
  <si>
    <t>V42</t>
  </si>
  <si>
    <t>V43</t>
  </si>
  <si>
    <t>V44</t>
  </si>
  <si>
    <t>JEDNOLAVICE S ŽIDLÍ</t>
  </si>
  <si>
    <t>V45</t>
  </si>
  <si>
    <t>V46</t>
  </si>
  <si>
    <t>PRACOVNÍ DESKA 1</t>
  </si>
  <si>
    <t>PRACOVNÍ DESKA 2</t>
  </si>
  <si>
    <t>V47</t>
  </si>
  <si>
    <t>V48</t>
  </si>
  <si>
    <t>NÁSTĚNNÁ POLICE</t>
  </si>
  <si>
    <t>V49</t>
  </si>
  <si>
    <t>V50</t>
  </si>
  <si>
    <t>VĚŠÁK S BOTNÍKEM</t>
  </si>
  <si>
    <t>V51</t>
  </si>
  <si>
    <t>V52</t>
  </si>
  <si>
    <t>KŘESLO</t>
  </si>
  <si>
    <t>V53</t>
  </si>
  <si>
    <t>POJÍZDNÝ STOJAN</t>
  </si>
  <si>
    <t>V54</t>
  </si>
  <si>
    <t>V56</t>
  </si>
  <si>
    <t>NÁSTĚNNÉ REPRODUKTORY</t>
  </si>
  <si>
    <t>V57</t>
  </si>
  <si>
    <t>NÁSTĚNNÁ LÉKÁRNIČKA</t>
  </si>
  <si>
    <t>V58</t>
  </si>
  <si>
    <t>SKŘÍŇKA MA TISKÁRNU</t>
  </si>
  <si>
    <t>V59</t>
  </si>
  <si>
    <t>NÁSTĚNKA</t>
  </si>
  <si>
    <t>K1</t>
  </si>
  <si>
    <t>KRYTÍ RADIÁTORU dl. 2700 mm</t>
  </si>
  <si>
    <t>K2</t>
  </si>
  <si>
    <t>KRYTÍ RADIÁTORU dl. 2690 mm</t>
  </si>
  <si>
    <t>K3</t>
  </si>
  <si>
    <t>KRYTÍ RADIÁTORU dl. 5600 mm</t>
  </si>
  <si>
    <t>K4</t>
  </si>
  <si>
    <t>KRYTÍ RADIÁTORU dl. 6800 mm</t>
  </si>
  <si>
    <t>K5</t>
  </si>
  <si>
    <t>KRYTÍ RADIÁTORU dl. 4250 mm</t>
  </si>
  <si>
    <t>M.Č.</t>
  </si>
  <si>
    <t xml:space="preserve"> 4.16/17/18</t>
  </si>
  <si>
    <t xml:space="preserve"> 4.17/18</t>
  </si>
  <si>
    <t xml:space="preserve"> 4.16/18</t>
  </si>
  <si>
    <t>4.14+4.15 / 4.19+4.20</t>
  </si>
  <si>
    <t>4.14+4.15 / 4.16</t>
  </si>
  <si>
    <t xml:space="preserve"> 4.19</t>
  </si>
  <si>
    <t xml:space="preserve"> 4.20</t>
  </si>
  <si>
    <t>kabinety</t>
  </si>
  <si>
    <t>ostatní</t>
  </si>
  <si>
    <t>POZNÁMKA</t>
  </si>
  <si>
    <t xml:space="preserve"> 1/1</t>
  </si>
  <si>
    <t xml:space="preserve"> 3/2</t>
  </si>
  <si>
    <t xml:space="preserve"> 32,87% / 67,13%</t>
  </si>
  <si>
    <t>označení D2 : 1</t>
  </si>
  <si>
    <t>označení D2 : 0,70*1</t>
  </si>
  <si>
    <t xml:space="preserve"> 1/2</t>
  </si>
  <si>
    <t>napůl</t>
  </si>
  <si>
    <t>označení D2 : (0,80+2,02*2)*0,30</t>
  </si>
  <si>
    <t>Město Litomyšl</t>
  </si>
  <si>
    <t>570 01</t>
  </si>
  <si>
    <t>Litomyšl</t>
  </si>
  <si>
    <t>Bří  Šťastných 1000</t>
  </si>
  <si>
    <t>Krejčí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</si>
</sst>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0"/>
      <color rgb="FFFF0000"/>
      <name val="Arial CE"/>
      <charset val="238"/>
    </font>
    <font>
      <b/>
      <sz val="8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8"/>
      <name val="Arial CE"/>
      <charset val="238"/>
    </font>
    <font>
      <sz val="9"/>
      <color rgb="FF00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8" fillId="8" borderId="51" xfId="0" applyFont="1" applyFill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0" fillId="9" borderId="39" xfId="0" applyFill="1" applyBorder="1" applyAlignment="1">
      <alignment horizontal="center"/>
    </xf>
    <xf numFmtId="3" fontId="0" fillId="0" borderId="39" xfId="0" applyNumberFormat="1" applyBorder="1"/>
    <xf numFmtId="0" fontId="0" fillId="0" borderId="0" xfId="0" applyAlignment="1">
      <alignment horizontal="right"/>
    </xf>
    <xf numFmtId="0" fontId="0" fillId="9" borderId="38" xfId="0" applyFill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17" fontId="13" fillId="6" borderId="39" xfId="0" applyNumberFormat="1" applyFont="1" applyFill="1" applyBorder="1" applyAlignment="1">
      <alignment horizontal="center"/>
    </xf>
    <xf numFmtId="0" fontId="13" fillId="6" borderId="39" xfId="0" applyFont="1" applyFill="1" applyBorder="1" applyAlignment="1">
      <alignment horizontal="center"/>
    </xf>
    <xf numFmtId="0" fontId="16" fillId="6" borderId="39" xfId="0" applyFont="1" applyFill="1" applyBorder="1" applyAlignment="1">
      <alignment horizontal="center"/>
    </xf>
    <xf numFmtId="0" fontId="19" fillId="6" borderId="50" xfId="0" applyFont="1" applyFill="1" applyBorder="1" applyAlignment="1">
      <alignment horizontal="center"/>
    </xf>
    <xf numFmtId="0" fontId="0" fillId="10" borderId="26" xfId="0" applyFill="1" applyBorder="1" applyAlignment="1">
      <alignment horizontal="center" vertical="center" wrapText="1"/>
    </xf>
    <xf numFmtId="0" fontId="13" fillId="10" borderId="39" xfId="0" applyFont="1" applyFill="1" applyBorder="1" applyAlignment="1">
      <alignment horizontal="center"/>
    </xf>
    <xf numFmtId="0" fontId="16" fillId="10" borderId="39" xfId="0" applyFont="1" applyFill="1" applyBorder="1" applyAlignment="1">
      <alignment horizontal="center"/>
    </xf>
    <xf numFmtId="0" fontId="13" fillId="10" borderId="39" xfId="0" applyFont="1" applyFill="1" applyBorder="1" applyAlignment="1">
      <alignment vertical="center"/>
    </xf>
    <xf numFmtId="0" fontId="9" fillId="10" borderId="39" xfId="0" applyFont="1" applyFill="1" applyBorder="1" applyAlignment="1">
      <alignment vertical="center"/>
    </xf>
    <xf numFmtId="0" fontId="13" fillId="10" borderId="39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center" vertical="center"/>
    </xf>
    <xf numFmtId="0" fontId="19" fillId="10" borderId="48" xfId="0" applyFont="1" applyFill="1" applyBorder="1" applyAlignment="1">
      <alignment horizontal="center"/>
    </xf>
    <xf numFmtId="0" fontId="0" fillId="10" borderId="39" xfId="0" applyFill="1" applyBorder="1" applyAlignment="1">
      <alignment horizontal="center"/>
    </xf>
    <xf numFmtId="0" fontId="0" fillId="10" borderId="39" xfId="0" applyFill="1" applyBorder="1"/>
    <xf numFmtId="0" fontId="0" fillId="10" borderId="39" xfId="0" applyFill="1" applyBorder="1" applyAlignment="1">
      <alignment horizontal="right"/>
    </xf>
    <xf numFmtId="3" fontId="0" fillId="10" borderId="39" xfId="0" applyNumberFormat="1" applyFill="1" applyBorder="1" applyAlignment="1">
      <alignment horizontal="right"/>
    </xf>
    <xf numFmtId="3" fontId="0" fillId="10" borderId="39" xfId="0" applyNumberFormat="1" applyFill="1" applyBorder="1"/>
    <xf numFmtId="0" fontId="0" fillId="10" borderId="0" xfId="0" applyFill="1" applyAlignment="1">
      <alignment horizontal="center" vertical="center"/>
    </xf>
    <xf numFmtId="17" fontId="0" fillId="10" borderId="0" xfId="0" applyNumberFormat="1" applyFill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6" borderId="39" xfId="0" applyFill="1" applyBorder="1" applyAlignment="1">
      <alignment horizontal="right"/>
    </xf>
    <xf numFmtId="3" fontId="0" fillId="6" borderId="39" xfId="0" applyNumberFormat="1" applyFill="1" applyBorder="1"/>
    <xf numFmtId="17" fontId="0" fillId="6" borderId="0" xfId="0" applyNumberFormat="1" applyFill="1" applyAlignment="1">
      <alignment horizontal="center" vertical="center"/>
    </xf>
    <xf numFmtId="0" fontId="0" fillId="6" borderId="39" xfId="0" applyFill="1" applyBorder="1"/>
    <xf numFmtId="3" fontId="0" fillId="6" borderId="39" xfId="0" applyNumberFormat="1" applyFill="1" applyBorder="1" applyAlignment="1">
      <alignment horizontal="right"/>
    </xf>
    <xf numFmtId="0" fontId="0" fillId="6" borderId="0" xfId="0" applyFill="1" applyAlignment="1">
      <alignment horizontal="center" vertical="center"/>
    </xf>
    <xf numFmtId="0" fontId="0" fillId="10" borderId="20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3" fontId="0" fillId="10" borderId="3" xfId="0" applyNumberFormat="1" applyFill="1" applyBorder="1"/>
    <xf numFmtId="0" fontId="0" fillId="6" borderId="5" xfId="0" applyFill="1" applyBorder="1"/>
    <xf numFmtId="3" fontId="0" fillId="0" borderId="53" xfId="0" applyNumberFormat="1" applyBorder="1"/>
    <xf numFmtId="0" fontId="0" fillId="0" borderId="54" xfId="0" applyBorder="1"/>
    <xf numFmtId="3" fontId="0" fillId="0" borderId="55" xfId="0" applyNumberFormat="1" applyBorder="1"/>
    <xf numFmtId="0" fontId="0" fillId="0" borderId="56" xfId="0" applyBorder="1"/>
    <xf numFmtId="0" fontId="0" fillId="0" borderId="55" xfId="0" applyBorder="1"/>
    <xf numFmtId="3" fontId="0" fillId="0" borderId="56" xfId="0" applyNumberFormat="1" applyBorder="1"/>
    <xf numFmtId="0" fontId="0" fillId="0" borderId="57" xfId="0" applyBorder="1"/>
    <xf numFmtId="3" fontId="0" fillId="0" borderId="58" xfId="0" applyNumberFormat="1" applyBorder="1"/>
    <xf numFmtId="3" fontId="16" fillId="10" borderId="0" xfId="0" applyNumberFormat="1" applyFont="1" applyFill="1"/>
    <xf numFmtId="0" fontId="16" fillId="6" borderId="0" xfId="0" applyFont="1" applyFill="1"/>
    <xf numFmtId="4" fontId="16" fillId="6" borderId="0" xfId="0" applyNumberFormat="1" applyFont="1" applyFill="1"/>
    <xf numFmtId="164" fontId="17" fillId="6" borderId="0" xfId="0" applyNumberFormat="1" applyFont="1" applyFill="1" applyAlignment="1">
      <alignment vertical="top" wrapText="1" shrinkToFit="1"/>
    </xf>
    <xf numFmtId="164" fontId="17" fillId="10" borderId="0" xfId="0" applyNumberFormat="1" applyFont="1" applyFill="1" applyAlignment="1">
      <alignment vertical="top" wrapText="1" shrinkToFit="1"/>
    </xf>
    <xf numFmtId="4" fontId="16" fillId="6" borderId="0" xfId="0" applyNumberFormat="1" applyFont="1" applyFill="1" applyAlignment="1">
      <alignment vertic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4" fontId="16" fillId="6" borderId="0" xfId="0" applyNumberFormat="1" applyFont="1" applyFill="1" applyAlignment="1">
      <alignment horizontal="center" vertical="top" shrinkToFit="1"/>
    </xf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16" fontId="22" fillId="0" borderId="0" xfId="0" applyNumberFormat="1" applyFont="1" applyAlignment="1">
      <alignment horizontal="center" vertical="center"/>
    </xf>
    <xf numFmtId="16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6" fillId="10" borderId="0" xfId="0" applyFont="1" applyFill="1"/>
    <xf numFmtId="4" fontId="16" fillId="10" borderId="0" xfId="0" applyNumberFormat="1" applyFont="1" applyFill="1" applyAlignment="1">
      <alignment vertical="center"/>
    </xf>
    <xf numFmtId="4" fontId="16" fillId="10" borderId="0" xfId="0" applyNumberFormat="1" applyFont="1" applyFill="1"/>
    <xf numFmtId="4" fontId="16" fillId="8" borderId="0" xfId="0" applyNumberFormat="1" applyFont="1" applyFill="1"/>
    <xf numFmtId="0" fontId="0" fillId="8" borderId="50" xfId="0" applyFill="1" applyBorder="1"/>
    <xf numFmtId="4" fontId="0" fillId="6" borderId="49" xfId="0" applyNumberFormat="1" applyFill="1" applyBorder="1"/>
    <xf numFmtId="0" fontId="0" fillId="10" borderId="48" xfId="0" applyFill="1" applyBorder="1"/>
    <xf numFmtId="0" fontId="13" fillId="9" borderId="51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21" fillId="0" borderId="11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0" fillId="9" borderId="3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61" t="s">
        <v>41</v>
      </c>
      <c r="B2" s="261"/>
      <c r="C2" s="261"/>
      <c r="D2" s="261"/>
      <c r="E2" s="261"/>
      <c r="F2" s="261"/>
      <c r="G2" s="26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42578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97" t="s">
        <v>4</v>
      </c>
      <c r="C1" s="298"/>
      <c r="D1" s="298"/>
      <c r="E1" s="298"/>
      <c r="F1" s="298"/>
      <c r="G1" s="298"/>
      <c r="H1" s="298"/>
      <c r="I1" s="298"/>
      <c r="J1" s="299"/>
    </row>
    <row r="2" spans="1:15" ht="36" customHeight="1" x14ac:dyDescent="0.2">
      <c r="A2" s="2"/>
      <c r="B2" s="76" t="s">
        <v>24</v>
      </c>
      <c r="C2" s="77"/>
      <c r="D2" s="78" t="s">
        <v>47</v>
      </c>
      <c r="E2" s="303" t="s">
        <v>48</v>
      </c>
      <c r="F2" s="304"/>
      <c r="G2" s="304"/>
      <c r="H2" s="304"/>
      <c r="I2" s="304"/>
      <c r="J2" s="305"/>
      <c r="O2" s="1"/>
    </row>
    <row r="3" spans="1:15" ht="27" customHeight="1" x14ac:dyDescent="0.2">
      <c r="A3" s="2"/>
      <c r="B3" s="79" t="s">
        <v>45</v>
      </c>
      <c r="C3" s="77"/>
      <c r="D3" s="80" t="s">
        <v>43</v>
      </c>
      <c r="E3" s="306" t="s">
        <v>44</v>
      </c>
      <c r="F3" s="307"/>
      <c r="G3" s="307"/>
      <c r="H3" s="307"/>
      <c r="I3" s="307"/>
      <c r="J3" s="308"/>
    </row>
    <row r="4" spans="1:15" ht="23.25" customHeight="1" x14ac:dyDescent="0.2">
      <c r="A4" s="75">
        <v>1906</v>
      </c>
      <c r="B4" s="81" t="s">
        <v>46</v>
      </c>
      <c r="C4" s="82"/>
      <c r="D4" s="83" t="s">
        <v>43</v>
      </c>
      <c r="E4" s="286" t="s">
        <v>44</v>
      </c>
      <c r="F4" s="287"/>
      <c r="G4" s="287"/>
      <c r="H4" s="287"/>
      <c r="I4" s="287"/>
      <c r="J4" s="288"/>
    </row>
    <row r="5" spans="1:15" ht="24" customHeight="1" x14ac:dyDescent="0.2">
      <c r="A5" s="2"/>
      <c r="B5" s="31" t="s">
        <v>23</v>
      </c>
      <c r="D5" s="291" t="s">
        <v>501</v>
      </c>
      <c r="E5" s="292"/>
      <c r="F5" s="292"/>
      <c r="G5" s="29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93" t="s">
        <v>504</v>
      </c>
      <c r="E6" s="294"/>
      <c r="F6" s="294"/>
      <c r="G6" s="2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 t="s">
        <v>502</v>
      </c>
      <c r="E7" s="295" t="s">
        <v>503</v>
      </c>
      <c r="F7" s="296"/>
      <c r="G7" s="2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10"/>
      <c r="E11" s="310"/>
      <c r="F11" s="310"/>
      <c r="G11" s="310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85"/>
      <c r="E12" s="285"/>
      <c r="F12" s="285"/>
      <c r="G12" s="285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89"/>
      <c r="F13" s="290"/>
      <c r="G13" s="29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187" t="s">
        <v>505</v>
      </c>
      <c r="E14" s="59" t="s">
        <v>348</v>
      </c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0"/>
      <c r="D15" s="54"/>
      <c r="E15" s="309"/>
      <c r="F15" s="309"/>
      <c r="G15" s="311"/>
      <c r="H15" s="311"/>
      <c r="I15" s="311" t="s">
        <v>31</v>
      </c>
      <c r="J15" s="312"/>
    </row>
    <row r="16" spans="1:15" ht="23.25" customHeight="1" x14ac:dyDescent="0.2">
      <c r="A16" s="138" t="s">
        <v>26</v>
      </c>
      <c r="B16" s="38" t="s">
        <v>26</v>
      </c>
      <c r="C16" s="61"/>
      <c r="D16" s="62"/>
      <c r="E16" s="274"/>
      <c r="F16" s="275"/>
      <c r="G16" s="274"/>
      <c r="H16" s="275"/>
      <c r="I16" s="274">
        <f>SUMIF(F49:F70,A16,I49:I70)+SUMIF(F49:F70,"PSU",I49:I70)</f>
        <v>0</v>
      </c>
      <c r="J16" s="276"/>
    </row>
    <row r="17" spans="1:10" ht="23.25" customHeight="1" x14ac:dyDescent="0.2">
      <c r="A17" s="138" t="s">
        <v>27</v>
      </c>
      <c r="B17" s="38" t="s">
        <v>27</v>
      </c>
      <c r="C17" s="61"/>
      <c r="D17" s="62"/>
      <c r="E17" s="274"/>
      <c r="F17" s="275"/>
      <c r="G17" s="274"/>
      <c r="H17" s="275"/>
      <c r="I17" s="274">
        <f>SUMIF(F49:F70,A17,I49:I70)</f>
        <v>0</v>
      </c>
      <c r="J17" s="276"/>
    </row>
    <row r="18" spans="1:10" ht="23.25" customHeight="1" x14ac:dyDescent="0.2">
      <c r="A18" s="138" t="s">
        <v>28</v>
      </c>
      <c r="B18" s="38" t="s">
        <v>28</v>
      </c>
      <c r="C18" s="61"/>
      <c r="D18" s="62"/>
      <c r="E18" s="274"/>
      <c r="F18" s="275"/>
      <c r="G18" s="274"/>
      <c r="H18" s="275"/>
      <c r="I18" s="274">
        <f>SUMIF(F49:F70,A18,I49:I70)</f>
        <v>0</v>
      </c>
      <c r="J18" s="276"/>
    </row>
    <row r="19" spans="1:10" ht="23.25" customHeight="1" x14ac:dyDescent="0.2">
      <c r="A19" s="138" t="s">
        <v>95</v>
      </c>
      <c r="B19" s="38" t="s">
        <v>29</v>
      </c>
      <c r="C19" s="61"/>
      <c r="D19" s="62"/>
      <c r="E19" s="274"/>
      <c r="F19" s="275"/>
      <c r="G19" s="274"/>
      <c r="H19" s="275"/>
      <c r="I19" s="274">
        <f>SUMIF(F49:F70,A19,I49:I70)</f>
        <v>0</v>
      </c>
      <c r="J19" s="276"/>
    </row>
    <row r="20" spans="1:10" ht="23.25" customHeight="1" x14ac:dyDescent="0.2">
      <c r="A20" s="138" t="s">
        <v>96</v>
      </c>
      <c r="B20" s="38" t="s">
        <v>30</v>
      </c>
      <c r="C20" s="61"/>
      <c r="D20" s="62"/>
      <c r="E20" s="274"/>
      <c r="F20" s="275"/>
      <c r="G20" s="274"/>
      <c r="H20" s="275"/>
      <c r="I20" s="274">
        <f>SUMIF(F49:F70,A20,I49:I70)</f>
        <v>0</v>
      </c>
      <c r="J20" s="276"/>
    </row>
    <row r="21" spans="1:10" ht="23.25" customHeight="1" x14ac:dyDescent="0.2">
      <c r="A21" s="2"/>
      <c r="B21" s="48" t="s">
        <v>31</v>
      </c>
      <c r="C21" s="63"/>
      <c r="D21" s="64"/>
      <c r="E21" s="277"/>
      <c r="F21" s="313"/>
      <c r="G21" s="277"/>
      <c r="H21" s="313"/>
      <c r="I21" s="277">
        <f>SUM(I16:J20)</f>
        <v>0</v>
      </c>
      <c r="J21" s="278"/>
    </row>
    <row r="22" spans="1:10" ht="33" customHeight="1" x14ac:dyDescent="0.2">
      <c r="A22" s="2"/>
      <c r="B22" s="42" t="s">
        <v>35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1"/>
      <c r="D23" s="62"/>
      <c r="E23" s="66">
        <v>15</v>
      </c>
      <c r="F23" s="39" t="s">
        <v>0</v>
      </c>
      <c r="G23" s="272">
        <f>ZakladDPHSniVypocet</f>
        <v>0</v>
      </c>
      <c r="H23" s="273"/>
      <c r="I23" s="27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1"/>
      <c r="D24" s="62"/>
      <c r="E24" s="66">
        <f>SazbaDPH1</f>
        <v>15</v>
      </c>
      <c r="F24" s="39" t="s">
        <v>0</v>
      </c>
      <c r="G24" s="270">
        <f>A23</f>
        <v>0</v>
      </c>
      <c r="H24" s="271"/>
      <c r="I24" s="27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1"/>
      <c r="D25" s="62"/>
      <c r="E25" s="66">
        <v>21</v>
      </c>
      <c r="F25" s="39" t="s">
        <v>0</v>
      </c>
      <c r="G25" s="272">
        <f>ZakladDPHZaklVypocet</f>
        <v>0</v>
      </c>
      <c r="H25" s="273"/>
      <c r="I25" s="27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7"/>
      <c r="D26" s="54"/>
      <c r="E26" s="68">
        <f>SazbaDPH2</f>
        <v>21</v>
      </c>
      <c r="F26" s="30" t="s">
        <v>0</v>
      </c>
      <c r="G26" s="300">
        <f>A25</f>
        <v>0</v>
      </c>
      <c r="H26" s="301"/>
      <c r="I26" s="3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9"/>
      <c r="D27" s="70"/>
      <c r="E27" s="69"/>
      <c r="F27" s="16"/>
      <c r="G27" s="302">
        <f>CenaCelkem-(ZakladDPHSni+DPHSni+ZakladDPHZakl+DPHZakl)</f>
        <v>0</v>
      </c>
      <c r="H27" s="302"/>
      <c r="I27" s="30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79">
        <f>ZakladDPHSniVypocet+ZakladDPHZaklVypocet</f>
        <v>0</v>
      </c>
      <c r="H28" s="280"/>
      <c r="I28" s="28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79">
        <f>A27</f>
        <v>0</v>
      </c>
      <c r="H29" s="279"/>
      <c r="I29" s="279"/>
      <c r="J29" s="119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72"/>
      <c r="E32" s="72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281"/>
      <c r="E34" s="282"/>
      <c r="G34" s="283"/>
      <c r="H34" s="284"/>
      <c r="I34" s="284"/>
      <c r="J34" s="25"/>
    </row>
    <row r="35" spans="1:10" ht="12.75" customHeight="1" x14ac:dyDescent="0.2">
      <c r="A35" s="2"/>
      <c r="B35" s="2"/>
      <c r="D35" s="269" t="s">
        <v>2</v>
      </c>
      <c r="E35" s="269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264"/>
      <c r="D39" s="264"/>
      <c r="E39" s="264"/>
      <c r="F39" s="99">
        <f>'SO 01 SO 01 Pol'!AE239</f>
        <v>0</v>
      </c>
      <c r="G39" s="100">
        <f>'SO 01 SO 01 Pol'!AF239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265" t="s">
        <v>44</v>
      </c>
      <c r="D40" s="265"/>
      <c r="E40" s="265"/>
      <c r="F40" s="104">
        <f>'SO 01 SO 01 Pol'!AE239</f>
        <v>0</v>
      </c>
      <c r="G40" s="105">
        <f>'SO 01 SO 01 Pol'!AF239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64" t="s">
        <v>44</v>
      </c>
      <c r="D41" s="264"/>
      <c r="E41" s="264"/>
      <c r="F41" s="108">
        <f>'SO 01 SO 01 Pol'!AE239</f>
        <v>0</v>
      </c>
      <c r="G41" s="101">
        <f>'SO 01 SO 01 Pol'!AF239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66" t="s">
        <v>50</v>
      </c>
      <c r="C42" s="267"/>
      <c r="D42" s="267"/>
      <c r="E42" s="26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52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53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54</v>
      </c>
      <c r="C49" s="262" t="s">
        <v>55</v>
      </c>
      <c r="D49" s="263"/>
      <c r="E49" s="263"/>
      <c r="F49" s="136" t="s">
        <v>26</v>
      </c>
      <c r="G49" s="129"/>
      <c r="H49" s="129"/>
      <c r="I49" s="129">
        <f>'SO 01 SO 01 Pol'!G8</f>
        <v>0</v>
      </c>
      <c r="J49" s="134" t="str">
        <f>IF(I71=0,"",I49/I71*100)</f>
        <v/>
      </c>
    </row>
    <row r="50" spans="1:10" ht="36.75" customHeight="1" x14ac:dyDescent="0.2">
      <c r="A50" s="123"/>
      <c r="B50" s="128" t="s">
        <v>56</v>
      </c>
      <c r="C50" s="262" t="s">
        <v>57</v>
      </c>
      <c r="D50" s="263"/>
      <c r="E50" s="263"/>
      <c r="F50" s="136" t="s">
        <v>26</v>
      </c>
      <c r="G50" s="129"/>
      <c r="H50" s="129"/>
      <c r="I50" s="129">
        <f>'SO 01 SO 01 Pol'!G17</f>
        <v>0</v>
      </c>
      <c r="J50" s="134" t="str">
        <f>IF(I71=0,"",I50/I71*100)</f>
        <v/>
      </c>
    </row>
    <row r="51" spans="1:10" ht="36.75" customHeight="1" x14ac:dyDescent="0.2">
      <c r="A51" s="123"/>
      <c r="B51" s="128" t="s">
        <v>58</v>
      </c>
      <c r="C51" s="262" t="s">
        <v>59</v>
      </c>
      <c r="D51" s="263"/>
      <c r="E51" s="263"/>
      <c r="F51" s="136" t="s">
        <v>26</v>
      </c>
      <c r="G51" s="129"/>
      <c r="H51" s="129"/>
      <c r="I51" s="129">
        <f>'SO 01 SO 01 Pol'!G20</f>
        <v>0</v>
      </c>
      <c r="J51" s="134" t="str">
        <f>IF(I71=0,"",I51/I71*100)</f>
        <v/>
      </c>
    </row>
    <row r="52" spans="1:10" ht="36.75" customHeight="1" x14ac:dyDescent="0.2">
      <c r="A52" s="123"/>
      <c r="B52" s="128" t="s">
        <v>60</v>
      </c>
      <c r="C52" s="262" t="s">
        <v>61</v>
      </c>
      <c r="D52" s="263"/>
      <c r="E52" s="263"/>
      <c r="F52" s="136" t="s">
        <v>26</v>
      </c>
      <c r="G52" s="129"/>
      <c r="H52" s="129"/>
      <c r="I52" s="129">
        <f>'SO 01 SO 01 Pol'!G22</f>
        <v>0</v>
      </c>
      <c r="J52" s="134" t="str">
        <f>IF(I71=0,"",I52/I71*100)</f>
        <v/>
      </c>
    </row>
    <row r="53" spans="1:10" ht="36.75" customHeight="1" x14ac:dyDescent="0.2">
      <c r="A53" s="123"/>
      <c r="B53" s="128" t="s">
        <v>62</v>
      </c>
      <c r="C53" s="262" t="s">
        <v>63</v>
      </c>
      <c r="D53" s="263"/>
      <c r="E53" s="263"/>
      <c r="F53" s="136" t="s">
        <v>26</v>
      </c>
      <c r="G53" s="129"/>
      <c r="H53" s="129"/>
      <c r="I53" s="129">
        <f>'SO 01 SO 01 Pol'!G30</f>
        <v>0</v>
      </c>
      <c r="J53" s="134" t="str">
        <f>IF(I71=0,"",I53/I71*100)</f>
        <v/>
      </c>
    </row>
    <row r="54" spans="1:10" ht="36.75" customHeight="1" x14ac:dyDescent="0.2">
      <c r="A54" s="123"/>
      <c r="B54" s="128" t="s">
        <v>64</v>
      </c>
      <c r="C54" s="262" t="s">
        <v>65</v>
      </c>
      <c r="D54" s="263"/>
      <c r="E54" s="263"/>
      <c r="F54" s="136" t="s">
        <v>26</v>
      </c>
      <c r="G54" s="129"/>
      <c r="H54" s="129"/>
      <c r="I54" s="129">
        <f>'SO 01 SO 01 Pol'!G36</f>
        <v>0</v>
      </c>
      <c r="J54" s="134" t="str">
        <f>IF(I71=0,"",I54/I71*100)</f>
        <v/>
      </c>
    </row>
    <row r="55" spans="1:10" ht="36.75" customHeight="1" x14ac:dyDescent="0.2">
      <c r="A55" s="123"/>
      <c r="B55" s="128" t="s">
        <v>66</v>
      </c>
      <c r="C55" s="262" t="s">
        <v>67</v>
      </c>
      <c r="D55" s="263"/>
      <c r="E55" s="263"/>
      <c r="F55" s="136" t="s">
        <v>26</v>
      </c>
      <c r="G55" s="129"/>
      <c r="H55" s="129"/>
      <c r="I55" s="129">
        <f>'SO 01 SO 01 Pol'!G41</f>
        <v>0</v>
      </c>
      <c r="J55" s="134" t="str">
        <f>IF(I71=0,"",I55/I71*100)</f>
        <v/>
      </c>
    </row>
    <row r="56" spans="1:10" ht="36.75" customHeight="1" x14ac:dyDescent="0.2">
      <c r="A56" s="123"/>
      <c r="B56" s="128" t="s">
        <v>68</v>
      </c>
      <c r="C56" s="262" t="s">
        <v>69</v>
      </c>
      <c r="D56" s="263"/>
      <c r="E56" s="263"/>
      <c r="F56" s="136" t="s">
        <v>26</v>
      </c>
      <c r="G56" s="129"/>
      <c r="H56" s="129"/>
      <c r="I56" s="129">
        <f>'SO 01 SO 01 Pol'!G49</f>
        <v>0</v>
      </c>
      <c r="J56" s="134" t="str">
        <f>IF(I71=0,"",I56/I71*100)</f>
        <v/>
      </c>
    </row>
    <row r="57" spans="1:10" ht="36.75" customHeight="1" x14ac:dyDescent="0.2">
      <c r="A57" s="123"/>
      <c r="B57" s="128" t="s">
        <v>70</v>
      </c>
      <c r="C57" s="262" t="s">
        <v>71</v>
      </c>
      <c r="D57" s="263"/>
      <c r="E57" s="263"/>
      <c r="F57" s="136" t="s">
        <v>26</v>
      </c>
      <c r="G57" s="129"/>
      <c r="H57" s="129"/>
      <c r="I57" s="129">
        <f>'SO 01 SO 01 Pol'!G57</f>
        <v>0</v>
      </c>
      <c r="J57" s="134" t="str">
        <f>IF(I71=0,"",I57/I71*100)</f>
        <v/>
      </c>
    </row>
    <row r="58" spans="1:10" ht="36.75" customHeight="1" x14ac:dyDescent="0.2">
      <c r="A58" s="123"/>
      <c r="B58" s="128" t="s">
        <v>72</v>
      </c>
      <c r="C58" s="262" t="s">
        <v>73</v>
      </c>
      <c r="D58" s="263"/>
      <c r="E58" s="263"/>
      <c r="F58" s="136" t="s">
        <v>26</v>
      </c>
      <c r="G58" s="129"/>
      <c r="H58" s="129"/>
      <c r="I58" s="129">
        <f>'SO 01 SO 01 Pol'!G83</f>
        <v>0</v>
      </c>
      <c r="J58" s="134" t="str">
        <f>IF(I71=0,"",I58/I71*100)</f>
        <v/>
      </c>
    </row>
    <row r="59" spans="1:10" ht="36.75" customHeight="1" x14ac:dyDescent="0.2">
      <c r="A59" s="123"/>
      <c r="B59" s="128" t="s">
        <v>74</v>
      </c>
      <c r="C59" s="262" t="s">
        <v>75</v>
      </c>
      <c r="D59" s="263"/>
      <c r="E59" s="263"/>
      <c r="F59" s="136" t="s">
        <v>27</v>
      </c>
      <c r="G59" s="129"/>
      <c r="H59" s="129"/>
      <c r="I59" s="129">
        <f>'SO 01 SO 01 Pol'!G85</f>
        <v>0</v>
      </c>
      <c r="J59" s="134" t="str">
        <f>IF(I71=0,"",I59/I71*100)</f>
        <v/>
      </c>
    </row>
    <row r="60" spans="1:10" ht="36.75" customHeight="1" x14ac:dyDescent="0.2">
      <c r="A60" s="123"/>
      <c r="B60" s="128" t="s">
        <v>76</v>
      </c>
      <c r="C60" s="262" t="s">
        <v>77</v>
      </c>
      <c r="D60" s="263"/>
      <c r="E60" s="263"/>
      <c r="F60" s="136" t="s">
        <v>27</v>
      </c>
      <c r="G60" s="129"/>
      <c r="H60" s="129"/>
      <c r="I60" s="129">
        <f>'SO 01 SO 01 Pol'!G114</f>
        <v>0</v>
      </c>
      <c r="J60" s="134" t="str">
        <f>IF(I71=0,"",I60/I71*100)</f>
        <v/>
      </c>
    </row>
    <row r="61" spans="1:10" ht="36.75" customHeight="1" x14ac:dyDescent="0.2">
      <c r="A61" s="123"/>
      <c r="B61" s="128" t="s">
        <v>78</v>
      </c>
      <c r="C61" s="262" t="s">
        <v>79</v>
      </c>
      <c r="D61" s="263"/>
      <c r="E61" s="263"/>
      <c r="F61" s="136" t="s">
        <v>27</v>
      </c>
      <c r="G61" s="129"/>
      <c r="H61" s="129"/>
      <c r="I61" s="129">
        <f>'SO 01 SO 01 Pol'!G123</f>
        <v>0</v>
      </c>
      <c r="J61" s="134" t="str">
        <f>IF(I71=0,"",I61/I71*100)</f>
        <v/>
      </c>
    </row>
    <row r="62" spans="1:10" ht="36.75" customHeight="1" x14ac:dyDescent="0.2">
      <c r="A62" s="123"/>
      <c r="B62" s="128" t="s">
        <v>80</v>
      </c>
      <c r="C62" s="262" t="s">
        <v>81</v>
      </c>
      <c r="D62" s="263"/>
      <c r="E62" s="263"/>
      <c r="F62" s="136" t="s">
        <v>27</v>
      </c>
      <c r="G62" s="129"/>
      <c r="H62" s="129"/>
      <c r="I62" s="129">
        <f>'SO 01 SO 01 Pol'!G151</f>
        <v>0</v>
      </c>
      <c r="J62" s="134" t="str">
        <f>IF(I71=0,"",I62/I71*100)</f>
        <v/>
      </c>
    </row>
    <row r="63" spans="1:10" ht="36.75" customHeight="1" x14ac:dyDescent="0.2">
      <c r="A63" s="123"/>
      <c r="B63" s="128" t="s">
        <v>82</v>
      </c>
      <c r="C63" s="262" t="s">
        <v>83</v>
      </c>
      <c r="D63" s="263"/>
      <c r="E63" s="263"/>
      <c r="F63" s="136" t="s">
        <v>27</v>
      </c>
      <c r="G63" s="129"/>
      <c r="H63" s="129"/>
      <c r="I63" s="129">
        <f>'SO 01 SO 01 Pol'!G162</f>
        <v>0</v>
      </c>
      <c r="J63" s="134" t="str">
        <f>IF(I71=0,"",I63/I71*100)</f>
        <v/>
      </c>
    </row>
    <row r="64" spans="1:10" ht="36.75" customHeight="1" x14ac:dyDescent="0.2">
      <c r="A64" s="123"/>
      <c r="B64" s="128" t="s">
        <v>84</v>
      </c>
      <c r="C64" s="262" t="s">
        <v>85</v>
      </c>
      <c r="D64" s="263"/>
      <c r="E64" s="263"/>
      <c r="F64" s="136" t="s">
        <v>27</v>
      </c>
      <c r="G64" s="129"/>
      <c r="H64" s="129"/>
      <c r="I64" s="129">
        <f>'SO 01 SO 01 Pol'!G191</f>
        <v>0</v>
      </c>
      <c r="J64" s="134" t="str">
        <f>IF(I71=0,"",I64/I71*100)</f>
        <v/>
      </c>
    </row>
    <row r="65" spans="1:10" ht="36.75" customHeight="1" x14ac:dyDescent="0.2">
      <c r="A65" s="123"/>
      <c r="B65" s="128" t="s">
        <v>86</v>
      </c>
      <c r="C65" s="262" t="s">
        <v>87</v>
      </c>
      <c r="D65" s="263"/>
      <c r="E65" s="263"/>
      <c r="F65" s="136" t="s">
        <v>27</v>
      </c>
      <c r="G65" s="129"/>
      <c r="H65" s="129"/>
      <c r="I65" s="129">
        <f>'SO 01 SO 01 Pol'!G221</f>
        <v>0</v>
      </c>
      <c r="J65" s="134" t="str">
        <f>IF(I71=0,"",I65/I71*100)</f>
        <v/>
      </c>
    </row>
    <row r="66" spans="1:10" ht="36.75" customHeight="1" x14ac:dyDescent="0.2">
      <c r="A66" s="123"/>
      <c r="B66" s="128" t="s">
        <v>88</v>
      </c>
      <c r="C66" s="262" t="s">
        <v>89</v>
      </c>
      <c r="D66" s="263"/>
      <c r="E66" s="263"/>
      <c r="F66" s="136" t="s">
        <v>28</v>
      </c>
      <c r="G66" s="129"/>
      <c r="H66" s="129"/>
      <c r="I66" s="129">
        <f>'SO 01 SO 01 Pol'!G223</f>
        <v>0</v>
      </c>
      <c r="J66" s="134" t="str">
        <f>IF(I71=0,"",I66/I71*100)</f>
        <v/>
      </c>
    </row>
    <row r="67" spans="1:10" ht="36.75" customHeight="1" x14ac:dyDescent="0.2">
      <c r="A67" s="123"/>
      <c r="B67" s="128" t="s">
        <v>90</v>
      </c>
      <c r="C67" s="262" t="s">
        <v>91</v>
      </c>
      <c r="D67" s="263"/>
      <c r="E67" s="263"/>
      <c r="F67" s="136" t="s">
        <v>28</v>
      </c>
      <c r="G67" s="129"/>
      <c r="H67" s="129"/>
      <c r="I67" s="129">
        <f>'SO 01 SO 01 Pol'!G225</f>
        <v>0</v>
      </c>
      <c r="J67" s="134" t="str">
        <f>IF(I71=0,"",I67/I71*100)</f>
        <v/>
      </c>
    </row>
    <row r="68" spans="1:10" ht="36.75" customHeight="1" x14ac:dyDescent="0.2">
      <c r="A68" s="123"/>
      <c r="B68" s="128" t="s">
        <v>92</v>
      </c>
      <c r="C68" s="262" t="s">
        <v>93</v>
      </c>
      <c r="D68" s="263"/>
      <c r="E68" s="263"/>
      <c r="F68" s="136" t="s">
        <v>94</v>
      </c>
      <c r="G68" s="129"/>
      <c r="H68" s="129"/>
      <c r="I68" s="129">
        <f>'SO 01 SO 01 Pol'!G227</f>
        <v>0</v>
      </c>
      <c r="J68" s="134" t="str">
        <f>IF(I71=0,"",I68/I71*100)</f>
        <v/>
      </c>
    </row>
    <row r="69" spans="1:10" ht="36.75" customHeight="1" x14ac:dyDescent="0.2">
      <c r="A69" s="123"/>
      <c r="B69" s="128" t="s">
        <v>95</v>
      </c>
      <c r="C69" s="262" t="s">
        <v>29</v>
      </c>
      <c r="D69" s="263"/>
      <c r="E69" s="263"/>
      <c r="F69" s="136" t="s">
        <v>95</v>
      </c>
      <c r="G69" s="129"/>
      <c r="H69" s="129"/>
      <c r="I69" s="129">
        <f>'SO 01 SO 01 Pol'!G233</f>
        <v>0</v>
      </c>
      <c r="J69" s="134" t="str">
        <f>IF(I71=0,"",I69/I71*100)</f>
        <v/>
      </c>
    </row>
    <row r="70" spans="1:10" ht="36.75" customHeight="1" x14ac:dyDescent="0.2">
      <c r="A70" s="123"/>
      <c r="B70" s="128" t="s">
        <v>96</v>
      </c>
      <c r="C70" s="262" t="s">
        <v>30</v>
      </c>
      <c r="D70" s="263"/>
      <c r="E70" s="263"/>
      <c r="F70" s="136" t="s">
        <v>96</v>
      </c>
      <c r="G70" s="129"/>
      <c r="H70" s="129"/>
      <c r="I70" s="129">
        <f>'SO 01 SO 01 Pol'!G236</f>
        <v>0</v>
      </c>
      <c r="J70" s="134" t="str">
        <f>IF(I71=0,"",I70/I71*100)</f>
        <v/>
      </c>
    </row>
    <row r="71" spans="1:10" ht="25.5" customHeight="1" x14ac:dyDescent="0.2">
      <c r="A71" s="124"/>
      <c r="B71" s="130" t="s">
        <v>1</v>
      </c>
      <c r="C71" s="131"/>
      <c r="D71" s="132"/>
      <c r="E71" s="132"/>
      <c r="F71" s="137"/>
      <c r="G71" s="133"/>
      <c r="H71" s="133"/>
      <c r="I71" s="133">
        <f>SUM(I49:I70)</f>
        <v>0</v>
      </c>
      <c r="J71" s="135">
        <f>SUM(J49:J70)</f>
        <v>0</v>
      </c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  <row r="74" spans="1:10" x14ac:dyDescent="0.2">
      <c r="F74" s="86"/>
      <c r="G74" s="86"/>
      <c r="H74" s="86"/>
      <c r="I74" s="86"/>
      <c r="J74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42578125" style="3" customWidth="1"/>
    <col min="5" max="5" width="10.42578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14" t="s">
        <v>7</v>
      </c>
      <c r="B1" s="314"/>
      <c r="C1" s="315"/>
      <c r="D1" s="314"/>
      <c r="E1" s="314"/>
      <c r="F1" s="314"/>
      <c r="G1" s="314"/>
    </row>
    <row r="2" spans="1:7" ht="24.95" customHeight="1" x14ac:dyDescent="0.2">
      <c r="A2" s="50" t="s">
        <v>8</v>
      </c>
      <c r="B2" s="49"/>
      <c r="C2" s="316"/>
      <c r="D2" s="316"/>
      <c r="E2" s="316"/>
      <c r="F2" s="316"/>
      <c r="G2" s="317"/>
    </row>
    <row r="3" spans="1:7" ht="24.95" customHeight="1" x14ac:dyDescent="0.2">
      <c r="A3" s="50" t="s">
        <v>9</v>
      </c>
      <c r="B3" s="49"/>
      <c r="C3" s="316"/>
      <c r="D3" s="316"/>
      <c r="E3" s="316"/>
      <c r="F3" s="316"/>
      <c r="G3" s="317"/>
    </row>
    <row r="4" spans="1:7" ht="24.95" customHeight="1" x14ac:dyDescent="0.2">
      <c r="A4" s="50" t="s">
        <v>10</v>
      </c>
      <c r="B4" s="49"/>
      <c r="C4" s="316"/>
      <c r="D4" s="316"/>
      <c r="E4" s="316"/>
      <c r="F4" s="316"/>
      <c r="G4" s="31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zoomScale="120" zoomScaleNormal="120" workbookViewId="0">
      <pane ySplit="7" topLeftCell="A71" activePane="bottomLeft" state="frozen"/>
      <selection pane="bottomLeft" activeCell="Z222" sqref="Z222"/>
    </sheetView>
  </sheetViews>
  <sheetFormatPr defaultColWidth="8.85546875" defaultRowHeight="12.75" outlineLevelRow="1" x14ac:dyDescent="0.2"/>
  <cols>
    <col min="1" max="1" width="3.42578125" customWidth="1"/>
    <col min="2" max="2" width="12.7109375" style="121" customWidth="1"/>
    <col min="3" max="3" width="41.42578125" style="121" bestFit="1" customWidth="1"/>
    <col min="4" max="4" width="4.85546875" customWidth="1"/>
    <col min="5" max="5" width="10.7109375" customWidth="1"/>
    <col min="6" max="6" width="9.85546875" customWidth="1"/>
    <col min="7" max="7" width="12.85546875" customWidth="1"/>
    <col min="8" max="18" width="0" hidden="1" customWidth="1"/>
    <col min="20" max="20" width="9.140625" customWidth="1"/>
    <col min="21" max="24" width="0" hidden="1" customWidth="1"/>
    <col min="27" max="27" width="11.7109375" bestFit="1" customWidth="1"/>
    <col min="28" max="28" width="14.42578125" customWidth="1"/>
    <col min="29" max="29" width="12.7109375" bestFit="1" customWidth="1"/>
    <col min="31" max="41" width="0" hidden="1" customWidth="1"/>
    <col min="43" max="43" width="9.140625" bestFit="1" customWidth="1"/>
    <col min="44" max="44" width="35.140625" bestFit="1" customWidth="1"/>
    <col min="45" max="45" width="9.42578125" bestFit="1" customWidth="1"/>
    <col min="47" max="47" width="10.140625" bestFit="1" customWidth="1"/>
  </cols>
  <sheetData>
    <row r="1" spans="1:60" ht="15.75" customHeight="1" x14ac:dyDescent="0.25">
      <c r="A1" s="343" t="s">
        <v>7</v>
      </c>
      <c r="B1" s="343"/>
      <c r="C1" s="343"/>
      <c r="D1" s="343"/>
      <c r="E1" s="343"/>
      <c r="F1" s="343"/>
      <c r="G1" s="343"/>
      <c r="AG1" t="s">
        <v>97</v>
      </c>
    </row>
    <row r="2" spans="1:60" ht="24.95" customHeight="1" x14ac:dyDescent="0.2">
      <c r="A2" s="50" t="s">
        <v>8</v>
      </c>
      <c r="B2" s="49" t="s">
        <v>47</v>
      </c>
      <c r="C2" s="344" t="s">
        <v>48</v>
      </c>
      <c r="D2" s="345"/>
      <c r="E2" s="345"/>
      <c r="F2" s="345"/>
      <c r="G2" s="346"/>
      <c r="AG2" t="s">
        <v>98</v>
      </c>
    </row>
    <row r="3" spans="1:60" ht="24.95" customHeight="1" thickBot="1" x14ac:dyDescent="0.25">
      <c r="A3" s="50" t="s">
        <v>9</v>
      </c>
      <c r="B3" s="49" t="s">
        <v>43</v>
      </c>
      <c r="C3" s="344" t="s">
        <v>44</v>
      </c>
      <c r="D3" s="345"/>
      <c r="E3" s="345"/>
      <c r="F3" s="345"/>
      <c r="G3" s="346"/>
      <c r="AC3" s="121" t="s">
        <v>348</v>
      </c>
      <c r="AG3" t="s">
        <v>99</v>
      </c>
    </row>
    <row r="4" spans="1:60" ht="24.95" customHeight="1" thickBot="1" x14ac:dyDescent="0.25">
      <c r="A4" s="139" t="s">
        <v>10</v>
      </c>
      <c r="B4" s="140" t="s">
        <v>43</v>
      </c>
      <c r="C4" s="347" t="s">
        <v>44</v>
      </c>
      <c r="D4" s="348"/>
      <c r="E4" s="348"/>
      <c r="F4" s="348"/>
      <c r="G4" s="349"/>
      <c r="Z4" s="326" t="s">
        <v>346</v>
      </c>
      <c r="AA4" s="327"/>
      <c r="AB4" s="328"/>
      <c r="AG4" t="s">
        <v>100</v>
      </c>
    </row>
    <row r="5" spans="1:60" ht="47.1" customHeight="1" x14ac:dyDescent="0.2">
      <c r="D5" s="10"/>
      <c r="Z5" s="329" t="s">
        <v>347</v>
      </c>
      <c r="AA5" s="329"/>
      <c r="AB5" s="188" t="s">
        <v>349</v>
      </c>
    </row>
    <row r="6" spans="1:60" ht="39" thickBot="1" x14ac:dyDescent="0.25">
      <c r="A6" s="142" t="s">
        <v>101</v>
      </c>
      <c r="B6" s="144" t="s">
        <v>102</v>
      </c>
      <c r="C6" s="144" t="s">
        <v>103</v>
      </c>
      <c r="D6" s="143" t="s">
        <v>104</v>
      </c>
      <c r="E6" s="142" t="s">
        <v>105</v>
      </c>
      <c r="F6" s="141" t="s">
        <v>106</v>
      </c>
      <c r="G6" s="142" t="s">
        <v>31</v>
      </c>
      <c r="H6" s="145" t="s">
        <v>32</v>
      </c>
      <c r="I6" s="145" t="s">
        <v>107</v>
      </c>
      <c r="J6" s="145" t="s">
        <v>33</v>
      </c>
      <c r="K6" s="145" t="s">
        <v>108</v>
      </c>
      <c r="L6" s="145" t="s">
        <v>109</v>
      </c>
      <c r="M6" s="145" t="s">
        <v>110</v>
      </c>
      <c r="N6" s="145" t="s">
        <v>111</v>
      </c>
      <c r="O6" s="145" t="s">
        <v>112</v>
      </c>
      <c r="P6" s="145" t="s">
        <v>113</v>
      </c>
      <c r="Q6" s="145" t="s">
        <v>114</v>
      </c>
      <c r="R6" s="145" t="s">
        <v>115</v>
      </c>
      <c r="S6" s="145" t="s">
        <v>116</v>
      </c>
      <c r="T6" s="145" t="s">
        <v>117</v>
      </c>
      <c r="U6" s="145" t="s">
        <v>118</v>
      </c>
      <c r="V6" s="145" t="s">
        <v>119</v>
      </c>
      <c r="W6" s="145" t="s">
        <v>120</v>
      </c>
      <c r="X6" s="145" t="s">
        <v>121</v>
      </c>
      <c r="Z6" s="202" t="s">
        <v>350</v>
      </c>
      <c r="AA6" s="196" t="s">
        <v>351</v>
      </c>
      <c r="AB6" s="197" t="s">
        <v>352</v>
      </c>
      <c r="AC6" s="245" t="s">
        <v>492</v>
      </c>
      <c r="AQ6" s="330" t="s">
        <v>348</v>
      </c>
      <c r="AR6" s="330"/>
      <c r="AS6" s="330"/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AC7" s="246"/>
    </row>
    <row r="8" spans="1:60" ht="13.5" thickBot="1" x14ac:dyDescent="0.25">
      <c r="A8" s="159" t="s">
        <v>122</v>
      </c>
      <c r="B8" s="160" t="s">
        <v>54</v>
      </c>
      <c r="C8" s="180" t="s">
        <v>55</v>
      </c>
      <c r="D8" s="161"/>
      <c r="E8" s="162"/>
      <c r="F8" s="163"/>
      <c r="G8" s="163">
        <f>SUMIF(AG9:AG16,"&lt;&gt;NOR",G9:G16)</f>
        <v>0</v>
      </c>
      <c r="H8" s="163"/>
      <c r="I8" s="163">
        <f>SUM(I9:I16)</f>
        <v>9893.0999999999985</v>
      </c>
      <c r="J8" s="163"/>
      <c r="K8" s="163">
        <f>SUM(K9:K16)</f>
        <v>4385.3100000000004</v>
      </c>
      <c r="L8" s="163"/>
      <c r="M8" s="163">
        <f>SUM(M9:M16)</f>
        <v>0</v>
      </c>
      <c r="N8" s="163"/>
      <c r="O8" s="163">
        <f>SUM(O9:O16)</f>
        <v>0.96000000000000008</v>
      </c>
      <c r="P8" s="163"/>
      <c r="Q8" s="163">
        <f>SUM(Q9:Q16)</f>
        <v>0</v>
      </c>
      <c r="R8" s="163"/>
      <c r="S8" s="163"/>
      <c r="T8" s="164"/>
      <c r="U8" s="158"/>
      <c r="V8" s="158">
        <f>SUM(V9:V16)</f>
        <v>9.1199999999999992</v>
      </c>
      <c r="W8" s="158"/>
      <c r="X8" s="158"/>
      <c r="AC8" s="246"/>
      <c r="AG8" t="s">
        <v>123</v>
      </c>
      <c r="AQ8" s="321" t="s">
        <v>368</v>
      </c>
      <c r="AR8" s="322"/>
      <c r="AS8" s="323"/>
    </row>
    <row r="9" spans="1:60" ht="14.25" outlineLevel="1" x14ac:dyDescent="0.2">
      <c r="A9" s="165">
        <v>1</v>
      </c>
      <c r="B9" s="166" t="s">
        <v>124</v>
      </c>
      <c r="C9" s="181" t="s">
        <v>125</v>
      </c>
      <c r="D9" s="167" t="s">
        <v>126</v>
      </c>
      <c r="E9" s="168">
        <v>1.1817</v>
      </c>
      <c r="F9" s="169"/>
      <c r="G9" s="170">
        <f>ROUND(E9*F9,2)</f>
        <v>0</v>
      </c>
      <c r="H9" s="169">
        <v>5612.45</v>
      </c>
      <c r="I9" s="170">
        <f>ROUND(E9*H9,2)</f>
        <v>6632.23</v>
      </c>
      <c r="J9" s="169">
        <v>3232.55</v>
      </c>
      <c r="K9" s="170">
        <f>ROUND(E9*J9,2)</f>
        <v>3819.9</v>
      </c>
      <c r="L9" s="170">
        <v>21</v>
      </c>
      <c r="M9" s="170">
        <f>G9*(1+L9/100)</f>
        <v>0</v>
      </c>
      <c r="N9" s="170">
        <v>0.74602000000000002</v>
      </c>
      <c r="O9" s="170">
        <f>ROUND(E9*N9,2)</f>
        <v>0.88</v>
      </c>
      <c r="P9" s="170">
        <v>0</v>
      </c>
      <c r="Q9" s="170">
        <f>ROUND(E9*P9,2)</f>
        <v>0</v>
      </c>
      <c r="R9" s="170"/>
      <c r="S9" s="170" t="s">
        <v>127</v>
      </c>
      <c r="T9" s="171" t="s">
        <v>127</v>
      </c>
      <c r="U9" s="155">
        <v>6.78</v>
      </c>
      <c r="V9" s="155">
        <f>ROUND(E9*U9,2)</f>
        <v>8.01</v>
      </c>
      <c r="W9" s="155"/>
      <c r="X9" s="155" t="s">
        <v>128</v>
      </c>
      <c r="Y9" s="146"/>
      <c r="Z9" s="253">
        <f>(E10+E13)*F9</f>
        <v>0</v>
      </c>
      <c r="AA9" s="238">
        <f>G9-Z9</f>
        <v>0</v>
      </c>
      <c r="AB9" s="146"/>
      <c r="AC9" s="247"/>
      <c r="AD9" s="146"/>
      <c r="AE9" s="146"/>
      <c r="AF9" s="146"/>
      <c r="AG9" s="146" t="s">
        <v>129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260" t="s">
        <v>355</v>
      </c>
      <c r="AR9" s="260" t="s">
        <v>356</v>
      </c>
      <c r="AS9" s="260" t="s">
        <v>357</v>
      </c>
      <c r="AU9" s="189" t="s">
        <v>350</v>
      </c>
      <c r="AV9" s="189" t="s">
        <v>351</v>
      </c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14.25" outlineLevel="1" x14ac:dyDescent="0.2">
      <c r="A10" s="153"/>
      <c r="B10" s="154"/>
      <c r="C10" s="182" t="s">
        <v>130</v>
      </c>
      <c r="D10" s="156"/>
      <c r="E10" s="240">
        <v>0.2727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247"/>
      <c r="AD10" s="146"/>
      <c r="AE10" s="146"/>
      <c r="AF10" s="146"/>
      <c r="AG10" s="146" t="s">
        <v>131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203" t="s">
        <v>353</v>
      </c>
      <c r="AR10" s="203" t="s">
        <v>354</v>
      </c>
      <c r="AS10" s="203">
        <v>53.61</v>
      </c>
      <c r="AT10" s="146"/>
      <c r="AU10" s="204">
        <f>AS10</f>
        <v>53.61</v>
      </c>
      <c r="AV10" s="190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14.25" outlineLevel="1" x14ac:dyDescent="0.2">
      <c r="A11" s="153"/>
      <c r="B11" s="154"/>
      <c r="C11" s="182" t="s">
        <v>132</v>
      </c>
      <c r="D11" s="156"/>
      <c r="E11" s="239">
        <v>0.2727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247"/>
      <c r="AD11" s="146"/>
      <c r="AE11" s="146"/>
      <c r="AF11" s="146"/>
      <c r="AG11" s="146" t="s">
        <v>131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98" t="s">
        <v>358</v>
      </c>
      <c r="AR11" s="199" t="s">
        <v>363</v>
      </c>
      <c r="AS11" s="199">
        <v>86.48</v>
      </c>
      <c r="AT11" s="146"/>
      <c r="AU11" s="190"/>
      <c r="AV11" s="200">
        <f>AS11</f>
        <v>86.48</v>
      </c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14.25" outlineLevel="1" x14ac:dyDescent="0.2">
      <c r="A12" s="153"/>
      <c r="B12" s="154"/>
      <c r="C12" s="182" t="s">
        <v>133</v>
      </c>
      <c r="D12" s="156"/>
      <c r="E12" s="239">
        <v>0.36359999999999998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6"/>
      <c r="Z12" s="146"/>
      <c r="AA12" s="146"/>
      <c r="AB12" s="146"/>
      <c r="AC12" s="247"/>
      <c r="AD12" s="146"/>
      <c r="AE12" s="146"/>
      <c r="AF12" s="146"/>
      <c r="AG12" s="146" t="s">
        <v>131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99" t="s">
        <v>359</v>
      </c>
      <c r="AR12" s="199" t="s">
        <v>364</v>
      </c>
      <c r="AS12" s="199">
        <v>40.56</v>
      </c>
      <c r="AT12" s="146"/>
      <c r="AU12" s="190"/>
      <c r="AV12" s="200">
        <f>AS12</f>
        <v>40.56</v>
      </c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14.25" outlineLevel="1" x14ac:dyDescent="0.2">
      <c r="A13" s="153"/>
      <c r="B13" s="154"/>
      <c r="C13" s="182" t="s">
        <v>134</v>
      </c>
      <c r="D13" s="156"/>
      <c r="E13" s="240">
        <v>0.2727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247"/>
      <c r="AD13" s="146"/>
      <c r="AE13" s="146"/>
      <c r="AF13" s="146"/>
      <c r="AG13" s="146" t="s">
        <v>131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99" t="s">
        <v>360</v>
      </c>
      <c r="AR13" s="199" t="s">
        <v>365</v>
      </c>
      <c r="AS13" s="199">
        <v>2.25</v>
      </c>
      <c r="AT13" s="146"/>
      <c r="AU13" s="190"/>
      <c r="AV13" s="200">
        <f>AS13</f>
        <v>2.25</v>
      </c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2">
        <v>2</v>
      </c>
      <c r="B14" s="173" t="s">
        <v>135</v>
      </c>
      <c r="C14" s="183" t="s">
        <v>136</v>
      </c>
      <c r="D14" s="174" t="s">
        <v>137</v>
      </c>
      <c r="E14" s="175">
        <v>1</v>
      </c>
      <c r="F14" s="176"/>
      <c r="G14" s="177">
        <f>ROUND(E14*F14,2)</f>
        <v>0</v>
      </c>
      <c r="H14" s="176">
        <v>938.87</v>
      </c>
      <c r="I14" s="177">
        <f>ROUND(E14*H14,2)</f>
        <v>938.87</v>
      </c>
      <c r="J14" s="176">
        <v>127.13</v>
      </c>
      <c r="K14" s="177">
        <f>ROUND(E14*J14,2)</f>
        <v>127.13</v>
      </c>
      <c r="L14" s="177">
        <v>21</v>
      </c>
      <c r="M14" s="177">
        <f>G14*(1+L14/100)</f>
        <v>0</v>
      </c>
      <c r="N14" s="177">
        <v>2.6509999999999999E-2</v>
      </c>
      <c r="O14" s="177">
        <f>ROUND(E14*N14,2)</f>
        <v>0.03</v>
      </c>
      <c r="P14" s="177">
        <v>0</v>
      </c>
      <c r="Q14" s="177">
        <f>ROUND(E14*P14,2)</f>
        <v>0</v>
      </c>
      <c r="R14" s="177"/>
      <c r="S14" s="177" t="s">
        <v>127</v>
      </c>
      <c r="T14" s="178" t="s">
        <v>127</v>
      </c>
      <c r="U14" s="155">
        <v>0.24</v>
      </c>
      <c r="V14" s="155">
        <f>ROUND(E14*U14,2)</f>
        <v>0.24</v>
      </c>
      <c r="W14" s="155"/>
      <c r="X14" s="155" t="s">
        <v>128</v>
      </c>
      <c r="Y14" s="146"/>
      <c r="Z14" s="146"/>
      <c r="AA14" s="238">
        <f>G14</f>
        <v>0</v>
      </c>
      <c r="AB14" s="146"/>
      <c r="AC14" s="247"/>
      <c r="AD14" s="146"/>
      <c r="AE14" s="146"/>
      <c r="AF14" s="146"/>
      <c r="AG14" s="146" t="s">
        <v>129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99" t="s">
        <v>361</v>
      </c>
      <c r="AR14" s="199" t="s">
        <v>366</v>
      </c>
      <c r="AS14" s="199">
        <v>68.790000000000006</v>
      </c>
      <c r="AT14" s="146"/>
      <c r="AU14" s="190"/>
      <c r="AV14" s="200">
        <f>AS14</f>
        <v>68.790000000000006</v>
      </c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15" outlineLevel="1" x14ac:dyDescent="0.2">
      <c r="A15" s="165">
        <v>3</v>
      </c>
      <c r="B15" s="166" t="s">
        <v>138</v>
      </c>
      <c r="C15" s="181" t="s">
        <v>139</v>
      </c>
      <c r="D15" s="167" t="s">
        <v>140</v>
      </c>
      <c r="E15" s="168">
        <v>4.6539999999999998E-2</v>
      </c>
      <c r="F15" s="169"/>
      <c r="G15" s="170">
        <f>ROUND(E15*F15,2)</f>
        <v>0</v>
      </c>
      <c r="H15" s="169">
        <v>49892.65</v>
      </c>
      <c r="I15" s="170">
        <f>ROUND(E15*H15,2)</f>
        <v>2322</v>
      </c>
      <c r="J15" s="169">
        <v>9417.35</v>
      </c>
      <c r="K15" s="170">
        <f>ROUND(E15*J15,2)</f>
        <v>438.28</v>
      </c>
      <c r="L15" s="170">
        <v>21</v>
      </c>
      <c r="M15" s="170">
        <f>G15*(1+L15/100)</f>
        <v>0</v>
      </c>
      <c r="N15" s="170">
        <v>1.0900000000000001</v>
      </c>
      <c r="O15" s="170">
        <f>ROUND(E15*N15,2)</f>
        <v>0.05</v>
      </c>
      <c r="P15" s="170">
        <v>0</v>
      </c>
      <c r="Q15" s="170">
        <f>ROUND(E15*P15,2)</f>
        <v>0</v>
      </c>
      <c r="R15" s="170"/>
      <c r="S15" s="170" t="s">
        <v>127</v>
      </c>
      <c r="T15" s="171" t="s">
        <v>127</v>
      </c>
      <c r="U15" s="155">
        <v>18.8</v>
      </c>
      <c r="V15" s="155">
        <f>ROUND(E15*U15,2)</f>
        <v>0.87</v>
      </c>
      <c r="W15" s="155"/>
      <c r="X15" s="155" t="s">
        <v>128</v>
      </c>
      <c r="Y15" s="146"/>
      <c r="Z15" s="146"/>
      <c r="AA15" s="238">
        <f>G15</f>
        <v>0</v>
      </c>
      <c r="AB15" s="146"/>
      <c r="AC15" s="247"/>
      <c r="AD15" s="146"/>
      <c r="AE15" s="146"/>
      <c r="AF15" s="146"/>
      <c r="AG15" s="146" t="s">
        <v>129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205" t="s">
        <v>362</v>
      </c>
      <c r="AR15" s="206" t="s">
        <v>367</v>
      </c>
      <c r="AS15" s="207">
        <v>43.38</v>
      </c>
      <c r="AT15" s="146"/>
      <c r="AU15" s="208">
        <f>AS15</f>
        <v>43.38</v>
      </c>
      <c r="AV15" s="190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13.5" outlineLevel="1" thickBot="1" x14ac:dyDescent="0.25">
      <c r="A16" s="153"/>
      <c r="B16" s="154"/>
      <c r="C16" s="182" t="s">
        <v>141</v>
      </c>
      <c r="D16" s="156"/>
      <c r="E16" s="157">
        <v>4.6539999999999998E-2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247"/>
      <c r="AD16" s="146"/>
      <c r="AE16" s="146"/>
      <c r="AF16" s="146"/>
      <c r="AG16" s="146" t="s">
        <v>131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13.5" thickBot="1" x14ac:dyDescent="0.25">
      <c r="A17" s="159" t="s">
        <v>122</v>
      </c>
      <c r="B17" s="160" t="s">
        <v>56</v>
      </c>
      <c r="C17" s="180" t="s">
        <v>57</v>
      </c>
      <c r="D17" s="161"/>
      <c r="E17" s="162"/>
      <c r="F17" s="163"/>
      <c r="G17" s="163">
        <f>SUMIF(AG18:AG19,"&lt;&gt;NOR",G18:G19)</f>
        <v>0</v>
      </c>
      <c r="H17" s="163"/>
      <c r="I17" s="163">
        <f>SUM(I18:I19)</f>
        <v>2608.2399999999998</v>
      </c>
      <c r="J17" s="163"/>
      <c r="K17" s="163">
        <f>SUM(K18:K19)</f>
        <v>1880.14</v>
      </c>
      <c r="L17" s="163"/>
      <c r="M17" s="163">
        <f>SUM(M18:M19)</f>
        <v>0</v>
      </c>
      <c r="N17" s="163"/>
      <c r="O17" s="163">
        <f>SUM(O18:O19)</f>
        <v>0.53</v>
      </c>
      <c r="P17" s="163"/>
      <c r="Q17" s="163">
        <f>SUM(Q18:Q19)</f>
        <v>0</v>
      </c>
      <c r="R17" s="163"/>
      <c r="S17" s="163"/>
      <c r="T17" s="164"/>
      <c r="U17" s="158"/>
      <c r="V17" s="158">
        <f>SUM(V18:V19)</f>
        <v>3.77</v>
      </c>
      <c r="W17" s="158"/>
      <c r="X17" s="158"/>
      <c r="AC17" s="246"/>
      <c r="AG17" t="s">
        <v>123</v>
      </c>
      <c r="AQ17" s="146"/>
      <c r="AR17" s="146"/>
      <c r="AS17" s="146"/>
      <c r="AT17" s="146"/>
      <c r="AU17" s="209">
        <f>SUM(AU10:AU15)</f>
        <v>96.990000000000009</v>
      </c>
      <c r="AV17" s="201">
        <f>SUM(AV11:AV16)</f>
        <v>198.08000000000004</v>
      </c>
    </row>
    <row r="18" spans="1:60" ht="13.5" outlineLevel="1" thickBot="1" x14ac:dyDescent="0.25">
      <c r="A18" s="165">
        <v>4</v>
      </c>
      <c r="B18" s="166" t="s">
        <v>142</v>
      </c>
      <c r="C18" s="181" t="s">
        <v>344</v>
      </c>
      <c r="D18" s="167" t="s">
        <v>143</v>
      </c>
      <c r="E18" s="168">
        <v>5.66</v>
      </c>
      <c r="F18" s="169"/>
      <c r="G18" s="170">
        <f>ROUND(E18*F18,2)</f>
        <v>0</v>
      </c>
      <c r="H18" s="169">
        <v>460.82</v>
      </c>
      <c r="I18" s="170">
        <f>ROUND(E18*H18,2)</f>
        <v>2608.2399999999998</v>
      </c>
      <c r="J18" s="169">
        <v>332.18</v>
      </c>
      <c r="K18" s="170">
        <f>ROUND(E18*J18,2)</f>
        <v>1880.14</v>
      </c>
      <c r="L18" s="170">
        <v>21</v>
      </c>
      <c r="M18" s="170">
        <f>G18*(1+L18/100)</f>
        <v>0</v>
      </c>
      <c r="N18" s="170">
        <v>9.3579999999999997E-2</v>
      </c>
      <c r="O18" s="170">
        <f>ROUND(E18*N18,2)</f>
        <v>0.53</v>
      </c>
      <c r="P18" s="170">
        <v>0</v>
      </c>
      <c r="Q18" s="170">
        <f>ROUND(E18*P18,2)</f>
        <v>0</v>
      </c>
      <c r="R18" s="170"/>
      <c r="S18" s="170" t="s">
        <v>127</v>
      </c>
      <c r="T18" s="171" t="s">
        <v>127</v>
      </c>
      <c r="U18" s="155">
        <v>0.66600000000000004</v>
      </c>
      <c r="V18" s="155">
        <f>ROUND(E18*U18,2)</f>
        <v>3.77</v>
      </c>
      <c r="W18" s="155"/>
      <c r="X18" s="155" t="s">
        <v>128</v>
      </c>
      <c r="Y18" s="146"/>
      <c r="Z18" s="146"/>
      <c r="AA18" s="238">
        <f>G18</f>
        <v>0</v>
      </c>
      <c r="AB18" s="146"/>
      <c r="AC18" s="247"/>
      <c r="AD18" s="146"/>
      <c r="AE18" s="146"/>
      <c r="AF18" s="146"/>
      <c r="AG18" s="146" t="s">
        <v>129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U18" s="243">
        <f>AU17/AU19</f>
        <v>0.32870166401192935</v>
      </c>
      <c r="AV18" s="243">
        <f>AV17/AU19</f>
        <v>0.67129833598807065</v>
      </c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13.5" outlineLevel="1" thickBot="1" x14ac:dyDescent="0.25">
      <c r="A19" s="153"/>
      <c r="B19" s="154"/>
      <c r="C19" s="182" t="s">
        <v>144</v>
      </c>
      <c r="D19" s="156"/>
      <c r="E19" s="157">
        <v>5.66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247"/>
      <c r="AD19" s="146"/>
      <c r="AE19" s="146"/>
      <c r="AF19" s="146"/>
      <c r="AG19" s="146" t="s">
        <v>131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324">
        <f>AU17+AV17</f>
        <v>295.07000000000005</v>
      </c>
      <c r="AV19" s="325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59" t="s">
        <v>122</v>
      </c>
      <c r="B20" s="160" t="s">
        <v>58</v>
      </c>
      <c r="C20" s="180" t="s">
        <v>59</v>
      </c>
      <c r="D20" s="161"/>
      <c r="E20" s="162"/>
      <c r="F20" s="163"/>
      <c r="G20" s="163">
        <f>SUMIF(AG21:AG21,"&lt;&gt;NOR",G21:G21)</f>
        <v>0</v>
      </c>
      <c r="H20" s="163"/>
      <c r="I20" s="163">
        <f>SUM(I21:I21)</f>
        <v>0</v>
      </c>
      <c r="J20" s="163"/>
      <c r="K20" s="163">
        <f>SUM(K21:K21)</f>
        <v>126360</v>
      </c>
      <c r="L20" s="163"/>
      <c r="M20" s="163">
        <f>SUM(M21:M21)</f>
        <v>0</v>
      </c>
      <c r="N20" s="163"/>
      <c r="O20" s="163">
        <f>SUM(O21:O21)</f>
        <v>0</v>
      </c>
      <c r="P20" s="163"/>
      <c r="Q20" s="163">
        <f>SUM(Q21:Q21)</f>
        <v>0</v>
      </c>
      <c r="R20" s="163"/>
      <c r="S20" s="163"/>
      <c r="T20" s="164"/>
      <c r="U20" s="158"/>
      <c r="V20" s="158">
        <f>SUM(V21:V21)</f>
        <v>0</v>
      </c>
      <c r="W20" s="158"/>
      <c r="X20" s="158"/>
      <c r="AC20" s="246"/>
      <c r="AG20" t="s">
        <v>123</v>
      </c>
    </row>
    <row r="21" spans="1:60" ht="22.5" outlineLevel="1" x14ac:dyDescent="0.2">
      <c r="A21" s="172">
        <v>5</v>
      </c>
      <c r="B21" s="173" t="s">
        <v>145</v>
      </c>
      <c r="C21" s="183" t="s">
        <v>146</v>
      </c>
      <c r="D21" s="174" t="s">
        <v>143</v>
      </c>
      <c r="E21" s="175">
        <v>42.12</v>
      </c>
      <c r="F21" s="176"/>
      <c r="G21" s="177">
        <f>ROUND(E21*F21,2)</f>
        <v>0</v>
      </c>
      <c r="H21" s="176">
        <v>0</v>
      </c>
      <c r="I21" s="177">
        <f>ROUND(E21*H21,2)</f>
        <v>0</v>
      </c>
      <c r="J21" s="176">
        <v>3000</v>
      </c>
      <c r="K21" s="177">
        <f>ROUND(E21*J21,2)</f>
        <v>126360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147</v>
      </c>
      <c r="T21" s="178" t="s">
        <v>148</v>
      </c>
      <c r="U21" s="155">
        <v>0</v>
      </c>
      <c r="V21" s="155">
        <f>ROUND(E21*U21,2)</f>
        <v>0</v>
      </c>
      <c r="W21" s="155"/>
      <c r="X21" s="155" t="s">
        <v>128</v>
      </c>
      <c r="Y21" s="146"/>
      <c r="Z21" s="146"/>
      <c r="AA21" s="238">
        <f>G21</f>
        <v>0</v>
      </c>
      <c r="AB21" s="146"/>
      <c r="AC21" s="247"/>
      <c r="AD21" s="146"/>
      <c r="AE21" s="146"/>
      <c r="AF21" s="146"/>
      <c r="AG21" s="146" t="s">
        <v>129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x14ac:dyDescent="0.2">
      <c r="A22" s="159" t="s">
        <v>122</v>
      </c>
      <c r="B22" s="160" t="s">
        <v>60</v>
      </c>
      <c r="C22" s="180" t="s">
        <v>61</v>
      </c>
      <c r="D22" s="161"/>
      <c r="E22" s="162"/>
      <c r="F22" s="163"/>
      <c r="G22" s="163">
        <f>SUMIF(AG23:AG29,"&lt;&gt;NOR",G23:G29)</f>
        <v>0</v>
      </c>
      <c r="H22" s="163"/>
      <c r="I22" s="163">
        <f>SUM(I23:I29)</f>
        <v>1735.67</v>
      </c>
      <c r="J22" s="163"/>
      <c r="K22" s="163">
        <f>SUM(K23:K29)</f>
        <v>12582.08</v>
      </c>
      <c r="L22" s="163"/>
      <c r="M22" s="163">
        <f>SUM(M23:M29)</f>
        <v>0</v>
      </c>
      <c r="N22" s="163"/>
      <c r="O22" s="163">
        <f>SUM(O23:O29)</f>
        <v>1.37</v>
      </c>
      <c r="P22" s="163"/>
      <c r="Q22" s="163">
        <f>SUM(Q23:Q29)</f>
        <v>0</v>
      </c>
      <c r="R22" s="163"/>
      <c r="S22" s="163"/>
      <c r="T22" s="164"/>
      <c r="U22" s="158"/>
      <c r="V22" s="158">
        <f>SUM(V23:V29)</f>
        <v>24.15</v>
      </c>
      <c r="W22" s="158"/>
      <c r="X22" s="158"/>
      <c r="AC22" s="246"/>
      <c r="AG22" t="s">
        <v>123</v>
      </c>
    </row>
    <row r="23" spans="1:60" outlineLevel="1" x14ac:dyDescent="0.2">
      <c r="A23" s="165">
        <v>6</v>
      </c>
      <c r="B23" s="166" t="s">
        <v>149</v>
      </c>
      <c r="C23" s="181" t="s">
        <v>150</v>
      </c>
      <c r="D23" s="167" t="s">
        <v>143</v>
      </c>
      <c r="E23" s="168">
        <v>28.750499999999999</v>
      </c>
      <c r="F23" s="169"/>
      <c r="G23" s="170">
        <f>ROUND(E23*F23,2)</f>
        <v>0</v>
      </c>
      <c r="H23" s="169">
        <v>60.37</v>
      </c>
      <c r="I23" s="170">
        <f>ROUND(E23*H23,2)</f>
        <v>1735.67</v>
      </c>
      <c r="J23" s="169">
        <v>437.63</v>
      </c>
      <c r="K23" s="170">
        <f>ROUND(E23*J23,2)</f>
        <v>12582.08</v>
      </c>
      <c r="L23" s="170">
        <v>21</v>
      </c>
      <c r="M23" s="170">
        <f>G23*(1+L23/100)</f>
        <v>0</v>
      </c>
      <c r="N23" s="170">
        <v>4.7660000000000001E-2</v>
      </c>
      <c r="O23" s="170">
        <f>ROUND(E23*N23,2)</f>
        <v>1.37</v>
      </c>
      <c r="P23" s="170">
        <v>0</v>
      </c>
      <c r="Q23" s="170">
        <f>ROUND(E23*P23,2)</f>
        <v>0</v>
      </c>
      <c r="R23" s="170"/>
      <c r="S23" s="170" t="s">
        <v>127</v>
      </c>
      <c r="T23" s="171" t="s">
        <v>127</v>
      </c>
      <c r="U23" s="155">
        <v>0.84</v>
      </c>
      <c r="V23" s="155">
        <f>ROUND(E23*U23,2)</f>
        <v>24.15</v>
      </c>
      <c r="W23" s="155"/>
      <c r="X23" s="155" t="s">
        <v>128</v>
      </c>
      <c r="Y23" s="146"/>
      <c r="Z23" s="253">
        <f>(E25+E28)*F23</f>
        <v>0</v>
      </c>
      <c r="AA23" s="238">
        <f>G23-Z23</f>
        <v>0</v>
      </c>
      <c r="AB23" s="146"/>
      <c r="AC23" s="247"/>
      <c r="AD23" s="146"/>
      <c r="AE23" s="146"/>
      <c r="AF23" s="146"/>
      <c r="AG23" s="146" t="s">
        <v>129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82" t="s">
        <v>151</v>
      </c>
      <c r="D24" s="156"/>
      <c r="E24" s="157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46"/>
      <c r="Z24" s="146"/>
      <c r="AA24" s="146"/>
      <c r="AB24" s="146"/>
      <c r="AC24" s="247"/>
      <c r="AD24" s="146"/>
      <c r="AE24" s="146"/>
      <c r="AF24" s="146"/>
      <c r="AG24" s="146" t="s">
        <v>131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53"/>
      <c r="B25" s="154"/>
      <c r="C25" s="182" t="s">
        <v>152</v>
      </c>
      <c r="D25" s="156"/>
      <c r="E25" s="240">
        <v>4.62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247"/>
      <c r="AD25" s="146"/>
      <c r="AE25" s="146"/>
      <c r="AF25" s="146"/>
      <c r="AG25" s="146" t="s">
        <v>131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82" t="s">
        <v>153</v>
      </c>
      <c r="D26" s="156"/>
      <c r="E26" s="239">
        <v>1.32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6"/>
      <c r="Z26" s="146"/>
      <c r="AA26" s="146"/>
      <c r="AB26" s="146"/>
      <c r="AC26" s="247"/>
      <c r="AD26" s="146"/>
      <c r="AE26" s="146"/>
      <c r="AF26" s="146"/>
      <c r="AG26" s="146" t="s">
        <v>131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182" t="s">
        <v>154</v>
      </c>
      <c r="D27" s="156"/>
      <c r="E27" s="239">
        <v>4.62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6"/>
      <c r="Z27" s="146"/>
      <c r="AA27" s="146"/>
      <c r="AB27" s="146"/>
      <c r="AC27" s="247"/>
      <c r="AD27" s="146"/>
      <c r="AE27" s="146"/>
      <c r="AF27" s="146"/>
      <c r="AG27" s="146" t="s">
        <v>131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2" t="s">
        <v>155</v>
      </c>
      <c r="D28" s="156"/>
      <c r="E28" s="240">
        <v>4.62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247"/>
      <c r="AD28" s="146"/>
      <c r="AE28" s="146"/>
      <c r="AF28" s="146"/>
      <c r="AG28" s="146" t="s">
        <v>131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53"/>
      <c r="B29" s="154"/>
      <c r="C29" s="182" t="s">
        <v>156</v>
      </c>
      <c r="D29" s="156"/>
      <c r="E29" s="239">
        <v>13.570499999999999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247"/>
      <c r="AD29" s="146"/>
      <c r="AE29" s="146"/>
      <c r="AF29" s="146"/>
      <c r="AG29" s="146" t="s">
        <v>131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x14ac:dyDescent="0.2">
      <c r="A30" s="159" t="s">
        <v>122</v>
      </c>
      <c r="B30" s="160" t="s">
        <v>62</v>
      </c>
      <c r="C30" s="180" t="s">
        <v>63</v>
      </c>
      <c r="D30" s="161"/>
      <c r="E30" s="162"/>
      <c r="F30" s="163"/>
      <c r="G30" s="163">
        <f>SUMIF(AG31:AG35,"&lt;&gt;NOR",G31:G35)</f>
        <v>0</v>
      </c>
      <c r="H30" s="163"/>
      <c r="I30" s="163">
        <f>SUM(I31:I35)</f>
        <v>135.56</v>
      </c>
      <c r="J30" s="163"/>
      <c r="K30" s="163">
        <f>SUM(K31:K35)</f>
        <v>142.84</v>
      </c>
      <c r="L30" s="163"/>
      <c r="M30" s="163">
        <f>SUM(M31:M35)</f>
        <v>0</v>
      </c>
      <c r="N30" s="163"/>
      <c r="O30" s="163">
        <f>SUM(O31:O35)</f>
        <v>0.14000000000000001</v>
      </c>
      <c r="P30" s="163"/>
      <c r="Q30" s="163">
        <f>SUM(Q31:Q35)</f>
        <v>0</v>
      </c>
      <c r="R30" s="163"/>
      <c r="S30" s="163"/>
      <c r="T30" s="164"/>
      <c r="U30" s="158"/>
      <c r="V30" s="158">
        <f>SUM(V31:V35)</f>
        <v>0.31</v>
      </c>
      <c r="W30" s="158"/>
      <c r="X30" s="158"/>
      <c r="AC30" s="246"/>
      <c r="AG30" t="s">
        <v>123</v>
      </c>
    </row>
    <row r="31" spans="1:60" outlineLevel="1" x14ac:dyDescent="0.2">
      <c r="A31" s="165">
        <v>7</v>
      </c>
      <c r="B31" s="166" t="s">
        <v>157</v>
      </c>
      <c r="C31" s="181" t="s">
        <v>158</v>
      </c>
      <c r="D31" s="167" t="s">
        <v>126</v>
      </c>
      <c r="E31" s="168">
        <v>5.7639999999999997E-2</v>
      </c>
      <c r="F31" s="169"/>
      <c r="G31" s="170">
        <f>ROUND(E31*F31,2)</f>
        <v>0</v>
      </c>
      <c r="H31" s="169">
        <v>2351.88</v>
      </c>
      <c r="I31" s="170">
        <f>ROUND(E31*H31,2)</f>
        <v>135.56</v>
      </c>
      <c r="J31" s="169">
        <v>2478.12</v>
      </c>
      <c r="K31" s="170">
        <f>ROUND(E31*J31,2)</f>
        <v>142.84</v>
      </c>
      <c r="L31" s="170">
        <v>21</v>
      </c>
      <c r="M31" s="170">
        <f>G31*(1+L31/100)</f>
        <v>0</v>
      </c>
      <c r="N31" s="170">
        <v>2.5</v>
      </c>
      <c r="O31" s="170">
        <f>ROUND(E31*N31,2)</f>
        <v>0.14000000000000001</v>
      </c>
      <c r="P31" s="170">
        <v>0</v>
      </c>
      <c r="Q31" s="170">
        <f>ROUND(E31*P31,2)</f>
        <v>0</v>
      </c>
      <c r="R31" s="170"/>
      <c r="S31" s="170" t="s">
        <v>127</v>
      </c>
      <c r="T31" s="171" t="s">
        <v>127</v>
      </c>
      <c r="U31" s="155">
        <v>5.33</v>
      </c>
      <c r="V31" s="155">
        <f>ROUND(E31*U31,2)</f>
        <v>0.31</v>
      </c>
      <c r="W31" s="155"/>
      <c r="X31" s="155" t="s">
        <v>128</v>
      </c>
      <c r="Y31" s="146"/>
      <c r="Z31" s="253">
        <f>(E33+E35)*F31</f>
        <v>0</v>
      </c>
      <c r="AA31" s="238">
        <f>G31-Z31</f>
        <v>0</v>
      </c>
      <c r="AB31" s="146"/>
      <c r="AC31" s="247"/>
      <c r="AD31" s="146"/>
      <c r="AE31" s="146"/>
      <c r="AF31" s="146"/>
      <c r="AG31" s="146" t="s">
        <v>129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2" t="s">
        <v>159</v>
      </c>
      <c r="D32" s="156"/>
      <c r="E32" s="157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46"/>
      <c r="Z32" s="146"/>
      <c r="AA32" s="146"/>
      <c r="AB32" s="146"/>
      <c r="AC32" s="247"/>
      <c r="AD32" s="146"/>
      <c r="AE32" s="146"/>
      <c r="AF32" s="146"/>
      <c r="AG32" s="146" t="s">
        <v>131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82" t="s">
        <v>160</v>
      </c>
      <c r="D33" s="156"/>
      <c r="E33" s="240">
        <v>8.9999999999999993E-3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247"/>
      <c r="AD33" s="146"/>
      <c r="AE33" s="146"/>
      <c r="AF33" s="146"/>
      <c r="AG33" s="146" t="s">
        <v>131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2" t="s">
        <v>161</v>
      </c>
      <c r="D34" s="156"/>
      <c r="E34" s="239">
        <v>2.2499999999999999E-2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247"/>
      <c r="AD34" s="146"/>
      <c r="AE34" s="146"/>
      <c r="AF34" s="146"/>
      <c r="AG34" s="146" t="s">
        <v>131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2" t="s">
        <v>162</v>
      </c>
      <c r="D35" s="156"/>
      <c r="E35" s="240">
        <v>2.614E-2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6"/>
      <c r="Z35" s="146"/>
      <c r="AA35" s="146"/>
      <c r="AB35" s="146"/>
      <c r="AC35" s="247"/>
      <c r="AD35" s="146"/>
      <c r="AE35" s="146"/>
      <c r="AF35" s="146"/>
      <c r="AG35" s="146" t="s">
        <v>131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59" t="s">
        <v>122</v>
      </c>
      <c r="B36" s="160" t="s">
        <v>64</v>
      </c>
      <c r="C36" s="180" t="s">
        <v>65</v>
      </c>
      <c r="D36" s="161"/>
      <c r="E36" s="162"/>
      <c r="F36" s="163"/>
      <c r="G36" s="163">
        <f>SUMIF(AG37:AG40,"&lt;&gt;NOR",G37:G40)</f>
        <v>0</v>
      </c>
      <c r="H36" s="163"/>
      <c r="I36" s="163">
        <f>SUM(I37:I40)</f>
        <v>8953.6</v>
      </c>
      <c r="J36" s="163"/>
      <c r="K36" s="163">
        <f>SUM(K37:K40)</f>
        <v>3896.4</v>
      </c>
      <c r="L36" s="163"/>
      <c r="M36" s="163">
        <f>SUM(M37:M40)</f>
        <v>0</v>
      </c>
      <c r="N36" s="163"/>
      <c r="O36" s="163">
        <f>SUM(O37:O40)</f>
        <v>0.12</v>
      </c>
      <c r="P36" s="163"/>
      <c r="Q36" s="163">
        <f>SUM(Q37:Q40)</f>
        <v>0</v>
      </c>
      <c r="R36" s="163"/>
      <c r="S36" s="163"/>
      <c r="T36" s="164"/>
      <c r="U36" s="158"/>
      <c r="V36" s="158">
        <f>SUM(V37:V40)</f>
        <v>7.44</v>
      </c>
      <c r="W36" s="158"/>
      <c r="X36" s="158"/>
      <c r="AC36" s="246"/>
      <c r="AG36" t="s">
        <v>123</v>
      </c>
    </row>
    <row r="37" spans="1:60" ht="22.5" outlineLevel="1" x14ac:dyDescent="0.2">
      <c r="A37" s="165">
        <v>8</v>
      </c>
      <c r="B37" s="166" t="s">
        <v>163</v>
      </c>
      <c r="C37" s="181" t="s">
        <v>164</v>
      </c>
      <c r="D37" s="167" t="s">
        <v>137</v>
      </c>
      <c r="E37" s="168">
        <v>2</v>
      </c>
      <c r="F37" s="169"/>
      <c r="G37" s="170">
        <f>ROUND(E37*F37,2)</f>
        <v>0</v>
      </c>
      <c r="H37" s="169">
        <v>2215.9</v>
      </c>
      <c r="I37" s="170">
        <f>ROUND(E37*H37,2)</f>
        <v>4431.8</v>
      </c>
      <c r="J37" s="169">
        <v>974.1</v>
      </c>
      <c r="K37" s="170">
        <f>ROUND(E37*J37,2)</f>
        <v>1948.2</v>
      </c>
      <c r="L37" s="170">
        <v>21</v>
      </c>
      <c r="M37" s="170">
        <f>G37*(1+L37/100)</f>
        <v>0</v>
      </c>
      <c r="N37" s="170">
        <v>3.1969999999999998E-2</v>
      </c>
      <c r="O37" s="170">
        <f>ROUND(E37*N37,2)</f>
        <v>0.06</v>
      </c>
      <c r="P37" s="170">
        <v>0</v>
      </c>
      <c r="Q37" s="170">
        <f>ROUND(E37*P37,2)</f>
        <v>0</v>
      </c>
      <c r="R37" s="170"/>
      <c r="S37" s="170" t="s">
        <v>127</v>
      </c>
      <c r="T37" s="171" t="s">
        <v>127</v>
      </c>
      <c r="U37" s="155">
        <v>1.86</v>
      </c>
      <c r="V37" s="155">
        <f>ROUND(E37*U37,2)</f>
        <v>3.72</v>
      </c>
      <c r="W37" s="155"/>
      <c r="X37" s="155" t="s">
        <v>128</v>
      </c>
      <c r="Y37" s="146"/>
      <c r="Z37" s="254">
        <f>F37</f>
        <v>0</v>
      </c>
      <c r="AA37" s="241">
        <f>F37</f>
        <v>0</v>
      </c>
      <c r="AB37" s="146"/>
      <c r="AC37" s="248" t="s">
        <v>493</v>
      </c>
      <c r="AD37" s="146"/>
      <c r="AE37" s="146"/>
      <c r="AF37" s="146"/>
      <c r="AG37" s="146" t="s">
        <v>129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82" t="s">
        <v>165</v>
      </c>
      <c r="D38" s="156"/>
      <c r="E38" s="157">
        <v>2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247"/>
      <c r="AD38" s="146"/>
      <c r="AE38" s="146"/>
      <c r="AF38" s="146"/>
      <c r="AG38" s="146" t="s">
        <v>131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5">
        <v>9</v>
      </c>
      <c r="B39" s="166" t="s">
        <v>166</v>
      </c>
      <c r="C39" s="181" t="s">
        <v>167</v>
      </c>
      <c r="D39" s="167" t="s">
        <v>137</v>
      </c>
      <c r="E39" s="168">
        <v>2</v>
      </c>
      <c r="F39" s="169"/>
      <c r="G39" s="170">
        <f>ROUND(E39*F39,2)</f>
        <v>0</v>
      </c>
      <c r="H39" s="169">
        <v>2260.9</v>
      </c>
      <c r="I39" s="170">
        <f>ROUND(E39*H39,2)</f>
        <v>4521.8</v>
      </c>
      <c r="J39" s="169">
        <v>974.1</v>
      </c>
      <c r="K39" s="170">
        <f>ROUND(E39*J39,2)</f>
        <v>1948.2</v>
      </c>
      <c r="L39" s="170">
        <v>21</v>
      </c>
      <c r="M39" s="170">
        <f>G39*(1+L39/100)</f>
        <v>0</v>
      </c>
      <c r="N39" s="170">
        <v>3.2070000000000001E-2</v>
      </c>
      <c r="O39" s="170">
        <f>ROUND(E39*N39,2)</f>
        <v>0.06</v>
      </c>
      <c r="P39" s="170">
        <v>0</v>
      </c>
      <c r="Q39" s="170">
        <f>ROUND(E39*P39,2)</f>
        <v>0</v>
      </c>
      <c r="R39" s="170"/>
      <c r="S39" s="170" t="s">
        <v>127</v>
      </c>
      <c r="T39" s="171" t="s">
        <v>127</v>
      </c>
      <c r="U39" s="155">
        <v>1.86</v>
      </c>
      <c r="V39" s="155">
        <f>ROUND(E39*U39,2)</f>
        <v>3.72</v>
      </c>
      <c r="W39" s="155"/>
      <c r="X39" s="155" t="s">
        <v>128</v>
      </c>
      <c r="Y39" s="146"/>
      <c r="Z39" s="254">
        <f>F39</f>
        <v>0</v>
      </c>
      <c r="AA39" s="241">
        <f>F39</f>
        <v>0</v>
      </c>
      <c r="AB39" s="146"/>
      <c r="AC39" s="249" t="s">
        <v>493</v>
      </c>
      <c r="AD39" s="146"/>
      <c r="AE39" s="146"/>
      <c r="AF39" s="146"/>
      <c r="AG39" s="146" t="s">
        <v>129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2" t="s">
        <v>168</v>
      </c>
      <c r="D40" s="156"/>
      <c r="E40" s="157">
        <v>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6"/>
      <c r="Z40" s="146"/>
      <c r="AA40" s="146"/>
      <c r="AB40" s="146"/>
      <c r="AC40" s="247"/>
      <c r="AD40" s="146"/>
      <c r="AE40" s="146"/>
      <c r="AF40" s="146"/>
      <c r="AG40" s="146" t="s">
        <v>131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159" t="s">
        <v>122</v>
      </c>
      <c r="B41" s="160" t="s">
        <v>66</v>
      </c>
      <c r="C41" s="180" t="s">
        <v>67</v>
      </c>
      <c r="D41" s="161"/>
      <c r="E41" s="162"/>
      <c r="F41" s="163"/>
      <c r="G41" s="163">
        <f>SUMIF(AG42:AG48,"&lt;&gt;NOR",G42:G48)</f>
        <v>0</v>
      </c>
      <c r="H41" s="163"/>
      <c r="I41" s="163">
        <f>SUM(I42:I48)</f>
        <v>21658.14</v>
      </c>
      <c r="J41" s="163"/>
      <c r="K41" s="163">
        <f>SUM(K42:K48)</f>
        <v>30126.65</v>
      </c>
      <c r="L41" s="163"/>
      <c r="M41" s="163">
        <f>SUM(M42:M48)</f>
        <v>0</v>
      </c>
      <c r="N41" s="163"/>
      <c r="O41" s="163">
        <f>SUM(O42:O48)</f>
        <v>0.47</v>
      </c>
      <c r="P41" s="163"/>
      <c r="Q41" s="163">
        <f>SUM(Q42:Q48)</f>
        <v>0</v>
      </c>
      <c r="R41" s="163"/>
      <c r="S41" s="163"/>
      <c r="T41" s="164"/>
      <c r="U41" s="158"/>
      <c r="V41" s="158">
        <f>SUM(V42:V48)</f>
        <v>63.14</v>
      </c>
      <c r="W41" s="158"/>
      <c r="X41" s="158"/>
      <c r="AC41" s="246"/>
      <c r="AG41" t="s">
        <v>123</v>
      </c>
    </row>
    <row r="42" spans="1:60" outlineLevel="1" x14ac:dyDescent="0.2">
      <c r="A42" s="165">
        <v>10</v>
      </c>
      <c r="B42" s="166" t="s">
        <v>169</v>
      </c>
      <c r="C42" s="181" t="s">
        <v>170</v>
      </c>
      <c r="D42" s="167" t="s">
        <v>143</v>
      </c>
      <c r="E42" s="168">
        <v>295.07</v>
      </c>
      <c r="F42" s="169"/>
      <c r="G42" s="170">
        <f>ROUND(E42*F42,2)</f>
        <v>0</v>
      </c>
      <c r="H42" s="169">
        <v>73.400000000000006</v>
      </c>
      <c r="I42" s="170">
        <f>ROUND(E42*H42,2)</f>
        <v>21658.14</v>
      </c>
      <c r="J42" s="169">
        <v>102.1</v>
      </c>
      <c r="K42" s="170">
        <f>ROUND(E42*J42,2)</f>
        <v>30126.65</v>
      </c>
      <c r="L42" s="170">
        <v>21</v>
      </c>
      <c r="M42" s="170">
        <f>G42*(1+L42/100)</f>
        <v>0</v>
      </c>
      <c r="N42" s="170">
        <v>1.58E-3</v>
      </c>
      <c r="O42" s="170">
        <f>ROUND(E42*N42,2)</f>
        <v>0.47</v>
      </c>
      <c r="P42" s="170">
        <v>0</v>
      </c>
      <c r="Q42" s="170">
        <f>ROUND(E42*P42,2)</f>
        <v>0</v>
      </c>
      <c r="R42" s="170"/>
      <c r="S42" s="170" t="s">
        <v>127</v>
      </c>
      <c r="T42" s="171" t="s">
        <v>127</v>
      </c>
      <c r="U42" s="155">
        <v>0.214</v>
      </c>
      <c r="V42" s="155">
        <f>ROUND(E42*U42,2)</f>
        <v>63.14</v>
      </c>
      <c r="W42" s="155"/>
      <c r="X42" s="155" t="s">
        <v>128</v>
      </c>
      <c r="Y42" s="146"/>
      <c r="Z42" s="253">
        <f>(E43+E48)*F42</f>
        <v>0</v>
      </c>
      <c r="AA42" s="238">
        <f>G42-Z42</f>
        <v>0</v>
      </c>
      <c r="AB42" s="146"/>
      <c r="AC42" s="247"/>
      <c r="AD42" s="146"/>
      <c r="AE42" s="146"/>
      <c r="AF42" s="146"/>
      <c r="AG42" s="146" t="s">
        <v>129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82" t="s">
        <v>171</v>
      </c>
      <c r="D43" s="156"/>
      <c r="E43" s="240">
        <v>53.61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46"/>
      <c r="Z43" s="146"/>
      <c r="AA43" s="146"/>
      <c r="AB43" s="146"/>
      <c r="AC43" s="247"/>
      <c r="AD43" s="146"/>
      <c r="AE43" s="146"/>
      <c r="AF43" s="146"/>
      <c r="AG43" s="146" t="s">
        <v>131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2" t="s">
        <v>172</v>
      </c>
      <c r="D44" s="156"/>
      <c r="E44" s="239">
        <v>86.48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247"/>
      <c r="AD44" s="146"/>
      <c r="AE44" s="146"/>
      <c r="AF44" s="146"/>
      <c r="AG44" s="146" t="s">
        <v>131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53"/>
      <c r="B45" s="154"/>
      <c r="C45" s="182" t="s">
        <v>173</v>
      </c>
      <c r="D45" s="156"/>
      <c r="E45" s="239">
        <v>40.56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247"/>
      <c r="AD45" s="146"/>
      <c r="AE45" s="146"/>
      <c r="AF45" s="146"/>
      <c r="AG45" s="146" t="s">
        <v>131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82" t="s">
        <v>174</v>
      </c>
      <c r="D46" s="156"/>
      <c r="E46" s="239">
        <v>2.25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247"/>
      <c r="AD46" s="146"/>
      <c r="AE46" s="146"/>
      <c r="AF46" s="146"/>
      <c r="AG46" s="146" t="s">
        <v>131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2" t="s">
        <v>175</v>
      </c>
      <c r="D47" s="156"/>
      <c r="E47" s="239">
        <v>68.790000000000006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247"/>
      <c r="AD47" s="146"/>
      <c r="AE47" s="146"/>
      <c r="AF47" s="146"/>
      <c r="AG47" s="146" t="s">
        <v>131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2" t="s">
        <v>176</v>
      </c>
      <c r="D48" s="156"/>
      <c r="E48" s="240">
        <v>43.38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247"/>
      <c r="AD48" s="146"/>
      <c r="AE48" s="146"/>
      <c r="AF48" s="146"/>
      <c r="AG48" s="146" t="s">
        <v>131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5.5" x14ac:dyDescent="0.2">
      <c r="A49" s="159" t="s">
        <v>122</v>
      </c>
      <c r="B49" s="160" t="s">
        <v>68</v>
      </c>
      <c r="C49" s="180" t="s">
        <v>69</v>
      </c>
      <c r="D49" s="161"/>
      <c r="E49" s="162"/>
      <c r="F49" s="163"/>
      <c r="G49" s="163">
        <f>SUMIF(AG50:AG56,"&lt;&gt;NOR",G50:G56)</f>
        <v>0</v>
      </c>
      <c r="H49" s="163"/>
      <c r="I49" s="163">
        <f>SUM(I50:I56)</f>
        <v>537.03</v>
      </c>
      <c r="J49" s="163"/>
      <c r="K49" s="163">
        <f>SUM(K50:K56)</f>
        <v>39149.89</v>
      </c>
      <c r="L49" s="163"/>
      <c r="M49" s="163">
        <f>SUM(M50:M56)</f>
        <v>0</v>
      </c>
      <c r="N49" s="163"/>
      <c r="O49" s="163">
        <f>SUM(O50:O56)</f>
        <v>0.01</v>
      </c>
      <c r="P49" s="163"/>
      <c r="Q49" s="163">
        <f>SUM(Q50:Q56)</f>
        <v>0</v>
      </c>
      <c r="R49" s="163"/>
      <c r="S49" s="163"/>
      <c r="T49" s="164"/>
      <c r="U49" s="158"/>
      <c r="V49" s="158">
        <f>SUM(V50:V56)</f>
        <v>90.88</v>
      </c>
      <c r="W49" s="158"/>
      <c r="X49" s="158"/>
      <c r="AC49" s="246"/>
      <c r="AG49" t="s">
        <v>123</v>
      </c>
    </row>
    <row r="50" spans="1:60" outlineLevel="1" x14ac:dyDescent="0.2">
      <c r="A50" s="165">
        <v>11</v>
      </c>
      <c r="B50" s="166" t="s">
        <v>177</v>
      </c>
      <c r="C50" s="181" t="s">
        <v>178</v>
      </c>
      <c r="D50" s="167" t="s">
        <v>143</v>
      </c>
      <c r="E50" s="168">
        <v>295.07</v>
      </c>
      <c r="F50" s="169"/>
      <c r="G50" s="170">
        <f>ROUND(E50*F50,2)</f>
        <v>0</v>
      </c>
      <c r="H50" s="169">
        <v>1.82</v>
      </c>
      <c r="I50" s="170">
        <f>ROUND(E50*H50,2)</f>
        <v>537.03</v>
      </c>
      <c r="J50" s="169">
        <v>132.68</v>
      </c>
      <c r="K50" s="170">
        <f>ROUND(E50*J50,2)</f>
        <v>39149.89</v>
      </c>
      <c r="L50" s="170">
        <v>21</v>
      </c>
      <c r="M50" s="170">
        <f>G50*(1+L50/100)</f>
        <v>0</v>
      </c>
      <c r="N50" s="170">
        <v>4.0000000000000003E-5</v>
      </c>
      <c r="O50" s="170">
        <f>ROUND(E50*N50,2)</f>
        <v>0.01</v>
      </c>
      <c r="P50" s="170">
        <v>0</v>
      </c>
      <c r="Q50" s="170">
        <f>ROUND(E50*P50,2)</f>
        <v>0</v>
      </c>
      <c r="R50" s="170"/>
      <c r="S50" s="170" t="s">
        <v>127</v>
      </c>
      <c r="T50" s="171" t="s">
        <v>127</v>
      </c>
      <c r="U50" s="155">
        <v>0.308</v>
      </c>
      <c r="V50" s="155">
        <f>ROUND(E50*U50,2)</f>
        <v>90.88</v>
      </c>
      <c r="W50" s="155"/>
      <c r="X50" s="155" t="s">
        <v>128</v>
      </c>
      <c r="Y50" s="146"/>
      <c r="Z50" s="253">
        <f>(E51+E56)*F50</f>
        <v>0</v>
      </c>
      <c r="AA50" s="238">
        <f>G50-Z50</f>
        <v>0</v>
      </c>
      <c r="AB50" s="146"/>
      <c r="AC50" s="247"/>
      <c r="AD50" s="146"/>
      <c r="AE50" s="146"/>
      <c r="AF50" s="146"/>
      <c r="AG50" s="146" t="s">
        <v>129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2" t="s">
        <v>171</v>
      </c>
      <c r="D51" s="156"/>
      <c r="E51" s="240">
        <v>53.61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247"/>
      <c r="AD51" s="146"/>
      <c r="AE51" s="146"/>
      <c r="AF51" s="146"/>
      <c r="AG51" s="146" t="s">
        <v>131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82" t="s">
        <v>172</v>
      </c>
      <c r="D52" s="156"/>
      <c r="E52" s="239">
        <v>86.48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247"/>
      <c r="AD52" s="146"/>
      <c r="AE52" s="146"/>
      <c r="AF52" s="146"/>
      <c r="AG52" s="146" t="s">
        <v>131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182" t="s">
        <v>173</v>
      </c>
      <c r="D53" s="156"/>
      <c r="E53" s="239">
        <v>40.56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247"/>
      <c r="AD53" s="146"/>
      <c r="AE53" s="146"/>
      <c r="AF53" s="146"/>
      <c r="AG53" s="146" t="s">
        <v>131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182" t="s">
        <v>174</v>
      </c>
      <c r="D54" s="156"/>
      <c r="E54" s="239">
        <v>2.25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247"/>
      <c r="AD54" s="146"/>
      <c r="AE54" s="146"/>
      <c r="AF54" s="146"/>
      <c r="AG54" s="146" t="s">
        <v>131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82" t="s">
        <v>175</v>
      </c>
      <c r="D55" s="156"/>
      <c r="E55" s="239">
        <v>68.790000000000006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247"/>
      <c r="AD55" s="146"/>
      <c r="AE55" s="146"/>
      <c r="AF55" s="146"/>
      <c r="AG55" s="146" t="s">
        <v>131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182" t="s">
        <v>176</v>
      </c>
      <c r="D56" s="156"/>
      <c r="E56" s="240">
        <v>43.38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247"/>
      <c r="AD56" s="146"/>
      <c r="AE56" s="146"/>
      <c r="AF56" s="146"/>
      <c r="AG56" s="146" t="s">
        <v>131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59" t="s">
        <v>122</v>
      </c>
      <c r="B57" s="160" t="s">
        <v>70</v>
      </c>
      <c r="C57" s="180" t="s">
        <v>71</v>
      </c>
      <c r="D57" s="161"/>
      <c r="E57" s="162"/>
      <c r="F57" s="163"/>
      <c r="G57" s="163">
        <f>SUMIF(AG58:AG82,"&lt;&gt;NOR",G58:G82)</f>
        <v>0</v>
      </c>
      <c r="H57" s="163"/>
      <c r="I57" s="163">
        <f>SUM(I58:I82)</f>
        <v>613.63</v>
      </c>
      <c r="J57" s="163"/>
      <c r="K57" s="163">
        <f>SUM(K58:K82)</f>
        <v>26361.33</v>
      </c>
      <c r="L57" s="163"/>
      <c r="M57" s="163">
        <f>SUM(M58:M82)</f>
        <v>0</v>
      </c>
      <c r="N57" s="163"/>
      <c r="O57" s="163">
        <f>SUM(O58:O82)</f>
        <v>0.02</v>
      </c>
      <c r="P57" s="163"/>
      <c r="Q57" s="163">
        <f>SUM(Q58:Q82)</f>
        <v>14.680000000000001</v>
      </c>
      <c r="R57" s="163"/>
      <c r="S57" s="163"/>
      <c r="T57" s="164"/>
      <c r="U57" s="158"/>
      <c r="V57" s="158">
        <f>SUM(V58:V82)</f>
        <v>64.599999999999994</v>
      </c>
      <c r="W57" s="158"/>
      <c r="X57" s="158"/>
      <c r="AC57" s="246"/>
      <c r="AG57" t="s">
        <v>123</v>
      </c>
    </row>
    <row r="58" spans="1:60" outlineLevel="1" x14ac:dyDescent="0.2">
      <c r="A58" s="165">
        <v>12</v>
      </c>
      <c r="B58" s="166" t="s">
        <v>179</v>
      </c>
      <c r="C58" s="181" t="s">
        <v>180</v>
      </c>
      <c r="D58" s="167" t="s">
        <v>143</v>
      </c>
      <c r="E58" s="168">
        <v>16.276250000000001</v>
      </c>
      <c r="F58" s="169"/>
      <c r="G58" s="170">
        <f>ROUND(E58*F58,2)</f>
        <v>0</v>
      </c>
      <c r="H58" s="169">
        <v>19.45</v>
      </c>
      <c r="I58" s="170">
        <f>ROUND(E58*H58,2)</f>
        <v>316.57</v>
      </c>
      <c r="J58" s="169">
        <v>170.05</v>
      </c>
      <c r="K58" s="170">
        <f>ROUND(E58*J58,2)</f>
        <v>2767.78</v>
      </c>
      <c r="L58" s="170">
        <v>21</v>
      </c>
      <c r="M58" s="170">
        <f>G58*(1+L58/100)</f>
        <v>0</v>
      </c>
      <c r="N58" s="170">
        <v>6.7000000000000002E-4</v>
      </c>
      <c r="O58" s="170">
        <f>ROUND(E58*N58,2)</f>
        <v>0.01</v>
      </c>
      <c r="P58" s="170">
        <v>0.31900000000000001</v>
      </c>
      <c r="Q58" s="170">
        <f>ROUND(E58*P58,2)</f>
        <v>5.19</v>
      </c>
      <c r="R58" s="170"/>
      <c r="S58" s="170" t="s">
        <v>127</v>
      </c>
      <c r="T58" s="171" t="s">
        <v>127</v>
      </c>
      <c r="U58" s="155">
        <v>0.32</v>
      </c>
      <c r="V58" s="155">
        <f>ROUND(E58*U58,2)</f>
        <v>5.21</v>
      </c>
      <c r="W58" s="155"/>
      <c r="X58" s="155" t="s">
        <v>128</v>
      </c>
      <c r="Y58" s="146"/>
      <c r="Z58" s="253">
        <f>(E59+E61)*F58</f>
        <v>0</v>
      </c>
      <c r="AA58" s="238">
        <f>G58-Z58</f>
        <v>0</v>
      </c>
      <c r="AB58" s="146"/>
      <c r="AC58" s="247"/>
      <c r="AD58" s="146"/>
      <c r="AE58" s="146"/>
      <c r="AF58" s="146"/>
      <c r="AG58" s="146" t="s">
        <v>129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82" t="s">
        <v>181</v>
      </c>
      <c r="D59" s="156"/>
      <c r="E59" s="240">
        <v>11.32625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247"/>
      <c r="AD59" s="146"/>
      <c r="AE59" s="146"/>
      <c r="AF59" s="146"/>
      <c r="AG59" s="146" t="s">
        <v>131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53"/>
      <c r="B60" s="154"/>
      <c r="C60" s="182" t="s">
        <v>182</v>
      </c>
      <c r="D60" s="156"/>
      <c r="E60" s="239">
        <v>1.05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6"/>
      <c r="Z60" s="146"/>
      <c r="AA60" s="146"/>
      <c r="AB60" s="146"/>
      <c r="AC60" s="247"/>
      <c r="AD60" s="146"/>
      <c r="AE60" s="146"/>
      <c r="AF60" s="146"/>
      <c r="AG60" s="146" t="s">
        <v>131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2" t="s">
        <v>183</v>
      </c>
      <c r="D61" s="156"/>
      <c r="E61" s="240">
        <v>3.9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247"/>
      <c r="AD61" s="146"/>
      <c r="AE61" s="146"/>
      <c r="AF61" s="146"/>
      <c r="AG61" s="146" t="s">
        <v>131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5">
        <v>13</v>
      </c>
      <c r="B62" s="166" t="s">
        <v>184</v>
      </c>
      <c r="C62" s="181" t="s">
        <v>185</v>
      </c>
      <c r="D62" s="167" t="s">
        <v>143</v>
      </c>
      <c r="E62" s="168">
        <v>295.07</v>
      </c>
      <c r="F62" s="169"/>
      <c r="G62" s="170">
        <f>ROUND(E62*F62,2)</f>
        <v>0</v>
      </c>
      <c r="H62" s="169">
        <v>0</v>
      </c>
      <c r="I62" s="170">
        <f>ROUND(E62*H62,2)</f>
        <v>0</v>
      </c>
      <c r="J62" s="169">
        <v>46.6</v>
      </c>
      <c r="K62" s="170">
        <f>ROUND(E62*J62,2)</f>
        <v>13750.26</v>
      </c>
      <c r="L62" s="170">
        <v>21</v>
      </c>
      <c r="M62" s="170">
        <f>G62*(1+L62/100)</f>
        <v>0</v>
      </c>
      <c r="N62" s="170">
        <v>0</v>
      </c>
      <c r="O62" s="170">
        <f>ROUND(E62*N62,2)</f>
        <v>0</v>
      </c>
      <c r="P62" s="170">
        <v>2.5510000000000001E-2</v>
      </c>
      <c r="Q62" s="170">
        <f>ROUND(E62*P62,2)</f>
        <v>7.53</v>
      </c>
      <c r="R62" s="170"/>
      <c r="S62" s="170" t="s">
        <v>127</v>
      </c>
      <c r="T62" s="171" t="s">
        <v>127</v>
      </c>
      <c r="U62" s="155">
        <v>0.12</v>
      </c>
      <c r="V62" s="155">
        <f>ROUND(E62*U62,2)</f>
        <v>35.409999999999997</v>
      </c>
      <c r="W62" s="155"/>
      <c r="X62" s="155" t="s">
        <v>128</v>
      </c>
      <c r="Y62" s="146"/>
      <c r="Z62" s="253">
        <f>(E63+E68)*F62</f>
        <v>0</v>
      </c>
      <c r="AA62" s="238">
        <f>G62-Z62</f>
        <v>0</v>
      </c>
      <c r="AB62" s="146"/>
      <c r="AC62" s="247"/>
      <c r="AD62" s="146"/>
      <c r="AE62" s="146"/>
      <c r="AF62" s="146"/>
      <c r="AG62" s="146" t="s">
        <v>129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182" t="s">
        <v>171</v>
      </c>
      <c r="D63" s="156"/>
      <c r="E63" s="240">
        <v>53.61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247"/>
      <c r="AD63" s="146"/>
      <c r="AE63" s="146"/>
      <c r="AF63" s="146"/>
      <c r="AG63" s="146" t="s">
        <v>131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2" t="s">
        <v>172</v>
      </c>
      <c r="D64" s="156"/>
      <c r="E64" s="239">
        <v>86.48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247"/>
      <c r="AD64" s="146"/>
      <c r="AE64" s="146"/>
      <c r="AF64" s="146"/>
      <c r="AG64" s="146" t="s">
        <v>131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53"/>
      <c r="B65" s="154"/>
      <c r="C65" s="182" t="s">
        <v>173</v>
      </c>
      <c r="D65" s="156"/>
      <c r="E65" s="239">
        <v>40.56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247"/>
      <c r="AD65" s="146"/>
      <c r="AE65" s="146"/>
      <c r="AF65" s="146"/>
      <c r="AG65" s="146" t="s">
        <v>131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182" t="s">
        <v>174</v>
      </c>
      <c r="D66" s="156"/>
      <c r="E66" s="239">
        <v>2.25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247"/>
      <c r="AD66" s="146"/>
      <c r="AE66" s="146"/>
      <c r="AF66" s="146"/>
      <c r="AG66" s="146" t="s">
        <v>131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82" t="s">
        <v>175</v>
      </c>
      <c r="D67" s="156"/>
      <c r="E67" s="239">
        <v>68.790000000000006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247"/>
      <c r="AD67" s="146"/>
      <c r="AE67" s="146"/>
      <c r="AF67" s="146"/>
      <c r="AG67" s="146" t="s">
        <v>131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82" t="s">
        <v>176</v>
      </c>
      <c r="D68" s="156"/>
      <c r="E68" s="240">
        <v>43.38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247"/>
      <c r="AD68" s="146"/>
      <c r="AE68" s="146"/>
      <c r="AF68" s="146"/>
      <c r="AG68" s="146" t="s">
        <v>131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65">
        <v>14</v>
      </c>
      <c r="B69" s="166" t="s">
        <v>186</v>
      </c>
      <c r="C69" s="181" t="s">
        <v>187</v>
      </c>
      <c r="D69" s="167" t="s">
        <v>143</v>
      </c>
      <c r="E69" s="168">
        <v>3.0455000000000001</v>
      </c>
      <c r="F69" s="169"/>
      <c r="G69" s="170">
        <f>ROUND(E69*F69,2)</f>
        <v>0</v>
      </c>
      <c r="H69" s="169">
        <v>0</v>
      </c>
      <c r="I69" s="170">
        <f>ROUND(E69*H69,2)</f>
        <v>0</v>
      </c>
      <c r="J69" s="169">
        <v>167</v>
      </c>
      <c r="K69" s="170">
        <f>ROUND(E69*J69,2)</f>
        <v>508.6</v>
      </c>
      <c r="L69" s="170">
        <v>21</v>
      </c>
      <c r="M69" s="170">
        <f>G69*(1+L69/100)</f>
        <v>0</v>
      </c>
      <c r="N69" s="170">
        <v>0</v>
      </c>
      <c r="O69" s="170">
        <f>ROUND(E69*N69,2)</f>
        <v>0</v>
      </c>
      <c r="P69" s="170">
        <v>5.5E-2</v>
      </c>
      <c r="Q69" s="170">
        <f>ROUND(E69*P69,2)</f>
        <v>0.17</v>
      </c>
      <c r="R69" s="170"/>
      <c r="S69" s="170" t="s">
        <v>127</v>
      </c>
      <c r="T69" s="171" t="s">
        <v>127</v>
      </c>
      <c r="U69" s="155">
        <v>0.42499999999999999</v>
      </c>
      <c r="V69" s="155">
        <f>ROUND(E69*U69,2)</f>
        <v>1.29</v>
      </c>
      <c r="W69" s="155"/>
      <c r="X69" s="155" t="s">
        <v>128</v>
      </c>
      <c r="Y69" s="146"/>
      <c r="Z69" s="253">
        <f>(E70+E72)*F69</f>
        <v>0</v>
      </c>
      <c r="AA69" s="238">
        <f>G69-Z69</f>
        <v>0</v>
      </c>
      <c r="AB69" s="146"/>
      <c r="AC69" s="247"/>
      <c r="AD69" s="146"/>
      <c r="AE69" s="146"/>
      <c r="AF69" s="146"/>
      <c r="AG69" s="146" t="s">
        <v>129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182" t="s">
        <v>188</v>
      </c>
      <c r="D70" s="156"/>
      <c r="E70" s="240">
        <v>1.2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247"/>
      <c r="AD70" s="146"/>
      <c r="AE70" s="146"/>
      <c r="AF70" s="146"/>
      <c r="AG70" s="146" t="s">
        <v>131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82" t="s">
        <v>189</v>
      </c>
      <c r="D71" s="156"/>
      <c r="E71" s="239">
        <v>0.8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247"/>
      <c r="AD71" s="146"/>
      <c r="AE71" s="146"/>
      <c r="AF71" s="146"/>
      <c r="AG71" s="146" t="s">
        <v>131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53"/>
      <c r="B72" s="154"/>
      <c r="C72" s="182" t="s">
        <v>190</v>
      </c>
      <c r="D72" s="156"/>
      <c r="E72" s="240">
        <v>1.0455000000000001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247"/>
      <c r="AD72" s="146"/>
      <c r="AE72" s="146"/>
      <c r="AF72" s="146"/>
      <c r="AG72" s="146" t="s">
        <v>131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2">
        <v>15</v>
      </c>
      <c r="B73" s="173" t="s">
        <v>191</v>
      </c>
      <c r="C73" s="183" t="s">
        <v>192</v>
      </c>
      <c r="D73" s="174" t="s">
        <v>137</v>
      </c>
      <c r="E73" s="175">
        <v>5</v>
      </c>
      <c r="F73" s="176"/>
      <c r="G73" s="177">
        <f>ROUND(E73*F73,2)</f>
        <v>0</v>
      </c>
      <c r="H73" s="176">
        <v>0</v>
      </c>
      <c r="I73" s="177">
        <f>ROUND(E73*H73,2)</f>
        <v>0</v>
      </c>
      <c r="J73" s="176">
        <v>19.600000000000001</v>
      </c>
      <c r="K73" s="177">
        <f>ROUND(E73*J73,2)</f>
        <v>98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127</v>
      </c>
      <c r="T73" s="178" t="s">
        <v>127</v>
      </c>
      <c r="U73" s="155">
        <v>0.05</v>
      </c>
      <c r="V73" s="155">
        <f>ROUND(E73*U73,2)</f>
        <v>0.25</v>
      </c>
      <c r="W73" s="155"/>
      <c r="X73" s="155" t="s">
        <v>128</v>
      </c>
      <c r="Y73" s="146"/>
      <c r="Z73" s="253">
        <f>F73*3</f>
        <v>0</v>
      </c>
      <c r="AA73" s="237">
        <f>F73*2</f>
        <v>0</v>
      </c>
      <c r="AB73" s="146"/>
      <c r="AC73" s="250" t="s">
        <v>494</v>
      </c>
      <c r="AD73" s="146"/>
      <c r="AE73" s="146"/>
      <c r="AF73" s="146"/>
      <c r="AG73" s="146" t="s">
        <v>129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65">
        <v>16</v>
      </c>
      <c r="B74" s="166" t="s">
        <v>193</v>
      </c>
      <c r="C74" s="181" t="s">
        <v>194</v>
      </c>
      <c r="D74" s="167" t="s">
        <v>143</v>
      </c>
      <c r="E74" s="168">
        <v>8.6859999999999999</v>
      </c>
      <c r="F74" s="169"/>
      <c r="G74" s="170">
        <f>ROUND(E74*F74,2)</f>
        <v>0</v>
      </c>
      <c r="H74" s="169">
        <v>34.200000000000003</v>
      </c>
      <c r="I74" s="170">
        <f>ROUND(E74*H74,2)</f>
        <v>297.06</v>
      </c>
      <c r="J74" s="169">
        <v>408.8</v>
      </c>
      <c r="K74" s="170">
        <f>ROUND(E74*J74,2)</f>
        <v>3550.84</v>
      </c>
      <c r="L74" s="170">
        <v>21</v>
      </c>
      <c r="M74" s="170">
        <f>G74*(1+L74/100)</f>
        <v>0</v>
      </c>
      <c r="N74" s="170">
        <v>1.17E-3</v>
      </c>
      <c r="O74" s="170">
        <f>ROUND(E74*N74,2)</f>
        <v>0.01</v>
      </c>
      <c r="P74" s="170">
        <v>7.5999999999999998E-2</v>
      </c>
      <c r="Q74" s="170">
        <f>ROUND(E74*P74,2)</f>
        <v>0.66</v>
      </c>
      <c r="R74" s="170"/>
      <c r="S74" s="170" t="s">
        <v>127</v>
      </c>
      <c r="T74" s="171" t="s">
        <v>127</v>
      </c>
      <c r="U74" s="155">
        <v>0.94</v>
      </c>
      <c r="V74" s="155">
        <f>ROUND(E74*U74,2)</f>
        <v>8.16</v>
      </c>
      <c r="W74" s="155"/>
      <c r="X74" s="155" t="s">
        <v>128</v>
      </c>
      <c r="Y74" s="146"/>
      <c r="Z74" s="253">
        <f>E75*F74</f>
        <v>0</v>
      </c>
      <c r="AA74" s="238">
        <f>G74-Z74</f>
        <v>0</v>
      </c>
      <c r="AB74" s="146"/>
      <c r="AC74" s="247"/>
      <c r="AD74" s="146"/>
      <c r="AE74" s="146"/>
      <c r="AF74" s="146"/>
      <c r="AG74" s="146" t="s">
        <v>129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82" t="s">
        <v>195</v>
      </c>
      <c r="D75" s="156"/>
      <c r="E75" s="240">
        <v>5.4539999999999997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247"/>
      <c r="AD75" s="146"/>
      <c r="AE75" s="146"/>
      <c r="AF75" s="146"/>
      <c r="AG75" s="146" t="s">
        <v>131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82" t="s">
        <v>196</v>
      </c>
      <c r="D76" s="156"/>
      <c r="E76" s="239">
        <v>3.2320000000000002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247"/>
      <c r="AD76" s="146"/>
      <c r="AE76" s="146"/>
      <c r="AF76" s="146"/>
      <c r="AG76" s="146" t="s">
        <v>131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65">
        <v>17</v>
      </c>
      <c r="B77" s="166" t="s">
        <v>197</v>
      </c>
      <c r="C77" s="181" t="s">
        <v>198</v>
      </c>
      <c r="D77" s="167" t="s">
        <v>199</v>
      </c>
      <c r="E77" s="168">
        <v>2.6</v>
      </c>
      <c r="F77" s="169"/>
      <c r="G77" s="170">
        <f>ROUND(E77*F77,2)</f>
        <v>0</v>
      </c>
      <c r="H77" s="169">
        <v>0</v>
      </c>
      <c r="I77" s="170">
        <f>ROUND(E77*H77,2)</f>
        <v>0</v>
      </c>
      <c r="J77" s="169">
        <v>364.5</v>
      </c>
      <c r="K77" s="170">
        <f>ROUND(E77*J77,2)</f>
        <v>947.7</v>
      </c>
      <c r="L77" s="170">
        <v>21</v>
      </c>
      <c r="M77" s="170">
        <f>G77*(1+L77/100)</f>
        <v>0</v>
      </c>
      <c r="N77" s="170">
        <v>0</v>
      </c>
      <c r="O77" s="170">
        <f>ROUND(E77*N77,2)</f>
        <v>0</v>
      </c>
      <c r="P77" s="170">
        <v>6.5000000000000002E-2</v>
      </c>
      <c r="Q77" s="170">
        <f>ROUND(E77*P77,2)</f>
        <v>0.17</v>
      </c>
      <c r="R77" s="170"/>
      <c r="S77" s="170" t="s">
        <v>127</v>
      </c>
      <c r="T77" s="171" t="s">
        <v>127</v>
      </c>
      <c r="U77" s="155">
        <v>0.93</v>
      </c>
      <c r="V77" s="155">
        <f>ROUND(E77*U77,2)</f>
        <v>2.42</v>
      </c>
      <c r="W77" s="155"/>
      <c r="X77" s="155" t="s">
        <v>128</v>
      </c>
      <c r="Y77" s="146"/>
      <c r="Z77" s="146" t="s">
        <v>348</v>
      </c>
      <c r="AA77" s="238">
        <f>G77</f>
        <v>0</v>
      </c>
      <c r="AB77" s="146"/>
      <c r="AC77" s="247"/>
      <c r="AD77" s="146"/>
      <c r="AE77" s="146"/>
      <c r="AF77" s="146"/>
      <c r="AG77" s="146" t="s">
        <v>129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82" t="s">
        <v>200</v>
      </c>
      <c r="D78" s="156"/>
      <c r="E78" s="157">
        <v>2.6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247"/>
      <c r="AD78" s="146"/>
      <c r="AE78" s="146"/>
      <c r="AF78" s="146"/>
      <c r="AG78" s="146" t="s">
        <v>131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65">
        <v>18</v>
      </c>
      <c r="B79" s="166" t="s">
        <v>201</v>
      </c>
      <c r="C79" s="181" t="s">
        <v>202</v>
      </c>
      <c r="D79" s="167" t="s">
        <v>199</v>
      </c>
      <c r="E79" s="168">
        <v>7.1</v>
      </c>
      <c r="F79" s="169"/>
      <c r="G79" s="170">
        <f>ROUND(E79*F79,2)</f>
        <v>0</v>
      </c>
      <c r="H79" s="169">
        <v>0</v>
      </c>
      <c r="I79" s="170">
        <f>ROUND(E79*H79,2)</f>
        <v>0</v>
      </c>
      <c r="J79" s="169">
        <v>537</v>
      </c>
      <c r="K79" s="170">
        <f>ROUND(E79*J79,2)</f>
        <v>3812.7</v>
      </c>
      <c r="L79" s="170">
        <v>21</v>
      </c>
      <c r="M79" s="170">
        <f>G79*(1+L79/100)</f>
        <v>0</v>
      </c>
      <c r="N79" s="170">
        <v>0</v>
      </c>
      <c r="O79" s="170">
        <f>ROUND(E79*N79,2)</f>
        <v>0</v>
      </c>
      <c r="P79" s="170">
        <v>6.6000000000000003E-2</v>
      </c>
      <c r="Q79" s="170">
        <f>ROUND(E79*P79,2)</f>
        <v>0.47</v>
      </c>
      <c r="R79" s="170"/>
      <c r="S79" s="170" t="s">
        <v>127</v>
      </c>
      <c r="T79" s="171" t="s">
        <v>127</v>
      </c>
      <c r="U79" s="155">
        <v>1.3680000000000001</v>
      </c>
      <c r="V79" s="155">
        <f>ROUND(E79*U79,2)</f>
        <v>9.7100000000000009</v>
      </c>
      <c r="W79" s="155"/>
      <c r="X79" s="155" t="s">
        <v>128</v>
      </c>
      <c r="Y79" s="146"/>
      <c r="Z79" s="146"/>
      <c r="AA79" s="238">
        <f>G79</f>
        <v>0</v>
      </c>
      <c r="AB79" s="146"/>
      <c r="AC79" s="247"/>
      <c r="AD79" s="146"/>
      <c r="AE79" s="146"/>
      <c r="AF79" s="146"/>
      <c r="AG79" s="146" t="s">
        <v>129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/>
      <c r="B80" s="154"/>
      <c r="C80" s="182" t="s">
        <v>203</v>
      </c>
      <c r="D80" s="156"/>
      <c r="E80" s="157">
        <v>7.1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6"/>
      <c r="Z80" s="146"/>
      <c r="AA80" s="146"/>
      <c r="AB80" s="146"/>
      <c r="AC80" s="247"/>
      <c r="AD80" s="146"/>
      <c r="AE80" s="146"/>
      <c r="AF80" s="146"/>
      <c r="AG80" s="146" t="s">
        <v>131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65">
        <v>19</v>
      </c>
      <c r="B81" s="166" t="s">
        <v>204</v>
      </c>
      <c r="C81" s="181" t="s">
        <v>205</v>
      </c>
      <c r="D81" s="167" t="s">
        <v>143</v>
      </c>
      <c r="E81" s="168">
        <v>7.1740000000000004</v>
      </c>
      <c r="F81" s="169"/>
      <c r="G81" s="170">
        <f>ROUND(E81*F81,2)</f>
        <v>0</v>
      </c>
      <c r="H81" s="169">
        <v>0</v>
      </c>
      <c r="I81" s="170">
        <f>ROUND(E81*H81,2)</f>
        <v>0</v>
      </c>
      <c r="J81" s="169">
        <v>129</v>
      </c>
      <c r="K81" s="170">
        <f>ROUND(E81*J81,2)</f>
        <v>925.45</v>
      </c>
      <c r="L81" s="170">
        <v>21</v>
      </c>
      <c r="M81" s="170">
        <f>G81*(1+L81/100)</f>
        <v>0</v>
      </c>
      <c r="N81" s="170">
        <v>0</v>
      </c>
      <c r="O81" s="170">
        <f>ROUND(E81*N81,2)</f>
        <v>0</v>
      </c>
      <c r="P81" s="170">
        <v>6.8000000000000005E-2</v>
      </c>
      <c r="Q81" s="170">
        <f>ROUND(E81*P81,2)</f>
        <v>0.49</v>
      </c>
      <c r="R81" s="170"/>
      <c r="S81" s="170" t="s">
        <v>127</v>
      </c>
      <c r="T81" s="171" t="s">
        <v>127</v>
      </c>
      <c r="U81" s="155">
        <v>0.3</v>
      </c>
      <c r="V81" s="155">
        <f>ROUND(E81*U81,2)</f>
        <v>2.15</v>
      </c>
      <c r="W81" s="155"/>
      <c r="X81" s="155" t="s">
        <v>128</v>
      </c>
      <c r="Y81" s="146"/>
      <c r="Z81" s="146"/>
      <c r="AA81" s="238">
        <f>G81</f>
        <v>0</v>
      </c>
      <c r="AB81" s="146"/>
      <c r="AC81" s="247"/>
      <c r="AD81" s="146"/>
      <c r="AE81" s="146"/>
      <c r="AF81" s="146"/>
      <c r="AG81" s="146" t="s">
        <v>129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82" t="s">
        <v>206</v>
      </c>
      <c r="D82" s="156"/>
      <c r="E82" s="157">
        <v>7.1740000000000004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247"/>
      <c r="AD82" s="146"/>
      <c r="AE82" s="146"/>
      <c r="AF82" s="146"/>
      <c r="AG82" s="146" t="s">
        <v>131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59" t="s">
        <v>122</v>
      </c>
      <c r="B83" s="160" t="s">
        <v>72</v>
      </c>
      <c r="C83" s="180" t="s">
        <v>73</v>
      </c>
      <c r="D83" s="161"/>
      <c r="E83" s="162"/>
      <c r="F83" s="163"/>
      <c r="G83" s="163">
        <f>SUMIF(AG84:AG84,"&lt;&gt;NOR",G84:G84)</f>
        <v>0</v>
      </c>
      <c r="H83" s="163"/>
      <c r="I83" s="163">
        <f>SUM(I84:I84)</f>
        <v>0</v>
      </c>
      <c r="J83" s="163"/>
      <c r="K83" s="163">
        <f>SUM(K84:K84)</f>
        <v>1346.72</v>
      </c>
      <c r="L83" s="163"/>
      <c r="M83" s="163">
        <f>SUM(M84:M84)</f>
        <v>0</v>
      </c>
      <c r="N83" s="163"/>
      <c r="O83" s="163">
        <f>SUM(O84:O84)</f>
        <v>0</v>
      </c>
      <c r="P83" s="163"/>
      <c r="Q83" s="163">
        <f>SUM(Q84:Q84)</f>
        <v>0</v>
      </c>
      <c r="R83" s="163"/>
      <c r="S83" s="163"/>
      <c r="T83" s="164"/>
      <c r="U83" s="158"/>
      <c r="V83" s="158">
        <f>SUM(V84:V84)</f>
        <v>1.1499999999999999</v>
      </c>
      <c r="W83" s="158"/>
      <c r="X83" s="158"/>
      <c r="AC83" s="246"/>
      <c r="AG83" t="s">
        <v>123</v>
      </c>
    </row>
    <row r="84" spans="1:60" outlineLevel="1" x14ac:dyDescent="0.2">
      <c r="A84" s="172">
        <v>20</v>
      </c>
      <c r="B84" s="173" t="s">
        <v>207</v>
      </c>
      <c r="C84" s="183" t="s">
        <v>208</v>
      </c>
      <c r="D84" s="174" t="s">
        <v>140</v>
      </c>
      <c r="E84" s="175">
        <v>3.6299800000000002</v>
      </c>
      <c r="F84" s="176"/>
      <c r="G84" s="177">
        <f>ROUND(E84*F84,2)</f>
        <v>0</v>
      </c>
      <c r="H84" s="176">
        <v>0</v>
      </c>
      <c r="I84" s="177">
        <f>ROUND(E84*H84,2)</f>
        <v>0</v>
      </c>
      <c r="J84" s="176">
        <v>371</v>
      </c>
      <c r="K84" s="177">
        <f>ROUND(E84*J84,2)</f>
        <v>1346.72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7"/>
      <c r="S84" s="177" t="s">
        <v>127</v>
      </c>
      <c r="T84" s="178" t="s">
        <v>127</v>
      </c>
      <c r="U84" s="155">
        <v>0.317</v>
      </c>
      <c r="V84" s="155">
        <f>ROUND(E84*U84,2)</f>
        <v>1.1499999999999999</v>
      </c>
      <c r="W84" s="155"/>
      <c r="X84" s="155" t="s">
        <v>209</v>
      </c>
      <c r="Y84" s="146"/>
      <c r="Z84" s="253">
        <f>G84*0.3287</f>
        <v>0</v>
      </c>
      <c r="AA84" s="238">
        <f>G84-Z84</f>
        <v>0</v>
      </c>
      <c r="AB84" s="146"/>
      <c r="AC84" s="247" t="s">
        <v>495</v>
      </c>
      <c r="AD84" s="146"/>
      <c r="AE84" s="146"/>
      <c r="AF84" s="146"/>
      <c r="AG84" s="146" t="s">
        <v>210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159" t="s">
        <v>122</v>
      </c>
      <c r="B85" s="160" t="s">
        <v>74</v>
      </c>
      <c r="C85" s="180" t="s">
        <v>75</v>
      </c>
      <c r="D85" s="161"/>
      <c r="E85" s="162"/>
      <c r="F85" s="163"/>
      <c r="G85" s="163">
        <f>SUMIF(AG86:AG113,"&lt;&gt;NOR",G86:G113)</f>
        <v>0</v>
      </c>
      <c r="H85" s="163"/>
      <c r="I85" s="163">
        <f>SUM(I86:I113)</f>
        <v>18714</v>
      </c>
      <c r="J85" s="163"/>
      <c r="K85" s="163">
        <f>SUM(K86:K113)</f>
        <v>10475.209999999999</v>
      </c>
      <c r="L85" s="163"/>
      <c r="M85" s="163">
        <f>SUM(M86:M113)</f>
        <v>0</v>
      </c>
      <c r="N85" s="163"/>
      <c r="O85" s="163">
        <f>SUM(O86:O113)</f>
        <v>0.06</v>
      </c>
      <c r="P85" s="163"/>
      <c r="Q85" s="163">
        <f>SUM(Q86:Q113)</f>
        <v>1.05</v>
      </c>
      <c r="R85" s="163"/>
      <c r="S85" s="163"/>
      <c r="T85" s="164"/>
      <c r="U85" s="158"/>
      <c r="V85" s="158">
        <f>SUM(V86:V113)</f>
        <v>18.23</v>
      </c>
      <c r="W85" s="158"/>
      <c r="X85" s="158"/>
      <c r="AC85" s="246"/>
      <c r="AG85" t="s">
        <v>123</v>
      </c>
    </row>
    <row r="86" spans="1:60" outlineLevel="1" x14ac:dyDescent="0.2">
      <c r="A86" s="165">
        <v>21</v>
      </c>
      <c r="B86" s="166" t="s">
        <v>211</v>
      </c>
      <c r="C86" s="181" t="s">
        <v>212</v>
      </c>
      <c r="D86" s="167" t="s">
        <v>143</v>
      </c>
      <c r="E86" s="168">
        <v>7.8150000000000004</v>
      </c>
      <c r="F86" s="169"/>
      <c r="G86" s="170">
        <f>ROUND(E86*F86,2)</f>
        <v>0</v>
      </c>
      <c r="H86" s="169">
        <v>0</v>
      </c>
      <c r="I86" s="170">
        <f>ROUND(E86*H86,2)</f>
        <v>0</v>
      </c>
      <c r="J86" s="169">
        <v>201.5</v>
      </c>
      <c r="K86" s="170">
        <f>ROUND(E86*J86,2)</f>
        <v>1574.72</v>
      </c>
      <c r="L86" s="170">
        <v>21</v>
      </c>
      <c r="M86" s="170">
        <f>G86*(1+L86/100)</f>
        <v>0</v>
      </c>
      <c r="N86" s="170">
        <v>0</v>
      </c>
      <c r="O86" s="170">
        <f>ROUND(E86*N86,2)</f>
        <v>0</v>
      </c>
      <c r="P86" s="170">
        <v>1.098E-2</v>
      </c>
      <c r="Q86" s="170">
        <f>ROUND(E86*P86,2)</f>
        <v>0.09</v>
      </c>
      <c r="R86" s="170"/>
      <c r="S86" s="170" t="s">
        <v>127</v>
      </c>
      <c r="T86" s="171" t="s">
        <v>127</v>
      </c>
      <c r="U86" s="155">
        <v>0.37</v>
      </c>
      <c r="V86" s="155">
        <f>ROUND(E86*U86,2)</f>
        <v>2.89</v>
      </c>
      <c r="W86" s="155"/>
      <c r="X86" s="155" t="s">
        <v>128</v>
      </c>
      <c r="Y86" s="146"/>
      <c r="Z86" s="146"/>
      <c r="AA86" s="238">
        <f>G86</f>
        <v>0</v>
      </c>
      <c r="AB86" s="146"/>
      <c r="AC86" s="247"/>
      <c r="AD86" s="146"/>
      <c r="AE86" s="146"/>
      <c r="AF86" s="146"/>
      <c r="AG86" s="146" t="s">
        <v>129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182" t="s">
        <v>213</v>
      </c>
      <c r="D87" s="156"/>
      <c r="E87" s="157">
        <v>7.8150000000000004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247"/>
      <c r="AD87" s="146"/>
      <c r="AE87" s="146"/>
      <c r="AF87" s="146"/>
      <c r="AG87" s="146" t="s">
        <v>131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5">
        <v>22</v>
      </c>
      <c r="B88" s="166" t="s">
        <v>214</v>
      </c>
      <c r="C88" s="181" t="s">
        <v>215</v>
      </c>
      <c r="D88" s="167" t="s">
        <v>143</v>
      </c>
      <c r="E88" s="168">
        <v>7.8150000000000004</v>
      </c>
      <c r="F88" s="169"/>
      <c r="G88" s="170">
        <f>ROUND(E88*F88,2)</f>
        <v>0</v>
      </c>
      <c r="H88" s="169">
        <v>0</v>
      </c>
      <c r="I88" s="170">
        <f>ROUND(E88*H88,2)</f>
        <v>0</v>
      </c>
      <c r="J88" s="169">
        <v>36</v>
      </c>
      <c r="K88" s="170">
        <f>ROUND(E88*J88,2)</f>
        <v>281.33999999999997</v>
      </c>
      <c r="L88" s="170">
        <v>21</v>
      </c>
      <c r="M88" s="170">
        <f>G88*(1+L88/100)</f>
        <v>0</v>
      </c>
      <c r="N88" s="170">
        <v>0</v>
      </c>
      <c r="O88" s="170">
        <f>ROUND(E88*N88,2)</f>
        <v>0</v>
      </c>
      <c r="P88" s="170">
        <v>8.0000000000000002E-3</v>
      </c>
      <c r="Q88" s="170">
        <f>ROUND(E88*P88,2)</f>
        <v>0.06</v>
      </c>
      <c r="R88" s="170"/>
      <c r="S88" s="170" t="s">
        <v>127</v>
      </c>
      <c r="T88" s="171" t="s">
        <v>127</v>
      </c>
      <c r="U88" s="155">
        <v>6.6000000000000003E-2</v>
      </c>
      <c r="V88" s="155">
        <f>ROUND(E88*U88,2)</f>
        <v>0.52</v>
      </c>
      <c r="W88" s="155"/>
      <c r="X88" s="155" t="s">
        <v>128</v>
      </c>
      <c r="Y88" s="146"/>
      <c r="Z88" s="146"/>
      <c r="AA88" s="238">
        <f>G88</f>
        <v>0</v>
      </c>
      <c r="AB88" s="146"/>
      <c r="AC88" s="247"/>
      <c r="AD88" s="146"/>
      <c r="AE88" s="146"/>
      <c r="AF88" s="146"/>
      <c r="AG88" s="146" t="s">
        <v>129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2" t="s">
        <v>213</v>
      </c>
      <c r="D89" s="156"/>
      <c r="E89" s="157">
        <v>7.8150000000000004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247"/>
      <c r="AD89" s="146"/>
      <c r="AE89" s="146"/>
      <c r="AF89" s="146"/>
      <c r="AG89" s="146" t="s">
        <v>131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65">
        <v>23</v>
      </c>
      <c r="B90" s="166" t="s">
        <v>216</v>
      </c>
      <c r="C90" s="181" t="s">
        <v>217</v>
      </c>
      <c r="D90" s="167" t="s">
        <v>137</v>
      </c>
      <c r="E90" s="168">
        <v>3</v>
      </c>
      <c r="F90" s="169"/>
      <c r="G90" s="170">
        <f>ROUND(E90*F90,2)</f>
        <v>0</v>
      </c>
      <c r="H90" s="169">
        <v>0</v>
      </c>
      <c r="I90" s="170">
        <f>ROUND(E90*H90,2)</f>
        <v>0</v>
      </c>
      <c r="J90" s="169">
        <v>725</v>
      </c>
      <c r="K90" s="170">
        <f>ROUND(E90*J90,2)</f>
        <v>2175</v>
      </c>
      <c r="L90" s="170">
        <v>21</v>
      </c>
      <c r="M90" s="170">
        <f>G90*(1+L90/100)</f>
        <v>0</v>
      </c>
      <c r="N90" s="170">
        <v>0</v>
      </c>
      <c r="O90" s="170">
        <f>ROUND(E90*N90,2)</f>
        <v>0</v>
      </c>
      <c r="P90" s="170">
        <v>0</v>
      </c>
      <c r="Q90" s="170">
        <f>ROUND(E90*P90,2)</f>
        <v>0</v>
      </c>
      <c r="R90" s="170"/>
      <c r="S90" s="170" t="s">
        <v>127</v>
      </c>
      <c r="T90" s="171" t="s">
        <v>127</v>
      </c>
      <c r="U90" s="155">
        <v>1.45</v>
      </c>
      <c r="V90" s="155">
        <f>ROUND(E90*U90,2)</f>
        <v>4.3499999999999996</v>
      </c>
      <c r="W90" s="155"/>
      <c r="X90" s="155" t="s">
        <v>128</v>
      </c>
      <c r="Y90" s="146"/>
      <c r="Z90" s="253">
        <f>F90*1</f>
        <v>0</v>
      </c>
      <c r="AA90" s="238">
        <f>G90-Z90</f>
        <v>0</v>
      </c>
      <c r="AB90" t="s">
        <v>348</v>
      </c>
      <c r="AC90" s="251" t="s">
        <v>498</v>
      </c>
      <c r="AD90" s="146"/>
      <c r="AE90" s="146"/>
      <c r="AF90" s="146"/>
      <c r="AG90" s="146" t="s">
        <v>129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182" t="s">
        <v>168</v>
      </c>
      <c r="D91" s="156"/>
      <c r="E91" s="157">
        <v>2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247"/>
      <c r="AD91" s="146"/>
      <c r="AE91" s="146"/>
      <c r="AF91" s="146"/>
      <c r="AG91" s="146" t="s">
        <v>131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3"/>
      <c r="B92" s="154"/>
      <c r="C92" s="182" t="s">
        <v>496</v>
      </c>
      <c r="D92" s="156"/>
      <c r="E92" s="157">
        <v>1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247"/>
      <c r="AD92" s="146"/>
      <c r="AE92" s="146"/>
      <c r="AF92" s="146"/>
      <c r="AG92" s="146" t="s">
        <v>131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5">
        <v>24</v>
      </c>
      <c r="B93" s="166" t="s">
        <v>218</v>
      </c>
      <c r="C93" s="181" t="s">
        <v>219</v>
      </c>
      <c r="D93" s="167" t="s">
        <v>137</v>
      </c>
      <c r="E93" s="168">
        <v>1</v>
      </c>
      <c r="F93" s="169"/>
      <c r="G93" s="170">
        <f>ROUND(E93*F93,2)</f>
        <v>0</v>
      </c>
      <c r="H93" s="169">
        <v>0</v>
      </c>
      <c r="I93" s="170">
        <f>ROUND(E93*H93,2)</f>
        <v>0</v>
      </c>
      <c r="J93" s="169">
        <v>276</v>
      </c>
      <c r="K93" s="170">
        <f>ROUND(E93*J93,2)</f>
        <v>276</v>
      </c>
      <c r="L93" s="170">
        <v>21</v>
      </c>
      <c r="M93" s="170">
        <f>G93*(1+L93/100)</f>
        <v>0</v>
      </c>
      <c r="N93" s="170">
        <v>0</v>
      </c>
      <c r="O93" s="170">
        <f>ROUND(E93*N93,2)</f>
        <v>0</v>
      </c>
      <c r="P93" s="170">
        <v>0</v>
      </c>
      <c r="Q93" s="170">
        <f>ROUND(E93*P93,2)</f>
        <v>0</v>
      </c>
      <c r="R93" s="170"/>
      <c r="S93" s="170" t="s">
        <v>127</v>
      </c>
      <c r="T93" s="171" t="s">
        <v>127</v>
      </c>
      <c r="U93" s="155">
        <v>0.50700000000000001</v>
      </c>
      <c r="V93" s="155">
        <f>ROUND(E93*U93,2)</f>
        <v>0.51</v>
      </c>
      <c r="W93" s="155"/>
      <c r="X93" s="155" t="s">
        <v>128</v>
      </c>
      <c r="Y93" s="146"/>
      <c r="Z93" s="146"/>
      <c r="AA93" s="238">
        <f>G93</f>
        <v>0</v>
      </c>
      <c r="AB93" s="146"/>
      <c r="AC93" s="247"/>
      <c r="AD93" s="146"/>
      <c r="AE93" s="146"/>
      <c r="AF93" s="146"/>
      <c r="AG93" s="146" t="s">
        <v>129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/>
      <c r="B94" s="154"/>
      <c r="C94" s="182" t="s">
        <v>496</v>
      </c>
      <c r="D94" s="156"/>
      <c r="E94" s="157">
        <v>1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247"/>
      <c r="AD94" s="146"/>
      <c r="AE94" s="146"/>
      <c r="AF94" s="146"/>
      <c r="AG94" s="146" t="s">
        <v>131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5">
        <v>25</v>
      </c>
      <c r="B95" s="166" t="s">
        <v>220</v>
      </c>
      <c r="C95" s="181" t="s">
        <v>221</v>
      </c>
      <c r="D95" s="167" t="s">
        <v>137</v>
      </c>
      <c r="E95" s="168">
        <v>3</v>
      </c>
      <c r="F95" s="169"/>
      <c r="G95" s="170">
        <f>E95*F95</f>
        <v>0</v>
      </c>
      <c r="H95" s="169">
        <v>0</v>
      </c>
      <c r="I95" s="170">
        <f>ROUND(E95*H95,2)</f>
        <v>0</v>
      </c>
      <c r="J95" s="169">
        <v>422</v>
      </c>
      <c r="K95" s="170">
        <f>ROUND(E95*J95,2)</f>
        <v>1266</v>
      </c>
      <c r="L95" s="170">
        <v>21</v>
      </c>
      <c r="M95" s="170">
        <f>G95*(1+L95/100)</f>
        <v>0</v>
      </c>
      <c r="N95" s="170">
        <v>0</v>
      </c>
      <c r="O95" s="170">
        <f>ROUND(E95*N95,2)</f>
        <v>0</v>
      </c>
      <c r="P95" s="170">
        <v>0</v>
      </c>
      <c r="Q95" s="170">
        <f>ROUND(E95*P95,2)</f>
        <v>0</v>
      </c>
      <c r="R95" s="170"/>
      <c r="S95" s="170" t="s">
        <v>127</v>
      </c>
      <c r="T95" s="171" t="s">
        <v>127</v>
      </c>
      <c r="U95" s="155">
        <v>0.77500000000000002</v>
      </c>
      <c r="V95" s="155">
        <f>ROUND(E95*U95,2)</f>
        <v>2.33</v>
      </c>
      <c r="W95" s="155"/>
      <c r="X95" s="155" t="s">
        <v>128</v>
      </c>
      <c r="Y95" s="146"/>
      <c r="Z95" s="253">
        <f>1*F95</f>
        <v>0</v>
      </c>
      <c r="AA95" s="238">
        <f>G95-Z95</f>
        <v>0</v>
      </c>
      <c r="AB95" s="146"/>
      <c r="AC95" s="251" t="s">
        <v>498</v>
      </c>
      <c r="AD95" s="146"/>
      <c r="AE95" s="146"/>
      <c r="AF95" s="146"/>
      <c r="AG95" s="146" t="s">
        <v>129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82" t="s">
        <v>168</v>
      </c>
      <c r="D96" s="156"/>
      <c r="E96" s="157">
        <v>2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247"/>
      <c r="AD96" s="146"/>
      <c r="AE96" s="146"/>
      <c r="AF96" s="146"/>
      <c r="AG96" s="146" t="s">
        <v>131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182" t="s">
        <v>496</v>
      </c>
      <c r="D97" s="156"/>
      <c r="E97" s="157">
        <v>1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247"/>
      <c r="AD97" s="146"/>
      <c r="AE97" s="146"/>
      <c r="AF97" s="146"/>
      <c r="AG97" s="146" t="s">
        <v>131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65">
        <v>26</v>
      </c>
      <c r="B98" s="166" t="s">
        <v>222</v>
      </c>
      <c r="C98" s="181" t="s">
        <v>223</v>
      </c>
      <c r="D98" s="167" t="s">
        <v>224</v>
      </c>
      <c r="E98" s="168">
        <v>1</v>
      </c>
      <c r="F98" s="169"/>
      <c r="G98" s="170">
        <f>ROUND(E98*F98,2)</f>
        <v>0</v>
      </c>
      <c r="H98" s="169">
        <v>0</v>
      </c>
      <c r="I98" s="170">
        <f>ROUND(E98*H98,2)</f>
        <v>0</v>
      </c>
      <c r="J98" s="169">
        <v>160</v>
      </c>
      <c r="K98" s="170">
        <f>ROUND(E98*J98,2)</f>
        <v>160</v>
      </c>
      <c r="L98" s="170">
        <v>21</v>
      </c>
      <c r="M98" s="170">
        <f>G98*(1+L98/100)</f>
        <v>0</v>
      </c>
      <c r="N98" s="170">
        <v>0</v>
      </c>
      <c r="O98" s="170">
        <f>ROUND(E98*N98,2)</f>
        <v>0</v>
      </c>
      <c r="P98" s="170">
        <v>0</v>
      </c>
      <c r="Q98" s="170">
        <f>ROUND(E98*P98,2)</f>
        <v>0</v>
      </c>
      <c r="R98" s="170"/>
      <c r="S98" s="170" t="s">
        <v>147</v>
      </c>
      <c r="T98" s="171" t="str">
        <f>T95</f>
        <v>RTS 23/ I</v>
      </c>
      <c r="U98" s="155">
        <v>0</v>
      </c>
      <c r="V98" s="155">
        <f>ROUND(E98*U98,2)</f>
        <v>0</v>
      </c>
      <c r="W98" s="155"/>
      <c r="X98" s="155" t="s">
        <v>128</v>
      </c>
      <c r="Y98" s="146"/>
      <c r="Z98" s="146"/>
      <c r="AA98" s="238">
        <f>G98</f>
        <v>0</v>
      </c>
      <c r="AB98" s="146"/>
      <c r="AC98" s="247"/>
      <c r="AD98" s="146"/>
      <c r="AE98" s="146"/>
      <c r="AF98" s="146"/>
      <c r="AG98" s="146" t="s">
        <v>129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3"/>
      <c r="B99" s="154"/>
      <c r="C99" s="182" t="s">
        <v>496</v>
      </c>
      <c r="D99" s="156"/>
      <c r="E99" s="157">
        <v>1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247"/>
      <c r="AD99" s="146"/>
      <c r="AE99" s="146"/>
      <c r="AF99" s="146"/>
      <c r="AG99" s="146" t="s">
        <v>131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5">
        <v>27</v>
      </c>
      <c r="B100" s="166" t="s">
        <v>225</v>
      </c>
      <c r="C100" s="181" t="s">
        <v>226</v>
      </c>
      <c r="D100" s="167" t="s">
        <v>143</v>
      </c>
      <c r="E100" s="168">
        <v>36.3384</v>
      </c>
      <c r="F100" s="169"/>
      <c r="G100" s="170">
        <f>ROUND(E100*F100,2)</f>
        <v>0</v>
      </c>
      <c r="H100" s="169">
        <v>0</v>
      </c>
      <c r="I100" s="170">
        <f>ROUND(E100*H100,2)</f>
        <v>0</v>
      </c>
      <c r="J100" s="169">
        <v>112</v>
      </c>
      <c r="K100" s="170">
        <f>ROUND(E100*J100,2)</f>
        <v>4069.9</v>
      </c>
      <c r="L100" s="170">
        <v>21</v>
      </c>
      <c r="M100" s="170">
        <f>G100*(1+L100/100)</f>
        <v>0</v>
      </c>
      <c r="N100" s="170">
        <v>0</v>
      </c>
      <c r="O100" s="170">
        <f>ROUND(E100*N100,2)</f>
        <v>0</v>
      </c>
      <c r="P100" s="170">
        <v>2.4649999999999998E-2</v>
      </c>
      <c r="Q100" s="170">
        <f>ROUND(E100*P100,2)</f>
        <v>0.9</v>
      </c>
      <c r="R100" s="170"/>
      <c r="S100" s="170" t="s">
        <v>147</v>
      </c>
      <c r="T100" s="171" t="s">
        <v>127</v>
      </c>
      <c r="U100" s="155">
        <v>0.21</v>
      </c>
      <c r="V100" s="155">
        <f>ROUND(E100*U100,2)</f>
        <v>7.63</v>
      </c>
      <c r="W100" s="155"/>
      <c r="X100" s="155" t="s">
        <v>128</v>
      </c>
      <c r="Y100" s="146"/>
      <c r="Z100" s="253">
        <f>(E101+E102+(E104/2))*F100</f>
        <v>0</v>
      </c>
      <c r="AA100" s="238">
        <f>G100-Z100</f>
        <v>0</v>
      </c>
      <c r="AB100" s="146"/>
      <c r="AC100" s="247"/>
      <c r="AD100" s="146"/>
      <c r="AE100" s="146"/>
      <c r="AF100" s="146"/>
      <c r="AG100" s="146" t="s">
        <v>129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82" t="s">
        <v>227</v>
      </c>
      <c r="D101" s="156"/>
      <c r="E101" s="240">
        <v>3.4020000000000001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247"/>
      <c r="AD101" s="146"/>
      <c r="AE101" s="146"/>
      <c r="AF101" s="146"/>
      <c r="AG101" s="146" t="s">
        <v>131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3"/>
      <c r="B102" s="154"/>
      <c r="C102" s="182" t="s">
        <v>228</v>
      </c>
      <c r="D102" s="156"/>
      <c r="E102" s="240">
        <v>3.3894000000000002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6"/>
      <c r="Z102" s="146"/>
      <c r="AA102" s="146"/>
      <c r="AB102" s="146"/>
      <c r="AC102" s="247"/>
      <c r="AD102" s="146"/>
      <c r="AE102" s="146"/>
      <c r="AF102" s="146"/>
      <c r="AG102" s="146" t="s">
        <v>131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53"/>
      <c r="B103" s="154"/>
      <c r="C103" s="182" t="s">
        <v>229</v>
      </c>
      <c r="D103" s="156"/>
      <c r="E103" s="239">
        <v>7.056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247"/>
      <c r="AD103" s="146"/>
      <c r="AE103" s="146"/>
      <c r="AF103" s="146"/>
      <c r="AG103" s="146" t="s">
        <v>131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53"/>
      <c r="B104" s="154"/>
      <c r="C104" s="182" t="s">
        <v>230</v>
      </c>
      <c r="D104" s="156"/>
      <c r="E104" s="240">
        <v>17.135999999999999</v>
      </c>
      <c r="F104" s="244" t="s">
        <v>499</v>
      </c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247"/>
      <c r="AD104" s="146"/>
      <c r="AE104" s="146"/>
      <c r="AF104" s="146"/>
      <c r="AG104" s="146" t="s">
        <v>131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82" t="s">
        <v>231</v>
      </c>
      <c r="D105" s="156"/>
      <c r="E105" s="239">
        <v>5.3550000000000004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247"/>
      <c r="AD105" s="146"/>
      <c r="AE105" s="146"/>
      <c r="AF105" s="146"/>
      <c r="AG105" s="146" t="s">
        <v>131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65">
        <v>28</v>
      </c>
      <c r="B106" s="166" t="s">
        <v>232</v>
      </c>
      <c r="C106" s="181" t="s">
        <v>233</v>
      </c>
      <c r="D106" s="167" t="s">
        <v>137</v>
      </c>
      <c r="E106" s="168">
        <v>3</v>
      </c>
      <c r="F106" s="169"/>
      <c r="G106" s="170">
        <f>ROUND(E106*F106,2)</f>
        <v>0</v>
      </c>
      <c r="H106" s="169">
        <v>548</v>
      </c>
      <c r="I106" s="170">
        <f>ROUND(E106*H106,2)</f>
        <v>1644</v>
      </c>
      <c r="J106" s="169">
        <v>0</v>
      </c>
      <c r="K106" s="170">
        <f>ROUND(E106*J106,2)</f>
        <v>0</v>
      </c>
      <c r="L106" s="170">
        <v>21</v>
      </c>
      <c r="M106" s="170">
        <f>G106*(1+L106/100)</f>
        <v>0</v>
      </c>
      <c r="N106" s="170">
        <v>7.5000000000000002E-4</v>
      </c>
      <c r="O106" s="170">
        <f>ROUND(E106*N106,2)</f>
        <v>0</v>
      </c>
      <c r="P106" s="170">
        <v>0</v>
      </c>
      <c r="Q106" s="170">
        <f>ROUND(E106*P106,2)</f>
        <v>0</v>
      </c>
      <c r="R106" s="170" t="s">
        <v>234</v>
      </c>
      <c r="S106" s="170" t="s">
        <v>127</v>
      </c>
      <c r="T106" s="171" t="s">
        <v>127</v>
      </c>
      <c r="U106" s="155">
        <v>0</v>
      </c>
      <c r="V106" s="155">
        <f>ROUND(E106*U106,2)</f>
        <v>0</v>
      </c>
      <c r="W106" s="155"/>
      <c r="X106" s="155" t="s">
        <v>235</v>
      </c>
      <c r="Y106" s="146"/>
      <c r="Z106" s="255">
        <f>F106</f>
        <v>0</v>
      </c>
      <c r="AA106" s="238">
        <f>G106-Z106</f>
        <v>0</v>
      </c>
      <c r="AB106" s="146"/>
      <c r="AC106" s="251" t="s">
        <v>498</v>
      </c>
      <c r="AD106" s="146"/>
      <c r="AE106" s="146"/>
      <c r="AF106" s="146"/>
      <c r="AG106" s="146" t="s">
        <v>236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182" t="s">
        <v>168</v>
      </c>
      <c r="D107" s="156"/>
      <c r="E107" s="157">
        <v>2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46"/>
      <c r="AC107" s="247"/>
      <c r="AD107" s="146"/>
      <c r="AE107" s="146"/>
      <c r="AF107" s="146"/>
      <c r="AG107" s="146" t="s">
        <v>131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82" t="s">
        <v>496</v>
      </c>
      <c r="D108" s="156"/>
      <c r="E108" s="157">
        <v>1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247"/>
      <c r="AD108" s="146"/>
      <c r="AE108" s="146"/>
      <c r="AF108" s="146"/>
      <c r="AG108" s="146" t="s">
        <v>131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65">
        <v>29</v>
      </c>
      <c r="B109" s="166" t="s">
        <v>237</v>
      </c>
      <c r="C109" s="181" t="s">
        <v>238</v>
      </c>
      <c r="D109" s="167" t="s">
        <v>137</v>
      </c>
      <c r="E109" s="168">
        <v>1</v>
      </c>
      <c r="F109" s="169"/>
      <c r="G109" s="170">
        <f>ROUND(E109*F109,2)</f>
        <v>0</v>
      </c>
      <c r="H109" s="169">
        <v>5690</v>
      </c>
      <c r="I109" s="170">
        <f>ROUND(E109*H109,2)</f>
        <v>5690</v>
      </c>
      <c r="J109" s="169">
        <v>0</v>
      </c>
      <c r="K109" s="170">
        <f>ROUND(E109*J109,2)</f>
        <v>0</v>
      </c>
      <c r="L109" s="170">
        <v>21</v>
      </c>
      <c r="M109" s="170">
        <f>G109*(1+L109/100)</f>
        <v>0</v>
      </c>
      <c r="N109" s="170">
        <v>1.7999999999999999E-2</v>
      </c>
      <c r="O109" s="170">
        <f>ROUND(E109*N109,2)</f>
        <v>0.02</v>
      </c>
      <c r="P109" s="170">
        <v>0</v>
      </c>
      <c r="Q109" s="170">
        <f>ROUND(E109*P109,2)</f>
        <v>0</v>
      </c>
      <c r="R109" s="170" t="s">
        <v>234</v>
      </c>
      <c r="S109" s="170" t="s">
        <v>127</v>
      </c>
      <c r="T109" s="171" t="s">
        <v>127</v>
      </c>
      <c r="U109" s="155">
        <v>0</v>
      </c>
      <c r="V109" s="155">
        <f>ROUND(E109*U109,2)</f>
        <v>0</v>
      </c>
      <c r="W109" s="155"/>
      <c r="X109" s="155" t="s">
        <v>235</v>
      </c>
      <c r="Y109" s="146"/>
      <c r="Z109" s="146"/>
      <c r="AA109" s="238">
        <f>G109</f>
        <v>0</v>
      </c>
      <c r="AB109" s="146"/>
      <c r="AC109" s="247"/>
      <c r="AD109" s="146"/>
      <c r="AE109" s="146"/>
      <c r="AF109" s="146"/>
      <c r="AG109" s="146" t="s">
        <v>236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3"/>
      <c r="B110" s="154"/>
      <c r="C110" s="182" t="s">
        <v>496</v>
      </c>
      <c r="D110" s="156"/>
      <c r="E110" s="157">
        <v>1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247"/>
      <c r="AD110" s="146"/>
      <c r="AE110" s="146"/>
      <c r="AF110" s="146"/>
      <c r="AG110" s="146" t="s">
        <v>131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65">
        <v>30</v>
      </c>
      <c r="B111" s="166" t="s">
        <v>239</v>
      </c>
      <c r="C111" s="181" t="s">
        <v>240</v>
      </c>
      <c r="D111" s="167" t="s">
        <v>137</v>
      </c>
      <c r="E111" s="168">
        <v>2</v>
      </c>
      <c r="F111" s="169"/>
      <c r="G111" s="170">
        <f>ROUND(E111*F111,2)</f>
        <v>0</v>
      </c>
      <c r="H111" s="169">
        <v>5690</v>
      </c>
      <c r="I111" s="170">
        <f>ROUND(E111*H111,2)</f>
        <v>11380</v>
      </c>
      <c r="J111" s="169">
        <v>0</v>
      </c>
      <c r="K111" s="170">
        <f>ROUND(E111*J111,2)</f>
        <v>0</v>
      </c>
      <c r="L111" s="170">
        <v>21</v>
      </c>
      <c r="M111" s="170">
        <f>G111*(1+L111/100)</f>
        <v>0</v>
      </c>
      <c r="N111" s="170">
        <v>0.02</v>
      </c>
      <c r="O111" s="170">
        <f>ROUND(E111*N111,2)</f>
        <v>0.04</v>
      </c>
      <c r="P111" s="170">
        <v>0</v>
      </c>
      <c r="Q111" s="170">
        <f>ROUND(E111*P111,2)</f>
        <v>0</v>
      </c>
      <c r="R111" s="170" t="s">
        <v>234</v>
      </c>
      <c r="S111" s="170" t="s">
        <v>127</v>
      </c>
      <c r="T111" s="171" t="s">
        <v>127</v>
      </c>
      <c r="U111" s="155">
        <v>0</v>
      </c>
      <c r="V111" s="155">
        <f>ROUND(E111*U111,2)</f>
        <v>0</v>
      </c>
      <c r="W111" s="155"/>
      <c r="X111" s="155" t="s">
        <v>235</v>
      </c>
      <c r="Y111" s="146"/>
      <c r="Z111" s="255">
        <f>F111</f>
        <v>0</v>
      </c>
      <c r="AA111" s="238">
        <f>G111-F111</f>
        <v>0</v>
      </c>
      <c r="AB111" s="146"/>
      <c r="AC111" s="251" t="s">
        <v>493</v>
      </c>
      <c r="AD111" s="146"/>
      <c r="AE111" s="146"/>
      <c r="AF111" s="146"/>
      <c r="AG111" s="146" t="s">
        <v>236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82" t="s">
        <v>168</v>
      </c>
      <c r="D112" s="156"/>
      <c r="E112" s="157">
        <v>2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247"/>
      <c r="AD112" s="146"/>
      <c r="AE112" s="146"/>
      <c r="AF112" s="146"/>
      <c r="AG112" s="146" t="s">
        <v>131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2">
        <v>31</v>
      </c>
      <c r="B113" s="173" t="s">
        <v>241</v>
      </c>
      <c r="C113" s="183" t="s">
        <v>242</v>
      </c>
      <c r="D113" s="174" t="s">
        <v>0</v>
      </c>
      <c r="E113" s="175">
        <v>363.37959999999998</v>
      </c>
      <c r="F113" s="176"/>
      <c r="G113" s="177">
        <f>ROUND(E113*F113,2)</f>
        <v>0</v>
      </c>
      <c r="H113" s="176">
        <v>0</v>
      </c>
      <c r="I113" s="177">
        <f>ROUND(E113*H113,2)</f>
        <v>0</v>
      </c>
      <c r="J113" s="176">
        <v>1.85</v>
      </c>
      <c r="K113" s="177">
        <f>ROUND(E113*J113,2)</f>
        <v>672.25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127</v>
      </c>
      <c r="T113" s="178" t="s">
        <v>127</v>
      </c>
      <c r="U113" s="155">
        <v>0</v>
      </c>
      <c r="V113" s="155">
        <f>ROUND(E113*U113,2)</f>
        <v>0</v>
      </c>
      <c r="W113" s="155"/>
      <c r="X113" s="155" t="s">
        <v>209</v>
      </c>
      <c r="Y113" s="146"/>
      <c r="Z113" s="253">
        <f>G113*0.3287</f>
        <v>0</v>
      </c>
      <c r="AA113" s="238">
        <f>G113-Z113</f>
        <v>0</v>
      </c>
      <c r="AB113" s="146"/>
      <c r="AC113" s="247" t="s">
        <v>495</v>
      </c>
      <c r="AD113" s="146"/>
      <c r="AE113" s="146"/>
      <c r="AF113" s="146"/>
      <c r="AG113" s="146" t="s">
        <v>210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x14ac:dyDescent="0.2">
      <c r="A114" s="159" t="s">
        <v>122</v>
      </c>
      <c r="B114" s="160" t="s">
        <v>76</v>
      </c>
      <c r="C114" s="180" t="s">
        <v>77</v>
      </c>
      <c r="D114" s="161"/>
      <c r="E114" s="162"/>
      <c r="F114" s="163"/>
      <c r="G114" s="163">
        <f>SUMIF(AG115:AG122,"&lt;&gt;NOR",G115:G122)</f>
        <v>0</v>
      </c>
      <c r="H114" s="163"/>
      <c r="I114" s="163">
        <f>SUM(I115:I122)</f>
        <v>1610</v>
      </c>
      <c r="J114" s="163"/>
      <c r="K114" s="163">
        <f>SUM(K115:K122)</f>
        <v>305.45999999999998</v>
      </c>
      <c r="L114" s="163"/>
      <c r="M114" s="163">
        <f>SUM(M115:M122)</f>
        <v>0</v>
      </c>
      <c r="N114" s="163"/>
      <c r="O114" s="163">
        <f>SUM(O115:O122)</f>
        <v>0</v>
      </c>
      <c r="P114" s="163"/>
      <c r="Q114" s="163">
        <f>SUM(Q115:Q122)</f>
        <v>0</v>
      </c>
      <c r="R114" s="163"/>
      <c r="S114" s="163"/>
      <c r="T114" s="164"/>
      <c r="U114" s="158"/>
      <c r="V114" s="158">
        <f>SUM(V115:V122)</f>
        <v>0.45</v>
      </c>
      <c r="W114" s="158"/>
      <c r="X114" s="158"/>
      <c r="AC114" s="246"/>
      <c r="AG114" t="s">
        <v>123</v>
      </c>
    </row>
    <row r="115" spans="1:60" outlineLevel="1" x14ac:dyDescent="0.2">
      <c r="A115" s="165">
        <v>32</v>
      </c>
      <c r="B115" s="166" t="s">
        <v>243</v>
      </c>
      <c r="C115" s="181" t="s">
        <v>244</v>
      </c>
      <c r="D115" s="167" t="s">
        <v>199</v>
      </c>
      <c r="E115" s="168">
        <v>3</v>
      </c>
      <c r="F115" s="169"/>
      <c r="G115" s="170">
        <f>ROUND(E115*F115,2)</f>
        <v>0</v>
      </c>
      <c r="H115" s="169">
        <v>0</v>
      </c>
      <c r="I115" s="170">
        <f>ROUND(E115*H115,2)</f>
        <v>0</v>
      </c>
      <c r="J115" s="169">
        <v>81.7</v>
      </c>
      <c r="K115" s="170">
        <f>ROUND(E115*J115,2)</f>
        <v>245.1</v>
      </c>
      <c r="L115" s="170">
        <v>21</v>
      </c>
      <c r="M115" s="170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0"/>
      <c r="S115" s="170" t="s">
        <v>127</v>
      </c>
      <c r="T115" s="171" t="s">
        <v>127</v>
      </c>
      <c r="U115" s="155">
        <v>0.15</v>
      </c>
      <c r="V115" s="155">
        <f>ROUND(E115*U115,2)</f>
        <v>0.45</v>
      </c>
      <c r="W115" s="155"/>
      <c r="X115" s="155" t="s">
        <v>128</v>
      </c>
      <c r="Y115" s="146"/>
      <c r="Z115" s="255">
        <f>F115</f>
        <v>0</v>
      </c>
      <c r="AA115" s="238">
        <f>G115-Z115</f>
        <v>0</v>
      </c>
      <c r="AB115" s="146"/>
      <c r="AC115" s="247"/>
      <c r="AD115" s="146"/>
      <c r="AE115" s="146"/>
      <c r="AF115" s="146"/>
      <c r="AG115" s="146" t="s">
        <v>129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53"/>
      <c r="B116" s="154"/>
      <c r="C116" s="182" t="s">
        <v>245</v>
      </c>
      <c r="D116" s="156"/>
      <c r="E116" s="240">
        <v>1.6</v>
      </c>
      <c r="F116" s="244" t="s">
        <v>499</v>
      </c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247"/>
      <c r="AD116" s="146"/>
      <c r="AE116" s="146"/>
      <c r="AF116" s="146"/>
      <c r="AG116" s="146" t="s">
        <v>131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82" t="s">
        <v>497</v>
      </c>
      <c r="D117" s="156"/>
      <c r="E117" s="239">
        <v>1.4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247"/>
      <c r="AD117" s="146"/>
      <c r="AE117" s="146"/>
      <c r="AF117" s="146"/>
      <c r="AG117" s="146" t="s">
        <v>131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65">
        <v>33</v>
      </c>
      <c r="B118" s="166" t="s">
        <v>246</v>
      </c>
      <c r="C118" s="181" t="s">
        <v>247</v>
      </c>
      <c r="D118" s="167" t="s">
        <v>137</v>
      </c>
      <c r="E118" s="168">
        <v>1</v>
      </c>
      <c r="F118" s="169"/>
      <c r="G118" s="170">
        <f>ROUND(E118*F118,2)</f>
        <v>0</v>
      </c>
      <c r="H118" s="169">
        <v>512</v>
      </c>
      <c r="I118" s="170">
        <f>ROUND(E118*H118,2)</f>
        <v>512</v>
      </c>
      <c r="J118" s="169">
        <v>0</v>
      </c>
      <c r="K118" s="170">
        <f>ROUND(E118*J118,2)</f>
        <v>0</v>
      </c>
      <c r="L118" s="170">
        <v>21</v>
      </c>
      <c r="M118" s="170">
        <f>G118*(1+L118/100)</f>
        <v>0</v>
      </c>
      <c r="N118" s="170">
        <v>1.0499999999999999E-3</v>
      </c>
      <c r="O118" s="170">
        <f>ROUND(E118*N118,2)</f>
        <v>0</v>
      </c>
      <c r="P118" s="170">
        <v>0</v>
      </c>
      <c r="Q118" s="170">
        <f>ROUND(E118*P118,2)</f>
        <v>0</v>
      </c>
      <c r="R118" s="170" t="s">
        <v>234</v>
      </c>
      <c r="S118" s="170" t="s">
        <v>127</v>
      </c>
      <c r="T118" s="171" t="s">
        <v>127</v>
      </c>
      <c r="U118" s="155">
        <v>0</v>
      </c>
      <c r="V118" s="155">
        <f>ROUND(E118*U118,2)</f>
        <v>0</v>
      </c>
      <c r="W118" s="155"/>
      <c r="X118" s="155" t="s">
        <v>235</v>
      </c>
      <c r="Y118" s="146"/>
      <c r="Z118" s="146"/>
      <c r="AA118" s="241">
        <f>G118</f>
        <v>0</v>
      </c>
      <c r="AB118" s="146"/>
      <c r="AC118" s="247"/>
      <c r="AD118" s="146"/>
      <c r="AE118" s="146"/>
      <c r="AF118" s="146"/>
      <c r="AG118" s="146" t="s">
        <v>236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182" t="s">
        <v>496</v>
      </c>
      <c r="D119" s="156"/>
      <c r="E119" s="157">
        <v>1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247"/>
      <c r="AD119" s="146"/>
      <c r="AE119" s="146"/>
      <c r="AF119" s="146"/>
      <c r="AG119" s="146" t="s">
        <v>131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65">
        <v>34</v>
      </c>
      <c r="B120" s="166" t="s">
        <v>248</v>
      </c>
      <c r="C120" s="181" t="s">
        <v>249</v>
      </c>
      <c r="D120" s="167" t="s">
        <v>137</v>
      </c>
      <c r="E120" s="168">
        <v>2</v>
      </c>
      <c r="F120" s="169"/>
      <c r="G120" s="170">
        <f>ROUND(E120*F120,2)</f>
        <v>0</v>
      </c>
      <c r="H120" s="169">
        <v>549</v>
      </c>
      <c r="I120" s="170">
        <f>ROUND(E120*H120,2)</f>
        <v>1098</v>
      </c>
      <c r="J120" s="169">
        <v>0</v>
      </c>
      <c r="K120" s="170">
        <f>ROUND(E120*J120,2)</f>
        <v>0</v>
      </c>
      <c r="L120" s="170">
        <v>21</v>
      </c>
      <c r="M120" s="170">
        <f>G120*(1+L120/100)</f>
        <v>0</v>
      </c>
      <c r="N120" s="170">
        <v>1.1999999999999999E-3</v>
      </c>
      <c r="O120" s="170">
        <f>ROUND(E120*N120,2)</f>
        <v>0</v>
      </c>
      <c r="P120" s="170">
        <v>0</v>
      </c>
      <c r="Q120" s="170">
        <f>ROUND(E120*P120,2)</f>
        <v>0</v>
      </c>
      <c r="R120" s="170" t="s">
        <v>234</v>
      </c>
      <c r="S120" s="170" t="s">
        <v>127</v>
      </c>
      <c r="T120" s="171" t="s">
        <v>127</v>
      </c>
      <c r="U120" s="155">
        <v>0</v>
      </c>
      <c r="V120" s="155">
        <f>ROUND(E120*U120,2)</f>
        <v>0</v>
      </c>
      <c r="W120" s="155"/>
      <c r="X120" s="155" t="s">
        <v>235</v>
      </c>
      <c r="Y120" s="146"/>
      <c r="Z120" s="255">
        <f>F120</f>
        <v>0</v>
      </c>
      <c r="AA120" s="238">
        <f>G120-Z120</f>
        <v>0</v>
      </c>
      <c r="AB120" s="146"/>
      <c r="AC120" s="251" t="s">
        <v>493</v>
      </c>
      <c r="AD120" s="146"/>
      <c r="AE120" s="146"/>
      <c r="AF120" s="146"/>
      <c r="AG120" s="146" t="s">
        <v>236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82" t="s">
        <v>168</v>
      </c>
      <c r="D121" s="156"/>
      <c r="E121" s="157">
        <v>2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247"/>
      <c r="AD121" s="146"/>
      <c r="AE121" s="146"/>
      <c r="AF121" s="146"/>
      <c r="AG121" s="146" t="s">
        <v>131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2">
        <v>35</v>
      </c>
      <c r="B122" s="173" t="s">
        <v>250</v>
      </c>
      <c r="C122" s="183" t="s">
        <v>251</v>
      </c>
      <c r="D122" s="174" t="s">
        <v>0</v>
      </c>
      <c r="E122" s="175">
        <v>23.670999999999999</v>
      </c>
      <c r="F122" s="176"/>
      <c r="G122" s="177">
        <f>ROUND(E122*F122,2)</f>
        <v>0</v>
      </c>
      <c r="H122" s="176">
        <v>0</v>
      </c>
      <c r="I122" s="177">
        <f>ROUND(E122*H122,2)</f>
        <v>0</v>
      </c>
      <c r="J122" s="176">
        <v>2.5499999999999998</v>
      </c>
      <c r="K122" s="177">
        <f>ROUND(E122*J122,2)</f>
        <v>60.36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127</v>
      </c>
      <c r="T122" s="178" t="s">
        <v>127</v>
      </c>
      <c r="U122" s="155">
        <v>0</v>
      </c>
      <c r="V122" s="155">
        <f>ROUND(E122*U122,2)</f>
        <v>0</v>
      </c>
      <c r="W122" s="155"/>
      <c r="X122" s="155" t="s">
        <v>209</v>
      </c>
      <c r="Y122" s="146"/>
      <c r="Z122" s="253">
        <f>G122*0.3287</f>
        <v>0</v>
      </c>
      <c r="AA122" s="238">
        <f>G122-Z122</f>
        <v>0</v>
      </c>
      <c r="AB122" s="146"/>
      <c r="AC122" s="247" t="s">
        <v>495</v>
      </c>
      <c r="AD122" s="146"/>
      <c r="AE122" s="146"/>
      <c r="AF122" s="146"/>
      <c r="AG122" s="146" t="s">
        <v>210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x14ac:dyDescent="0.2">
      <c r="A123" s="159" t="s">
        <v>122</v>
      </c>
      <c r="B123" s="160" t="s">
        <v>78</v>
      </c>
      <c r="C123" s="180" t="s">
        <v>79</v>
      </c>
      <c r="D123" s="161"/>
      <c r="E123" s="162"/>
      <c r="F123" s="163"/>
      <c r="G123" s="163">
        <f>SUMIF(AG124:AG150,"&lt;&gt;NOR",G124:G150)</f>
        <v>0</v>
      </c>
      <c r="H123" s="163"/>
      <c r="I123" s="163">
        <f>SUM(I124:I150)</f>
        <v>268139.62</v>
      </c>
      <c r="J123" s="163"/>
      <c r="K123" s="163">
        <f>SUM(K124:K150)</f>
        <v>102345.69000000002</v>
      </c>
      <c r="L123" s="163"/>
      <c r="M123" s="163">
        <f>SUM(M124:M150)</f>
        <v>0</v>
      </c>
      <c r="N123" s="163"/>
      <c r="O123" s="163">
        <f>SUM(O124:O150)</f>
        <v>1.26</v>
      </c>
      <c r="P123" s="163"/>
      <c r="Q123" s="163">
        <f>SUM(Q124:Q150)</f>
        <v>0.3</v>
      </c>
      <c r="R123" s="163"/>
      <c r="S123" s="163"/>
      <c r="T123" s="164"/>
      <c r="U123" s="158"/>
      <c r="V123" s="158">
        <f>SUM(V124:V150)</f>
        <v>189.79000000000002</v>
      </c>
      <c r="W123" s="158"/>
      <c r="X123" s="158"/>
      <c r="AC123" s="246"/>
      <c r="AG123" t="s">
        <v>123</v>
      </c>
    </row>
    <row r="124" spans="1:60" ht="22.5" outlineLevel="1" x14ac:dyDescent="0.2">
      <c r="A124" s="165">
        <v>36</v>
      </c>
      <c r="B124" s="166" t="s">
        <v>252</v>
      </c>
      <c r="C124" s="181" t="s">
        <v>253</v>
      </c>
      <c r="D124" s="167" t="s">
        <v>199</v>
      </c>
      <c r="E124" s="168">
        <v>175.37</v>
      </c>
      <c r="F124" s="169"/>
      <c r="G124" s="170">
        <f>ROUND(E124*F124,2)</f>
        <v>0</v>
      </c>
      <c r="H124" s="169">
        <v>11.95</v>
      </c>
      <c r="I124" s="170">
        <f>ROUND(E124*H124,2)</f>
        <v>2095.67</v>
      </c>
      <c r="J124" s="169">
        <v>74.75</v>
      </c>
      <c r="K124" s="170">
        <f>ROUND(E124*J124,2)</f>
        <v>13108.91</v>
      </c>
      <c r="L124" s="170">
        <v>21</v>
      </c>
      <c r="M124" s="170">
        <f>G124*(1+L124/100)</f>
        <v>0</v>
      </c>
      <c r="N124" s="170">
        <v>3.0000000000000001E-5</v>
      </c>
      <c r="O124" s="170">
        <f>ROUND(E124*N124,2)</f>
        <v>0.01</v>
      </c>
      <c r="P124" s="170">
        <v>0</v>
      </c>
      <c r="Q124" s="170">
        <f>ROUND(E124*P124,2)</f>
        <v>0</v>
      </c>
      <c r="R124" s="170"/>
      <c r="S124" s="170" t="s">
        <v>127</v>
      </c>
      <c r="T124" s="171" t="s">
        <v>127</v>
      </c>
      <c r="U124" s="155">
        <v>0.14000000000000001</v>
      </c>
      <c r="V124" s="155">
        <f>ROUND(E124*U124,2)</f>
        <v>24.55</v>
      </c>
      <c r="W124" s="155"/>
      <c r="X124" s="155" t="s">
        <v>128</v>
      </c>
      <c r="Y124" s="146"/>
      <c r="Z124" s="253">
        <f>(E125+E130+E131)*F124</f>
        <v>0</v>
      </c>
      <c r="AA124" s="238">
        <f>G124-Z124</f>
        <v>0</v>
      </c>
      <c r="AB124" s="146"/>
      <c r="AC124" s="247"/>
      <c r="AD124" s="146"/>
      <c r="AE124" s="146"/>
      <c r="AF124" s="146"/>
      <c r="AG124" s="146" t="s">
        <v>129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1" x14ac:dyDescent="0.2">
      <c r="A125" s="153"/>
      <c r="B125" s="154"/>
      <c r="C125" s="182" t="s">
        <v>254</v>
      </c>
      <c r="D125" s="156"/>
      <c r="E125" s="240">
        <v>38.33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247"/>
      <c r="AD125" s="146"/>
      <c r="AE125" s="146"/>
      <c r="AF125" s="146"/>
      <c r="AG125" s="146" t="s">
        <v>131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/>
      <c r="B126" s="154"/>
      <c r="C126" s="182" t="s">
        <v>255</v>
      </c>
      <c r="D126" s="156"/>
      <c r="E126" s="239">
        <v>37.1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247"/>
      <c r="AD126" s="146"/>
      <c r="AE126" s="146"/>
      <c r="AF126" s="146"/>
      <c r="AG126" s="146" t="s">
        <v>131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182" t="s">
        <v>256</v>
      </c>
      <c r="D127" s="156"/>
      <c r="E127" s="239">
        <v>23.7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247"/>
      <c r="AD127" s="146"/>
      <c r="AE127" s="146"/>
      <c r="AF127" s="146"/>
      <c r="AG127" s="146" t="s">
        <v>131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182" t="s">
        <v>257</v>
      </c>
      <c r="D128" s="156"/>
      <c r="E128" s="239">
        <v>5.24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247"/>
      <c r="AD128" s="146"/>
      <c r="AE128" s="146"/>
      <c r="AF128" s="146"/>
      <c r="AG128" s="146" t="s">
        <v>131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182" t="s">
        <v>258</v>
      </c>
      <c r="D129" s="156"/>
      <c r="E129" s="239">
        <v>32.42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247"/>
      <c r="AD129" s="146"/>
      <c r="AE129" s="146"/>
      <c r="AF129" s="146"/>
      <c r="AG129" s="146" t="s">
        <v>131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3"/>
      <c r="B130" s="154"/>
      <c r="C130" s="182" t="s">
        <v>259</v>
      </c>
      <c r="D130" s="156"/>
      <c r="E130" s="240">
        <v>19.579999999999998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6"/>
      <c r="Z130" s="146"/>
      <c r="AA130" s="146"/>
      <c r="AB130" s="146"/>
      <c r="AC130" s="247"/>
      <c r="AD130" s="146"/>
      <c r="AE130" s="146"/>
      <c r="AF130" s="146"/>
      <c r="AG130" s="146" t="s">
        <v>131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3"/>
      <c r="B131" s="154"/>
      <c r="C131" s="182" t="s">
        <v>260</v>
      </c>
      <c r="D131" s="156"/>
      <c r="E131" s="240">
        <v>19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247"/>
      <c r="AD131" s="146"/>
      <c r="AE131" s="146"/>
      <c r="AF131" s="146"/>
      <c r="AG131" s="146" t="s">
        <v>131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5">
        <v>37</v>
      </c>
      <c r="B132" s="166" t="s">
        <v>261</v>
      </c>
      <c r="C132" s="181" t="s">
        <v>262</v>
      </c>
      <c r="D132" s="167" t="s">
        <v>143</v>
      </c>
      <c r="E132" s="168">
        <v>295.07</v>
      </c>
      <c r="F132" s="169"/>
      <c r="G132" s="170">
        <f>ROUND(E132*F132,2)</f>
        <v>0</v>
      </c>
      <c r="H132" s="169">
        <v>0</v>
      </c>
      <c r="I132" s="170">
        <f>ROUND(E132*H132,2)</f>
        <v>0</v>
      </c>
      <c r="J132" s="169">
        <v>45.2</v>
      </c>
      <c r="K132" s="170">
        <f>ROUND(E132*J132,2)</f>
        <v>13337.16</v>
      </c>
      <c r="L132" s="170">
        <v>21</v>
      </c>
      <c r="M132" s="170">
        <f>G132*(1+L132/100)</f>
        <v>0</v>
      </c>
      <c r="N132" s="170">
        <v>0</v>
      </c>
      <c r="O132" s="170">
        <f>ROUND(E132*N132,2)</f>
        <v>0</v>
      </c>
      <c r="P132" s="170">
        <v>1E-3</v>
      </c>
      <c r="Q132" s="170">
        <f>ROUND(E132*P132,2)</f>
        <v>0.3</v>
      </c>
      <c r="R132" s="170"/>
      <c r="S132" s="170" t="s">
        <v>127</v>
      </c>
      <c r="T132" s="171" t="s">
        <v>127</v>
      </c>
      <c r="U132" s="155">
        <v>0.11</v>
      </c>
      <c r="V132" s="155">
        <f>ROUND(E132*U132,2)</f>
        <v>32.46</v>
      </c>
      <c r="W132" s="155"/>
      <c r="X132" s="155" t="s">
        <v>128</v>
      </c>
      <c r="Y132" s="146"/>
      <c r="Z132" s="253">
        <f>(E133+E138)*F132</f>
        <v>0</v>
      </c>
      <c r="AA132" s="238">
        <f>G132-Z132</f>
        <v>0</v>
      </c>
      <c r="AB132" s="146"/>
      <c r="AC132" s="247"/>
      <c r="AD132" s="146"/>
      <c r="AE132" s="146"/>
      <c r="AF132" s="146"/>
      <c r="AG132" s="146" t="s">
        <v>129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182" t="s">
        <v>171</v>
      </c>
      <c r="D133" s="156"/>
      <c r="E133" s="240">
        <v>53.61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247"/>
      <c r="AD133" s="146"/>
      <c r="AE133" s="146"/>
      <c r="AF133" s="146"/>
      <c r="AG133" s="146" t="s">
        <v>131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53"/>
      <c r="B134" s="154"/>
      <c r="C134" s="182" t="s">
        <v>172</v>
      </c>
      <c r="D134" s="156"/>
      <c r="E134" s="239">
        <v>86.48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247"/>
      <c r="AD134" s="146"/>
      <c r="AE134" s="146"/>
      <c r="AF134" s="146"/>
      <c r="AG134" s="146" t="s">
        <v>131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53"/>
      <c r="B135" s="154"/>
      <c r="C135" s="182" t="s">
        <v>173</v>
      </c>
      <c r="D135" s="156"/>
      <c r="E135" s="239">
        <v>40.56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6"/>
      <c r="Z135" s="146"/>
      <c r="AA135" s="146"/>
      <c r="AB135" s="146"/>
      <c r="AC135" s="247"/>
      <c r="AD135" s="146"/>
      <c r="AE135" s="146"/>
      <c r="AF135" s="146"/>
      <c r="AG135" s="146" t="s">
        <v>131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3"/>
      <c r="B136" s="154"/>
      <c r="C136" s="182" t="s">
        <v>174</v>
      </c>
      <c r="D136" s="156"/>
      <c r="E136" s="239">
        <v>2.25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6"/>
      <c r="Z136" s="146"/>
      <c r="AA136" s="146"/>
      <c r="AB136" s="146"/>
      <c r="AC136" s="247"/>
      <c r="AD136" s="146"/>
      <c r="AE136" s="146"/>
      <c r="AF136" s="146"/>
      <c r="AG136" s="146" t="s">
        <v>131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3"/>
      <c r="B137" s="154"/>
      <c r="C137" s="182" t="s">
        <v>175</v>
      </c>
      <c r="D137" s="156"/>
      <c r="E137" s="239">
        <v>68.790000000000006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247"/>
      <c r="AD137" s="146"/>
      <c r="AE137" s="146"/>
      <c r="AF137" s="146"/>
      <c r="AG137" s="146" t="s">
        <v>131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82" t="s">
        <v>176</v>
      </c>
      <c r="D138" s="156"/>
      <c r="E138" s="240">
        <v>43.38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46"/>
      <c r="Z138" s="146"/>
      <c r="AA138" s="146"/>
      <c r="AB138" s="146"/>
      <c r="AC138" s="247"/>
      <c r="AD138" s="146"/>
      <c r="AE138" s="146"/>
      <c r="AF138" s="146"/>
      <c r="AG138" s="146" t="s">
        <v>131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5">
        <v>38</v>
      </c>
      <c r="B139" s="166" t="s">
        <v>263</v>
      </c>
      <c r="C139" s="181" t="s">
        <v>264</v>
      </c>
      <c r="D139" s="167" t="s">
        <v>143</v>
      </c>
      <c r="E139" s="168">
        <v>295.07</v>
      </c>
      <c r="F139" s="169"/>
      <c r="G139" s="170">
        <f>ROUND(E139*F139,2)</f>
        <v>0</v>
      </c>
      <c r="H139" s="169">
        <v>66.09</v>
      </c>
      <c r="I139" s="170">
        <f>ROUND(E139*H139,2)</f>
        <v>19501.18</v>
      </c>
      <c r="J139" s="169">
        <v>245.41</v>
      </c>
      <c r="K139" s="170">
        <f>ROUND(E139*J139,2)</f>
        <v>72413.13</v>
      </c>
      <c r="L139" s="170">
        <v>21</v>
      </c>
      <c r="M139" s="170">
        <f>G139*(1+L139/100)</f>
        <v>0</v>
      </c>
      <c r="N139" s="170">
        <v>3.3E-4</v>
      </c>
      <c r="O139" s="170">
        <f>ROUND(E139*N139,2)</f>
        <v>0.1</v>
      </c>
      <c r="P139" s="170">
        <v>0</v>
      </c>
      <c r="Q139" s="170">
        <f>ROUND(E139*P139,2)</f>
        <v>0</v>
      </c>
      <c r="R139" s="170"/>
      <c r="S139" s="170" t="s">
        <v>127</v>
      </c>
      <c r="T139" s="171" t="s">
        <v>127</v>
      </c>
      <c r="U139" s="155">
        <v>0.45</v>
      </c>
      <c r="V139" s="155">
        <f>ROUND(E139*U139,2)</f>
        <v>132.78</v>
      </c>
      <c r="W139" s="155"/>
      <c r="X139" s="155" t="s">
        <v>128</v>
      </c>
      <c r="Y139" s="146"/>
      <c r="Z139" s="253">
        <f>(E140+E145)*F139</f>
        <v>0</v>
      </c>
      <c r="AA139" s="238">
        <f>G139-Z139</f>
        <v>0</v>
      </c>
      <c r="AB139" s="146"/>
      <c r="AC139" s="247"/>
      <c r="AD139" s="146"/>
      <c r="AE139" s="146"/>
      <c r="AF139" s="146"/>
      <c r="AG139" s="146" t="s">
        <v>129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3"/>
      <c r="B140" s="154"/>
      <c r="C140" s="182" t="s">
        <v>171</v>
      </c>
      <c r="D140" s="156"/>
      <c r="E140" s="240">
        <v>53.61</v>
      </c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247"/>
      <c r="AD140" s="146"/>
      <c r="AE140" s="146"/>
      <c r="AF140" s="146"/>
      <c r="AG140" s="146" t="s">
        <v>131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3"/>
      <c r="B141" s="154"/>
      <c r="C141" s="182" t="s">
        <v>172</v>
      </c>
      <c r="D141" s="156"/>
      <c r="E141" s="239">
        <v>86.48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247"/>
      <c r="AD141" s="146"/>
      <c r="AE141" s="146"/>
      <c r="AF141" s="146"/>
      <c r="AG141" s="146" t="s">
        <v>131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53"/>
      <c r="B142" s="154"/>
      <c r="C142" s="182" t="s">
        <v>173</v>
      </c>
      <c r="D142" s="156"/>
      <c r="E142" s="239">
        <v>40.56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46"/>
      <c r="Z142" s="146"/>
      <c r="AA142" s="146"/>
      <c r="AB142" s="146"/>
      <c r="AC142" s="247"/>
      <c r="AD142" s="146"/>
      <c r="AE142" s="146"/>
      <c r="AF142" s="146"/>
      <c r="AG142" s="146" t="s">
        <v>131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82" t="s">
        <v>174</v>
      </c>
      <c r="D143" s="156"/>
      <c r="E143" s="239">
        <v>2.25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247"/>
      <c r="AD143" s="146"/>
      <c r="AE143" s="146"/>
      <c r="AF143" s="146"/>
      <c r="AG143" s="146" t="s">
        <v>131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2" t="s">
        <v>175</v>
      </c>
      <c r="D144" s="156"/>
      <c r="E144" s="239">
        <v>68.790000000000006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247"/>
      <c r="AD144" s="146"/>
      <c r="AE144" s="146"/>
      <c r="AF144" s="146"/>
      <c r="AG144" s="146" t="s">
        <v>131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82" t="s">
        <v>176</v>
      </c>
      <c r="D145" s="156"/>
      <c r="E145" s="240">
        <v>43.38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6"/>
      <c r="Z145" s="146"/>
      <c r="AA145" s="146"/>
      <c r="AB145" s="146"/>
      <c r="AC145" s="247"/>
      <c r="AD145" s="146"/>
      <c r="AE145" s="146"/>
      <c r="AF145" s="146"/>
      <c r="AG145" s="146" t="s">
        <v>131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65">
        <v>39</v>
      </c>
      <c r="B146" s="166" t="s">
        <v>265</v>
      </c>
      <c r="C146" s="181" t="s">
        <v>266</v>
      </c>
      <c r="D146" s="167" t="s">
        <v>199</v>
      </c>
      <c r="E146" s="168">
        <v>192.90700000000001</v>
      </c>
      <c r="F146" s="169"/>
      <c r="G146" s="170">
        <f>ROUND(E146*F146,2)</f>
        <v>0</v>
      </c>
      <c r="H146" s="169">
        <v>78.3</v>
      </c>
      <c r="I146" s="170">
        <f>ROUND(E146*H146,2)</f>
        <v>15104.62</v>
      </c>
      <c r="J146" s="169">
        <v>0</v>
      </c>
      <c r="K146" s="170">
        <f>ROUND(E146*J146,2)</f>
        <v>0</v>
      </c>
      <c r="L146" s="170">
        <v>21</v>
      </c>
      <c r="M146" s="170">
        <f>G146*(1+L146/100)</f>
        <v>0</v>
      </c>
      <c r="N146" s="170">
        <v>5.0000000000000001E-4</v>
      </c>
      <c r="O146" s="170">
        <f>ROUND(E146*N146,2)</f>
        <v>0.1</v>
      </c>
      <c r="P146" s="170">
        <v>0</v>
      </c>
      <c r="Q146" s="170">
        <f>ROUND(E146*P146,2)</f>
        <v>0</v>
      </c>
      <c r="R146" s="170" t="s">
        <v>234</v>
      </c>
      <c r="S146" s="170" t="s">
        <v>127</v>
      </c>
      <c r="T146" s="171" t="s">
        <v>127</v>
      </c>
      <c r="U146" s="155">
        <v>0</v>
      </c>
      <c r="V146" s="155">
        <f>ROUND(E146*U146,2)</f>
        <v>0</v>
      </c>
      <c r="W146" s="155"/>
      <c r="X146" s="155" t="s">
        <v>235</v>
      </c>
      <c r="Y146" s="146"/>
      <c r="Z146" s="253">
        <f>G146*0.3287</f>
        <v>0</v>
      </c>
      <c r="AA146" s="238">
        <f>G146-Z146</f>
        <v>0</v>
      </c>
      <c r="AB146" s="146"/>
      <c r="AC146" s="247" t="s">
        <v>495</v>
      </c>
      <c r="AD146" s="146"/>
      <c r="AE146" s="146"/>
      <c r="AF146" s="146"/>
      <c r="AG146" s="146" t="s">
        <v>236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82" t="s">
        <v>267</v>
      </c>
      <c r="D147" s="156"/>
      <c r="E147" s="157">
        <v>192.90700000000001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46"/>
      <c r="Z147" s="146"/>
      <c r="AA147" s="146"/>
      <c r="AB147" s="146"/>
      <c r="AC147" s="247"/>
      <c r="AD147" s="146"/>
      <c r="AE147" s="146"/>
      <c r="AF147" s="146"/>
      <c r="AG147" s="146" t="s">
        <v>131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 x14ac:dyDescent="0.2">
      <c r="A148" s="165">
        <v>40</v>
      </c>
      <c r="B148" s="166" t="s">
        <v>268</v>
      </c>
      <c r="C148" s="181" t="s">
        <v>269</v>
      </c>
      <c r="D148" s="167" t="s">
        <v>143</v>
      </c>
      <c r="E148" s="168">
        <v>309.82350000000002</v>
      </c>
      <c r="F148" s="169"/>
      <c r="G148" s="170">
        <f>ROUND(E148*F148,2)</f>
        <v>0</v>
      </c>
      <c r="H148" s="169">
        <v>747</v>
      </c>
      <c r="I148" s="170">
        <f>ROUND(E148*H148,2)</f>
        <v>231438.15</v>
      </c>
      <c r="J148" s="169">
        <v>0</v>
      </c>
      <c r="K148" s="170">
        <f>ROUND(E148*J148,2)</f>
        <v>0</v>
      </c>
      <c r="L148" s="170">
        <v>21</v>
      </c>
      <c r="M148" s="170">
        <f>G148*(1+L148/100)</f>
        <v>0</v>
      </c>
      <c r="N148" s="170">
        <v>3.3999999999999998E-3</v>
      </c>
      <c r="O148" s="170">
        <f>ROUND(E148*N148,2)</f>
        <v>1.05</v>
      </c>
      <c r="P148" s="170">
        <v>0</v>
      </c>
      <c r="Q148" s="170">
        <f>ROUND(E148*P148,2)</f>
        <v>0</v>
      </c>
      <c r="R148" s="170" t="s">
        <v>234</v>
      </c>
      <c r="S148" s="170" t="s">
        <v>127</v>
      </c>
      <c r="T148" s="171" t="s">
        <v>127</v>
      </c>
      <c r="U148" s="155">
        <v>0</v>
      </c>
      <c r="V148" s="155">
        <f>ROUND(E148*U148,2)</f>
        <v>0</v>
      </c>
      <c r="W148" s="155"/>
      <c r="X148" s="155" t="s">
        <v>235</v>
      </c>
      <c r="Y148" s="146"/>
      <c r="Z148" s="253">
        <f>(E133+E138)*F148</f>
        <v>0</v>
      </c>
      <c r="AA148" s="238">
        <f>G148-Z148</f>
        <v>0</v>
      </c>
      <c r="AB148" s="146"/>
      <c r="AC148" s="247"/>
      <c r="AD148" s="146"/>
      <c r="AE148" s="146"/>
      <c r="AF148" s="146"/>
      <c r="AG148" s="146" t="s">
        <v>236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53"/>
      <c r="B149" s="154"/>
      <c r="C149" s="182" t="s">
        <v>270</v>
      </c>
      <c r="D149" s="156"/>
      <c r="E149" s="157">
        <v>309.82350000000002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6"/>
      <c r="Z149" s="146"/>
      <c r="AA149" s="146"/>
      <c r="AB149" s="146"/>
      <c r="AC149" s="247"/>
      <c r="AD149" s="146"/>
      <c r="AE149" s="146"/>
      <c r="AF149" s="146"/>
      <c r="AG149" s="146" t="s">
        <v>131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72">
        <v>41</v>
      </c>
      <c r="B150" s="173" t="s">
        <v>271</v>
      </c>
      <c r="C150" s="183" t="s">
        <v>272</v>
      </c>
      <c r="D150" s="174" t="s">
        <v>0</v>
      </c>
      <c r="E150" s="175">
        <v>3669.9881999999998</v>
      </c>
      <c r="F150" s="176"/>
      <c r="G150" s="177">
        <f>ROUND(E150*F150,2)</f>
        <v>0</v>
      </c>
      <c r="H150" s="176">
        <v>0</v>
      </c>
      <c r="I150" s="177">
        <f>ROUND(E150*H150,2)</f>
        <v>0</v>
      </c>
      <c r="J150" s="176">
        <v>0.95</v>
      </c>
      <c r="K150" s="177">
        <f>ROUND(E150*J150,2)</f>
        <v>3486.49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/>
      <c r="S150" s="177" t="s">
        <v>127</v>
      </c>
      <c r="T150" s="178" t="s">
        <v>127</v>
      </c>
      <c r="U150" s="155">
        <v>0</v>
      </c>
      <c r="V150" s="155">
        <f>ROUND(E150*U150,2)</f>
        <v>0</v>
      </c>
      <c r="W150" s="155"/>
      <c r="X150" s="155" t="s">
        <v>209</v>
      </c>
      <c r="Y150" s="146"/>
      <c r="Z150" s="253">
        <f>G150*0.3287</f>
        <v>0</v>
      </c>
      <c r="AA150" s="238">
        <f>G150-Z150</f>
        <v>0</v>
      </c>
      <c r="AB150" s="146"/>
      <c r="AC150" s="247" t="s">
        <v>495</v>
      </c>
      <c r="AD150" s="146"/>
      <c r="AE150" s="146"/>
      <c r="AF150" s="146"/>
      <c r="AG150" s="146" t="s">
        <v>210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x14ac:dyDescent="0.2">
      <c r="A151" s="159" t="s">
        <v>122</v>
      </c>
      <c r="B151" s="160" t="s">
        <v>80</v>
      </c>
      <c r="C151" s="180" t="s">
        <v>81</v>
      </c>
      <c r="D151" s="161"/>
      <c r="E151" s="162"/>
      <c r="F151" s="163"/>
      <c r="G151" s="163">
        <f>SUMIF(AG152:AG161,"&lt;&gt;NOR",G152:G161)</f>
        <v>0</v>
      </c>
      <c r="H151" s="163"/>
      <c r="I151" s="163">
        <f>SUM(I152:I161)</f>
        <v>4723.87</v>
      </c>
      <c r="J151" s="163"/>
      <c r="K151" s="163">
        <f>SUM(K152:K161)</f>
        <v>4025.2300000000005</v>
      </c>
      <c r="L151" s="163"/>
      <c r="M151" s="163">
        <f>SUM(M152:M161)</f>
        <v>0</v>
      </c>
      <c r="N151" s="163"/>
      <c r="O151" s="163">
        <f>SUM(O152:O161)</f>
        <v>9.0000000000000011E-2</v>
      </c>
      <c r="P151" s="163"/>
      <c r="Q151" s="163">
        <f>SUM(Q152:Q161)</f>
        <v>0</v>
      </c>
      <c r="R151" s="163"/>
      <c r="S151" s="163"/>
      <c r="T151" s="164"/>
      <c r="U151" s="158"/>
      <c r="V151" s="158">
        <f>SUM(V152:V161)</f>
        <v>6.58</v>
      </c>
      <c r="W151" s="158"/>
      <c r="X151" s="158"/>
      <c r="AC151" s="246"/>
      <c r="AG151" t="s">
        <v>123</v>
      </c>
    </row>
    <row r="152" spans="1:60" outlineLevel="1" x14ac:dyDescent="0.2">
      <c r="A152" s="165">
        <v>42</v>
      </c>
      <c r="B152" s="166" t="s">
        <v>273</v>
      </c>
      <c r="C152" s="181" t="s">
        <v>274</v>
      </c>
      <c r="D152" s="167" t="s">
        <v>143</v>
      </c>
      <c r="E152" s="168">
        <v>5.85</v>
      </c>
      <c r="F152" s="169"/>
      <c r="G152" s="170">
        <f>ROUND(E152*F152,2)</f>
        <v>0</v>
      </c>
      <c r="H152" s="169">
        <v>18.78</v>
      </c>
      <c r="I152" s="170">
        <f>ROUND(E152*H152,2)</f>
        <v>109.86</v>
      </c>
      <c r="J152" s="169">
        <v>27.22</v>
      </c>
      <c r="K152" s="170">
        <f>ROUND(E152*J152,2)</f>
        <v>159.24</v>
      </c>
      <c r="L152" s="170">
        <v>21</v>
      </c>
      <c r="M152" s="170">
        <f>G152*(1+L152/100)</f>
        <v>0</v>
      </c>
      <c r="N152" s="170">
        <v>1.6000000000000001E-4</v>
      </c>
      <c r="O152" s="170">
        <f>ROUND(E152*N152,2)</f>
        <v>0</v>
      </c>
      <c r="P152" s="170">
        <v>0</v>
      </c>
      <c r="Q152" s="170">
        <f>ROUND(E152*P152,2)</f>
        <v>0</v>
      </c>
      <c r="R152" s="170"/>
      <c r="S152" s="170" t="s">
        <v>127</v>
      </c>
      <c r="T152" s="171" t="s">
        <v>127</v>
      </c>
      <c r="U152" s="155">
        <v>0.05</v>
      </c>
      <c r="V152" s="155">
        <f>ROUND(E152*U152,2)</f>
        <v>0.28999999999999998</v>
      </c>
      <c r="W152" s="155"/>
      <c r="X152" s="155" t="s">
        <v>128</v>
      </c>
      <c r="Y152" s="146"/>
      <c r="Z152" s="253">
        <f>E153*F152</f>
        <v>0</v>
      </c>
      <c r="AA152" s="238">
        <f>G152-Z152</f>
        <v>0</v>
      </c>
      <c r="AB152" s="146"/>
      <c r="AC152" s="247"/>
      <c r="AD152" s="146"/>
      <c r="AE152" s="146"/>
      <c r="AF152" s="146"/>
      <c r="AG152" s="146" t="s">
        <v>129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3"/>
      <c r="B153" s="154"/>
      <c r="C153" s="182" t="s">
        <v>275</v>
      </c>
      <c r="D153" s="156"/>
      <c r="E153" s="240">
        <v>1.26</v>
      </c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6"/>
      <c r="Z153" s="146"/>
      <c r="AA153" s="146"/>
      <c r="AB153" s="146"/>
      <c r="AC153" s="247"/>
      <c r="AD153" s="146"/>
      <c r="AE153" s="146"/>
      <c r="AF153" s="146"/>
      <c r="AG153" s="146" t="s">
        <v>131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53"/>
      <c r="B154" s="154"/>
      <c r="C154" s="182" t="s">
        <v>276</v>
      </c>
      <c r="D154" s="156"/>
      <c r="E154" s="239">
        <v>4.59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46"/>
      <c r="Z154" s="146"/>
      <c r="AA154" s="146"/>
      <c r="AB154" s="146"/>
      <c r="AC154" s="247"/>
      <c r="AD154" s="146"/>
      <c r="AE154" s="146"/>
      <c r="AF154" s="146"/>
      <c r="AG154" s="146" t="s">
        <v>131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22.5" outlineLevel="1" x14ac:dyDescent="0.2">
      <c r="A155" s="165">
        <v>43</v>
      </c>
      <c r="B155" s="166" t="s">
        <v>277</v>
      </c>
      <c r="C155" s="181" t="s">
        <v>345</v>
      </c>
      <c r="D155" s="167" t="s">
        <v>143</v>
      </c>
      <c r="E155" s="168">
        <v>5.85</v>
      </c>
      <c r="F155" s="169"/>
      <c r="G155" s="170">
        <f>ROUND(E155*F155,2)</f>
        <v>0</v>
      </c>
      <c r="H155" s="169">
        <v>263.72000000000003</v>
      </c>
      <c r="I155" s="170">
        <f>ROUND(E155*H155,2)</f>
        <v>1542.76</v>
      </c>
      <c r="J155" s="169">
        <v>588.28</v>
      </c>
      <c r="K155" s="170">
        <f>ROUND(E155*J155,2)</f>
        <v>3441.44</v>
      </c>
      <c r="L155" s="170">
        <v>21</v>
      </c>
      <c r="M155" s="170">
        <f>G155*(1+L155/100)</f>
        <v>0</v>
      </c>
      <c r="N155" s="170">
        <v>3.98E-3</v>
      </c>
      <c r="O155" s="170">
        <f>ROUND(E155*N155,2)</f>
        <v>0.02</v>
      </c>
      <c r="P155" s="170">
        <v>0</v>
      </c>
      <c r="Q155" s="170">
        <f>ROUND(E155*P155,2)</f>
        <v>0</v>
      </c>
      <c r="R155" s="170"/>
      <c r="S155" s="170" t="s">
        <v>127</v>
      </c>
      <c r="T155" s="171" t="s">
        <v>127</v>
      </c>
      <c r="U155" s="155">
        <v>1.0746</v>
      </c>
      <c r="V155" s="155">
        <f>ROUND(E155*U155,2)</f>
        <v>6.29</v>
      </c>
      <c r="W155" s="155"/>
      <c r="X155" s="155" t="s">
        <v>128</v>
      </c>
      <c r="Y155" s="146"/>
      <c r="Z155" s="253">
        <f>E156*F155</f>
        <v>0</v>
      </c>
      <c r="AA155" s="238">
        <f>G155-Z155</f>
        <v>0</v>
      </c>
      <c r="AB155" s="146"/>
      <c r="AC155" s="247"/>
      <c r="AD155" s="146"/>
      <c r="AE155" s="146"/>
      <c r="AF155" s="146"/>
      <c r="AG155" s="146" t="s">
        <v>129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3"/>
      <c r="B156" s="154"/>
      <c r="C156" s="182" t="s">
        <v>275</v>
      </c>
      <c r="D156" s="156"/>
      <c r="E156" s="240">
        <v>1.26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6"/>
      <c r="Z156" s="146"/>
      <c r="AA156" s="146"/>
      <c r="AB156" s="146"/>
      <c r="AC156" s="247"/>
      <c r="AD156" s="146"/>
      <c r="AE156" s="146"/>
      <c r="AF156" s="146"/>
      <c r="AG156" s="146" t="s">
        <v>131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3"/>
      <c r="B157" s="154"/>
      <c r="C157" s="182" t="s">
        <v>276</v>
      </c>
      <c r="D157" s="156"/>
      <c r="E157" s="239">
        <v>4.59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6"/>
      <c r="Z157" s="146"/>
      <c r="AA157" s="146"/>
      <c r="AB157" s="146"/>
      <c r="AC157" s="247"/>
      <c r="AD157" s="146"/>
      <c r="AE157" s="146"/>
      <c r="AF157" s="146"/>
      <c r="AG157" s="146" t="s">
        <v>131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65">
        <v>44</v>
      </c>
      <c r="B158" s="166" t="s">
        <v>278</v>
      </c>
      <c r="C158" s="181" t="s">
        <v>279</v>
      </c>
      <c r="D158" s="167" t="s">
        <v>143</v>
      </c>
      <c r="E158" s="168">
        <v>6.1425000000000001</v>
      </c>
      <c r="F158" s="169"/>
      <c r="G158" s="170">
        <f>ROUND(E158*F158,2)</f>
        <v>0</v>
      </c>
      <c r="H158" s="169">
        <v>500</v>
      </c>
      <c r="I158" s="170">
        <f>ROUND(E158*H158,2)</f>
        <v>3071.25</v>
      </c>
      <c r="J158" s="169">
        <v>0</v>
      </c>
      <c r="K158" s="170">
        <f>ROUND(E158*J158,2)</f>
        <v>0</v>
      </c>
      <c r="L158" s="170">
        <v>21</v>
      </c>
      <c r="M158" s="170">
        <f>G158*(1+L158/100)</f>
        <v>0</v>
      </c>
      <c r="N158" s="170">
        <v>1.2200000000000001E-2</v>
      </c>
      <c r="O158" s="170">
        <f>ROUND(E158*N158,2)</f>
        <v>7.0000000000000007E-2</v>
      </c>
      <c r="P158" s="170">
        <v>0</v>
      </c>
      <c r="Q158" s="170">
        <f>ROUND(E158*P158,2)</f>
        <v>0</v>
      </c>
      <c r="R158" s="170"/>
      <c r="S158" s="170" t="s">
        <v>147</v>
      </c>
      <c r="T158" s="171" t="s">
        <v>148</v>
      </c>
      <c r="U158" s="155">
        <v>0</v>
      </c>
      <c r="V158" s="155">
        <f>ROUND(E158*U158,2)</f>
        <v>0</v>
      </c>
      <c r="W158" s="155"/>
      <c r="X158" s="155" t="s">
        <v>235</v>
      </c>
      <c r="Y158" s="146"/>
      <c r="Z158" s="253">
        <f>E159*F158</f>
        <v>0</v>
      </c>
      <c r="AA158" s="238">
        <f>G158-Z158</f>
        <v>0</v>
      </c>
      <c r="AB158" s="146"/>
      <c r="AC158" s="247"/>
      <c r="AD158" s="146"/>
      <c r="AE158" s="146"/>
      <c r="AF158" s="146"/>
      <c r="AG158" s="146" t="s">
        <v>236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53"/>
      <c r="B159" s="154"/>
      <c r="C159" s="182" t="s">
        <v>280</v>
      </c>
      <c r="D159" s="156"/>
      <c r="E159" s="240">
        <v>1.323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6"/>
      <c r="Z159" s="146"/>
      <c r="AA159" s="146"/>
      <c r="AB159" s="146"/>
      <c r="AC159" s="247"/>
      <c r="AD159" s="146"/>
      <c r="AE159" s="146"/>
      <c r="AF159" s="146"/>
      <c r="AG159" s="146" t="s">
        <v>131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53"/>
      <c r="B160" s="154"/>
      <c r="C160" s="182" t="s">
        <v>281</v>
      </c>
      <c r="D160" s="156"/>
      <c r="E160" s="239">
        <v>4.8194999999999997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6"/>
      <c r="Z160" s="146"/>
      <c r="AA160" s="146"/>
      <c r="AB160" s="146"/>
      <c r="AC160" s="247"/>
      <c r="AD160" s="146"/>
      <c r="AE160" s="146"/>
      <c r="AF160" s="146"/>
      <c r="AG160" s="146" t="s">
        <v>131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2">
        <v>45</v>
      </c>
      <c r="B161" s="173" t="s">
        <v>282</v>
      </c>
      <c r="C161" s="183" t="s">
        <v>283</v>
      </c>
      <c r="D161" s="174" t="s">
        <v>0</v>
      </c>
      <c r="E161" s="175">
        <v>83.245500000000007</v>
      </c>
      <c r="F161" s="176"/>
      <c r="G161" s="177">
        <f>ROUND(E161*F161,2)</f>
        <v>0</v>
      </c>
      <c r="H161" s="176">
        <v>0</v>
      </c>
      <c r="I161" s="177">
        <f>ROUND(E161*H161,2)</f>
        <v>0</v>
      </c>
      <c r="J161" s="176">
        <v>5.0999999999999996</v>
      </c>
      <c r="K161" s="177">
        <f>ROUND(E161*J161,2)</f>
        <v>424.55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7"/>
      <c r="S161" s="177" t="s">
        <v>127</v>
      </c>
      <c r="T161" s="178" t="s">
        <v>127</v>
      </c>
      <c r="U161" s="155">
        <v>0</v>
      </c>
      <c r="V161" s="155">
        <f>ROUND(E161*U161,2)</f>
        <v>0</v>
      </c>
      <c r="W161" s="155"/>
      <c r="X161" s="155" t="s">
        <v>209</v>
      </c>
      <c r="Y161" s="146"/>
      <c r="Z161" s="253">
        <f>G161*0.3287</f>
        <v>0</v>
      </c>
      <c r="AA161" s="238">
        <f>G161-Z161</f>
        <v>0</v>
      </c>
      <c r="AB161" s="146"/>
      <c r="AC161" s="247" t="s">
        <v>495</v>
      </c>
      <c r="AD161" s="146"/>
      <c r="AE161" s="146"/>
      <c r="AF161" s="146"/>
      <c r="AG161" s="146" t="s">
        <v>210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x14ac:dyDescent="0.2">
      <c r="A162" s="159" t="s">
        <v>122</v>
      </c>
      <c r="B162" s="160" t="s">
        <v>82</v>
      </c>
      <c r="C162" s="180" t="s">
        <v>83</v>
      </c>
      <c r="D162" s="161"/>
      <c r="E162" s="162"/>
      <c r="F162" s="163"/>
      <c r="G162" s="163">
        <f>SUMIF(AG163:AG190,"&lt;&gt;NOR",G163:G190)</f>
        <v>0</v>
      </c>
      <c r="H162" s="163"/>
      <c r="I162" s="163">
        <f>SUM(I163:I190)</f>
        <v>2436.3500000000004</v>
      </c>
      <c r="J162" s="163"/>
      <c r="K162" s="163">
        <f>SUM(K163:K190)</f>
        <v>12610.41</v>
      </c>
      <c r="L162" s="163"/>
      <c r="M162" s="163">
        <f>SUM(M163:M190)</f>
        <v>0</v>
      </c>
      <c r="N162" s="163"/>
      <c r="O162" s="163">
        <f>SUM(O163:O190)</f>
        <v>0.01</v>
      </c>
      <c r="P162" s="163"/>
      <c r="Q162" s="163">
        <f>SUM(Q163:Q190)</f>
        <v>0</v>
      </c>
      <c r="R162" s="163"/>
      <c r="S162" s="163"/>
      <c r="T162" s="164"/>
      <c r="U162" s="158"/>
      <c r="V162" s="158">
        <f>SUM(V163:V190)</f>
        <v>26.89</v>
      </c>
      <c r="W162" s="158"/>
      <c r="X162" s="158"/>
      <c r="AC162" s="246"/>
      <c r="AG162" t="s">
        <v>123</v>
      </c>
    </row>
    <row r="163" spans="1:60" outlineLevel="1" x14ac:dyDescent="0.2">
      <c r="A163" s="165">
        <v>46</v>
      </c>
      <c r="B163" s="166" t="s">
        <v>284</v>
      </c>
      <c r="C163" s="181" t="s">
        <v>285</v>
      </c>
      <c r="D163" s="167" t="s">
        <v>143</v>
      </c>
      <c r="E163" s="168">
        <v>36.3384</v>
      </c>
      <c r="F163" s="169"/>
      <c r="G163" s="170">
        <f>ROUND(E163*F163,2)</f>
        <v>0</v>
      </c>
      <c r="H163" s="169">
        <v>1.68</v>
      </c>
      <c r="I163" s="170">
        <f>ROUND(E163*H163,2)</f>
        <v>61.05</v>
      </c>
      <c r="J163" s="169">
        <v>31.02</v>
      </c>
      <c r="K163" s="170">
        <f>ROUND(E163*J163,2)</f>
        <v>1127.22</v>
      </c>
      <c r="L163" s="170">
        <v>21</v>
      </c>
      <c r="M163" s="170">
        <f>G163*(1+L163/100)</f>
        <v>0</v>
      </c>
      <c r="N163" s="170">
        <v>1.0000000000000001E-5</v>
      </c>
      <c r="O163" s="170">
        <f>ROUND(E163*N163,2)</f>
        <v>0</v>
      </c>
      <c r="P163" s="170">
        <v>0</v>
      </c>
      <c r="Q163" s="170">
        <f>ROUND(E163*P163,2)</f>
        <v>0</v>
      </c>
      <c r="R163" s="170"/>
      <c r="S163" s="170" t="s">
        <v>127</v>
      </c>
      <c r="T163" s="171" t="s">
        <v>127</v>
      </c>
      <c r="U163" s="155">
        <v>7.1999999999999995E-2</v>
      </c>
      <c r="V163" s="155">
        <f>ROUND(E163*U163,2)</f>
        <v>2.62</v>
      </c>
      <c r="W163" s="155"/>
      <c r="X163" s="155" t="s">
        <v>128</v>
      </c>
      <c r="Y163" s="146"/>
      <c r="Z163" s="253">
        <f>(E164+E168+(E167/2))*F163</f>
        <v>0</v>
      </c>
      <c r="AA163" s="238">
        <f>G163-Z163</f>
        <v>0</v>
      </c>
      <c r="AB163" s="146"/>
      <c r="AC163" s="247"/>
      <c r="AD163" s="146"/>
      <c r="AE163" s="146"/>
      <c r="AF163" s="146"/>
      <c r="AG163" s="146" t="s">
        <v>129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53"/>
      <c r="B164" s="154"/>
      <c r="C164" s="182" t="s">
        <v>227</v>
      </c>
      <c r="D164" s="156"/>
      <c r="E164" s="240">
        <v>3.4020000000000001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247"/>
      <c r="AD164" s="146"/>
      <c r="AE164" s="146"/>
      <c r="AF164" s="146"/>
      <c r="AG164" s="146" t="s">
        <v>131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53"/>
      <c r="B165" s="154"/>
      <c r="C165" s="182" t="s">
        <v>228</v>
      </c>
      <c r="D165" s="156"/>
      <c r="E165" s="239">
        <v>3.3894000000000002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6"/>
      <c r="Z165" s="146"/>
      <c r="AA165" s="146"/>
      <c r="AB165" s="146"/>
      <c r="AC165" s="247"/>
      <c r="AD165" s="146"/>
      <c r="AE165" s="146"/>
      <c r="AF165" s="146"/>
      <c r="AG165" s="146" t="s">
        <v>131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53"/>
      <c r="B166" s="154"/>
      <c r="C166" s="182" t="s">
        <v>229</v>
      </c>
      <c r="D166" s="156"/>
      <c r="E166" s="239">
        <v>7.056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6"/>
      <c r="Z166" s="146"/>
      <c r="AA166" s="146"/>
      <c r="AB166" s="146"/>
      <c r="AC166" s="247"/>
      <c r="AD166" s="146"/>
      <c r="AE166" s="146"/>
      <c r="AF166" s="146"/>
      <c r="AG166" s="146" t="s">
        <v>131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3"/>
      <c r="B167" s="154"/>
      <c r="C167" s="182" t="s">
        <v>230</v>
      </c>
      <c r="D167" s="156"/>
      <c r="E167" s="240">
        <v>17.135999999999999</v>
      </c>
      <c r="F167" s="244" t="s">
        <v>499</v>
      </c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247"/>
      <c r="AD167" s="146"/>
      <c r="AE167" s="146"/>
      <c r="AF167" s="146"/>
      <c r="AG167" s="146" t="s">
        <v>131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53"/>
      <c r="B168" s="154"/>
      <c r="C168" s="182" t="s">
        <v>231</v>
      </c>
      <c r="D168" s="156"/>
      <c r="E168" s="240">
        <v>5.3550000000000004</v>
      </c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6"/>
      <c r="Z168" s="146"/>
      <c r="AA168" s="146"/>
      <c r="AB168" s="146"/>
      <c r="AC168" s="247"/>
      <c r="AD168" s="146"/>
      <c r="AE168" s="146"/>
      <c r="AF168" s="146"/>
      <c r="AG168" s="146" t="s">
        <v>131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65">
        <v>47</v>
      </c>
      <c r="B169" s="166" t="s">
        <v>286</v>
      </c>
      <c r="C169" s="181" t="s">
        <v>287</v>
      </c>
      <c r="D169" s="167" t="s">
        <v>143</v>
      </c>
      <c r="E169" s="168">
        <f>E170+E171</f>
        <v>4.4160000000000004</v>
      </c>
      <c r="F169" s="169"/>
      <c r="G169" s="170">
        <f>ROUND(E169*F169,2)</f>
        <v>0</v>
      </c>
      <c r="H169" s="169">
        <v>49.2</v>
      </c>
      <c r="I169" s="170">
        <f>ROUND(E169*H169,2)</f>
        <v>217.27</v>
      </c>
      <c r="J169" s="169">
        <v>210.3</v>
      </c>
      <c r="K169" s="170">
        <f>ROUND(E169*J169,2)</f>
        <v>928.68</v>
      </c>
      <c r="L169" s="170">
        <v>21</v>
      </c>
      <c r="M169" s="170">
        <f>G169*(1+L169/100)</f>
        <v>0</v>
      </c>
      <c r="N169" s="170">
        <v>3.1E-4</v>
      </c>
      <c r="O169" s="170">
        <f>ROUND(E169*N169,2)</f>
        <v>0</v>
      </c>
      <c r="P169" s="170">
        <v>0</v>
      </c>
      <c r="Q169" s="170">
        <f>ROUND(E169*P169,2)</f>
        <v>0</v>
      </c>
      <c r="R169" s="170"/>
      <c r="S169" s="170" t="s">
        <v>127</v>
      </c>
      <c r="T169" s="171" t="s">
        <v>127</v>
      </c>
      <c r="U169" s="155">
        <v>0.4</v>
      </c>
      <c r="V169" s="155">
        <f>ROUND(E169*U169,2)</f>
        <v>1.77</v>
      </c>
      <c r="W169" s="155"/>
      <c r="X169" s="155" t="s">
        <v>128</v>
      </c>
      <c r="Y169" s="146"/>
      <c r="Z169" s="253">
        <f>(2.964/2)*F169</f>
        <v>0</v>
      </c>
      <c r="AA169" s="238">
        <f>G169-Z169</f>
        <v>0</v>
      </c>
      <c r="AB169" s="146"/>
      <c r="AC169" s="251" t="s">
        <v>498</v>
      </c>
      <c r="AD169" s="146"/>
      <c r="AE169" s="146"/>
      <c r="AF169" s="146"/>
      <c r="AG169" s="146" t="s">
        <v>129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53"/>
      <c r="B170" s="154"/>
      <c r="C170" s="182" t="s">
        <v>288</v>
      </c>
      <c r="D170" s="156"/>
      <c r="E170" s="157">
        <v>2.964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46"/>
      <c r="Z170" s="146"/>
      <c r="AA170" s="146"/>
      <c r="AB170" s="146"/>
      <c r="AC170" s="247"/>
      <c r="AD170" s="146"/>
      <c r="AE170" s="146"/>
      <c r="AF170" s="146"/>
      <c r="AG170" s="146" t="s">
        <v>131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53"/>
      <c r="B171" s="154"/>
      <c r="C171" s="182" t="s">
        <v>500</v>
      </c>
      <c r="D171" s="156"/>
      <c r="E171" s="157">
        <v>1.452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247"/>
      <c r="AD171" s="146"/>
      <c r="AE171" s="146"/>
      <c r="AF171" s="146"/>
      <c r="AG171" s="146" t="s">
        <v>131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65">
        <v>48</v>
      </c>
      <c r="B172" s="166" t="s">
        <v>289</v>
      </c>
      <c r="C172" s="181" t="s">
        <v>290</v>
      </c>
      <c r="D172" s="167" t="s">
        <v>143</v>
      </c>
      <c r="E172" s="168">
        <v>36.3384</v>
      </c>
      <c r="F172" s="169"/>
      <c r="G172" s="170">
        <f>ROUND(E172*F172,2)</f>
        <v>0</v>
      </c>
      <c r="H172" s="169">
        <v>39.99</v>
      </c>
      <c r="I172" s="170">
        <f>ROUND(E172*H172,2)</f>
        <v>1453.17</v>
      </c>
      <c r="J172" s="169">
        <v>158.01</v>
      </c>
      <c r="K172" s="170">
        <f>ROUND(E172*J172,2)</f>
        <v>5741.83</v>
      </c>
      <c r="L172" s="170">
        <v>21</v>
      </c>
      <c r="M172" s="170">
        <f>G172*(1+L172/100)</f>
        <v>0</v>
      </c>
      <c r="N172" s="170">
        <v>2.7999999999999998E-4</v>
      </c>
      <c r="O172" s="170">
        <f>ROUND(E172*N172,2)</f>
        <v>0.01</v>
      </c>
      <c r="P172" s="170">
        <v>0</v>
      </c>
      <c r="Q172" s="170">
        <f>ROUND(E172*P172,2)</f>
        <v>0</v>
      </c>
      <c r="R172" s="170"/>
      <c r="S172" s="170" t="s">
        <v>127</v>
      </c>
      <c r="T172" s="171" t="s">
        <v>127</v>
      </c>
      <c r="U172" s="155">
        <v>0.307</v>
      </c>
      <c r="V172" s="155">
        <f>ROUND(E172*U172,2)</f>
        <v>11.16</v>
      </c>
      <c r="W172" s="155"/>
      <c r="X172" s="155" t="s">
        <v>128</v>
      </c>
      <c r="Y172" s="146"/>
      <c r="Z172" s="253">
        <f>(E173+E177+(E176/2))*F172</f>
        <v>0</v>
      </c>
      <c r="AA172" s="238">
        <f>G172-Z172</f>
        <v>0</v>
      </c>
      <c r="AB172" s="146"/>
      <c r="AC172" s="247"/>
      <c r="AD172" s="146"/>
      <c r="AE172" s="146"/>
      <c r="AF172" s="146"/>
      <c r="AG172" s="146" t="s">
        <v>129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53"/>
      <c r="B173" s="154"/>
      <c r="C173" s="182" t="s">
        <v>227</v>
      </c>
      <c r="D173" s="156"/>
      <c r="E173" s="240">
        <v>3.4020000000000001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6"/>
      <c r="Z173" s="146"/>
      <c r="AA173" s="146"/>
      <c r="AB173" s="146"/>
      <c r="AC173" s="247"/>
      <c r="AD173" s="146"/>
      <c r="AE173" s="146"/>
      <c r="AF173" s="146"/>
      <c r="AG173" s="146" t="s">
        <v>131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53"/>
      <c r="B174" s="154"/>
      <c r="C174" s="182" t="s">
        <v>228</v>
      </c>
      <c r="D174" s="156"/>
      <c r="E174" s="239">
        <v>3.3894000000000002</v>
      </c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247"/>
      <c r="AD174" s="146"/>
      <c r="AE174" s="146"/>
      <c r="AF174" s="146"/>
      <c r="AG174" s="146" t="s">
        <v>131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53"/>
      <c r="B175" s="154"/>
      <c r="C175" s="182" t="s">
        <v>229</v>
      </c>
      <c r="D175" s="156"/>
      <c r="E175" s="239">
        <v>7.056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6"/>
      <c r="Z175" s="146"/>
      <c r="AA175" s="146"/>
      <c r="AB175" s="146"/>
      <c r="AC175" s="247"/>
      <c r="AD175" s="146"/>
      <c r="AE175" s="146"/>
      <c r="AF175" s="146"/>
      <c r="AG175" s="146" t="s">
        <v>131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53"/>
      <c r="B176" s="154"/>
      <c r="C176" s="182" t="s">
        <v>230</v>
      </c>
      <c r="D176" s="156"/>
      <c r="E176" s="240">
        <v>17.135999999999999</v>
      </c>
      <c r="F176" s="244" t="s">
        <v>499</v>
      </c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6"/>
      <c r="Z176" s="146"/>
      <c r="AA176" s="146"/>
      <c r="AB176" s="146"/>
      <c r="AC176" s="247"/>
      <c r="AD176" s="146"/>
      <c r="AE176" s="146"/>
      <c r="AF176" s="146"/>
      <c r="AG176" s="146" t="s">
        <v>131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3"/>
      <c r="B177" s="154"/>
      <c r="C177" s="182" t="s">
        <v>231</v>
      </c>
      <c r="D177" s="156"/>
      <c r="E177" s="240">
        <v>5.3550000000000004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247"/>
      <c r="AD177" s="146"/>
      <c r="AE177" s="146"/>
      <c r="AF177" s="146"/>
      <c r="AG177" s="146" t="s">
        <v>131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65">
        <v>49</v>
      </c>
      <c r="B178" s="166" t="s">
        <v>291</v>
      </c>
      <c r="C178" s="181" t="s">
        <v>292</v>
      </c>
      <c r="D178" s="167" t="s">
        <v>143</v>
      </c>
      <c r="E178" s="168">
        <v>38.175199999999997</v>
      </c>
      <c r="F178" s="169"/>
      <c r="G178" s="170">
        <f>ROUND(E178*F178,2)</f>
        <v>0</v>
      </c>
      <c r="H178" s="169">
        <v>10.82</v>
      </c>
      <c r="I178" s="170">
        <f>ROUND(E178*H178,2)</f>
        <v>413.06</v>
      </c>
      <c r="J178" s="169">
        <v>67.08</v>
      </c>
      <c r="K178" s="170">
        <f>ROUND(E178*J178,2)</f>
        <v>2560.79</v>
      </c>
      <c r="L178" s="170">
        <v>21</v>
      </c>
      <c r="M178" s="170">
        <f>G178*(1+L178/100)</f>
        <v>0</v>
      </c>
      <c r="N178" s="170">
        <v>8.0000000000000007E-5</v>
      </c>
      <c r="O178" s="170">
        <f>ROUND(E178*N178,2)</f>
        <v>0</v>
      </c>
      <c r="P178" s="170">
        <v>0</v>
      </c>
      <c r="Q178" s="170">
        <f>ROUND(E178*P178,2)</f>
        <v>0</v>
      </c>
      <c r="R178" s="170"/>
      <c r="S178" s="170" t="s">
        <v>127</v>
      </c>
      <c r="T178" s="171" t="s">
        <v>127</v>
      </c>
      <c r="U178" s="155">
        <v>0.16</v>
      </c>
      <c r="V178" s="155">
        <f>ROUND(E178*U178,2)</f>
        <v>6.11</v>
      </c>
      <c r="W178" s="155"/>
      <c r="X178" s="155" t="s">
        <v>128</v>
      </c>
      <c r="Y178" s="146"/>
      <c r="Z178" s="253">
        <f>(E179+(E182/2)+E183)*F178</f>
        <v>0</v>
      </c>
      <c r="AA178" s="238">
        <f>G178-Z178</f>
        <v>0</v>
      </c>
      <c r="AB178" s="146"/>
      <c r="AC178" s="247"/>
      <c r="AD178" s="146"/>
      <c r="AE178" s="146"/>
      <c r="AF178" s="146"/>
      <c r="AG178" s="146" t="s">
        <v>129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 x14ac:dyDescent="0.2">
      <c r="A179" s="153"/>
      <c r="B179" s="154"/>
      <c r="C179" s="182" t="s">
        <v>227</v>
      </c>
      <c r="D179" s="156"/>
      <c r="E179" s="240">
        <v>3.4020000000000001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6"/>
      <c r="Z179" s="146"/>
      <c r="AA179" s="146"/>
      <c r="AB179" s="146"/>
      <c r="AC179" s="247"/>
      <c r="AD179" s="146"/>
      <c r="AE179" s="146"/>
      <c r="AF179" s="146"/>
      <c r="AG179" s="146" t="s">
        <v>131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53"/>
      <c r="B180" s="154"/>
      <c r="C180" s="182" t="s">
        <v>228</v>
      </c>
      <c r="D180" s="156"/>
      <c r="E180" s="239">
        <v>3.3894000000000002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46"/>
      <c r="Z180" s="146"/>
      <c r="AA180" s="146"/>
      <c r="AB180" s="146"/>
      <c r="AC180" s="247"/>
      <c r="AD180" s="146"/>
      <c r="AE180" s="146"/>
      <c r="AF180" s="146"/>
      <c r="AG180" s="146" t="s">
        <v>131</v>
      </c>
      <c r="AH180" s="146">
        <v>0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53"/>
      <c r="B181" s="154"/>
      <c r="C181" s="182" t="s">
        <v>229</v>
      </c>
      <c r="D181" s="156"/>
      <c r="E181" s="239">
        <v>7.056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46"/>
      <c r="Z181" s="146"/>
      <c r="AA181" s="146"/>
      <c r="AB181" s="146"/>
      <c r="AC181" s="247"/>
      <c r="AD181" s="146"/>
      <c r="AE181" s="146"/>
      <c r="AF181" s="146"/>
      <c r="AG181" s="146" t="s">
        <v>131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53"/>
      <c r="B182" s="154"/>
      <c r="C182" s="182" t="s">
        <v>230</v>
      </c>
      <c r="D182" s="156"/>
      <c r="E182" s="240">
        <v>17.135999999999999</v>
      </c>
      <c r="F182" s="244" t="s">
        <v>499</v>
      </c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46"/>
      <c r="Z182" s="146"/>
      <c r="AA182" s="146"/>
      <c r="AB182" s="146"/>
      <c r="AC182" s="247"/>
      <c r="AD182" s="146"/>
      <c r="AE182" s="146"/>
      <c r="AF182" s="146"/>
      <c r="AG182" s="146" t="s">
        <v>131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53"/>
      <c r="B183" s="154"/>
      <c r="C183" s="182" t="s">
        <v>231</v>
      </c>
      <c r="D183" s="156"/>
      <c r="E183" s="240">
        <v>5.3550000000000004</v>
      </c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46"/>
      <c r="Z183" s="146"/>
      <c r="AA183" s="146"/>
      <c r="AB183" s="146"/>
      <c r="AC183" s="247"/>
      <c r="AD183" s="146"/>
      <c r="AE183" s="146"/>
      <c r="AF183" s="146"/>
      <c r="AG183" s="146" t="s">
        <v>131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 x14ac:dyDescent="0.2">
      <c r="A184" s="153"/>
      <c r="B184" s="154"/>
      <c r="C184" s="182" t="s">
        <v>293</v>
      </c>
      <c r="D184" s="156"/>
      <c r="E184" s="239">
        <v>1.8368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6"/>
      <c r="Z184" s="146"/>
      <c r="AA184" s="146"/>
      <c r="AB184" s="146"/>
      <c r="AC184" s="247"/>
      <c r="AD184" s="146"/>
      <c r="AE184" s="146"/>
      <c r="AF184" s="146"/>
      <c r="AG184" s="146" t="s">
        <v>131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65">
        <v>50</v>
      </c>
      <c r="B185" s="166" t="s">
        <v>294</v>
      </c>
      <c r="C185" s="181" t="s">
        <v>295</v>
      </c>
      <c r="D185" s="167" t="s">
        <v>143</v>
      </c>
      <c r="E185" s="168">
        <v>36.3384</v>
      </c>
      <c r="F185" s="169"/>
      <c r="G185" s="170">
        <f>ROUND(E185*F185,2)</f>
        <v>0</v>
      </c>
      <c r="H185" s="169">
        <v>8.0299999999999994</v>
      </c>
      <c r="I185" s="170">
        <f>ROUND(E185*H185,2)</f>
        <v>291.8</v>
      </c>
      <c r="J185" s="169">
        <v>61.97</v>
      </c>
      <c r="K185" s="170">
        <f>ROUND(E185*J185,2)</f>
        <v>2251.89</v>
      </c>
      <c r="L185" s="170">
        <v>21</v>
      </c>
      <c r="M185" s="170">
        <f>G185*(1+L185/100)</f>
        <v>0</v>
      </c>
      <c r="N185" s="170">
        <v>6.9999999999999994E-5</v>
      </c>
      <c r="O185" s="170">
        <f>ROUND(E185*N185,2)</f>
        <v>0</v>
      </c>
      <c r="P185" s="170">
        <v>0</v>
      </c>
      <c r="Q185" s="170">
        <f>ROUND(E185*P185,2)</f>
        <v>0</v>
      </c>
      <c r="R185" s="170"/>
      <c r="S185" s="170" t="s">
        <v>127</v>
      </c>
      <c r="T185" s="171" t="s">
        <v>127</v>
      </c>
      <c r="U185" s="155">
        <v>0.14399999999999999</v>
      </c>
      <c r="V185" s="155">
        <f>ROUND(E185*U185,2)</f>
        <v>5.23</v>
      </c>
      <c r="W185" s="155"/>
      <c r="X185" s="155" t="s">
        <v>128</v>
      </c>
      <c r="Y185" s="146"/>
      <c r="Z185" s="253">
        <f>(E186+E190+(E189/2))*F185</f>
        <v>0</v>
      </c>
      <c r="AA185" s="238">
        <f>G185-Z185</f>
        <v>0</v>
      </c>
      <c r="AB185" s="146"/>
      <c r="AC185" s="247"/>
      <c r="AD185" s="146"/>
      <c r="AE185" s="146"/>
      <c r="AF185" s="146"/>
      <c r="AG185" s="146" t="s">
        <v>129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53"/>
      <c r="B186" s="154"/>
      <c r="C186" s="182" t="s">
        <v>227</v>
      </c>
      <c r="D186" s="156"/>
      <c r="E186" s="240">
        <v>3.4020000000000001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247"/>
      <c r="AD186" s="146"/>
      <c r="AE186" s="146"/>
      <c r="AF186" s="146"/>
      <c r="AG186" s="146" t="s">
        <v>131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 x14ac:dyDescent="0.2">
      <c r="A187" s="153"/>
      <c r="B187" s="154"/>
      <c r="C187" s="182" t="s">
        <v>228</v>
      </c>
      <c r="D187" s="156"/>
      <c r="E187" s="239">
        <v>3.3894000000000002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46"/>
      <c r="Z187" s="146"/>
      <c r="AA187" s="146"/>
      <c r="AB187" s="146"/>
      <c r="AC187" s="247"/>
      <c r="AD187" s="146"/>
      <c r="AE187" s="146"/>
      <c r="AF187" s="146"/>
      <c r="AG187" s="146" t="s">
        <v>131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53"/>
      <c r="B188" s="154"/>
      <c r="C188" s="182" t="s">
        <v>229</v>
      </c>
      <c r="D188" s="156"/>
      <c r="E188" s="239">
        <v>7.056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6"/>
      <c r="Z188" s="146"/>
      <c r="AA188" s="146"/>
      <c r="AB188" s="146"/>
      <c r="AC188" s="247"/>
      <c r="AD188" s="146"/>
      <c r="AE188" s="146"/>
      <c r="AF188" s="146"/>
      <c r="AG188" s="146" t="s">
        <v>131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53"/>
      <c r="B189" s="154"/>
      <c r="C189" s="182" t="s">
        <v>230</v>
      </c>
      <c r="D189" s="156"/>
      <c r="E189" s="240">
        <v>17.135999999999999</v>
      </c>
      <c r="F189" s="244" t="s">
        <v>499</v>
      </c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6"/>
      <c r="Z189" s="146"/>
      <c r="AA189" s="146"/>
      <c r="AB189" s="146"/>
      <c r="AC189" s="247"/>
      <c r="AD189" s="146"/>
      <c r="AE189" s="146"/>
      <c r="AF189" s="146"/>
      <c r="AG189" s="146" t="s">
        <v>131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3"/>
      <c r="B190" s="154"/>
      <c r="C190" s="182" t="s">
        <v>231</v>
      </c>
      <c r="D190" s="156"/>
      <c r="E190" s="240">
        <v>5.3550000000000004</v>
      </c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46"/>
      <c r="Z190" s="146"/>
      <c r="AA190" s="146"/>
      <c r="AB190" s="146"/>
      <c r="AC190" s="247"/>
      <c r="AD190" s="146"/>
      <c r="AE190" s="146"/>
      <c r="AF190" s="146"/>
      <c r="AG190" s="146" t="s">
        <v>131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x14ac:dyDescent="0.2">
      <c r="A191" s="159" t="s">
        <v>122</v>
      </c>
      <c r="B191" s="160" t="s">
        <v>84</v>
      </c>
      <c r="C191" s="180" t="s">
        <v>85</v>
      </c>
      <c r="D191" s="161"/>
      <c r="E191" s="162"/>
      <c r="F191" s="163"/>
      <c r="G191" s="163">
        <f>SUMIF(AG192:AG220,"&lt;&gt;NOR",G192:G220)</f>
        <v>0</v>
      </c>
      <c r="H191" s="163"/>
      <c r="I191" s="163">
        <f>SUM(I192:I220)</f>
        <v>6196.78</v>
      </c>
      <c r="J191" s="163"/>
      <c r="K191" s="163">
        <f>SUM(K192:K220)</f>
        <v>75208.69</v>
      </c>
      <c r="L191" s="163"/>
      <c r="M191" s="163">
        <f>SUM(M192:M220)</f>
        <v>0</v>
      </c>
      <c r="N191" s="163"/>
      <c r="O191" s="163">
        <f>SUM(O192:O220)</f>
        <v>0.15</v>
      </c>
      <c r="P191" s="163"/>
      <c r="Q191" s="163">
        <f>SUM(Q192:Q220)</f>
        <v>0</v>
      </c>
      <c r="R191" s="163"/>
      <c r="S191" s="163"/>
      <c r="T191" s="164"/>
      <c r="U191" s="158"/>
      <c r="V191" s="158">
        <f>SUM(V192:V220)</f>
        <v>137.73000000000002</v>
      </c>
      <c r="W191" s="158"/>
      <c r="X191" s="158"/>
      <c r="AC191" s="246"/>
      <c r="AG191" t="s">
        <v>123</v>
      </c>
    </row>
    <row r="192" spans="1:60" outlineLevel="1" x14ac:dyDescent="0.2">
      <c r="A192" s="165">
        <v>51</v>
      </c>
      <c r="B192" s="166" t="s">
        <v>296</v>
      </c>
      <c r="C192" s="181" t="s">
        <v>297</v>
      </c>
      <c r="D192" s="167" t="s">
        <v>143</v>
      </c>
      <c r="E192" s="168">
        <v>28.750499999999999</v>
      </c>
      <c r="F192" s="169"/>
      <c r="G192" s="170">
        <f>ROUND(E192*F192,2)</f>
        <v>0</v>
      </c>
      <c r="H192" s="169">
        <v>5.6</v>
      </c>
      <c r="I192" s="170">
        <f>ROUND(E192*H192,2)</f>
        <v>161</v>
      </c>
      <c r="J192" s="169">
        <v>17.7</v>
      </c>
      <c r="K192" s="170">
        <f>ROUND(E192*J192,2)</f>
        <v>508.88</v>
      </c>
      <c r="L192" s="170">
        <v>21</v>
      </c>
      <c r="M192" s="170">
        <f>G192*(1+L192/100)</f>
        <v>0</v>
      </c>
      <c r="N192" s="170">
        <v>6.9999999999999994E-5</v>
      </c>
      <c r="O192" s="170">
        <f>ROUND(E192*N192,2)</f>
        <v>0</v>
      </c>
      <c r="P192" s="170">
        <v>0</v>
      </c>
      <c r="Q192" s="170">
        <f>ROUND(E192*P192,2)</f>
        <v>0</v>
      </c>
      <c r="R192" s="170"/>
      <c r="S192" s="170" t="s">
        <v>127</v>
      </c>
      <c r="T192" s="171" t="s">
        <v>127</v>
      </c>
      <c r="U192" s="155">
        <v>0.03</v>
      </c>
      <c r="V192" s="155">
        <f>ROUND(E192*U192,2)</f>
        <v>0.86</v>
      </c>
      <c r="W192" s="155"/>
      <c r="X192" s="155" t="s">
        <v>128</v>
      </c>
      <c r="Y192" s="146"/>
      <c r="Z192" s="253">
        <f>(E194+E197)*F192</f>
        <v>0</v>
      </c>
      <c r="AA192" s="238">
        <f>G192-Z192</f>
        <v>0</v>
      </c>
      <c r="AB192" s="146"/>
      <c r="AC192" s="247"/>
      <c r="AD192" s="146"/>
      <c r="AE192" s="146"/>
      <c r="AF192" s="146"/>
      <c r="AG192" s="146" t="s">
        <v>129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3"/>
      <c r="B193" s="154"/>
      <c r="C193" s="182" t="s">
        <v>151</v>
      </c>
      <c r="D193" s="156"/>
      <c r="E193" s="157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46"/>
      <c r="Z193" s="146"/>
      <c r="AA193" s="146"/>
      <c r="AB193" s="146"/>
      <c r="AC193" s="247"/>
      <c r="AD193" s="146"/>
      <c r="AE193" s="146"/>
      <c r="AF193" s="146"/>
      <c r="AG193" s="146" t="s">
        <v>131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 x14ac:dyDescent="0.2">
      <c r="A194" s="153"/>
      <c r="B194" s="154"/>
      <c r="C194" s="182" t="s">
        <v>152</v>
      </c>
      <c r="D194" s="156"/>
      <c r="E194" s="240">
        <v>4.62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6"/>
      <c r="Z194" s="146"/>
      <c r="AA194" s="146"/>
      <c r="AB194" s="146"/>
      <c r="AC194" s="247"/>
      <c r="AD194" s="146"/>
      <c r="AE194" s="146"/>
      <c r="AF194" s="146"/>
      <c r="AG194" s="146" t="s">
        <v>131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53"/>
      <c r="B195" s="154"/>
      <c r="C195" s="182" t="s">
        <v>153</v>
      </c>
      <c r="D195" s="156"/>
      <c r="E195" s="239">
        <v>1.32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46"/>
      <c r="Z195" s="146"/>
      <c r="AA195" s="146"/>
      <c r="AB195" s="146"/>
      <c r="AC195" s="247"/>
      <c r="AD195" s="146"/>
      <c r="AE195" s="146"/>
      <c r="AF195" s="146"/>
      <c r="AG195" s="146" t="s">
        <v>131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53"/>
      <c r="B196" s="154"/>
      <c r="C196" s="182" t="s">
        <v>154</v>
      </c>
      <c r="D196" s="156"/>
      <c r="E196" s="239">
        <v>4.62</v>
      </c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46"/>
      <c r="Z196" s="146"/>
      <c r="AA196" s="146"/>
      <c r="AB196" s="146"/>
      <c r="AC196" s="247"/>
      <c r="AD196" s="146"/>
      <c r="AE196" s="146"/>
      <c r="AF196" s="146"/>
      <c r="AG196" s="146" t="s">
        <v>131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 x14ac:dyDescent="0.2">
      <c r="A197" s="153"/>
      <c r="B197" s="154"/>
      <c r="C197" s="182" t="s">
        <v>155</v>
      </c>
      <c r="D197" s="156"/>
      <c r="E197" s="240">
        <v>4.62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247"/>
      <c r="AD197" s="146"/>
      <c r="AE197" s="146"/>
      <c r="AF197" s="146"/>
      <c r="AG197" s="146" t="s">
        <v>131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ht="22.5" outlineLevel="1" x14ac:dyDescent="0.2">
      <c r="A198" s="153"/>
      <c r="B198" s="154"/>
      <c r="C198" s="182" t="s">
        <v>156</v>
      </c>
      <c r="D198" s="156"/>
      <c r="E198" s="239">
        <v>13.570499999999999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6"/>
      <c r="Z198" s="146"/>
      <c r="AA198" s="146"/>
      <c r="AB198" s="146"/>
      <c r="AC198" s="247"/>
      <c r="AD198" s="146"/>
      <c r="AE198" s="146"/>
      <c r="AF198" s="146"/>
      <c r="AG198" s="146" t="s">
        <v>131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 x14ac:dyDescent="0.2">
      <c r="A199" s="165">
        <v>52</v>
      </c>
      <c r="B199" s="166" t="s">
        <v>298</v>
      </c>
      <c r="C199" s="181" t="s">
        <v>299</v>
      </c>
      <c r="D199" s="167" t="s">
        <v>143</v>
      </c>
      <c r="E199" s="168">
        <v>28.750499999999999</v>
      </c>
      <c r="F199" s="169"/>
      <c r="G199" s="170">
        <f>ROUND(E199*F199,2)</f>
        <v>0</v>
      </c>
      <c r="H199" s="169">
        <v>6.71</v>
      </c>
      <c r="I199" s="170">
        <f>ROUND(E199*H199,2)</f>
        <v>192.92</v>
      </c>
      <c r="J199" s="169">
        <v>55.49</v>
      </c>
      <c r="K199" s="170">
        <f>ROUND(E199*J199,2)</f>
        <v>1595.37</v>
      </c>
      <c r="L199" s="170">
        <v>21</v>
      </c>
      <c r="M199" s="170">
        <f>G199*(1+L199/100)</f>
        <v>0</v>
      </c>
      <c r="N199" s="170">
        <v>1.4999999999999999E-4</v>
      </c>
      <c r="O199" s="170">
        <f>ROUND(E199*N199,2)</f>
        <v>0</v>
      </c>
      <c r="P199" s="170">
        <v>0</v>
      </c>
      <c r="Q199" s="170">
        <f>ROUND(E199*P199,2)</f>
        <v>0</v>
      </c>
      <c r="R199" s="170"/>
      <c r="S199" s="170" t="s">
        <v>127</v>
      </c>
      <c r="T199" s="171" t="s">
        <v>127</v>
      </c>
      <c r="U199" s="155">
        <v>0.1</v>
      </c>
      <c r="V199" s="155">
        <f>ROUND(E199*U199,2)</f>
        <v>2.88</v>
      </c>
      <c r="W199" s="155"/>
      <c r="X199" s="155" t="s">
        <v>128</v>
      </c>
      <c r="Y199" s="146"/>
      <c r="Z199" s="253">
        <f>(E201+E204)*F199</f>
        <v>0</v>
      </c>
      <c r="AA199" s="238">
        <f>G199-Z199</f>
        <v>0</v>
      </c>
      <c r="AB199" s="146"/>
      <c r="AC199" s="247"/>
      <c r="AD199" s="146"/>
      <c r="AE199" s="146"/>
      <c r="AF199" s="146"/>
      <c r="AG199" s="146" t="s">
        <v>129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53"/>
      <c r="B200" s="154"/>
      <c r="C200" s="182" t="s">
        <v>151</v>
      </c>
      <c r="D200" s="156"/>
      <c r="E200" s="157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6"/>
      <c r="AA200" s="146"/>
      <c r="AB200" s="146"/>
      <c r="AC200" s="247"/>
      <c r="AD200" s="146"/>
      <c r="AE200" s="146"/>
      <c r="AF200" s="146"/>
      <c r="AG200" s="146" t="s">
        <v>131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3"/>
      <c r="B201" s="154"/>
      <c r="C201" s="182" t="s">
        <v>152</v>
      </c>
      <c r="D201" s="156"/>
      <c r="E201" s="240">
        <v>4.62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247"/>
      <c r="AD201" s="146"/>
      <c r="AE201" s="146"/>
      <c r="AF201" s="146"/>
      <c r="AG201" s="146" t="s">
        <v>131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3"/>
      <c r="B202" s="154"/>
      <c r="C202" s="182" t="s">
        <v>153</v>
      </c>
      <c r="D202" s="156"/>
      <c r="E202" s="239">
        <v>1.32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247"/>
      <c r="AD202" s="146"/>
      <c r="AE202" s="146"/>
      <c r="AF202" s="146"/>
      <c r="AG202" s="146" t="s">
        <v>131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53"/>
      <c r="B203" s="154"/>
      <c r="C203" s="182" t="s">
        <v>154</v>
      </c>
      <c r="D203" s="156"/>
      <c r="E203" s="239">
        <v>4.62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46"/>
      <c r="Z203" s="146"/>
      <c r="AA203" s="146"/>
      <c r="AB203" s="146"/>
      <c r="AC203" s="247"/>
      <c r="AD203" s="146"/>
      <c r="AE203" s="146"/>
      <c r="AF203" s="146"/>
      <c r="AG203" s="146" t="s">
        <v>131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3"/>
      <c r="B204" s="154"/>
      <c r="C204" s="182" t="s">
        <v>155</v>
      </c>
      <c r="D204" s="156"/>
      <c r="E204" s="240">
        <v>4.62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247"/>
      <c r="AD204" s="146"/>
      <c r="AE204" s="146"/>
      <c r="AF204" s="146"/>
      <c r="AG204" s="146" t="s">
        <v>131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22.5" outlineLevel="1" x14ac:dyDescent="0.2">
      <c r="A205" s="153"/>
      <c r="B205" s="154"/>
      <c r="C205" s="182" t="s">
        <v>156</v>
      </c>
      <c r="D205" s="156"/>
      <c r="E205" s="239">
        <v>13.570499999999999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6"/>
      <c r="Z205" s="146"/>
      <c r="AA205" s="146"/>
      <c r="AB205" s="146"/>
      <c r="AC205" s="247"/>
      <c r="AD205" s="146"/>
      <c r="AE205" s="146"/>
      <c r="AF205" s="146"/>
      <c r="AG205" s="146" t="s">
        <v>131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65">
        <v>53</v>
      </c>
      <c r="B206" s="166" t="s">
        <v>300</v>
      </c>
      <c r="C206" s="181" t="s">
        <v>301</v>
      </c>
      <c r="D206" s="167" t="s">
        <v>143</v>
      </c>
      <c r="E206" s="168">
        <v>762.77589999999998</v>
      </c>
      <c r="F206" s="169"/>
      <c r="G206" s="170">
        <f>ROUND(E206*F206,2)</f>
        <v>0</v>
      </c>
      <c r="H206" s="169">
        <v>7.66</v>
      </c>
      <c r="I206" s="170">
        <f>ROUND(E206*H206,2)</f>
        <v>5842.86</v>
      </c>
      <c r="J206" s="169">
        <v>95.84</v>
      </c>
      <c r="K206" s="170">
        <f>ROUND(E206*J206,2)</f>
        <v>73104.44</v>
      </c>
      <c r="L206" s="170">
        <v>21</v>
      </c>
      <c r="M206" s="170">
        <f>G206*(1+L206/100)</f>
        <v>0</v>
      </c>
      <c r="N206" s="170">
        <v>2.0000000000000001E-4</v>
      </c>
      <c r="O206" s="170">
        <f>ROUND(E206*N206,2)</f>
        <v>0.15</v>
      </c>
      <c r="P206" s="170">
        <v>0</v>
      </c>
      <c r="Q206" s="170">
        <f>ROUND(E206*P206,2)</f>
        <v>0</v>
      </c>
      <c r="R206" s="170"/>
      <c r="S206" s="170" t="s">
        <v>127</v>
      </c>
      <c r="T206" s="171" t="s">
        <v>127</v>
      </c>
      <c r="U206" s="155">
        <v>0.17566000000000001</v>
      </c>
      <c r="V206" s="155">
        <f>ROUND(E206*U206,2)</f>
        <v>133.99</v>
      </c>
      <c r="W206" s="155"/>
      <c r="X206" s="155" t="s">
        <v>128</v>
      </c>
      <c r="Y206" s="146"/>
      <c r="Z206" s="253">
        <f>(E208+E213+E215+E219+E220)*F206</f>
        <v>0</v>
      </c>
      <c r="AA206" s="238">
        <f>G206-Z206</f>
        <v>0</v>
      </c>
      <c r="AB206" s="146"/>
      <c r="AC206" s="247"/>
      <c r="AD206" s="146"/>
      <c r="AE206" s="146"/>
      <c r="AF206" s="146"/>
      <c r="AG206" s="146" t="s">
        <v>129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53"/>
      <c r="B207" s="154"/>
      <c r="C207" s="182" t="s">
        <v>302</v>
      </c>
      <c r="D207" s="156"/>
      <c r="E207" s="157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6"/>
      <c r="Z207" s="146"/>
      <c r="AA207" s="146"/>
      <c r="AB207" s="146"/>
      <c r="AC207" s="247"/>
      <c r="AD207" s="146"/>
      <c r="AE207" s="146"/>
      <c r="AF207" s="146"/>
      <c r="AG207" s="146" t="s">
        <v>131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53"/>
      <c r="B208" s="154"/>
      <c r="C208" s="182" t="s">
        <v>171</v>
      </c>
      <c r="D208" s="156"/>
      <c r="E208" s="240">
        <v>53.61</v>
      </c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46"/>
      <c r="Z208" s="146"/>
      <c r="AA208" s="146"/>
      <c r="AB208" s="146"/>
      <c r="AC208" s="247"/>
      <c r="AD208" s="146"/>
      <c r="AE208" s="146"/>
      <c r="AF208" s="146"/>
      <c r="AG208" s="146" t="s">
        <v>131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53"/>
      <c r="B209" s="154"/>
      <c r="C209" s="182" t="s">
        <v>172</v>
      </c>
      <c r="D209" s="156"/>
      <c r="E209" s="239">
        <v>86.48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46"/>
      <c r="Z209" s="146"/>
      <c r="AA209" s="146"/>
      <c r="AB209" s="146"/>
      <c r="AC209" s="247"/>
      <c r="AD209" s="146"/>
      <c r="AE209" s="146"/>
      <c r="AF209" s="146"/>
      <c r="AG209" s="146" t="s">
        <v>131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3"/>
      <c r="B210" s="154"/>
      <c r="C210" s="182" t="s">
        <v>173</v>
      </c>
      <c r="D210" s="156"/>
      <c r="E210" s="239">
        <v>40.56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6"/>
      <c r="Z210" s="146"/>
      <c r="AA210" s="146"/>
      <c r="AB210" s="146"/>
      <c r="AC210" s="247"/>
      <c r="AD210" s="146"/>
      <c r="AE210" s="146"/>
      <c r="AF210" s="146"/>
      <c r="AG210" s="146" t="s">
        <v>131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53"/>
      <c r="B211" s="154"/>
      <c r="C211" s="182" t="s">
        <v>174</v>
      </c>
      <c r="D211" s="156"/>
      <c r="E211" s="239">
        <v>2.25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46"/>
      <c r="Z211" s="146"/>
      <c r="AA211" s="146"/>
      <c r="AB211" s="146"/>
      <c r="AC211" s="247"/>
      <c r="AD211" s="146"/>
      <c r="AE211" s="146"/>
      <c r="AF211" s="146"/>
      <c r="AG211" s="146" t="s">
        <v>131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3"/>
      <c r="B212" s="154"/>
      <c r="C212" s="182" t="s">
        <v>175</v>
      </c>
      <c r="D212" s="156"/>
      <c r="E212" s="239">
        <v>68.790000000000006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6"/>
      <c r="Z212" s="146"/>
      <c r="AA212" s="146"/>
      <c r="AB212" s="146"/>
      <c r="AC212" s="247"/>
      <c r="AD212" s="146"/>
      <c r="AE212" s="146"/>
      <c r="AF212" s="146"/>
      <c r="AG212" s="146" t="s">
        <v>131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 x14ac:dyDescent="0.2">
      <c r="A213" s="153"/>
      <c r="B213" s="154"/>
      <c r="C213" s="182" t="s">
        <v>176</v>
      </c>
      <c r="D213" s="156"/>
      <c r="E213" s="240">
        <v>43.38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46"/>
      <c r="Z213" s="146"/>
      <c r="AA213" s="146"/>
      <c r="AB213" s="146"/>
      <c r="AC213" s="247"/>
      <c r="AD213" s="146"/>
      <c r="AE213" s="146"/>
      <c r="AF213" s="146"/>
      <c r="AG213" s="146" t="s">
        <v>131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53"/>
      <c r="B214" s="154"/>
      <c r="C214" s="182" t="s">
        <v>303</v>
      </c>
      <c r="D214" s="156"/>
      <c r="E214" s="157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6"/>
      <c r="Z214" s="146"/>
      <c r="AA214" s="146"/>
      <c r="AB214" s="146"/>
      <c r="AC214" s="247"/>
      <c r="AD214" s="146"/>
      <c r="AE214" s="146"/>
      <c r="AF214" s="146"/>
      <c r="AG214" s="146" t="s">
        <v>131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22.5" outlineLevel="1" x14ac:dyDescent="0.2">
      <c r="A215" s="153"/>
      <c r="B215" s="154"/>
      <c r="C215" s="182" t="s">
        <v>304</v>
      </c>
      <c r="D215" s="156"/>
      <c r="E215" s="240">
        <v>66.285499999999999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46"/>
      <c r="Z215" s="146"/>
      <c r="AA215" s="146"/>
      <c r="AB215" s="146"/>
      <c r="AC215" s="247"/>
      <c r="AD215" s="146"/>
      <c r="AE215" s="146"/>
      <c r="AF215" s="146"/>
      <c r="AG215" s="146" t="s">
        <v>131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ht="22.5" outlineLevel="1" x14ac:dyDescent="0.2">
      <c r="A216" s="153"/>
      <c r="B216" s="154"/>
      <c r="C216" s="182" t="s">
        <v>305</v>
      </c>
      <c r="D216" s="156"/>
      <c r="E216" s="239">
        <v>106.5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46"/>
      <c r="Z216" s="146"/>
      <c r="AA216" s="146"/>
      <c r="AB216" s="146"/>
      <c r="AC216" s="247"/>
      <c r="AD216" s="146"/>
      <c r="AE216" s="146"/>
      <c r="AF216" s="146"/>
      <c r="AG216" s="146" t="s">
        <v>131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1" x14ac:dyDescent="0.2">
      <c r="A217" s="153"/>
      <c r="B217" s="154"/>
      <c r="C217" s="182" t="s">
        <v>306</v>
      </c>
      <c r="D217" s="156"/>
      <c r="E217" s="239">
        <v>74.884399999999999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46"/>
      <c r="Z217" s="146"/>
      <c r="AA217" s="146"/>
      <c r="AB217" s="146"/>
      <c r="AC217" s="247"/>
      <c r="AD217" s="146"/>
      <c r="AE217" s="146"/>
      <c r="AF217" s="146"/>
      <c r="AG217" s="146" t="s">
        <v>131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53"/>
      <c r="B218" s="154"/>
      <c r="C218" s="182" t="s">
        <v>307</v>
      </c>
      <c r="D218" s="156"/>
      <c r="E218" s="239">
        <v>96.4666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6"/>
      <c r="Z218" s="146"/>
      <c r="AA218" s="146"/>
      <c r="AB218" s="146"/>
      <c r="AC218" s="247"/>
      <c r="AD218" s="146"/>
      <c r="AE218" s="146"/>
      <c r="AF218" s="146"/>
      <c r="AG218" s="146" t="s">
        <v>131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53"/>
      <c r="B219" s="154"/>
      <c r="C219" s="182" t="s">
        <v>308</v>
      </c>
      <c r="D219" s="156"/>
      <c r="E219" s="240">
        <v>61.752200000000002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46"/>
      <c r="Z219" s="146"/>
      <c r="AA219" s="146"/>
      <c r="AB219" s="146"/>
      <c r="AC219" s="247"/>
      <c r="AD219" s="146"/>
      <c r="AE219" s="146"/>
      <c r="AF219" s="146"/>
      <c r="AG219" s="146" t="s">
        <v>131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3"/>
      <c r="B220" s="154"/>
      <c r="C220" s="182" t="s">
        <v>309</v>
      </c>
      <c r="D220" s="156"/>
      <c r="E220" s="240">
        <v>61.8172</v>
      </c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46"/>
      <c r="Z220" s="146"/>
      <c r="AA220" s="146"/>
      <c r="AB220" s="146"/>
      <c r="AC220" s="247"/>
      <c r="AD220" s="146"/>
      <c r="AE220" s="146"/>
      <c r="AF220" s="146"/>
      <c r="AG220" s="146" t="s">
        <v>131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x14ac:dyDescent="0.2">
      <c r="A221" s="159" t="s">
        <v>122</v>
      </c>
      <c r="B221" s="160" t="s">
        <v>86</v>
      </c>
      <c r="C221" s="180" t="s">
        <v>87</v>
      </c>
      <c r="D221" s="161"/>
      <c r="E221" s="162"/>
      <c r="F221" s="163"/>
      <c r="G221" s="163">
        <f>SUMIF(AG222:AG222,"&lt;&gt;NOR",G222:G222)</f>
        <v>0</v>
      </c>
      <c r="H221" s="163"/>
      <c r="I221" s="163">
        <f>SUM(I222:I222)</f>
        <v>0</v>
      </c>
      <c r="J221" s="163"/>
      <c r="K221" s="163">
        <f>SUM(K222:K222)</f>
        <v>1465201</v>
      </c>
      <c r="L221" s="163"/>
      <c r="M221" s="163">
        <f>SUM(M222:M222)</f>
        <v>0</v>
      </c>
      <c r="N221" s="163"/>
      <c r="O221" s="163">
        <f>SUM(O222:O222)</f>
        <v>0</v>
      </c>
      <c r="P221" s="163"/>
      <c r="Q221" s="163">
        <f>SUM(Q222:Q222)</f>
        <v>0</v>
      </c>
      <c r="R221" s="163"/>
      <c r="S221" s="163"/>
      <c r="T221" s="164"/>
      <c r="U221" s="158"/>
      <c r="V221" s="158">
        <f>SUM(V222:V222)</f>
        <v>0</v>
      </c>
      <c r="W221" s="158"/>
      <c r="X221" s="158"/>
      <c r="AC221" s="246"/>
      <c r="AG221" t="s">
        <v>123</v>
      </c>
    </row>
    <row r="222" spans="1:60" ht="22.5" outlineLevel="1" x14ac:dyDescent="0.2">
      <c r="A222" s="172">
        <v>54</v>
      </c>
      <c r="B222" s="173" t="s">
        <v>310</v>
      </c>
      <c r="C222" s="183" t="s">
        <v>311</v>
      </c>
      <c r="D222" s="174" t="s">
        <v>312</v>
      </c>
      <c r="E222" s="175">
        <v>1</v>
      </c>
      <c r="F222" s="176"/>
      <c r="G222" s="177">
        <f>ROUND(E222*F222,2)</f>
        <v>0</v>
      </c>
      <c r="H222" s="176">
        <v>0</v>
      </c>
      <c r="I222" s="177">
        <f>ROUND(E222*H222,2)</f>
        <v>0</v>
      </c>
      <c r="J222" s="176">
        <v>1465201</v>
      </c>
      <c r="K222" s="177">
        <f>ROUND(E222*J222,2)</f>
        <v>1465201</v>
      </c>
      <c r="L222" s="177">
        <v>21</v>
      </c>
      <c r="M222" s="177">
        <f>G222*(1+L222/100)</f>
        <v>0</v>
      </c>
      <c r="N222" s="177">
        <v>0</v>
      </c>
      <c r="O222" s="177">
        <f>ROUND(E222*N222,2)</f>
        <v>0</v>
      </c>
      <c r="P222" s="177">
        <v>0</v>
      </c>
      <c r="Q222" s="177">
        <f>ROUND(E222*P222,2)</f>
        <v>0</v>
      </c>
      <c r="R222" s="177"/>
      <c r="S222" s="177" t="s">
        <v>147</v>
      </c>
      <c r="T222" s="178" t="s">
        <v>148</v>
      </c>
      <c r="U222" s="155">
        <v>0</v>
      </c>
      <c r="V222" s="155">
        <f>ROUND(E222*U222,2)</f>
        <v>0</v>
      </c>
      <c r="W222" s="155"/>
      <c r="X222" s="155" t="s">
        <v>128</v>
      </c>
      <c r="Y222" s="146"/>
      <c r="Z222" s="236">
        <f>'NÁBYTEK A VYBAVENÍ'!H65</f>
        <v>0</v>
      </c>
      <c r="AA222" s="237">
        <f>'NÁBYTEK A VYBAVENÍ'!I65</f>
        <v>0</v>
      </c>
      <c r="AB222" s="146"/>
      <c r="AC222" s="247"/>
      <c r="AD222" s="146"/>
      <c r="AE222" s="146"/>
      <c r="AF222" s="146"/>
      <c r="AG222" s="146" t="s">
        <v>129</v>
      </c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x14ac:dyDescent="0.2">
      <c r="A223" s="159" t="s">
        <v>122</v>
      </c>
      <c r="B223" s="160" t="s">
        <v>88</v>
      </c>
      <c r="C223" s="180" t="s">
        <v>89</v>
      </c>
      <c r="D223" s="161"/>
      <c r="E223" s="162"/>
      <c r="F223" s="163"/>
      <c r="G223" s="163">
        <f>SUMIF(AG224:AG224,"&lt;&gt;NOR",G224:G224)</f>
        <v>0</v>
      </c>
      <c r="H223" s="163"/>
      <c r="I223" s="163">
        <f>SUM(I224:I224)</f>
        <v>0</v>
      </c>
      <c r="J223" s="163"/>
      <c r="K223" s="163">
        <f>SUM(K224:K224)</f>
        <v>30000</v>
      </c>
      <c r="L223" s="163"/>
      <c r="M223" s="163">
        <f>SUM(M224:M224)</f>
        <v>0</v>
      </c>
      <c r="N223" s="163"/>
      <c r="O223" s="163">
        <f>SUM(O224:O224)</f>
        <v>0</v>
      </c>
      <c r="P223" s="163"/>
      <c r="Q223" s="163">
        <f>SUM(Q224:Q224)</f>
        <v>0</v>
      </c>
      <c r="R223" s="163"/>
      <c r="S223" s="163"/>
      <c r="T223" s="164"/>
      <c r="U223" s="158"/>
      <c r="V223" s="158">
        <f>SUM(V224:V224)</f>
        <v>0</v>
      </c>
      <c r="W223" s="158"/>
      <c r="X223" s="158"/>
      <c r="AC223" s="246"/>
      <c r="AG223" t="s">
        <v>123</v>
      </c>
    </row>
    <row r="224" spans="1:60" ht="22.5" outlineLevel="1" x14ac:dyDescent="0.2">
      <c r="A224" s="172">
        <v>55</v>
      </c>
      <c r="B224" s="173" t="s">
        <v>313</v>
      </c>
      <c r="C224" s="183" t="s">
        <v>314</v>
      </c>
      <c r="D224" s="174" t="s">
        <v>312</v>
      </c>
      <c r="E224" s="175">
        <v>1</v>
      </c>
      <c r="F224" s="176"/>
      <c r="G224" s="177">
        <f>ROUND(E224*F224,2)</f>
        <v>0</v>
      </c>
      <c r="H224" s="176">
        <v>0</v>
      </c>
      <c r="I224" s="177">
        <f>ROUND(E224*H224,2)</f>
        <v>0</v>
      </c>
      <c r="J224" s="176">
        <v>30000</v>
      </c>
      <c r="K224" s="177">
        <f>ROUND(E224*J224,2)</f>
        <v>30000</v>
      </c>
      <c r="L224" s="177">
        <v>21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7"/>
      <c r="S224" s="177" t="s">
        <v>147</v>
      </c>
      <c r="T224" s="178" t="s">
        <v>148</v>
      </c>
      <c r="U224" s="155">
        <v>0</v>
      </c>
      <c r="V224" s="155">
        <f>ROUND(E224*U224,2)</f>
        <v>0</v>
      </c>
      <c r="W224" s="155"/>
      <c r="X224" s="155" t="s">
        <v>128</v>
      </c>
      <c r="Y224" s="146"/>
      <c r="Z224" s="253">
        <f>G224*0.3287</f>
        <v>0</v>
      </c>
      <c r="AA224" s="238">
        <f>G224-Z224</f>
        <v>0</v>
      </c>
      <c r="AB224" s="146"/>
      <c r="AC224" s="252" t="s">
        <v>495</v>
      </c>
      <c r="AD224" s="146"/>
      <c r="AE224" s="146"/>
      <c r="AF224" s="146"/>
      <c r="AG224" s="146" t="s">
        <v>129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x14ac:dyDescent="0.2">
      <c r="A225" s="159" t="s">
        <v>122</v>
      </c>
      <c r="B225" s="160" t="s">
        <v>90</v>
      </c>
      <c r="C225" s="180" t="s">
        <v>91</v>
      </c>
      <c r="D225" s="161"/>
      <c r="E225" s="162"/>
      <c r="F225" s="163"/>
      <c r="G225" s="163">
        <f>SUMIF(AG226:AG226,"&lt;&gt;NOR",G226:G226)</f>
        <v>0</v>
      </c>
      <c r="H225" s="163"/>
      <c r="I225" s="163">
        <f>SUM(I226:I226)</f>
        <v>0</v>
      </c>
      <c r="J225" s="163"/>
      <c r="K225" s="163">
        <f>SUM(K226:K226)</f>
        <v>1100000</v>
      </c>
      <c r="L225" s="163"/>
      <c r="M225" s="163">
        <f>SUM(M226:M226)</f>
        <v>0</v>
      </c>
      <c r="N225" s="163"/>
      <c r="O225" s="163">
        <f>SUM(O226:O226)</f>
        <v>0</v>
      </c>
      <c r="P225" s="163"/>
      <c r="Q225" s="163">
        <f>SUM(Q226:Q226)</f>
        <v>0</v>
      </c>
      <c r="R225" s="163"/>
      <c r="S225" s="163"/>
      <c r="T225" s="164"/>
      <c r="U225" s="158"/>
      <c r="V225" s="158">
        <f>SUM(V226:V226)</f>
        <v>0</v>
      </c>
      <c r="W225" s="158"/>
      <c r="X225" s="158"/>
      <c r="AC225" s="246"/>
      <c r="AG225" t="s">
        <v>123</v>
      </c>
    </row>
    <row r="226" spans="1:60" ht="22.5" outlineLevel="1" x14ac:dyDescent="0.2">
      <c r="A226" s="172">
        <v>56</v>
      </c>
      <c r="B226" s="173" t="s">
        <v>315</v>
      </c>
      <c r="C226" s="183" t="s">
        <v>316</v>
      </c>
      <c r="D226" s="174" t="s">
        <v>312</v>
      </c>
      <c r="E226" s="175">
        <v>1</v>
      </c>
      <c r="F226" s="176"/>
      <c r="G226" s="177">
        <f>ROUND(E226*F226,2)</f>
        <v>0</v>
      </c>
      <c r="H226" s="176">
        <v>0</v>
      </c>
      <c r="I226" s="177">
        <f>ROUND(E226*H226,2)</f>
        <v>0</v>
      </c>
      <c r="J226" s="176">
        <v>1100000</v>
      </c>
      <c r="K226" s="177">
        <f>ROUND(E226*J226,2)</f>
        <v>1100000</v>
      </c>
      <c r="L226" s="177">
        <v>21</v>
      </c>
      <c r="M226" s="177">
        <f>G226*(1+L226/100)</f>
        <v>0</v>
      </c>
      <c r="N226" s="177">
        <v>0</v>
      </c>
      <c r="O226" s="177">
        <f>ROUND(E226*N226,2)</f>
        <v>0</v>
      </c>
      <c r="P226" s="177">
        <v>0</v>
      </c>
      <c r="Q226" s="177">
        <f>ROUND(E226*P226,2)</f>
        <v>0</v>
      </c>
      <c r="R226" s="177"/>
      <c r="S226" s="177" t="s">
        <v>147</v>
      </c>
      <c r="T226" s="178" t="s">
        <v>148</v>
      </c>
      <c r="U226" s="155">
        <v>0</v>
      </c>
      <c r="V226" s="155">
        <f>ROUND(E226*U226,2)</f>
        <v>0</v>
      </c>
      <c r="W226" s="155"/>
      <c r="X226" s="155" t="s">
        <v>128</v>
      </c>
      <c r="Y226" s="146"/>
      <c r="Z226" s="146"/>
      <c r="AA226" s="238">
        <f>G226</f>
        <v>0</v>
      </c>
      <c r="AB226" s="146"/>
      <c r="AC226" s="247"/>
      <c r="AD226" s="146"/>
      <c r="AE226" s="146"/>
      <c r="AF226" s="146"/>
      <c r="AG226" s="146" t="s">
        <v>129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x14ac:dyDescent="0.2">
      <c r="A227" s="159" t="s">
        <v>122</v>
      </c>
      <c r="B227" s="160" t="s">
        <v>92</v>
      </c>
      <c r="C227" s="180" t="s">
        <v>93</v>
      </c>
      <c r="D227" s="161"/>
      <c r="E227" s="162"/>
      <c r="F227" s="163"/>
      <c r="G227" s="163">
        <f>SUMIF(AG228:AG232,"&lt;&gt;NOR",G228:G232)</f>
        <v>0</v>
      </c>
      <c r="H227" s="163"/>
      <c r="I227" s="163">
        <f>SUM(I228:I232)</f>
        <v>0</v>
      </c>
      <c r="J227" s="163"/>
      <c r="K227" s="163">
        <f>SUM(K228:K232)</f>
        <v>41084.089999999997</v>
      </c>
      <c r="L227" s="163"/>
      <c r="M227" s="163">
        <f>SUM(M228:M232)</f>
        <v>0</v>
      </c>
      <c r="N227" s="163"/>
      <c r="O227" s="163">
        <f>SUM(O228:O232)</f>
        <v>0</v>
      </c>
      <c r="P227" s="163"/>
      <c r="Q227" s="163">
        <f>SUM(Q228:Q232)</f>
        <v>0</v>
      </c>
      <c r="R227" s="163"/>
      <c r="S227" s="163"/>
      <c r="T227" s="164"/>
      <c r="U227" s="158"/>
      <c r="V227" s="158">
        <f>SUM(V228:V232)</f>
        <v>26.29</v>
      </c>
      <c r="W227" s="158"/>
      <c r="X227" s="158"/>
      <c r="AC227" s="246"/>
      <c r="AG227" t="s">
        <v>123</v>
      </c>
    </row>
    <row r="228" spans="1:60" outlineLevel="1" x14ac:dyDescent="0.2">
      <c r="A228" s="172">
        <v>57</v>
      </c>
      <c r="B228" s="173" t="s">
        <v>317</v>
      </c>
      <c r="C228" s="183" t="s">
        <v>318</v>
      </c>
      <c r="D228" s="174" t="s">
        <v>140</v>
      </c>
      <c r="E228" s="175">
        <v>16.011569999999999</v>
      </c>
      <c r="F228" s="176"/>
      <c r="G228" s="177">
        <f>ROUND(E228*F228,2)</f>
        <v>0</v>
      </c>
      <c r="H228" s="176">
        <v>0</v>
      </c>
      <c r="I228" s="177">
        <f>ROUND(E228*H228,2)</f>
        <v>0</v>
      </c>
      <c r="J228" s="176">
        <v>264</v>
      </c>
      <c r="K228" s="177">
        <f>ROUND(E228*J228,2)</f>
        <v>4227.05</v>
      </c>
      <c r="L228" s="177">
        <v>21</v>
      </c>
      <c r="M228" s="177">
        <f>G228*(1+L228/100)</f>
        <v>0</v>
      </c>
      <c r="N228" s="177">
        <v>0</v>
      </c>
      <c r="O228" s="177">
        <f>ROUND(E228*N228,2)</f>
        <v>0</v>
      </c>
      <c r="P228" s="177">
        <v>0</v>
      </c>
      <c r="Q228" s="177">
        <f>ROUND(E228*P228,2)</f>
        <v>0</v>
      </c>
      <c r="R228" s="177"/>
      <c r="S228" s="177" t="s">
        <v>127</v>
      </c>
      <c r="T228" s="178" t="s">
        <v>127</v>
      </c>
      <c r="U228" s="155">
        <v>0.49</v>
      </c>
      <c r="V228" s="155">
        <f>ROUND(E228*U228,2)</f>
        <v>7.85</v>
      </c>
      <c r="W228" s="155"/>
      <c r="X228" s="155" t="s">
        <v>319</v>
      </c>
      <c r="Y228" s="146"/>
      <c r="Z228" s="253">
        <f>G228*0.3287</f>
        <v>0</v>
      </c>
      <c r="AA228" s="238">
        <f>G228-Z228</f>
        <v>0</v>
      </c>
      <c r="AB228" s="146"/>
      <c r="AC228" s="252" t="s">
        <v>495</v>
      </c>
      <c r="AD228" s="146"/>
      <c r="AE228" s="146"/>
      <c r="AF228" s="146"/>
      <c r="AG228" s="146" t="s">
        <v>320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 x14ac:dyDescent="0.2">
      <c r="A229" s="172">
        <v>58</v>
      </c>
      <c r="B229" s="173" t="s">
        <v>321</v>
      </c>
      <c r="C229" s="183" t="s">
        <v>322</v>
      </c>
      <c r="D229" s="174" t="s">
        <v>140</v>
      </c>
      <c r="E229" s="175">
        <v>224.16198</v>
      </c>
      <c r="F229" s="176"/>
      <c r="G229" s="177">
        <f>ROUND(E229*F229,2)</f>
        <v>0</v>
      </c>
      <c r="H229" s="176">
        <v>0</v>
      </c>
      <c r="I229" s="177">
        <f>ROUND(E229*H229,2)</f>
        <v>0</v>
      </c>
      <c r="J229" s="176">
        <v>25</v>
      </c>
      <c r="K229" s="177">
        <f>ROUND(E229*J229,2)</f>
        <v>5604.05</v>
      </c>
      <c r="L229" s="177">
        <v>21</v>
      </c>
      <c r="M229" s="177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7"/>
      <c r="S229" s="177" t="s">
        <v>127</v>
      </c>
      <c r="T229" s="178" t="s">
        <v>127</v>
      </c>
      <c r="U229" s="155">
        <v>0</v>
      </c>
      <c r="V229" s="155">
        <f>ROUND(E229*U229,2)</f>
        <v>0</v>
      </c>
      <c r="W229" s="155"/>
      <c r="X229" s="155" t="s">
        <v>319</v>
      </c>
      <c r="Y229" s="146"/>
      <c r="Z229" s="253">
        <f>G229*0.3287</f>
        <v>0</v>
      </c>
      <c r="AA229" s="238">
        <f>G229-Z229</f>
        <v>0</v>
      </c>
      <c r="AB229" s="146"/>
      <c r="AC229" s="252" t="s">
        <v>495</v>
      </c>
      <c r="AD229" s="146"/>
      <c r="AE229" s="146"/>
      <c r="AF229" s="146"/>
      <c r="AG229" s="146" t="s">
        <v>320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 x14ac:dyDescent="0.2">
      <c r="A230" s="172">
        <v>59</v>
      </c>
      <c r="B230" s="173" t="s">
        <v>323</v>
      </c>
      <c r="C230" s="183" t="s">
        <v>324</v>
      </c>
      <c r="D230" s="174" t="s">
        <v>140</v>
      </c>
      <c r="E230" s="175">
        <v>16.011569999999999</v>
      </c>
      <c r="F230" s="176"/>
      <c r="G230" s="177">
        <f>ROUND(E230*F230,2)</f>
        <v>0</v>
      </c>
      <c r="H230" s="176">
        <v>0</v>
      </c>
      <c r="I230" s="177">
        <f>ROUND(E230*H230,2)</f>
        <v>0</v>
      </c>
      <c r="J230" s="176">
        <v>369.5</v>
      </c>
      <c r="K230" s="177">
        <f>ROUND(E230*J230,2)</f>
        <v>5916.28</v>
      </c>
      <c r="L230" s="177">
        <v>21</v>
      </c>
      <c r="M230" s="177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7"/>
      <c r="S230" s="177" t="s">
        <v>127</v>
      </c>
      <c r="T230" s="178" t="s">
        <v>127</v>
      </c>
      <c r="U230" s="155">
        <v>0.94199999999999995</v>
      </c>
      <c r="V230" s="155">
        <f>ROUND(E230*U230,2)</f>
        <v>15.08</v>
      </c>
      <c r="W230" s="155"/>
      <c r="X230" s="155" t="s">
        <v>319</v>
      </c>
      <c r="Y230" s="146"/>
      <c r="Z230" s="253">
        <f>G230*0.3287</f>
        <v>0</v>
      </c>
      <c r="AA230" s="238">
        <f>G230-Z230</f>
        <v>0</v>
      </c>
      <c r="AB230" s="146"/>
      <c r="AC230" s="252" t="s">
        <v>495</v>
      </c>
      <c r="AD230" s="146"/>
      <c r="AE230" s="146"/>
      <c r="AF230" s="146"/>
      <c r="AG230" s="146" t="s">
        <v>320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72">
        <v>60</v>
      </c>
      <c r="B231" s="173" t="s">
        <v>325</v>
      </c>
      <c r="C231" s="183" t="s">
        <v>326</v>
      </c>
      <c r="D231" s="174" t="s">
        <v>140</v>
      </c>
      <c r="E231" s="175">
        <v>32.023139999999998</v>
      </c>
      <c r="F231" s="176"/>
      <c r="G231" s="177">
        <f>ROUND(E231*F231,2)</f>
        <v>0</v>
      </c>
      <c r="H231" s="176">
        <v>0</v>
      </c>
      <c r="I231" s="177">
        <f>ROUND(E231*H231,2)</f>
        <v>0</v>
      </c>
      <c r="J231" s="176">
        <v>41.2</v>
      </c>
      <c r="K231" s="177">
        <f>ROUND(E231*J231,2)</f>
        <v>1319.35</v>
      </c>
      <c r="L231" s="177">
        <v>21</v>
      </c>
      <c r="M231" s="177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7"/>
      <c r="S231" s="177" t="s">
        <v>127</v>
      </c>
      <c r="T231" s="178" t="s">
        <v>127</v>
      </c>
      <c r="U231" s="155">
        <v>0.105</v>
      </c>
      <c r="V231" s="155">
        <f>ROUND(E231*U231,2)</f>
        <v>3.36</v>
      </c>
      <c r="W231" s="155"/>
      <c r="X231" s="155" t="s">
        <v>319</v>
      </c>
      <c r="Y231" s="146"/>
      <c r="Z231" s="253">
        <f>G231*0.3287</f>
        <v>0</v>
      </c>
      <c r="AA231" s="238">
        <f>G231-Z231</f>
        <v>0</v>
      </c>
      <c r="AB231" s="146"/>
      <c r="AC231" s="252" t="s">
        <v>495</v>
      </c>
      <c r="AD231" s="146"/>
      <c r="AE231" s="146"/>
      <c r="AF231" s="146"/>
      <c r="AG231" s="146" t="s">
        <v>320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22.5" outlineLevel="1" x14ac:dyDescent="0.2">
      <c r="A232" s="172">
        <v>61</v>
      </c>
      <c r="B232" s="173" t="s">
        <v>327</v>
      </c>
      <c r="C232" s="183" t="s">
        <v>328</v>
      </c>
      <c r="D232" s="174" t="s">
        <v>140</v>
      </c>
      <c r="E232" s="175">
        <v>16.011569999999999</v>
      </c>
      <c r="F232" s="176"/>
      <c r="G232" s="177">
        <f>ROUND(E232*F232,2)</f>
        <v>0</v>
      </c>
      <c r="H232" s="176">
        <v>0</v>
      </c>
      <c r="I232" s="177">
        <f>ROUND(E232*H232,2)</f>
        <v>0</v>
      </c>
      <c r="J232" s="176">
        <v>1500</v>
      </c>
      <c r="K232" s="177">
        <f>ROUND(E232*J232,2)</f>
        <v>24017.360000000001</v>
      </c>
      <c r="L232" s="177">
        <v>21</v>
      </c>
      <c r="M232" s="177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7"/>
      <c r="S232" s="177" t="s">
        <v>127</v>
      </c>
      <c r="T232" s="178" t="s">
        <v>127</v>
      </c>
      <c r="U232" s="155">
        <v>0</v>
      </c>
      <c r="V232" s="155">
        <f>ROUND(E232*U232,2)</f>
        <v>0</v>
      </c>
      <c r="W232" s="155"/>
      <c r="X232" s="155" t="s">
        <v>319</v>
      </c>
      <c r="Y232" s="146"/>
      <c r="Z232" s="253">
        <f>G232*0.3287</f>
        <v>0</v>
      </c>
      <c r="AA232" s="238">
        <f>G232-Z232</f>
        <v>0</v>
      </c>
      <c r="AB232" s="146"/>
      <c r="AC232" s="252" t="s">
        <v>495</v>
      </c>
      <c r="AD232" s="146"/>
      <c r="AE232" s="146"/>
      <c r="AF232" s="146"/>
      <c r="AG232" s="146" t="s">
        <v>320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x14ac:dyDescent="0.2">
      <c r="A233" s="159" t="s">
        <v>122</v>
      </c>
      <c r="B233" s="160" t="s">
        <v>95</v>
      </c>
      <c r="C233" s="180" t="s">
        <v>29</v>
      </c>
      <c r="D233" s="161"/>
      <c r="E233" s="162"/>
      <c r="F233" s="163"/>
      <c r="G233" s="163">
        <f>SUMIF(AG234:AG235,"&lt;&gt;NOR",G234:G235)</f>
        <v>0</v>
      </c>
      <c r="H233" s="163"/>
      <c r="I233" s="163">
        <f>SUM(I234:I235)</f>
        <v>0</v>
      </c>
      <c r="J233" s="163"/>
      <c r="K233" s="163">
        <f>SUM(K234:K235)</f>
        <v>103324.58</v>
      </c>
      <c r="L233" s="163"/>
      <c r="M233" s="163">
        <f>SUM(M234:M235)</f>
        <v>0</v>
      </c>
      <c r="N233" s="163"/>
      <c r="O233" s="163">
        <f>SUM(O234:O235)</f>
        <v>0</v>
      </c>
      <c r="P233" s="163"/>
      <c r="Q233" s="163">
        <f>SUM(Q234:Q235)</f>
        <v>0</v>
      </c>
      <c r="R233" s="163"/>
      <c r="S233" s="163"/>
      <c r="T233" s="164"/>
      <c r="U233" s="158"/>
      <c r="V233" s="158">
        <f>SUM(V234:V235)</f>
        <v>0</v>
      </c>
      <c r="W233" s="158"/>
      <c r="X233" s="158"/>
      <c r="AG233" t="s">
        <v>123</v>
      </c>
    </row>
    <row r="234" spans="1:60" outlineLevel="1" x14ac:dyDescent="0.2">
      <c r="A234" s="172">
        <v>62</v>
      </c>
      <c r="B234" s="173" t="s">
        <v>329</v>
      </c>
      <c r="C234" s="183" t="s">
        <v>330</v>
      </c>
      <c r="D234" s="174" t="s">
        <v>331</v>
      </c>
      <c r="E234" s="175">
        <v>1</v>
      </c>
      <c r="F234" s="176"/>
      <c r="G234" s="177">
        <f>ROUND(E234*F234,2)</f>
        <v>0</v>
      </c>
      <c r="H234" s="176">
        <v>0</v>
      </c>
      <c r="I234" s="177">
        <f>ROUND(E234*H234,2)</f>
        <v>0</v>
      </c>
      <c r="J234" s="176">
        <v>34441.53</v>
      </c>
      <c r="K234" s="177">
        <f>ROUND(E234*J234,2)</f>
        <v>34441.53</v>
      </c>
      <c r="L234" s="177">
        <v>21</v>
      </c>
      <c r="M234" s="177">
        <f>G234*(1+L234/100)</f>
        <v>0</v>
      </c>
      <c r="N234" s="177">
        <v>0</v>
      </c>
      <c r="O234" s="177">
        <f>ROUND(E234*N234,2)</f>
        <v>0</v>
      </c>
      <c r="P234" s="177">
        <v>0</v>
      </c>
      <c r="Q234" s="177">
        <f>ROUND(E234*P234,2)</f>
        <v>0</v>
      </c>
      <c r="R234" s="177"/>
      <c r="S234" s="177" t="s">
        <v>127</v>
      </c>
      <c r="T234" s="178" t="s">
        <v>148</v>
      </c>
      <c r="U234" s="155">
        <v>0</v>
      </c>
      <c r="V234" s="155">
        <f>ROUND(E234*U234,2)</f>
        <v>0</v>
      </c>
      <c r="W234" s="155"/>
      <c r="X234" s="155" t="s">
        <v>332</v>
      </c>
      <c r="Y234" s="146"/>
      <c r="Z234" s="146"/>
      <c r="AA234" s="146"/>
      <c r="AB234" s="256">
        <f>G234</f>
        <v>0</v>
      </c>
      <c r="AC234" s="146"/>
      <c r="AD234" s="146"/>
      <c r="AE234" s="146"/>
      <c r="AF234" s="146"/>
      <c r="AG234" s="146" t="s">
        <v>333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72">
        <v>63</v>
      </c>
      <c r="B235" s="173" t="s">
        <v>334</v>
      </c>
      <c r="C235" s="183" t="s">
        <v>335</v>
      </c>
      <c r="D235" s="174" t="s">
        <v>331</v>
      </c>
      <c r="E235" s="175">
        <v>1</v>
      </c>
      <c r="F235" s="176"/>
      <c r="G235" s="177">
        <f>ROUND(E235*F235,2)</f>
        <v>0</v>
      </c>
      <c r="H235" s="176">
        <v>0</v>
      </c>
      <c r="I235" s="177">
        <f>ROUND(E235*H235,2)</f>
        <v>0</v>
      </c>
      <c r="J235" s="176">
        <v>68883.05</v>
      </c>
      <c r="K235" s="177">
        <f>ROUND(E235*J235,2)</f>
        <v>68883.05</v>
      </c>
      <c r="L235" s="177">
        <v>21</v>
      </c>
      <c r="M235" s="177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7"/>
      <c r="S235" s="177" t="s">
        <v>127</v>
      </c>
      <c r="T235" s="178" t="s">
        <v>148</v>
      </c>
      <c r="U235" s="155">
        <v>0</v>
      </c>
      <c r="V235" s="155">
        <f>ROUND(E235*U235,2)</f>
        <v>0</v>
      </c>
      <c r="W235" s="155"/>
      <c r="X235" s="155" t="s">
        <v>332</v>
      </c>
      <c r="Y235" s="146"/>
      <c r="Z235" s="146"/>
      <c r="AA235" s="146"/>
      <c r="AB235" s="256">
        <f>G235</f>
        <v>0</v>
      </c>
      <c r="AC235" s="146"/>
      <c r="AD235" s="146"/>
      <c r="AE235" s="146"/>
      <c r="AF235" s="146"/>
      <c r="AG235" s="146" t="s">
        <v>336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x14ac:dyDescent="0.2">
      <c r="A236" s="159" t="s">
        <v>122</v>
      </c>
      <c r="B236" s="160" t="s">
        <v>96</v>
      </c>
      <c r="C236" s="180" t="s">
        <v>30</v>
      </c>
      <c r="D236" s="161"/>
      <c r="E236" s="162"/>
      <c r="F236" s="163"/>
      <c r="G236" s="163">
        <f>SUMIF(AG237:AG237,"&lt;&gt;NOR",G237:G237)</f>
        <v>0</v>
      </c>
      <c r="H236" s="163"/>
      <c r="I236" s="163">
        <f>SUM(I237:I237)</f>
        <v>0</v>
      </c>
      <c r="J236" s="163"/>
      <c r="K236" s="163">
        <f>SUM(K237:K237)</f>
        <v>30000</v>
      </c>
      <c r="L236" s="163"/>
      <c r="M236" s="163">
        <f>SUM(M237:M237)</f>
        <v>0</v>
      </c>
      <c r="N236" s="163"/>
      <c r="O236" s="163">
        <f>SUM(O237:O237)</f>
        <v>0</v>
      </c>
      <c r="P236" s="163"/>
      <c r="Q236" s="163">
        <f>SUM(Q237:Q237)</f>
        <v>0</v>
      </c>
      <c r="R236" s="163"/>
      <c r="S236" s="163"/>
      <c r="T236" s="164"/>
      <c r="U236" s="158"/>
      <c r="V236" s="158">
        <f>SUM(V237:V237)</f>
        <v>0</v>
      </c>
      <c r="W236" s="158"/>
      <c r="X236" s="158"/>
      <c r="AG236" t="s">
        <v>123</v>
      </c>
    </row>
    <row r="237" spans="1:60" outlineLevel="1" x14ac:dyDescent="0.2">
      <c r="A237" s="165">
        <v>64</v>
      </c>
      <c r="B237" s="166" t="s">
        <v>337</v>
      </c>
      <c r="C237" s="181" t="s">
        <v>338</v>
      </c>
      <c r="D237" s="167" t="s">
        <v>331</v>
      </c>
      <c r="E237" s="168">
        <v>1</v>
      </c>
      <c r="F237" s="169"/>
      <c r="G237" s="170">
        <f>ROUND(E237*F237,2)</f>
        <v>0</v>
      </c>
      <c r="H237" s="169">
        <v>0</v>
      </c>
      <c r="I237" s="170">
        <f>ROUND(E237*H237,2)</f>
        <v>0</v>
      </c>
      <c r="J237" s="169">
        <v>30000</v>
      </c>
      <c r="K237" s="170">
        <f>ROUND(E237*J237,2)</f>
        <v>30000</v>
      </c>
      <c r="L237" s="170">
        <v>21</v>
      </c>
      <c r="M237" s="170">
        <f>G237*(1+L237/100)</f>
        <v>0</v>
      </c>
      <c r="N237" s="170">
        <v>0</v>
      </c>
      <c r="O237" s="170">
        <f>ROUND(E237*N237,2)</f>
        <v>0</v>
      </c>
      <c r="P237" s="170">
        <v>0</v>
      </c>
      <c r="Q237" s="170">
        <f>ROUND(E237*P237,2)</f>
        <v>0</v>
      </c>
      <c r="R237" s="170"/>
      <c r="S237" s="170" t="s">
        <v>127</v>
      </c>
      <c r="T237" s="171" t="s">
        <v>148</v>
      </c>
      <c r="U237" s="155">
        <v>0</v>
      </c>
      <c r="V237" s="155">
        <f>ROUND(E237*U237,2)</f>
        <v>0</v>
      </c>
      <c r="W237" s="155"/>
      <c r="X237" s="155" t="s">
        <v>332</v>
      </c>
      <c r="Y237" s="146"/>
      <c r="Z237" s="146"/>
      <c r="AA237" s="146"/>
      <c r="AB237" s="256">
        <f>G237</f>
        <v>0</v>
      </c>
      <c r="AC237" s="146"/>
      <c r="AD237" s="146"/>
      <c r="AE237" s="146"/>
      <c r="AF237" s="146"/>
      <c r="AG237" s="146" t="s">
        <v>339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ht="13.5" thickBot="1" x14ac:dyDescent="0.25">
      <c r="A238" s="3"/>
      <c r="B238" s="4"/>
      <c r="C238" s="184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v>15</v>
      </c>
      <c r="AF238">
        <v>21</v>
      </c>
      <c r="AG238" t="s">
        <v>109</v>
      </c>
    </row>
    <row r="239" spans="1:60" ht="13.5" thickBot="1" x14ac:dyDescent="0.25">
      <c r="A239" s="149"/>
      <c r="B239" s="150" t="s">
        <v>31</v>
      </c>
      <c r="C239" s="185"/>
      <c r="D239" s="151"/>
      <c r="E239" s="152"/>
      <c r="F239" s="152"/>
      <c r="G239" s="179">
        <f>G8+G17+G20+G22+G30+G36+G41+G49+G57+G83+G85+G114+G123+G151+G162+G191+G221+G223+G225+G227+G233+G236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Z239" s="259">
        <f>SUM(Z9:Z237)</f>
        <v>0</v>
      </c>
      <c r="AA239" s="258">
        <f>SUM(AA9:AA232)</f>
        <v>0</v>
      </c>
      <c r="AB239" s="257">
        <f>SUM(AB9:AB237)</f>
        <v>0</v>
      </c>
      <c r="AE239">
        <f>SUMIF(L7:L237,AE238,G7:G237)</f>
        <v>0</v>
      </c>
      <c r="AF239">
        <f>SUMIF(L7:L237,AF238,G7:G237)</f>
        <v>0</v>
      </c>
      <c r="AG239" t="s">
        <v>340</v>
      </c>
    </row>
    <row r="240" spans="1:60" x14ac:dyDescent="0.2">
      <c r="A240" s="3"/>
      <c r="B240" s="4"/>
      <c r="C240" s="184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Z240" s="242" t="e">
        <f>Z239/Z242</f>
        <v>#DIV/0!</v>
      </c>
      <c r="AA240" s="242" t="e">
        <f>AA239/Z242</f>
        <v>#DIV/0!</v>
      </c>
      <c r="AB240" s="242" t="e">
        <f>AB239/Z242</f>
        <v>#DIV/0!</v>
      </c>
    </row>
    <row r="241" spans="1:33" ht="13.5" thickBot="1" x14ac:dyDescent="0.25">
      <c r="A241" s="3"/>
      <c r="B241" s="4"/>
      <c r="C241" s="184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33" ht="13.5" thickBot="1" x14ac:dyDescent="0.25">
      <c r="A242" s="350" t="s">
        <v>341</v>
      </c>
      <c r="B242" s="350"/>
      <c r="C242" s="351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Z242" s="318">
        <f>Z239+AA239+AB239</f>
        <v>0</v>
      </c>
      <c r="AA242" s="319"/>
      <c r="AB242" s="320"/>
    </row>
    <row r="243" spans="1:33" x14ac:dyDescent="0.2">
      <c r="A243" s="331"/>
      <c r="B243" s="332"/>
      <c r="C243" s="333"/>
      <c r="D243" s="332"/>
      <c r="E243" s="332"/>
      <c r="F243" s="332"/>
      <c r="G243" s="33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AG243" t="s">
        <v>342</v>
      </c>
    </row>
    <row r="244" spans="1:33" x14ac:dyDescent="0.2">
      <c r="A244" s="335"/>
      <c r="B244" s="336"/>
      <c r="C244" s="337"/>
      <c r="D244" s="336"/>
      <c r="E244" s="336"/>
      <c r="F244" s="336"/>
      <c r="G244" s="33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33" x14ac:dyDescent="0.2">
      <c r="A245" s="335"/>
      <c r="B245" s="336"/>
      <c r="C245" s="337"/>
      <c r="D245" s="336"/>
      <c r="E245" s="336"/>
      <c r="F245" s="336"/>
      <c r="G245" s="33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33" x14ac:dyDescent="0.2">
      <c r="A246" s="335"/>
      <c r="B246" s="336"/>
      <c r="C246" s="337"/>
      <c r="D246" s="336"/>
      <c r="E246" s="336"/>
      <c r="F246" s="336"/>
      <c r="G246" s="33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33" x14ac:dyDescent="0.2">
      <c r="A247" s="339"/>
      <c r="B247" s="340"/>
      <c r="C247" s="341"/>
      <c r="D247" s="340"/>
      <c r="E247" s="340"/>
      <c r="F247" s="340"/>
      <c r="G247" s="34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33" x14ac:dyDescent="0.2">
      <c r="A248" s="3"/>
      <c r="B248" s="4"/>
      <c r="C248" s="184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33" x14ac:dyDescent="0.2">
      <c r="C249" s="186"/>
      <c r="D249" s="10"/>
      <c r="AG249" t="s">
        <v>343</v>
      </c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A243:G247"/>
    <mergeCell ref="A1:G1"/>
    <mergeCell ref="C2:G2"/>
    <mergeCell ref="C3:G3"/>
    <mergeCell ref="C4:G4"/>
    <mergeCell ref="A242:C242"/>
    <mergeCell ref="Z242:AB242"/>
    <mergeCell ref="AQ8:AS8"/>
    <mergeCell ref="AU19:AV19"/>
    <mergeCell ref="Z4:AB4"/>
    <mergeCell ref="Z5:AA5"/>
    <mergeCell ref="AQ6:AS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8E43-1917-6340-9B47-588B28D6A958}">
  <dimension ref="A1:I67"/>
  <sheetViews>
    <sheetView topLeftCell="A25" workbookViewId="0">
      <selection activeCell="E45" sqref="E45:E64"/>
    </sheetView>
  </sheetViews>
  <sheetFormatPr defaultColWidth="11.42578125" defaultRowHeight="12.75" x14ac:dyDescent="0.2"/>
  <cols>
    <col min="1" max="1" width="18.85546875" bestFit="1" customWidth="1"/>
    <col min="2" max="2" width="9.85546875" bestFit="1" customWidth="1"/>
    <col min="3" max="3" width="34.28515625" customWidth="1"/>
    <col min="4" max="4" width="5.28515625" customWidth="1"/>
    <col min="5" max="5" width="13.140625" customWidth="1"/>
    <col min="6" max="6" width="12" customWidth="1"/>
  </cols>
  <sheetData>
    <row r="1" spans="1:9" ht="19.5" thickBot="1" x14ac:dyDescent="0.25">
      <c r="B1" s="352" t="s">
        <v>369</v>
      </c>
      <c r="C1" s="352"/>
      <c r="D1" s="352"/>
      <c r="E1" s="352"/>
      <c r="F1" s="352"/>
    </row>
    <row r="2" spans="1:9" ht="13.5" thickBot="1" x14ac:dyDescent="0.25">
      <c r="A2" s="195" t="s">
        <v>482</v>
      </c>
      <c r="B2" s="194" t="s">
        <v>370</v>
      </c>
      <c r="C2" s="191" t="s">
        <v>371</v>
      </c>
      <c r="D2" s="191" t="s">
        <v>372</v>
      </c>
      <c r="E2" s="191" t="s">
        <v>373</v>
      </c>
      <c r="F2" s="191" t="s">
        <v>374</v>
      </c>
      <c r="H2" s="224" t="s">
        <v>490</v>
      </c>
      <c r="I2" s="225" t="s">
        <v>491</v>
      </c>
    </row>
    <row r="3" spans="1:9" x14ac:dyDescent="0.2">
      <c r="A3" s="215" t="s">
        <v>486</v>
      </c>
      <c r="B3" s="210" t="s">
        <v>375</v>
      </c>
      <c r="C3" s="211" t="s">
        <v>376</v>
      </c>
      <c r="D3" s="212">
        <v>6</v>
      </c>
      <c r="E3" s="213"/>
      <c r="F3" s="214">
        <f>D3*E3</f>
        <v>0</v>
      </c>
      <c r="H3" s="228">
        <f>F3</f>
        <v>0</v>
      </c>
      <c r="I3" s="229"/>
    </row>
    <row r="4" spans="1:9" x14ac:dyDescent="0.2">
      <c r="A4" s="215" t="s">
        <v>353</v>
      </c>
      <c r="B4" s="210" t="s">
        <v>377</v>
      </c>
      <c r="C4" s="211" t="s">
        <v>378</v>
      </c>
      <c r="D4" s="212">
        <v>1</v>
      </c>
      <c r="E4" s="213"/>
      <c r="F4" s="214">
        <f>D4*E4</f>
        <v>0</v>
      </c>
      <c r="H4" s="230">
        <f t="shared" ref="H4:H22" si="0">F4</f>
        <v>0</v>
      </c>
      <c r="I4" s="231"/>
    </row>
    <row r="5" spans="1:9" x14ac:dyDescent="0.2">
      <c r="A5" s="215" t="s">
        <v>353</v>
      </c>
      <c r="B5" s="210" t="s">
        <v>379</v>
      </c>
      <c r="C5" s="211" t="s">
        <v>380</v>
      </c>
      <c r="D5" s="212">
        <v>1</v>
      </c>
      <c r="E5" s="213"/>
      <c r="F5" s="214">
        <f>D5*E5</f>
        <v>0</v>
      </c>
      <c r="H5" s="230">
        <f t="shared" si="0"/>
        <v>0</v>
      </c>
      <c r="I5" s="231"/>
    </row>
    <row r="6" spans="1:9" x14ac:dyDescent="0.2">
      <c r="A6" s="215" t="s">
        <v>353</v>
      </c>
      <c r="B6" s="210" t="s">
        <v>381</v>
      </c>
      <c r="C6" s="211" t="s">
        <v>382</v>
      </c>
      <c r="D6" s="212">
        <v>1</v>
      </c>
      <c r="E6" s="213"/>
      <c r="F6" s="214">
        <f t="shared" ref="F6:F64" si="1">D6*E6</f>
        <v>0</v>
      </c>
      <c r="H6" s="230">
        <f t="shared" si="0"/>
        <v>0</v>
      </c>
      <c r="I6" s="231"/>
    </row>
    <row r="7" spans="1:9" x14ac:dyDescent="0.2">
      <c r="A7" s="215" t="s">
        <v>353</v>
      </c>
      <c r="B7" s="210" t="s">
        <v>383</v>
      </c>
      <c r="C7" s="211" t="s">
        <v>384</v>
      </c>
      <c r="D7" s="212">
        <v>1</v>
      </c>
      <c r="E7" s="213"/>
      <c r="F7" s="214">
        <f t="shared" si="1"/>
        <v>0</v>
      </c>
      <c r="H7" s="230">
        <f t="shared" si="0"/>
        <v>0</v>
      </c>
      <c r="I7" s="231"/>
    </row>
    <row r="8" spans="1:9" x14ac:dyDescent="0.2">
      <c r="A8" s="215" t="s">
        <v>353</v>
      </c>
      <c r="B8" s="210" t="s">
        <v>385</v>
      </c>
      <c r="C8" s="211" t="s">
        <v>386</v>
      </c>
      <c r="D8" s="212">
        <v>1</v>
      </c>
      <c r="E8" s="213"/>
      <c r="F8" s="214">
        <f>D8*E8</f>
        <v>0</v>
      </c>
      <c r="H8" s="230">
        <f t="shared" si="0"/>
        <v>0</v>
      </c>
      <c r="I8" s="231"/>
    </row>
    <row r="9" spans="1:9" x14ac:dyDescent="0.2">
      <c r="A9" s="215" t="s">
        <v>353</v>
      </c>
      <c r="B9" s="210" t="s">
        <v>387</v>
      </c>
      <c r="C9" s="211" t="s">
        <v>382</v>
      </c>
      <c r="D9" s="212">
        <v>2</v>
      </c>
      <c r="E9" s="213"/>
      <c r="F9" s="214">
        <f t="shared" si="1"/>
        <v>0</v>
      </c>
      <c r="H9" s="230">
        <f t="shared" si="0"/>
        <v>0</v>
      </c>
      <c r="I9" s="231"/>
    </row>
    <row r="10" spans="1:9" x14ac:dyDescent="0.2">
      <c r="A10" s="215" t="s">
        <v>353</v>
      </c>
      <c r="B10" s="210" t="s">
        <v>388</v>
      </c>
      <c r="C10" s="211" t="s">
        <v>382</v>
      </c>
      <c r="D10" s="212">
        <v>2</v>
      </c>
      <c r="E10" s="213"/>
      <c r="F10" s="214">
        <f t="shared" si="1"/>
        <v>0</v>
      </c>
      <c r="H10" s="230">
        <f t="shared" si="0"/>
        <v>0</v>
      </c>
      <c r="I10" s="231"/>
    </row>
    <row r="11" spans="1:9" x14ac:dyDescent="0.2">
      <c r="A11" s="215" t="s">
        <v>353</v>
      </c>
      <c r="B11" s="210" t="s">
        <v>389</v>
      </c>
      <c r="C11" s="211" t="s">
        <v>382</v>
      </c>
      <c r="D11" s="212">
        <v>1</v>
      </c>
      <c r="E11" s="213"/>
      <c r="F11" s="214">
        <f>D11*E11</f>
        <v>0</v>
      </c>
      <c r="H11" s="230">
        <f t="shared" si="0"/>
        <v>0</v>
      </c>
      <c r="I11" s="231"/>
    </row>
    <row r="12" spans="1:9" x14ac:dyDescent="0.2">
      <c r="A12" s="215" t="s">
        <v>353</v>
      </c>
      <c r="B12" s="210" t="s">
        <v>390</v>
      </c>
      <c r="C12" s="211" t="s">
        <v>382</v>
      </c>
      <c r="D12" s="212">
        <v>1</v>
      </c>
      <c r="E12" s="213"/>
      <c r="F12" s="214">
        <f>D12*E12</f>
        <v>0</v>
      </c>
      <c r="H12" s="230">
        <f t="shared" si="0"/>
        <v>0</v>
      </c>
      <c r="I12" s="231"/>
    </row>
    <row r="13" spans="1:9" x14ac:dyDescent="0.2">
      <c r="A13" s="215" t="s">
        <v>353</v>
      </c>
      <c r="B13" s="210" t="s">
        <v>391</v>
      </c>
      <c r="C13" s="211" t="s">
        <v>392</v>
      </c>
      <c r="D13" s="212">
        <v>1</v>
      </c>
      <c r="E13" s="213"/>
      <c r="F13" s="214">
        <f t="shared" si="1"/>
        <v>0</v>
      </c>
      <c r="H13" s="230">
        <f t="shared" si="0"/>
        <v>0</v>
      </c>
      <c r="I13" s="231"/>
    </row>
    <row r="14" spans="1:9" x14ac:dyDescent="0.2">
      <c r="A14" s="215" t="s">
        <v>486</v>
      </c>
      <c r="B14" s="210" t="s">
        <v>393</v>
      </c>
      <c r="C14" s="211" t="s">
        <v>394</v>
      </c>
      <c r="D14" s="212">
        <v>6</v>
      </c>
      <c r="E14" s="213"/>
      <c r="F14" s="214">
        <f t="shared" si="1"/>
        <v>0</v>
      </c>
      <c r="H14" s="230">
        <f t="shared" si="0"/>
        <v>0</v>
      </c>
      <c r="I14" s="231"/>
    </row>
    <row r="15" spans="1:9" x14ac:dyDescent="0.2">
      <c r="A15" s="215" t="s">
        <v>486</v>
      </c>
      <c r="B15" s="210" t="s">
        <v>395</v>
      </c>
      <c r="C15" s="211" t="s">
        <v>396</v>
      </c>
      <c r="D15" s="212">
        <v>6</v>
      </c>
      <c r="E15" s="213"/>
      <c r="F15" s="214">
        <f t="shared" si="1"/>
        <v>0</v>
      </c>
      <c r="H15" s="230">
        <f t="shared" si="0"/>
        <v>0</v>
      </c>
      <c r="I15" s="231"/>
    </row>
    <row r="16" spans="1:9" x14ac:dyDescent="0.2">
      <c r="A16" s="215" t="s">
        <v>486</v>
      </c>
      <c r="B16" s="210" t="s">
        <v>397</v>
      </c>
      <c r="C16" s="211" t="s">
        <v>398</v>
      </c>
      <c r="D16" s="212">
        <v>2</v>
      </c>
      <c r="E16" s="213"/>
      <c r="F16" s="214">
        <f t="shared" si="1"/>
        <v>0</v>
      </c>
      <c r="H16" s="230">
        <f t="shared" si="0"/>
        <v>0</v>
      </c>
      <c r="I16" s="231"/>
    </row>
    <row r="17" spans="1:9" x14ac:dyDescent="0.2">
      <c r="A17" s="215" t="s">
        <v>353</v>
      </c>
      <c r="B17" s="210" t="s">
        <v>399</v>
      </c>
      <c r="C17" s="211" t="s">
        <v>400</v>
      </c>
      <c r="D17" s="212">
        <v>1</v>
      </c>
      <c r="E17" s="213"/>
      <c r="F17" s="214">
        <f t="shared" si="1"/>
        <v>0</v>
      </c>
      <c r="H17" s="230">
        <f t="shared" si="0"/>
        <v>0</v>
      </c>
      <c r="I17" s="231"/>
    </row>
    <row r="18" spans="1:9" x14ac:dyDescent="0.2">
      <c r="A18" s="215" t="s">
        <v>486</v>
      </c>
      <c r="B18" s="210" t="s">
        <v>401</v>
      </c>
      <c r="C18" s="211" t="s">
        <v>402</v>
      </c>
      <c r="D18" s="212">
        <v>2</v>
      </c>
      <c r="E18" s="213"/>
      <c r="F18" s="214">
        <f t="shared" si="1"/>
        <v>0</v>
      </c>
      <c r="H18" s="230">
        <f t="shared" si="0"/>
        <v>0</v>
      </c>
      <c r="I18" s="231"/>
    </row>
    <row r="19" spans="1:9" x14ac:dyDescent="0.2">
      <c r="A19" s="215" t="s">
        <v>353</v>
      </c>
      <c r="B19" s="210" t="s">
        <v>403</v>
      </c>
      <c r="C19" s="211" t="s">
        <v>404</v>
      </c>
      <c r="D19" s="212">
        <v>1</v>
      </c>
      <c r="E19" s="213"/>
      <c r="F19" s="214">
        <f t="shared" si="1"/>
        <v>0</v>
      </c>
      <c r="H19" s="230">
        <f t="shared" si="0"/>
        <v>0</v>
      </c>
      <c r="I19" s="231"/>
    </row>
    <row r="20" spans="1:9" x14ac:dyDescent="0.2">
      <c r="A20" s="215" t="s">
        <v>353</v>
      </c>
      <c r="B20" s="210" t="s">
        <v>405</v>
      </c>
      <c r="C20" s="211" t="s">
        <v>406</v>
      </c>
      <c r="D20" s="212">
        <v>1</v>
      </c>
      <c r="E20" s="213"/>
      <c r="F20" s="214">
        <f t="shared" si="1"/>
        <v>0</v>
      </c>
      <c r="H20" s="230">
        <f t="shared" si="0"/>
        <v>0</v>
      </c>
      <c r="I20" s="231"/>
    </row>
    <row r="21" spans="1:9" x14ac:dyDescent="0.2">
      <c r="A21" s="215" t="s">
        <v>486</v>
      </c>
      <c r="B21" s="210" t="s">
        <v>407</v>
      </c>
      <c r="C21" s="211" t="s">
        <v>408</v>
      </c>
      <c r="D21" s="212">
        <v>2</v>
      </c>
      <c r="E21" s="213"/>
      <c r="F21" s="214">
        <f t="shared" si="1"/>
        <v>0</v>
      </c>
      <c r="H21" s="230">
        <f t="shared" si="0"/>
        <v>0</v>
      </c>
      <c r="I21" s="231"/>
    </row>
    <row r="22" spans="1:9" x14ac:dyDescent="0.2">
      <c r="A22" s="215" t="s">
        <v>486</v>
      </c>
      <c r="B22" s="210" t="s">
        <v>409</v>
      </c>
      <c r="C22" s="211" t="s">
        <v>410</v>
      </c>
      <c r="D22" s="212">
        <v>2</v>
      </c>
      <c r="E22" s="213"/>
      <c r="F22" s="214">
        <f t="shared" si="1"/>
        <v>0</v>
      </c>
      <c r="H22" s="230">
        <f t="shared" si="0"/>
        <v>0</v>
      </c>
      <c r="I22" s="231"/>
    </row>
    <row r="23" spans="1:9" x14ac:dyDescent="0.2">
      <c r="A23" s="220" t="s">
        <v>358</v>
      </c>
      <c r="B23" s="217" t="s">
        <v>411</v>
      </c>
      <c r="C23" s="221" t="s">
        <v>412</v>
      </c>
      <c r="D23" s="218">
        <v>1</v>
      </c>
      <c r="E23" s="222"/>
      <c r="F23" s="219">
        <f t="shared" si="1"/>
        <v>0</v>
      </c>
      <c r="H23" s="232"/>
      <c r="I23" s="233">
        <f>F23</f>
        <v>0</v>
      </c>
    </row>
    <row r="24" spans="1:9" x14ac:dyDescent="0.2">
      <c r="A24" s="220" t="s">
        <v>358</v>
      </c>
      <c r="B24" s="217" t="s">
        <v>413</v>
      </c>
      <c r="C24" s="221" t="s">
        <v>414</v>
      </c>
      <c r="D24" s="218">
        <v>1</v>
      </c>
      <c r="E24" s="222"/>
      <c r="F24" s="219">
        <f t="shared" si="1"/>
        <v>0</v>
      </c>
      <c r="H24" s="232"/>
      <c r="I24" s="233">
        <f t="shared" ref="I24:I48" si="2">F24</f>
        <v>0</v>
      </c>
    </row>
    <row r="25" spans="1:9" x14ac:dyDescent="0.2">
      <c r="A25" s="220" t="s">
        <v>358</v>
      </c>
      <c r="B25" s="217" t="s">
        <v>415</v>
      </c>
      <c r="C25" s="221" t="s">
        <v>382</v>
      </c>
      <c r="D25" s="218">
        <v>8</v>
      </c>
      <c r="E25" s="222"/>
      <c r="F25" s="219">
        <f t="shared" si="1"/>
        <v>0</v>
      </c>
      <c r="H25" s="232"/>
      <c r="I25" s="233">
        <f t="shared" si="2"/>
        <v>0</v>
      </c>
    </row>
    <row r="26" spans="1:9" x14ac:dyDescent="0.2">
      <c r="A26" s="220" t="s">
        <v>358</v>
      </c>
      <c r="B26" s="217" t="s">
        <v>416</v>
      </c>
      <c r="C26" s="221" t="s">
        <v>417</v>
      </c>
      <c r="D26" s="218">
        <v>2</v>
      </c>
      <c r="E26" s="222"/>
      <c r="F26" s="219">
        <f t="shared" si="1"/>
        <v>0</v>
      </c>
      <c r="H26" s="232"/>
      <c r="I26" s="233">
        <f t="shared" si="2"/>
        <v>0</v>
      </c>
    </row>
    <row r="27" spans="1:9" x14ac:dyDescent="0.2">
      <c r="A27" s="220" t="s">
        <v>484</v>
      </c>
      <c r="B27" s="217" t="s">
        <v>418</v>
      </c>
      <c r="C27" s="221" t="s">
        <v>417</v>
      </c>
      <c r="D27" s="218">
        <v>2</v>
      </c>
      <c r="E27" s="222"/>
      <c r="F27" s="219">
        <f t="shared" si="1"/>
        <v>0</v>
      </c>
      <c r="H27" s="232"/>
      <c r="I27" s="233">
        <f t="shared" si="2"/>
        <v>0</v>
      </c>
    </row>
    <row r="28" spans="1:9" x14ac:dyDescent="0.2">
      <c r="A28" s="220" t="s">
        <v>358</v>
      </c>
      <c r="B28" s="217" t="s">
        <v>419</v>
      </c>
      <c r="C28" s="221" t="s">
        <v>414</v>
      </c>
      <c r="D28" s="218">
        <v>5</v>
      </c>
      <c r="E28" s="222"/>
      <c r="F28" s="219">
        <f t="shared" si="1"/>
        <v>0</v>
      </c>
      <c r="H28" s="232"/>
      <c r="I28" s="233">
        <f t="shared" si="2"/>
        <v>0</v>
      </c>
    </row>
    <row r="29" spans="1:9" x14ac:dyDescent="0.2">
      <c r="A29" s="220" t="s">
        <v>358</v>
      </c>
      <c r="B29" s="217" t="s">
        <v>420</v>
      </c>
      <c r="C29" s="221" t="s">
        <v>421</v>
      </c>
      <c r="D29" s="218">
        <v>30</v>
      </c>
      <c r="E29" s="222"/>
      <c r="F29" s="219">
        <f t="shared" si="1"/>
        <v>0</v>
      </c>
      <c r="H29" s="232"/>
      <c r="I29" s="233">
        <f t="shared" si="2"/>
        <v>0</v>
      </c>
    </row>
    <row r="30" spans="1:9" x14ac:dyDescent="0.2">
      <c r="A30" s="220" t="s">
        <v>358</v>
      </c>
      <c r="B30" s="217" t="s">
        <v>422</v>
      </c>
      <c r="C30" s="221" t="s">
        <v>423</v>
      </c>
      <c r="D30" s="218">
        <v>10</v>
      </c>
      <c r="E30" s="222"/>
      <c r="F30" s="219">
        <f t="shared" si="1"/>
        <v>0</v>
      </c>
      <c r="H30" s="232"/>
      <c r="I30" s="233">
        <f t="shared" si="2"/>
        <v>0</v>
      </c>
    </row>
    <row r="31" spans="1:9" x14ac:dyDescent="0.2">
      <c r="A31" s="220" t="s">
        <v>485</v>
      </c>
      <c r="B31" s="217" t="s">
        <v>424</v>
      </c>
      <c r="C31" s="221" t="s">
        <v>425</v>
      </c>
      <c r="D31" s="218">
        <v>2</v>
      </c>
      <c r="E31" s="222"/>
      <c r="F31" s="219">
        <f t="shared" si="1"/>
        <v>0</v>
      </c>
      <c r="H31" s="232"/>
      <c r="I31" s="233">
        <f t="shared" si="2"/>
        <v>0</v>
      </c>
    </row>
    <row r="32" spans="1:9" x14ac:dyDescent="0.2">
      <c r="A32" s="220" t="s">
        <v>483</v>
      </c>
      <c r="B32" s="217" t="s">
        <v>426</v>
      </c>
      <c r="C32" s="221" t="s">
        <v>408</v>
      </c>
      <c r="D32" s="218">
        <v>3</v>
      </c>
      <c r="E32" s="222"/>
      <c r="F32" s="219">
        <f t="shared" si="1"/>
        <v>0</v>
      </c>
      <c r="H32" s="232"/>
      <c r="I32" s="233">
        <f t="shared" si="2"/>
        <v>0</v>
      </c>
    </row>
    <row r="33" spans="1:9" x14ac:dyDescent="0.2">
      <c r="A33" s="220" t="s">
        <v>358</v>
      </c>
      <c r="B33" s="217" t="s">
        <v>427</v>
      </c>
      <c r="C33" s="221" t="s">
        <v>428</v>
      </c>
      <c r="D33" s="218">
        <v>1</v>
      </c>
      <c r="E33" s="222"/>
      <c r="F33" s="219">
        <f t="shared" si="1"/>
        <v>0</v>
      </c>
      <c r="H33" s="232"/>
      <c r="I33" s="233">
        <f t="shared" si="2"/>
        <v>0</v>
      </c>
    </row>
    <row r="34" spans="1:9" x14ac:dyDescent="0.2">
      <c r="A34" s="220" t="s">
        <v>358</v>
      </c>
      <c r="B34" s="217" t="s">
        <v>429</v>
      </c>
      <c r="C34" s="221" t="s">
        <v>430</v>
      </c>
      <c r="D34" s="218">
        <v>1</v>
      </c>
      <c r="E34" s="222"/>
      <c r="F34" s="219">
        <f t="shared" si="1"/>
        <v>0</v>
      </c>
      <c r="H34" s="232"/>
      <c r="I34" s="233">
        <f t="shared" si="2"/>
        <v>0</v>
      </c>
    </row>
    <row r="35" spans="1:9" x14ac:dyDescent="0.2">
      <c r="A35" s="220" t="s">
        <v>358</v>
      </c>
      <c r="B35" s="217" t="s">
        <v>431</v>
      </c>
      <c r="C35" s="221" t="s">
        <v>432</v>
      </c>
      <c r="D35" s="218">
        <v>1</v>
      </c>
      <c r="E35" s="222"/>
      <c r="F35" s="219">
        <f t="shared" si="1"/>
        <v>0</v>
      </c>
      <c r="H35" s="232"/>
      <c r="I35" s="233">
        <f t="shared" si="2"/>
        <v>0</v>
      </c>
    </row>
    <row r="36" spans="1:9" x14ac:dyDescent="0.2">
      <c r="A36" s="220" t="s">
        <v>358</v>
      </c>
      <c r="B36" s="217" t="s">
        <v>433</v>
      </c>
      <c r="C36" s="221" t="s">
        <v>434</v>
      </c>
      <c r="D36" s="218">
        <v>1</v>
      </c>
      <c r="E36" s="222"/>
      <c r="F36" s="219">
        <f t="shared" si="1"/>
        <v>0</v>
      </c>
      <c r="H36" s="232"/>
      <c r="I36" s="233">
        <f t="shared" si="2"/>
        <v>0</v>
      </c>
    </row>
    <row r="37" spans="1:9" x14ac:dyDescent="0.2">
      <c r="A37" s="220" t="s">
        <v>359</v>
      </c>
      <c r="B37" s="217" t="s">
        <v>435</v>
      </c>
      <c r="C37" s="221" t="s">
        <v>386</v>
      </c>
      <c r="D37" s="218">
        <v>1</v>
      </c>
      <c r="E37" s="222"/>
      <c r="F37" s="219">
        <f t="shared" si="1"/>
        <v>0</v>
      </c>
      <c r="H37" s="232"/>
      <c r="I37" s="233">
        <f t="shared" si="2"/>
        <v>0</v>
      </c>
    </row>
    <row r="38" spans="1:9" x14ac:dyDescent="0.2">
      <c r="A38" s="220" t="s">
        <v>359</v>
      </c>
      <c r="B38" s="217" t="s">
        <v>436</v>
      </c>
      <c r="C38" s="221" t="s">
        <v>437</v>
      </c>
      <c r="D38" s="218">
        <v>1</v>
      </c>
      <c r="E38" s="222"/>
      <c r="F38" s="219">
        <f t="shared" si="1"/>
        <v>0</v>
      </c>
      <c r="H38" s="232"/>
      <c r="I38" s="233">
        <f t="shared" si="2"/>
        <v>0</v>
      </c>
    </row>
    <row r="39" spans="1:9" x14ac:dyDescent="0.2">
      <c r="A39" s="220" t="s">
        <v>359</v>
      </c>
      <c r="B39" s="217" t="s">
        <v>438</v>
      </c>
      <c r="C39" s="221" t="s">
        <v>439</v>
      </c>
      <c r="D39" s="218">
        <v>1</v>
      </c>
      <c r="E39" s="222"/>
      <c r="F39" s="219">
        <f t="shared" si="1"/>
        <v>0</v>
      </c>
      <c r="H39" s="232"/>
      <c r="I39" s="233">
        <f t="shared" si="2"/>
        <v>0</v>
      </c>
    </row>
    <row r="40" spans="1:9" x14ac:dyDescent="0.2">
      <c r="A40" s="220" t="s">
        <v>359</v>
      </c>
      <c r="B40" s="217" t="s">
        <v>440</v>
      </c>
      <c r="C40" s="221" t="s">
        <v>441</v>
      </c>
      <c r="D40" s="218">
        <v>1</v>
      </c>
      <c r="E40" s="222"/>
      <c r="F40" s="219">
        <f t="shared" si="1"/>
        <v>0</v>
      </c>
      <c r="H40" s="232"/>
      <c r="I40" s="233">
        <f t="shared" si="2"/>
        <v>0</v>
      </c>
    </row>
    <row r="41" spans="1:9" x14ac:dyDescent="0.2">
      <c r="A41" s="220" t="s">
        <v>359</v>
      </c>
      <c r="B41" s="217" t="s">
        <v>442</v>
      </c>
      <c r="C41" s="221" t="s">
        <v>443</v>
      </c>
      <c r="D41" s="218">
        <v>2</v>
      </c>
      <c r="E41" s="222"/>
      <c r="F41" s="219">
        <f t="shared" si="1"/>
        <v>0</v>
      </c>
      <c r="H41" s="232"/>
      <c r="I41" s="233">
        <f t="shared" si="2"/>
        <v>0</v>
      </c>
    </row>
    <row r="42" spans="1:9" x14ac:dyDescent="0.2">
      <c r="A42" s="220" t="s">
        <v>359</v>
      </c>
      <c r="B42" s="217" t="s">
        <v>444</v>
      </c>
      <c r="C42" s="221" t="s">
        <v>386</v>
      </c>
      <c r="D42" s="218">
        <v>2</v>
      </c>
      <c r="E42" s="222"/>
      <c r="F42" s="219">
        <f t="shared" si="1"/>
        <v>0</v>
      </c>
      <c r="H42" s="232"/>
      <c r="I42" s="233">
        <f t="shared" si="2"/>
        <v>0</v>
      </c>
    </row>
    <row r="43" spans="1:9" x14ac:dyDescent="0.2">
      <c r="A43" s="220" t="s">
        <v>361</v>
      </c>
      <c r="B43" s="217" t="s">
        <v>445</v>
      </c>
      <c r="C43" s="221" t="s">
        <v>382</v>
      </c>
      <c r="D43" s="218">
        <v>1</v>
      </c>
      <c r="E43" s="222"/>
      <c r="F43" s="219">
        <f t="shared" si="1"/>
        <v>0</v>
      </c>
      <c r="H43" s="232"/>
      <c r="I43" s="233">
        <f t="shared" si="2"/>
        <v>0</v>
      </c>
    </row>
    <row r="44" spans="1:9" x14ac:dyDescent="0.2">
      <c r="A44" s="220" t="s">
        <v>361</v>
      </c>
      <c r="B44" s="217" t="s">
        <v>446</v>
      </c>
      <c r="C44" s="221" t="s">
        <v>447</v>
      </c>
      <c r="D44" s="218">
        <v>30</v>
      </c>
      <c r="E44" s="222"/>
      <c r="F44" s="219">
        <f t="shared" si="1"/>
        <v>0</v>
      </c>
      <c r="H44" s="232"/>
      <c r="I44" s="233">
        <f t="shared" si="2"/>
        <v>0</v>
      </c>
    </row>
    <row r="45" spans="1:9" x14ac:dyDescent="0.2">
      <c r="A45" s="220" t="s">
        <v>361</v>
      </c>
      <c r="B45" s="217" t="s">
        <v>448</v>
      </c>
      <c r="C45" s="221" t="s">
        <v>414</v>
      </c>
      <c r="D45" s="218">
        <v>1</v>
      </c>
      <c r="E45" s="222"/>
      <c r="F45" s="219">
        <f t="shared" si="1"/>
        <v>0</v>
      </c>
      <c r="H45" s="232"/>
      <c r="I45" s="233">
        <f t="shared" si="2"/>
        <v>0</v>
      </c>
    </row>
    <row r="46" spans="1:9" x14ac:dyDescent="0.2">
      <c r="A46" s="220" t="s">
        <v>361</v>
      </c>
      <c r="B46" s="217" t="s">
        <v>449</v>
      </c>
      <c r="C46" s="221" t="s">
        <v>450</v>
      </c>
      <c r="D46" s="218">
        <v>1</v>
      </c>
      <c r="E46" s="222"/>
      <c r="F46" s="219">
        <f t="shared" si="1"/>
        <v>0</v>
      </c>
      <c r="H46" s="232"/>
      <c r="I46" s="233">
        <f t="shared" si="2"/>
        <v>0</v>
      </c>
    </row>
    <row r="47" spans="1:9" x14ac:dyDescent="0.2">
      <c r="A47" s="220" t="s">
        <v>361</v>
      </c>
      <c r="B47" s="217" t="s">
        <v>449</v>
      </c>
      <c r="C47" s="221" t="s">
        <v>451</v>
      </c>
      <c r="D47" s="218">
        <v>1</v>
      </c>
      <c r="E47" s="222"/>
      <c r="F47" s="219">
        <f t="shared" si="1"/>
        <v>0</v>
      </c>
      <c r="H47" s="232"/>
      <c r="I47" s="233">
        <f t="shared" si="2"/>
        <v>0</v>
      </c>
    </row>
    <row r="48" spans="1:9" x14ac:dyDescent="0.2">
      <c r="A48" s="220" t="s">
        <v>361</v>
      </c>
      <c r="B48" s="217" t="s">
        <v>452</v>
      </c>
      <c r="C48" s="221" t="s">
        <v>412</v>
      </c>
      <c r="D48" s="218">
        <v>1</v>
      </c>
      <c r="E48" s="222"/>
      <c r="F48" s="219">
        <f t="shared" si="1"/>
        <v>0</v>
      </c>
      <c r="H48" s="232"/>
      <c r="I48" s="233">
        <f t="shared" si="2"/>
        <v>0</v>
      </c>
    </row>
    <row r="49" spans="1:9" x14ac:dyDescent="0.2">
      <c r="A49" s="216" t="s">
        <v>362</v>
      </c>
      <c r="B49" s="210" t="s">
        <v>453</v>
      </c>
      <c r="C49" s="211" t="s">
        <v>454</v>
      </c>
      <c r="D49" s="212">
        <v>3</v>
      </c>
      <c r="E49" s="213"/>
      <c r="F49" s="214">
        <f t="shared" si="1"/>
        <v>0</v>
      </c>
      <c r="H49" s="230">
        <f>F49</f>
        <v>0</v>
      </c>
      <c r="I49" s="231"/>
    </row>
    <row r="50" spans="1:9" x14ac:dyDescent="0.2">
      <c r="A50" s="216" t="s">
        <v>362</v>
      </c>
      <c r="B50" s="210" t="s">
        <v>455</v>
      </c>
      <c r="C50" s="211" t="s">
        <v>384</v>
      </c>
      <c r="D50" s="212">
        <v>1</v>
      </c>
      <c r="E50" s="213"/>
      <c r="F50" s="214">
        <f t="shared" si="1"/>
        <v>0</v>
      </c>
      <c r="H50" s="230">
        <f t="shared" ref="H50:H55" si="3">F50</f>
        <v>0</v>
      </c>
      <c r="I50" s="231"/>
    </row>
    <row r="51" spans="1:9" x14ac:dyDescent="0.2">
      <c r="A51" s="216" t="s">
        <v>362</v>
      </c>
      <c r="B51" s="210" t="s">
        <v>456</v>
      </c>
      <c r="C51" s="211" t="s">
        <v>457</v>
      </c>
      <c r="D51" s="212">
        <v>1</v>
      </c>
      <c r="E51" s="213"/>
      <c r="F51" s="214">
        <f t="shared" si="1"/>
        <v>0</v>
      </c>
      <c r="H51" s="230">
        <f t="shared" si="3"/>
        <v>0</v>
      </c>
      <c r="I51" s="231"/>
    </row>
    <row r="52" spans="1:9" x14ac:dyDescent="0.2">
      <c r="A52" s="216" t="s">
        <v>362</v>
      </c>
      <c r="B52" s="210" t="s">
        <v>458</v>
      </c>
      <c r="C52" s="211" t="s">
        <v>382</v>
      </c>
      <c r="D52" s="212">
        <v>1</v>
      </c>
      <c r="E52" s="213"/>
      <c r="F52" s="214">
        <f t="shared" si="1"/>
        <v>0</v>
      </c>
      <c r="H52" s="230">
        <f t="shared" si="3"/>
        <v>0</v>
      </c>
      <c r="I52" s="231"/>
    </row>
    <row r="53" spans="1:9" x14ac:dyDescent="0.2">
      <c r="A53" s="216" t="s">
        <v>362</v>
      </c>
      <c r="B53" s="210" t="s">
        <v>459</v>
      </c>
      <c r="C53" s="211" t="s">
        <v>460</v>
      </c>
      <c r="D53" s="212">
        <v>2</v>
      </c>
      <c r="E53" s="213"/>
      <c r="F53" s="214">
        <f t="shared" si="1"/>
        <v>0</v>
      </c>
      <c r="H53" s="230">
        <f t="shared" si="3"/>
        <v>0</v>
      </c>
      <c r="I53" s="231"/>
    </row>
    <row r="54" spans="1:9" x14ac:dyDescent="0.2">
      <c r="A54" s="216" t="s">
        <v>362</v>
      </c>
      <c r="B54" s="210" t="s">
        <v>461</v>
      </c>
      <c r="C54" s="211" t="s">
        <v>462</v>
      </c>
      <c r="D54" s="212">
        <v>1</v>
      </c>
      <c r="E54" s="213"/>
      <c r="F54" s="214">
        <f t="shared" si="1"/>
        <v>0</v>
      </c>
      <c r="H54" s="230">
        <f t="shared" si="3"/>
        <v>0</v>
      </c>
      <c r="I54" s="231"/>
    </row>
    <row r="55" spans="1:9" x14ac:dyDescent="0.2">
      <c r="A55" s="216" t="s">
        <v>362</v>
      </c>
      <c r="B55" s="210" t="s">
        <v>463</v>
      </c>
      <c r="C55" s="211" t="s">
        <v>382</v>
      </c>
      <c r="D55" s="212">
        <v>7</v>
      </c>
      <c r="E55" s="213"/>
      <c r="F55" s="214">
        <f t="shared" si="1"/>
        <v>0</v>
      </c>
      <c r="H55" s="230">
        <f t="shared" si="3"/>
        <v>0</v>
      </c>
      <c r="I55" s="231"/>
    </row>
    <row r="56" spans="1:9" x14ac:dyDescent="0.2">
      <c r="A56" s="220" t="s">
        <v>358</v>
      </c>
      <c r="B56" s="217" t="s">
        <v>464</v>
      </c>
      <c r="C56" s="221" t="s">
        <v>465</v>
      </c>
      <c r="D56" s="218">
        <v>1</v>
      </c>
      <c r="E56" s="222"/>
      <c r="F56" s="219">
        <f t="shared" si="1"/>
        <v>0</v>
      </c>
      <c r="H56" s="232"/>
      <c r="I56" s="233">
        <f>F56</f>
        <v>0</v>
      </c>
    </row>
    <row r="57" spans="1:9" x14ac:dyDescent="0.2">
      <c r="A57" s="220" t="s">
        <v>359</v>
      </c>
      <c r="B57" s="217" t="s">
        <v>466</v>
      </c>
      <c r="C57" s="221" t="s">
        <v>467</v>
      </c>
      <c r="D57" s="218">
        <v>1</v>
      </c>
      <c r="E57" s="222"/>
      <c r="F57" s="219">
        <f>D57*E57</f>
        <v>0</v>
      </c>
      <c r="H57" s="232"/>
      <c r="I57" s="233">
        <f>F57</f>
        <v>0</v>
      </c>
    </row>
    <row r="58" spans="1:9" x14ac:dyDescent="0.2">
      <c r="A58" s="215" t="s">
        <v>353</v>
      </c>
      <c r="B58" s="210" t="s">
        <v>468</v>
      </c>
      <c r="C58" s="211" t="s">
        <v>469</v>
      </c>
      <c r="D58" s="212">
        <v>1</v>
      </c>
      <c r="E58" s="213"/>
      <c r="F58" s="214">
        <f t="shared" si="1"/>
        <v>0</v>
      </c>
      <c r="H58" s="230">
        <f>F58</f>
        <v>0</v>
      </c>
      <c r="I58" s="231"/>
    </row>
    <row r="59" spans="1:9" x14ac:dyDescent="0.2">
      <c r="A59" s="215" t="s">
        <v>353</v>
      </c>
      <c r="B59" s="210" t="s">
        <v>470</v>
      </c>
      <c r="C59" s="211" t="s">
        <v>471</v>
      </c>
      <c r="D59" s="212">
        <v>1</v>
      </c>
      <c r="E59" s="213"/>
      <c r="F59" s="214">
        <f t="shared" si="1"/>
        <v>0</v>
      </c>
      <c r="H59" s="230">
        <f t="shared" ref="H59:H61" si="4">F59</f>
        <v>0</v>
      </c>
      <c r="I59" s="231"/>
    </row>
    <row r="60" spans="1:9" x14ac:dyDescent="0.2">
      <c r="A60" s="216" t="s">
        <v>489</v>
      </c>
      <c r="B60" s="210" t="s">
        <v>472</v>
      </c>
      <c r="C60" s="211" t="s">
        <v>473</v>
      </c>
      <c r="D60" s="212">
        <v>1</v>
      </c>
      <c r="E60" s="213"/>
      <c r="F60" s="214">
        <f t="shared" si="1"/>
        <v>0</v>
      </c>
      <c r="H60" s="230">
        <f t="shared" si="4"/>
        <v>0</v>
      </c>
      <c r="I60" s="231"/>
    </row>
    <row r="61" spans="1:9" x14ac:dyDescent="0.2">
      <c r="A61" s="215" t="s">
        <v>488</v>
      </c>
      <c r="B61" s="210" t="s">
        <v>474</v>
      </c>
      <c r="C61" s="211" t="s">
        <v>475</v>
      </c>
      <c r="D61" s="212">
        <v>1</v>
      </c>
      <c r="E61" s="213"/>
      <c r="F61" s="214">
        <f t="shared" si="1"/>
        <v>0</v>
      </c>
      <c r="H61" s="230">
        <f t="shared" si="4"/>
        <v>0</v>
      </c>
      <c r="I61" s="231"/>
    </row>
    <row r="62" spans="1:9" x14ac:dyDescent="0.2">
      <c r="A62" s="223" t="s">
        <v>359</v>
      </c>
      <c r="B62" s="217" t="s">
        <v>476</v>
      </c>
      <c r="C62" s="221" t="s">
        <v>477</v>
      </c>
      <c r="D62" s="218">
        <v>1</v>
      </c>
      <c r="E62" s="222"/>
      <c r="F62" s="219">
        <f t="shared" si="1"/>
        <v>0</v>
      </c>
      <c r="H62" s="232"/>
      <c r="I62" s="233">
        <f>F62</f>
        <v>0</v>
      </c>
    </row>
    <row r="63" spans="1:9" x14ac:dyDescent="0.2">
      <c r="A63" s="215" t="s">
        <v>487</v>
      </c>
      <c r="B63" s="217" t="s">
        <v>478</v>
      </c>
      <c r="C63" s="211" t="s">
        <v>479</v>
      </c>
      <c r="D63" s="218">
        <v>2</v>
      </c>
      <c r="E63" s="213"/>
      <c r="F63" s="219">
        <f t="shared" si="1"/>
        <v>0</v>
      </c>
      <c r="H63" s="230">
        <f>E63</f>
        <v>0</v>
      </c>
      <c r="I63" s="233">
        <f>E63</f>
        <v>0</v>
      </c>
    </row>
    <row r="64" spans="1:9" ht="13.5" thickBot="1" x14ac:dyDescent="0.25">
      <c r="A64" s="223" t="s">
        <v>358</v>
      </c>
      <c r="B64" s="217" t="s">
        <v>480</v>
      </c>
      <c r="C64" s="221" t="s">
        <v>481</v>
      </c>
      <c r="D64" s="218">
        <v>1</v>
      </c>
      <c r="E64" s="222"/>
      <c r="F64" s="219">
        <f t="shared" si="1"/>
        <v>0</v>
      </c>
      <c r="H64" s="234"/>
      <c r="I64" s="235">
        <f>F64</f>
        <v>0</v>
      </c>
    </row>
    <row r="65" spans="2:9" ht="13.5" thickBot="1" x14ac:dyDescent="0.25">
      <c r="B65" s="10"/>
      <c r="D65" s="193"/>
      <c r="E65" s="193"/>
      <c r="F65" s="192">
        <f>SUM(F3:F64)</f>
        <v>0</v>
      </c>
      <c r="H65" s="226">
        <f>SUM(H3:H64)</f>
        <v>0</v>
      </c>
      <c r="I65" s="227">
        <f>SUM(I3:I64)</f>
        <v>0</v>
      </c>
    </row>
    <row r="66" spans="2:9" x14ac:dyDescent="0.2">
      <c r="B66" s="10"/>
      <c r="D66" s="193"/>
      <c r="E66" s="193"/>
    </row>
    <row r="67" spans="2:9" x14ac:dyDescent="0.2">
      <c r="H67" s="353">
        <f>H65+I65</f>
        <v>0</v>
      </c>
      <c r="I67" s="354"/>
    </row>
  </sheetData>
  <mergeCells count="2">
    <mergeCell ref="B1:F1"/>
    <mergeCell ref="H67:I6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SO 01 SO 01 Pol</vt:lpstr>
      <vt:lpstr>NÁBYTEK A VYBAVENÍ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Kubes Pavel, Mesto Litomysl</cp:lastModifiedBy>
  <cp:lastPrinted>2019-03-19T12:27:02Z</cp:lastPrinted>
  <dcterms:created xsi:type="dcterms:W3CDTF">2009-04-08T07:15:50Z</dcterms:created>
  <dcterms:modified xsi:type="dcterms:W3CDTF">2024-08-20T11:21:20Z</dcterms:modified>
</cp:coreProperties>
</file>