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406"/>
  <workbookPr/>
  <bookViews>
    <workbookView xWindow="420" yWindow="510" windowWidth="17910" windowHeight="8145" activeTab="1"/>
  </bookViews>
  <sheets>
    <sheet name="Rekapitulace stavby" sheetId="1" r:id="rId1"/>
    <sheet name="24-SO002-01 - Rozhledna" sheetId="2" r:id="rId2"/>
    <sheet name="24-SO002-02 - Vedlejší a ..." sheetId="3" r:id="rId3"/>
    <sheet name="24-SO002-03 - Ostatní nák..." sheetId="4" r:id="rId4"/>
    <sheet name="Pokyny pro vyplnění" sheetId="5" r:id="rId5"/>
  </sheets>
  <definedNames>
    <definedName name="_xlnm._FilterDatabase" localSheetId="1" hidden="1">'24-SO002-01 - Rozhledna'!$C$89:$K$335</definedName>
    <definedName name="_xlnm._FilterDatabase" localSheetId="2" hidden="1">'24-SO002-02 - Vedlejší a ...'!$C$81:$K$91</definedName>
    <definedName name="_xlnm._FilterDatabase" localSheetId="3" hidden="1">'24-SO002-03 - Ostatní nák...'!$C$80:$K$85</definedName>
    <definedName name="_xlnm.Print_Area" localSheetId="1">'24-SO002-01 - Rozhledna'!$C$4:$J$39,'24-SO002-01 - Rozhledna'!$C$45:$J$71,'24-SO002-01 - Rozhledna'!$C$77:$J$335</definedName>
    <definedName name="_xlnm.Print_Area" localSheetId="2">'24-SO002-02 - Vedlejší a ...'!$C$4:$J$39,'24-SO002-02 - Vedlejší a ...'!$C$45:$J$63,'24-SO002-02 - Vedlejší a ...'!$C$69:$J$91</definedName>
    <definedName name="_xlnm.Print_Area" localSheetId="3">'24-SO002-03 - Ostatní nák...'!$C$4:$J$39,'24-SO002-03 - Ostatní nák...'!$C$45:$J$62,'24-SO002-03 - Ostatní nák...'!$C$68:$J$85</definedName>
    <definedName name="_xlnm.Print_Area" localSheetId="4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stavby'!$C$42:$AQ$58</definedName>
    <definedName name="_xlnm.Print_Titles" localSheetId="0">'Rekapitulace stavby'!$52:$52</definedName>
    <definedName name="_xlnm.Print_Titles" localSheetId="1">'24-SO002-01 - Rozhledna'!$89:$89</definedName>
    <definedName name="_xlnm.Print_Titles" localSheetId="2">'24-SO002-02 - Vedlejší a ...'!$81:$81</definedName>
    <definedName name="_xlnm.Print_Titles" localSheetId="3">'24-SO002-03 - Ostatní nák...'!$80:$80</definedName>
  </definedNames>
  <calcPr calcId="191029"/>
</workbook>
</file>

<file path=xl/sharedStrings.xml><?xml version="1.0" encoding="utf-8"?>
<sst xmlns="http://schemas.openxmlformats.org/spreadsheetml/2006/main" count="3162" uniqueCount="687">
  <si>
    <t>Export Komplet</t>
  </si>
  <si>
    <t>VZ</t>
  </si>
  <si>
    <t>2.0</t>
  </si>
  <si>
    <t>ZAMOK</t>
  </si>
  <si>
    <t>False</t>
  </si>
  <si>
    <t>{2bc14977-88e6-4fec-9a4c-528b4a68ff4b}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</si>
  <si>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</si>
  <si>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</si>
  <si>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</si>
  <si>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</si>
  <si>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</si>
  <si>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</si>
  <si>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</si>
  <si>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</si>
  <si>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24-SO002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</si>
  <si>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</si>
  <si>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</si>
  <si>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Litomyšl - cíle cest - rozhledna</t>
  </si>
  <si>
    <t>KSO:</t>
  </si>
  <si>
    <t/>
  </si>
  <si>
    <t>CC-CZ:</t>
  </si>
  <si>
    <t>Místo:</t>
  </si>
  <si>
    <t>Litomyšl</t>
  </si>
  <si>
    <t>Datum:</t>
  </si>
  <si>
    <t>8. 1. 2024</t>
  </si>
  <si>
    <t>Zadavatel:</t>
  </si>
  <si>
    <t>IČ:</t>
  </si>
  <si>
    <t>město Litomyšl</t>
  </si>
  <si>
    <t>DIČ:</t>
  </si>
  <si>
    <t>Uchazeč:</t>
  </si>
  <si>
    <t>Vyplň údaj</t>
  </si>
  <si>
    <t>Projektant:</t>
  </si>
  <si>
    <t>atelier-r, s.r.o., Olomouc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</si>
  <si>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</si>
  <si>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</si>
  <si>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</si>
  <si>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</si>
  <si>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</si>
  <si>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</si>
  <si>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</si>
  <si>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</si>
  <si>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</si>
  <si>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</si>
  <si>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</si>
  <si>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</si>
  <si>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</si>
  <si>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</si>
  <si>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</si>
  <si>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</si>
  <si>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</si>
  <si>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</si>
  <si>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</si>
  <si>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</si>
  <si>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</si>
  <si>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</si>
  <si>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</si>
  <si>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</si>
  <si>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</si>
  <si>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</si>
  <si>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</si>
  <si>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</si>
  <si>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</si>
  <si>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</si>
  <si>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</si>
  <si>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</si>
  <si>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</si>
  <si>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</si>
  <si>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</si>
  <si>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</si>
  <si>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</si>
  <si>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</si>
  <si>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</si>
  <si>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</si>
  <si>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</si>
  <si>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</si>
  <si>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</si>
  <si>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</si>
  <si>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24-SO002-01</t>
  </si>
  <si>
    <t>Rozhledna</t>
  </si>
  <si>
    <t>STA</t>
  </si>
  <si>
    <t>1</t>
  </si>
  <si>
    <t>{f1c85728-0e98-48c8-9914-adb740cf31be}</t>
  </si>
  <si>
    <t>2</t>
  </si>
  <si>
    <t>24-SO002-02</t>
  </si>
  <si>
    <t>Vedlejší a ostatní náklady</t>
  </si>
  <si>
    <t>VON</t>
  </si>
  <si>
    <t>{1ac81bc5-dda5-4e51-9d65-9fd3db953c33}</t>
  </si>
  <si>
    <t>24-SO002-03</t>
  </si>
  <si>
    <t>Ostatní náklady</t>
  </si>
  <si>
    <t>OST</t>
  </si>
  <si>
    <t>{1ac35bda-6a3a-44e0-8124-419de5a7d129}</t>
  </si>
  <si>
    <t>KRYCÍ LIST SOUPISU PRACÍ</t>
  </si>
  <si>
    <t>Objekt:</t>
  </si>
  <si>
    <t>24-SO002-01 - Rozhledna</t>
  </si>
  <si>
    <t>Votavová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</si>
  <si>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</si>
  <si>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</si>
  <si>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</si>
  <si>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</si>
  <si>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</si>
  <si>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</si>
  <si>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</si>
  <si>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</si>
  <si>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</si>
  <si>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9 - Ostatní konstrukce a práce, bourání</t>
  </si>
  <si>
    <t xml:space="preserve">    998 - Přesun hmot</t>
  </si>
  <si>
    <t>PSV - Práce a dodávky PSV</t>
  </si>
  <si>
    <t xml:space="preserve">    741 - Elektroinstalace - silnoproud</t>
  </si>
  <si>
    <t xml:space="preserve">    767 - Konstrukce zámečnické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</si>
  <si>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</si>
  <si>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</si>
  <si>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</si>
  <si>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</si>
  <si>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</si>
  <si>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</si>
  <si>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</si>
  <si>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</si>
  <si>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</si>
  <si>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</si>
  <si>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</si>
  <si>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</si>
  <si>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</si>
  <si>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</si>
  <si>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</si>
  <si>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</si>
  <si>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</si>
  <si>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</si>
  <si>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</si>
  <si>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121151103</t>
  </si>
  <si>
    <t>Sejmutí ornice plochy do 100 m2 tl vrstvy do 200 mm strojně</t>
  </si>
  <si>
    <t>m2</t>
  </si>
  <si>
    <t>4</t>
  </si>
  <si>
    <t>-1732511</t>
  </si>
  <si>
    <t>PP</t>
  </si>
  <si>
    <t>Sejmutí ornice strojně při souvislé ploše do 100 m2, tl. vrstvy do 200 mm</t>
  </si>
  <si>
    <t>Online PSC</t>
  </si>
  <si>
    <t>https://podminky.urs.cz/item/CS_URS_2024_01/121151103</t>
  </si>
  <si>
    <t>VV</t>
  </si>
  <si>
    <t>viz koordinační situace</t>
  </si>
  <si>
    <t>86,85                      "viz hranice staveniště</t>
  </si>
  <si>
    <t>131251102</t>
  </si>
  <si>
    <t>Hloubení jam nezapažených v hornině třídy těžitelnosti I skupiny 3 objem do 50 m3 strojně</t>
  </si>
  <si>
    <t>m3</t>
  </si>
  <si>
    <t>326031743</t>
  </si>
  <si>
    <t>Hloubení nezapažených jam a zářezů strojně s urovnáním dna do předepsaného profilu a spádu v hornině třídy těžitelnosti I skupiny 3 přes 20 do 50 m3</t>
  </si>
  <si>
    <t>https://podminky.urs.cz/item/CS_URS_2024_01/131251102</t>
  </si>
  <si>
    <t>průměrný PT -1,905, po sejmutí ornice -2,105</t>
  </si>
  <si>
    <t>pláň = -3,31</t>
  </si>
  <si>
    <t>1,205*4,50*4,50</t>
  </si>
  <si>
    <t>1,205*0,71               "svahování</t>
  </si>
  <si>
    <t>1,205*0,70</t>
  </si>
  <si>
    <t>1,205*0,77*2</t>
  </si>
  <si>
    <t>Součet</t>
  </si>
  <si>
    <t>3</t>
  </si>
  <si>
    <t>132251101</t>
  </si>
  <si>
    <t>Hloubení rýh nezapažených š do 800 mm v hornině třídy těžitelnosti I skupiny 3 objem do 20 m3 strojně</t>
  </si>
  <si>
    <t>1773607609</t>
  </si>
  <si>
    <t>Hloubení nezapažených rýh šířky do 800 mm strojně s urovnáním dna do předepsaného profilu a spádu v hornině třídy těžitelnosti I skupiny 3 do 20 m3</t>
  </si>
  <si>
    <t>https://podminky.urs.cz/item/CS_URS_2024_01/132251101</t>
  </si>
  <si>
    <t>průměrný PT -1,33, po sekmutí ornice -1,53</t>
  </si>
  <si>
    <t>pláň -2,38</t>
  </si>
  <si>
    <t>0,85*4,095*0,70</t>
  </si>
  <si>
    <t>151101201</t>
  </si>
  <si>
    <t>Zřízení příložného pažení stěn výkopu hl do 4 m</t>
  </si>
  <si>
    <t>1831895371</t>
  </si>
  <si>
    <t>Zřízení pažení stěn výkopu bez rozepření nebo vzepření příložné, hloubky do 4 m</t>
  </si>
  <si>
    <t>https://podminky.urs.cz/item/CS_URS_2024_01/151101201</t>
  </si>
  <si>
    <t>půdorys - úroveň založení - pozn. 07</t>
  </si>
  <si>
    <t>1,405*(2,35+2,20)</t>
  </si>
  <si>
    <t>5</t>
  </si>
  <si>
    <t>151101211</t>
  </si>
  <si>
    <t>Odstranění příložného pažení stěn hl do 4 m</t>
  </si>
  <si>
    <t>-572798905</t>
  </si>
  <si>
    <t>Odstranění pažení stěn výkopu bez rozepření nebo vzepření s uložením pažin na vzdálenost do 3 m od okraje výkopu příložné, hloubky do 4 m</t>
  </si>
  <si>
    <t>https://podminky.urs.cz/item/CS_URS_2024_01/151101211</t>
  </si>
  <si>
    <t>6</t>
  </si>
  <si>
    <t>174151102</t>
  </si>
  <si>
    <t>Zásyp v prostoru s omezeným pohybem stroje sypaninou se zhutněním</t>
  </si>
  <si>
    <t>-456116213</t>
  </si>
  <si>
    <t>Zásyp sypaninou z jakékoliv horniny strojně s uložením výkopku ve vrstvách se zhutněním v prostorách s omezeným pohybem stroje s urovnáním povrchu zásypu</t>
  </si>
  <si>
    <t>https://podminky.urs.cz/item/CS_URS_2024_01/174151102</t>
  </si>
  <si>
    <t>průměrný ÚT -1,71, ornice 20cm -1,91</t>
  </si>
  <si>
    <t>1,40*4,50*4,50    "stavební jáma</t>
  </si>
  <si>
    <t>1,40*0,71               "svahování</t>
  </si>
  <si>
    <t>1,40*0,70</t>
  </si>
  <si>
    <t>1,40*0,77*2</t>
  </si>
  <si>
    <t>-21,69                      "odpočet ŽB patky</t>
  </si>
  <si>
    <t>průměrný ÚT -0,76, ornice 20 cm -0,96</t>
  </si>
  <si>
    <t>1,42*4,095*0,70     "rýha</t>
  </si>
  <si>
    <t>-1,40*4,095*0,70   "odpočet pasu</t>
  </si>
  <si>
    <t>Mezisoučet</t>
  </si>
  <si>
    <t>modelace terénu</t>
  </si>
  <si>
    <t>27,957+2,437             "celkový výkop</t>
  </si>
  <si>
    <t>-10,847</t>
  </si>
  <si>
    <t>7</t>
  </si>
  <si>
    <t>181111131</t>
  </si>
  <si>
    <t>Plošná úprava terénu do 500 m2 zemina skupiny 1 až 4 nerovnosti přes 150 do 200 mm v rovinně a svahu do 1:5</t>
  </si>
  <si>
    <t>-2074627450</t>
  </si>
  <si>
    <t>Plošná úprava terénu v zemině skupiny 1 až 4 s urovnáním povrchu bez doplnění ornice souvislé plochy do 500 m2 při nerovnostech terénu přes 150 do 200 mm v rovině nebo na svahu do 1:5</t>
  </si>
  <si>
    <t>https://podminky.urs.cz/item/CS_URS_2024_01/181111131</t>
  </si>
  <si>
    <t>-2,55*2,64            "odpočet svislého kontejneru</t>
  </si>
  <si>
    <t>8</t>
  </si>
  <si>
    <t>181351003</t>
  </si>
  <si>
    <t>Rozprostření ornice tl vrstvy do 200 mm pl do 100 m2 v rovině nebo ve svahu do 1:5 strojně</t>
  </si>
  <si>
    <t>-1656691710</t>
  </si>
  <si>
    <t>Rozprostření a urovnání ornice v rovině nebo ve svahu sklonu do 1:5 strojně při souvislé ploše do 100 m2, tl. vrstvy do 200 mm</t>
  </si>
  <si>
    <t>https://podminky.urs.cz/item/CS_URS_2024_01/181351003</t>
  </si>
  <si>
    <t>9</t>
  </si>
  <si>
    <t>18141-PC01</t>
  </si>
  <si>
    <t>Ozelenění a kultivace</t>
  </si>
  <si>
    <t>-809260534</t>
  </si>
  <si>
    <t>10</t>
  </si>
  <si>
    <t>181951112</t>
  </si>
  <si>
    <t>Úprava pláně v hornině třídy těžitelnosti I skupiny 1 až 3 se zhutněním strojně</t>
  </si>
  <si>
    <t>-2001562564</t>
  </si>
  <si>
    <t>Úprava pláně vyrovnáním výškových rozdílů strojně v hornině třídy těžitelnosti I, skupiny 1 až 3 se zhutněním</t>
  </si>
  <si>
    <t>https://podminky.urs.cz/item/CS_URS_2024_01/181951112</t>
  </si>
  <si>
    <t>4,50*4,50                    "stavební jáma</t>
  </si>
  <si>
    <t>4,095*0,70                 "rýha</t>
  </si>
  <si>
    <t>9,50                               "zpevněná plocha</t>
  </si>
  <si>
    <t>Zakládání</t>
  </si>
  <si>
    <t>11</t>
  </si>
  <si>
    <t>274313511</t>
  </si>
  <si>
    <t>Základové pásy z betonu tř. C 12/15</t>
  </si>
  <si>
    <t>-652397042</t>
  </si>
  <si>
    <t>Základy z betonu prostého pasy betonu kamenem neprokládaného tř. C 12/15</t>
  </si>
  <si>
    <t>https://podminky.urs.cz/item/CS_URS_2024_01/274313511</t>
  </si>
  <si>
    <t>půdorys - úroveň založení - pozn. 01</t>
  </si>
  <si>
    <t>statika TZ - str. 12</t>
  </si>
  <si>
    <t>0,90*0,10*4,295            "-0,38 až-2,28</t>
  </si>
  <si>
    <t>0,387*0,05                       "+5% betonáž do výkopu</t>
  </si>
  <si>
    <t>274322511</t>
  </si>
  <si>
    <t>Základové pasy ze ŽB se zvýšenými nároky na prostředí tř. C 25/30</t>
  </si>
  <si>
    <t>-794718207</t>
  </si>
  <si>
    <t>Základy z betonu železového (bez výztuže) pasy z betonu se zvýšenými nároky na prostředí tř. C 25/30</t>
  </si>
  <si>
    <t>https://podminky.urs.cz/item/CS_URS_2024_01/274322511</t>
  </si>
  <si>
    <t>statika TZ - str. 12 (C 25/30 XC2, XA1)</t>
  </si>
  <si>
    <t>0,70*1,30*4,095            "-2,28 až -0,98</t>
  </si>
  <si>
    <t>13</t>
  </si>
  <si>
    <t>274351121</t>
  </si>
  <si>
    <t>Zřízení bednění základových pasů rovného</t>
  </si>
  <si>
    <t>-1714649283</t>
  </si>
  <si>
    <t>Bednění základů pasů rovné zřízení</t>
  </si>
  <si>
    <t>https://podminky.urs.cz/item/CS_URS_2024_01/274351121</t>
  </si>
  <si>
    <t xml:space="preserve">půdorys - úroveň založení </t>
  </si>
  <si>
    <t>1,30*(4,095+1,125)*2            "-2,28 až -0,98</t>
  </si>
  <si>
    <t>14</t>
  </si>
  <si>
    <t>274351122</t>
  </si>
  <si>
    <t>Odstranění bednění základových pasů rovného</t>
  </si>
  <si>
    <t>489466906</t>
  </si>
  <si>
    <t>Bednění základů pasů rovné odstranění</t>
  </si>
  <si>
    <t>https://podminky.urs.cz/item/CS_URS_2024_01/274351122</t>
  </si>
  <si>
    <t>15</t>
  </si>
  <si>
    <t>274361821</t>
  </si>
  <si>
    <t>Výztuž základových pasů betonářskou ocelí 10 505 (R)</t>
  </si>
  <si>
    <t>t</t>
  </si>
  <si>
    <t>596961274</t>
  </si>
  <si>
    <t>Výztuž základů pasů z betonářské oceli 10 505 (R) nebo BSt 500</t>
  </si>
  <si>
    <t>https://podminky.urs.cz/item/CS_URS_2024_01/274361821</t>
  </si>
  <si>
    <t>půdorys - úroveň založení</t>
  </si>
  <si>
    <t>statika TZ - str. 13</t>
  </si>
  <si>
    <t>3,726*70,00/1000           "70,00kg/m3</t>
  </si>
  <si>
    <t>16</t>
  </si>
  <si>
    <t>275322511</t>
  </si>
  <si>
    <t>Základové patky ze ŽB se zvýšenými nároky na prostředí tř. C 25/30</t>
  </si>
  <si>
    <t>-1584484018</t>
  </si>
  <si>
    <t>Základy z betonu železového (bez výztuže) patky z betonu se zvýšenými nároky na prostředí tř. C 25/30</t>
  </si>
  <si>
    <t>https://podminky.urs.cz/item/CS_URS_2024_01/275322511</t>
  </si>
  <si>
    <t>půdorys - úroveň založení - pozn. 02, 03</t>
  </si>
  <si>
    <t>0,80*4,50*4,50               "-3,31 až -2,51</t>
  </si>
  <si>
    <t>16,20*0,05                        "+5% betonáž do výkopu</t>
  </si>
  <si>
    <t>0,80*2,57*2,67               "-2,51 až -1,71</t>
  </si>
  <si>
    <t>17</t>
  </si>
  <si>
    <t>275351121</t>
  </si>
  <si>
    <t>Zřízení bednění základových patek</t>
  </si>
  <si>
    <t>890457910</t>
  </si>
  <si>
    <t>Bednění základů patek zřízení</t>
  </si>
  <si>
    <t>https://podminky.urs.cz/item/CS_URS_2024_01/275351121</t>
  </si>
  <si>
    <t>0,80*(2,57+2,67)*2               "-2,51 až -1,71</t>
  </si>
  <si>
    <t>18</t>
  </si>
  <si>
    <t>275351122</t>
  </si>
  <si>
    <t>Odstranění bednění základových patek</t>
  </si>
  <si>
    <t>-1958326056</t>
  </si>
  <si>
    <t>Bednění základů patek odstranění</t>
  </si>
  <si>
    <t>https://podminky.urs.cz/item/CS_URS_2024_01/275351122</t>
  </si>
  <si>
    <t>19</t>
  </si>
  <si>
    <t>275361821</t>
  </si>
  <si>
    <t>Výztuž základových patek betonářskou ocelí 10 505 (R)</t>
  </si>
  <si>
    <t>-1143160206</t>
  </si>
  <si>
    <t>Výztuž základů patek z betonářské oceli 10 505 (R)</t>
  </si>
  <si>
    <t>https://podminky.urs.cz/item/CS_URS_2024_01/275361821</t>
  </si>
  <si>
    <t>zakotvená výztuž horního stupně patky</t>
  </si>
  <si>
    <t>16,20*40,00/1000         "40,00 kg/m3</t>
  </si>
  <si>
    <t>výztuž horního stupně patky</t>
  </si>
  <si>
    <t>5,49*120,00/1000         "120,00 kg/m3</t>
  </si>
  <si>
    <t>Svislé a kompletní konstrukce</t>
  </si>
  <si>
    <t>20</t>
  </si>
  <si>
    <t>3811-PC01</t>
  </si>
  <si>
    <t xml:space="preserve">Doprava kontejneru na místo vč. složení </t>
  </si>
  <si>
    <t>kpl</t>
  </si>
  <si>
    <t>1521154659</t>
  </si>
  <si>
    <t>3811-PC02</t>
  </si>
  <si>
    <t>Osazení kontejnerů po úpravách - jeřáb</t>
  </si>
  <si>
    <t>den</t>
  </si>
  <si>
    <t>-2070591351</t>
  </si>
  <si>
    <t>22</t>
  </si>
  <si>
    <t>3811-PC03</t>
  </si>
  <si>
    <t>kontejner 45 ft PW</t>
  </si>
  <si>
    <t>kus</t>
  </si>
  <si>
    <t>-223692444</t>
  </si>
  <si>
    <t>23</t>
  </si>
  <si>
    <t>3811-PC04</t>
  </si>
  <si>
    <t>-1046615394</t>
  </si>
  <si>
    <t>Komunikace pozemní</t>
  </si>
  <si>
    <t>24</t>
  </si>
  <si>
    <t>564750101.1</t>
  </si>
  <si>
    <t>Podklad z kameniva hrubého drceného vel. 0-32 mm plochy do 100 m2 tl 150 mm</t>
  </si>
  <si>
    <t>1628388717</t>
  </si>
  <si>
    <t>Podklad nebo kryt z kameniva hrubého drceného vel. 0-32 mm s rozprostřením a zhutněním plochy jednotlivě do 100 m2, po zhutnění tl. 150 mm</t>
  </si>
  <si>
    <t>půdorys úroveň 1 - pozn. 11</t>
  </si>
  <si>
    <t>9,50</t>
  </si>
  <si>
    <t>Ostatní konstrukce a práce, bourání</t>
  </si>
  <si>
    <t>25</t>
  </si>
  <si>
    <t>91637-PC01</t>
  </si>
  <si>
    <t>M+D plechový obrubník z kortenového plechu tl. 7mm</t>
  </si>
  <si>
    <t>m</t>
  </si>
  <si>
    <t>1368478206</t>
  </si>
  <si>
    <t>3,639*2+3,90</t>
  </si>
  <si>
    <t>998</t>
  </si>
  <si>
    <t>Přesun hmot</t>
  </si>
  <si>
    <t>26</t>
  </si>
  <si>
    <t>998014221</t>
  </si>
  <si>
    <t>Přesun hmot pro budovy vícepodlažní v do 18 m z kovových dílců</t>
  </si>
  <si>
    <t>231109362</t>
  </si>
  <si>
    <t>Přesun hmot pro budovy a haly občanské výstavby, bydlení, výrobu a služby s nosnou svislou konstrukcí montovanou z dílců kovových vodorovná dopravní vzdálenost do 100 m, pro budovy a haly vícepodlažní, výšky do 18 m</t>
  </si>
  <si>
    <t>https://podminky.urs.cz/item/CS_URS_2024_01/998014221</t>
  </si>
  <si>
    <t>PSV</t>
  </si>
  <si>
    <t>Práce a dodávky PSV</t>
  </si>
  <si>
    <t>741</t>
  </si>
  <si>
    <t>Elektroinstalace - silnoproud</t>
  </si>
  <si>
    <t>27</t>
  </si>
  <si>
    <t>7414-PC01</t>
  </si>
  <si>
    <t>M+D Jímací soustava</t>
  </si>
  <si>
    <t>2032342095</t>
  </si>
  <si>
    <t>viz výkres uzemnění</t>
  </si>
  <si>
    <t>767</t>
  </si>
  <si>
    <t>Konstrukce zámečnické</t>
  </si>
  <si>
    <t>28</t>
  </si>
  <si>
    <t>76799-PC16</t>
  </si>
  <si>
    <t>Vyřezání boční stěny kontejneru v místě styku kontejnerů</t>
  </si>
  <si>
    <t>625636661</t>
  </si>
  <si>
    <t>(2,55+2,63)*2*2</t>
  </si>
  <si>
    <t>29</t>
  </si>
  <si>
    <t>76799-PC01</t>
  </si>
  <si>
    <t xml:space="preserve">Seříznutí kontejneru rovnoběžně s cestou </t>
  </si>
  <si>
    <t>1674869625</t>
  </si>
  <si>
    <t>půdorys úroveň 1 - pozn. 01</t>
  </si>
  <si>
    <t>13,20</t>
  </si>
  <si>
    <t>30</t>
  </si>
  <si>
    <t>76799-PC02</t>
  </si>
  <si>
    <t>M+D Zakrytí řezové plochy rámem - ohýbané U 160</t>
  </si>
  <si>
    <t>kg</t>
  </si>
  <si>
    <t>1254014823</t>
  </si>
  <si>
    <t>13,20*8,27             "8,27 kg/m - ohýbané U 160</t>
  </si>
  <si>
    <t>31</t>
  </si>
  <si>
    <t>76799-PC03</t>
  </si>
  <si>
    <t>M+D uchycení k základu</t>
  </si>
  <si>
    <t>558037721</t>
  </si>
  <si>
    <t>viz konstrukční řešení - TZ</t>
  </si>
  <si>
    <t>32</t>
  </si>
  <si>
    <t>76799-PC04</t>
  </si>
  <si>
    <t>Seříznutí seříznutí zbytku kontejneru pod jiným úhlem</t>
  </si>
  <si>
    <t>-637529319</t>
  </si>
  <si>
    <t>33</t>
  </si>
  <si>
    <t>76799-PC05</t>
  </si>
  <si>
    <t>M+D ukončení kontejneru - ohýbané U 100</t>
  </si>
  <si>
    <t>455749126</t>
  </si>
  <si>
    <t>ukončení seříznuté hrany kontejneru v horní části vyhlídky</t>
  </si>
  <si>
    <t>13,20*4,50</t>
  </si>
  <si>
    <t>34</t>
  </si>
  <si>
    <t>76799-PC13</t>
  </si>
  <si>
    <t>Vyjmutí původních vrat z odříznutého kusu kontejneru, upravení a vložení hlouběji do tubusu</t>
  </si>
  <si>
    <t>97872224</t>
  </si>
  <si>
    <t>půdorys úroveň 1 - pozn. 03</t>
  </si>
  <si>
    <t>35</t>
  </si>
  <si>
    <t>767210153.1</t>
  </si>
  <si>
    <t xml:space="preserve">Montáž schodišťových stupňů ocelových rovných </t>
  </si>
  <si>
    <t>1417154444</t>
  </si>
  <si>
    <t>viz půdorysy - úroveň 1-4</t>
  </si>
  <si>
    <t>47</t>
  </si>
  <si>
    <t>36</t>
  </si>
  <si>
    <t>M</t>
  </si>
  <si>
    <t>553470</t>
  </si>
  <si>
    <t>stupeň schodišťový lisovaný žárově zinkovaný oko 11x33mm,  700x240mm</t>
  </si>
  <si>
    <t>-377107557</t>
  </si>
  <si>
    <t>37</t>
  </si>
  <si>
    <t>7672-PC02</t>
  </si>
  <si>
    <t>M+D  - podesty pororošt 750x700 mm, oko 11x33, pozink</t>
  </si>
  <si>
    <t>-1635059358</t>
  </si>
  <si>
    <t>M+D - podesty pororošt 750x700 mm, oko 11x33, pozink</t>
  </si>
  <si>
    <t>38</t>
  </si>
  <si>
    <t>7672-PC03</t>
  </si>
  <si>
    <t>M+D ocelová schodnice P8</t>
  </si>
  <si>
    <t>-1253167572</t>
  </si>
  <si>
    <t>966,00</t>
  </si>
  <si>
    <t>39</t>
  </si>
  <si>
    <t>7672-PC04</t>
  </si>
  <si>
    <t>M+D  - pororošt vyhlídka (plocha vč. lavice), oko 10x30mm , pozink</t>
  </si>
  <si>
    <t>-1501837618</t>
  </si>
  <si>
    <t>M+D - pororošt vyhlídka (plocha vč. lavice), oko 10x30mm , pozink</t>
  </si>
  <si>
    <t>6,915*31,00                 "31,00 kg/m2</t>
  </si>
  <si>
    <t>40</t>
  </si>
  <si>
    <t>7672-PC05</t>
  </si>
  <si>
    <t>M+D  - ocelová konstrukce vyhlídky, lavice, zábradlí - jekl 100/50/3 pozink</t>
  </si>
  <si>
    <t>1345722008</t>
  </si>
  <si>
    <t>M+D - ocelová konstrukce vyhlídky, lavice, zábradlí - jekl 100/50/3 pozink</t>
  </si>
  <si>
    <t>viz statika str. 55</t>
  </si>
  <si>
    <t>158,98</t>
  </si>
  <si>
    <t>41</t>
  </si>
  <si>
    <t>7672-PC06</t>
  </si>
  <si>
    <t>M+D  - zábradlí na vyhlídce - pororošt, plocha 0,765 m2</t>
  </si>
  <si>
    <t>925594921</t>
  </si>
  <si>
    <t>M+D - zábradlí na vyhlídce - pororošt, plocha 0,765 m2</t>
  </si>
  <si>
    <t>0,765*31,00                   "31,00 kg/m2</t>
  </si>
  <si>
    <t>42</t>
  </si>
  <si>
    <t>76799-PC06</t>
  </si>
  <si>
    <t>M+D ocelová ztužující a spojující konstrukce kontejnerů</t>
  </si>
  <si>
    <t>1934245461</t>
  </si>
  <si>
    <t>statika - TZ str. 13</t>
  </si>
  <si>
    <t>2450,00             "celková hmotnost</t>
  </si>
  <si>
    <t>-106,62            "zakrytí řezové plochy rámen</t>
  </si>
  <si>
    <t>2343,38*0,06</t>
  </si>
  <si>
    <t>43</t>
  </si>
  <si>
    <t>76799-PC09</t>
  </si>
  <si>
    <t>M+D pororošt, oko 10x30mm , pozink ( podlaha přízemí)</t>
  </si>
  <si>
    <t>-1123739488</t>
  </si>
  <si>
    <t>M+D pororošt, oko 10x30mm , pozink - podlaha přízemí</t>
  </si>
  <si>
    <t>půdorys úroveň 1 - pozn. 06</t>
  </si>
  <si>
    <t>6,00</t>
  </si>
  <si>
    <t>44</t>
  </si>
  <si>
    <t>76799-PC10</t>
  </si>
  <si>
    <t>M+D ocelová konstrukce podlahy - jekl 100/50/3 pozink, celkem 7,50m (podlaha přízemí)</t>
  </si>
  <si>
    <t>-990134548</t>
  </si>
  <si>
    <t xml:space="preserve">7,50*6,50                  </t>
  </si>
  <si>
    <t>45</t>
  </si>
  <si>
    <t>76799-PC11</t>
  </si>
  <si>
    <t>M+D zábradlí schodiště - ocelové madlo, stěna z textilní sítě s oky 50x50 mm napnuté mezi ocelová lanka přikotvená k vnitřním schodnicím schodiště</t>
  </si>
  <si>
    <t>mb</t>
  </si>
  <si>
    <t>-112740521</t>
  </si>
  <si>
    <t>viz příčný řez schodištěm C, pozn. 17</t>
  </si>
  <si>
    <t>33,09</t>
  </si>
  <si>
    <t>46</t>
  </si>
  <si>
    <t>76799-PC14</t>
  </si>
  <si>
    <t>M+D bezpečnostní textilní síť s okem 50x50mm v černé barvě vč. odstranění zadního čela</t>
  </si>
  <si>
    <t>278045610</t>
  </si>
  <si>
    <t>půdorys úroveň 1 - pozn. 05</t>
  </si>
  <si>
    <t>6,25</t>
  </si>
  <si>
    <t>76799-PC15</t>
  </si>
  <si>
    <t>M+D vyrovnávací plošina pro kočárky a invalidní vozíky z lístkového nerezového plechu</t>
  </si>
  <si>
    <t>979543144</t>
  </si>
  <si>
    <t>půdorys úroveň 1 - pozn. 04</t>
  </si>
  <si>
    <t>32,00</t>
  </si>
  <si>
    <t>48</t>
  </si>
  <si>
    <t>998767103</t>
  </si>
  <si>
    <t>Přesun hmot tonážní pro zámečnické konstrukce v objektech v přes 12 do 24 m</t>
  </si>
  <si>
    <t>1828121244</t>
  </si>
  <si>
    <t>Přesun hmot pro zámečnické konstrukce stanovený z hmotnosti přesunovaného materiálu vodorovná dopravní vzdálenost do 50 m základní v objektech výšky přes 12 do 24 m</t>
  </si>
  <si>
    <t>https://podminky.urs.cz/item/CS_URS_2024_01/998767103</t>
  </si>
  <si>
    <t>783</t>
  </si>
  <si>
    <t>Dokončovací práce - nátěry</t>
  </si>
  <si>
    <t>49</t>
  </si>
  <si>
    <t>78331</t>
  </si>
  <si>
    <t>Nátěry ocelových konstrukcí</t>
  </si>
  <si>
    <t>640456648</t>
  </si>
  <si>
    <t>Krycí nátěr (email) zámečnických konstrukcí jednonásobný syntetický samozákladující</t>
  </si>
  <si>
    <t>145,00                     "předpoklad</t>
  </si>
  <si>
    <t>24-SO002-02 -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</si>
  <si>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</si>
  <si>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</si>
  <si>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</si>
  <si>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>VRN</t>
  </si>
  <si>
    <t>Vedlejší rozpočtové náklady</t>
  </si>
  <si>
    <t>VRN1</t>
  </si>
  <si>
    <t>Průzkumné, geodetické a projektové práce</t>
  </si>
  <si>
    <t>013294000</t>
  </si>
  <si>
    <t>Ostatní dokumentace - dílenská dokumentace, dokumentace pro provedení stsavby</t>
  </si>
  <si>
    <t>1024</t>
  </si>
  <si>
    <t>-709047493</t>
  </si>
  <si>
    <t>https://podminky.urs.cz/item/CS_URS_2024_01/013294000</t>
  </si>
  <si>
    <t>VRN3</t>
  </si>
  <si>
    <t>Zařízení staveniště</t>
  </si>
  <si>
    <t>031002000</t>
  </si>
  <si>
    <t>Související práce pro zařízení staveniště, provoz a  zrušení zařízení staveniště</t>
  </si>
  <si>
    <t>Kč</t>
  </si>
  <si>
    <t>1838994481</t>
  </si>
  <si>
    <t>Související práce pro zařízení staveniště, provoz a zrušení zařízení staveniště</t>
  </si>
  <si>
    <t>https://podminky.urs.cz/item/CS_URS_2024_01/031002000</t>
  </si>
  <si>
    <t>24-SO002-03 - Ostatní náklady</t>
  </si>
  <si>
    <t xml:space="preserve">    VRN9 - Ostatní náklady</t>
  </si>
  <si>
    <t>VRN9</t>
  </si>
  <si>
    <t>091304001</t>
  </si>
  <si>
    <t>M+D umělecké dílo - jímací tyč bleskosvodu</t>
  </si>
  <si>
    <t>-1431863446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</si>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</sst>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0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22" xfId="0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8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4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4" fillId="0" borderId="27" xfId="0" applyFont="1" applyBorder="1" applyAlignment="1" applyProtection="1">
      <alignment horizontal="left" vertical="center"/>
      <protection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 applyAlignment="1">
      <alignment/>
    </xf>
    <xf numFmtId="0" fontId="41" fillId="0" borderId="26" xfId="0" applyFont="1" applyBorder="1" applyAlignment="1">
      <alignment vertical="top"/>
    </xf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0" fillId="0" borderId="0" xfId="0"/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/>
    </xf>
    <xf numFmtId="0" fontId="42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21151103" TargetMode="External" /><Relationship Id="rId2" Type="http://schemas.openxmlformats.org/officeDocument/2006/relationships/hyperlink" Target="https://podminky.urs.cz/item/CS_URS_2024_01/131251102" TargetMode="External" /><Relationship Id="rId3" Type="http://schemas.openxmlformats.org/officeDocument/2006/relationships/hyperlink" Target="https://podminky.urs.cz/item/CS_URS_2024_01/132251101" TargetMode="External" /><Relationship Id="rId4" Type="http://schemas.openxmlformats.org/officeDocument/2006/relationships/hyperlink" Target="https://podminky.urs.cz/item/CS_URS_2024_01/151101201" TargetMode="External" /><Relationship Id="rId5" Type="http://schemas.openxmlformats.org/officeDocument/2006/relationships/hyperlink" Target="https://podminky.urs.cz/item/CS_URS_2024_01/151101211" TargetMode="External" /><Relationship Id="rId6" Type="http://schemas.openxmlformats.org/officeDocument/2006/relationships/hyperlink" Target="https://podminky.urs.cz/item/CS_URS_2024_01/174151102" TargetMode="External" /><Relationship Id="rId7" Type="http://schemas.openxmlformats.org/officeDocument/2006/relationships/hyperlink" Target="https://podminky.urs.cz/item/CS_URS_2024_01/181111131" TargetMode="External" /><Relationship Id="rId8" Type="http://schemas.openxmlformats.org/officeDocument/2006/relationships/hyperlink" Target="https://podminky.urs.cz/item/CS_URS_2024_01/181351003" TargetMode="External" /><Relationship Id="rId9" Type="http://schemas.openxmlformats.org/officeDocument/2006/relationships/hyperlink" Target="https://podminky.urs.cz/item/CS_URS_2024_01/181951112" TargetMode="External" /><Relationship Id="rId10" Type="http://schemas.openxmlformats.org/officeDocument/2006/relationships/hyperlink" Target="https://podminky.urs.cz/item/CS_URS_2024_01/274313511" TargetMode="External" /><Relationship Id="rId11" Type="http://schemas.openxmlformats.org/officeDocument/2006/relationships/hyperlink" Target="https://podminky.urs.cz/item/CS_URS_2024_01/274322511" TargetMode="External" /><Relationship Id="rId12" Type="http://schemas.openxmlformats.org/officeDocument/2006/relationships/hyperlink" Target="https://podminky.urs.cz/item/CS_URS_2024_01/274351121" TargetMode="External" /><Relationship Id="rId13" Type="http://schemas.openxmlformats.org/officeDocument/2006/relationships/hyperlink" Target="https://podminky.urs.cz/item/CS_URS_2024_01/274351122" TargetMode="External" /><Relationship Id="rId14" Type="http://schemas.openxmlformats.org/officeDocument/2006/relationships/hyperlink" Target="https://podminky.urs.cz/item/CS_URS_2024_01/274361821" TargetMode="External" /><Relationship Id="rId15" Type="http://schemas.openxmlformats.org/officeDocument/2006/relationships/hyperlink" Target="https://podminky.urs.cz/item/CS_URS_2024_01/275322511" TargetMode="External" /><Relationship Id="rId16" Type="http://schemas.openxmlformats.org/officeDocument/2006/relationships/hyperlink" Target="https://podminky.urs.cz/item/CS_URS_2024_01/275351121" TargetMode="External" /><Relationship Id="rId17" Type="http://schemas.openxmlformats.org/officeDocument/2006/relationships/hyperlink" Target="https://podminky.urs.cz/item/CS_URS_2024_01/275351122" TargetMode="External" /><Relationship Id="rId18" Type="http://schemas.openxmlformats.org/officeDocument/2006/relationships/hyperlink" Target="https://podminky.urs.cz/item/CS_URS_2024_01/275361821" TargetMode="External" /><Relationship Id="rId19" Type="http://schemas.openxmlformats.org/officeDocument/2006/relationships/hyperlink" Target="https://podminky.urs.cz/item/CS_URS_2024_01/998014221" TargetMode="External" /><Relationship Id="rId20" Type="http://schemas.openxmlformats.org/officeDocument/2006/relationships/hyperlink" Target="https://podminky.urs.cz/item/CS_URS_2024_01/998767103" TargetMode="External" /><Relationship Id="rId2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013294000" TargetMode="External" /><Relationship Id="rId2" Type="http://schemas.openxmlformats.org/officeDocument/2006/relationships/hyperlink" Target="https://podminky.urs.cz/item/CS_URS_2024_01/031002000" TargetMode="Externa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9"/>
  <sheetViews>
    <sheetView showGridLines="0" workbookViewId="0" topLeftCell="A1">
      <selection activeCell="J57" sqref="J57:AF57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9" t="s">
        <v>0</v>
      </c>
      <c r="AZ1" s="19" t="s">
        <v>1</v>
      </c>
      <c r="BA1" s="19" t="s">
        <v>2</v>
      </c>
      <c r="BB1" s="19" t="s">
        <v>3</v>
      </c>
      <c r="BT1" s="19" t="s">
        <v>4</v>
      </c>
      <c r="BU1" s="19" t="s">
        <v>4</v>
      </c>
      <c r="BV1" s="19" t="s">
        <v>5</v>
      </c>
    </row>
    <row r="2" spans="44:72" s="1" customFormat="1" ht="36.95" customHeight="1">
      <c r="AR2" s="346"/>
      <c r="AS2" s="346"/>
      <c r="AT2" s="346"/>
      <c r="AU2" s="346"/>
      <c r="AV2" s="346"/>
      <c r="AW2" s="346"/>
      <c r="AX2" s="346"/>
      <c r="AY2" s="346"/>
      <c r="AZ2" s="346"/>
      <c r="BA2" s="346"/>
      <c r="BB2" s="346"/>
      <c r="BC2" s="346"/>
      <c r="BD2" s="346"/>
      <c r="BE2" s="346"/>
      <c r="BS2" s="20" t="s">
        <v>6</v>
      </c>
      <c r="BT2" s="20" t="s">
        <v>7</v>
      </c>
    </row>
    <row r="3" spans="2:72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BS3" s="20" t="s">
        <v>6</v>
      </c>
      <c r="BT3" s="20" t="s">
        <v>8</v>
      </c>
    </row>
    <row r="4" spans="2:71" s="1" customFormat="1" ht="24.95" customHeight="1">
      <c r="B4" s="24"/>
      <c r="C4" s="25"/>
      <c r="D4" s="26" t="s">
        <v>9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3"/>
      <c r="AS4" s="27" t="s">
        <v>10</v>
      </c>
      <c r="BE4" s="28" t="s">
        <v>11</v>
      </c>
      <c r="BS4" s="20" t="s">
        <v>12</v>
      </c>
    </row>
    <row r="5" spans="2:71" s="1" customFormat="1" ht="12" customHeight="1">
      <c r="B5" s="24"/>
      <c r="C5" s="25"/>
      <c r="D5" s="29" t="s">
        <v>13</v>
      </c>
      <c r="E5" s="25"/>
      <c r="F5" s="25"/>
      <c r="G5" s="25"/>
      <c r="H5" s="25"/>
      <c r="I5" s="25"/>
      <c r="J5" s="25"/>
      <c r="K5" s="377" t="s">
        <v>14</v>
      </c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78"/>
      <c r="AD5" s="378"/>
      <c r="AE5" s="378"/>
      <c r="AF5" s="378"/>
      <c r="AG5" s="378"/>
      <c r="AH5" s="378"/>
      <c r="AI5" s="378"/>
      <c r="AJ5" s="378"/>
      <c r="AK5" s="378"/>
      <c r="AL5" s="378"/>
      <c r="AM5" s="378"/>
      <c r="AN5" s="378"/>
      <c r="AO5" s="378"/>
      <c r="AP5" s="25"/>
      <c r="AQ5" s="25"/>
      <c r="AR5" s="23"/>
      <c r="BE5" s="374" t="s">
        <v>15</v>
      </c>
      <c r="BS5" s="20" t="s">
        <v>6</v>
      </c>
    </row>
    <row r="6" spans="2:71" s="1" customFormat="1" ht="36.95" customHeight="1">
      <c r="B6" s="24"/>
      <c r="C6" s="25"/>
      <c r="D6" s="31" t="s">
        <v>16</v>
      </c>
      <c r="E6" s="25"/>
      <c r="F6" s="25"/>
      <c r="G6" s="25"/>
      <c r="H6" s="25"/>
      <c r="I6" s="25"/>
      <c r="J6" s="25"/>
      <c r="K6" s="379" t="s">
        <v>17</v>
      </c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  <c r="Z6" s="378"/>
      <c r="AA6" s="378"/>
      <c r="AB6" s="378"/>
      <c r="AC6" s="378"/>
      <c r="AD6" s="378"/>
      <c r="AE6" s="378"/>
      <c r="AF6" s="378"/>
      <c r="AG6" s="378"/>
      <c r="AH6" s="378"/>
      <c r="AI6" s="378"/>
      <c r="AJ6" s="378"/>
      <c r="AK6" s="378"/>
      <c r="AL6" s="378"/>
      <c r="AM6" s="378"/>
      <c r="AN6" s="378"/>
      <c r="AO6" s="378"/>
      <c r="AP6" s="25"/>
      <c r="AQ6" s="25"/>
      <c r="AR6" s="23"/>
      <c r="BE6" s="375"/>
      <c r="BS6" s="20" t="s">
        <v>6</v>
      </c>
    </row>
    <row r="7" spans="2:71" s="1" customFormat="1" ht="12" customHeight="1">
      <c r="B7" s="24"/>
      <c r="C7" s="25"/>
      <c r="D7" s="32" t="s">
        <v>18</v>
      </c>
      <c r="E7" s="25"/>
      <c r="F7" s="25"/>
      <c r="G7" s="25"/>
      <c r="H7" s="25"/>
      <c r="I7" s="25"/>
      <c r="J7" s="25"/>
      <c r="K7" s="30" t="s">
        <v>19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2" t="s">
        <v>20</v>
      </c>
      <c r="AL7" s="25"/>
      <c r="AM7" s="25"/>
      <c r="AN7" s="30" t="s">
        <v>19</v>
      </c>
      <c r="AO7" s="25"/>
      <c r="AP7" s="25"/>
      <c r="AQ7" s="25"/>
      <c r="AR7" s="23"/>
      <c r="BE7" s="375"/>
      <c r="BS7" s="20" t="s">
        <v>6</v>
      </c>
    </row>
    <row r="8" spans="2:71" s="1" customFormat="1" ht="12" customHeight="1">
      <c r="B8" s="24"/>
      <c r="C8" s="25"/>
      <c r="D8" s="32" t="s">
        <v>21</v>
      </c>
      <c r="E8" s="25"/>
      <c r="F8" s="25"/>
      <c r="G8" s="25"/>
      <c r="H8" s="25"/>
      <c r="I8" s="25"/>
      <c r="J8" s="25"/>
      <c r="K8" s="30" t="s">
        <v>22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2" t="s">
        <v>23</v>
      </c>
      <c r="AL8" s="25"/>
      <c r="AM8" s="25"/>
      <c r="AN8" s="33" t="s">
        <v>24</v>
      </c>
      <c r="AO8" s="25"/>
      <c r="AP8" s="25"/>
      <c r="AQ8" s="25"/>
      <c r="AR8" s="23"/>
      <c r="BE8" s="375"/>
      <c r="BS8" s="20" t="s">
        <v>6</v>
      </c>
    </row>
    <row r="9" spans="2:71" s="1" customFormat="1" ht="14.45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3"/>
      <c r="BE9" s="375"/>
      <c r="BS9" s="20" t="s">
        <v>6</v>
      </c>
    </row>
    <row r="10" spans="2:71" s="1" customFormat="1" ht="12" customHeight="1">
      <c r="B10" s="24"/>
      <c r="C10" s="25"/>
      <c r="D10" s="32" t="s">
        <v>25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2" t="s">
        <v>26</v>
      </c>
      <c r="AL10" s="25"/>
      <c r="AM10" s="25"/>
      <c r="AN10" s="30" t="s">
        <v>19</v>
      </c>
      <c r="AO10" s="25"/>
      <c r="AP10" s="25"/>
      <c r="AQ10" s="25"/>
      <c r="AR10" s="23"/>
      <c r="BE10" s="375"/>
      <c r="BS10" s="20" t="s">
        <v>6</v>
      </c>
    </row>
    <row r="11" spans="2:71" s="1" customFormat="1" ht="18.4" customHeight="1">
      <c r="B11" s="24"/>
      <c r="C11" s="25"/>
      <c r="D11" s="25"/>
      <c r="E11" s="30" t="s">
        <v>27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2" t="s">
        <v>28</v>
      </c>
      <c r="AL11" s="25"/>
      <c r="AM11" s="25"/>
      <c r="AN11" s="30" t="s">
        <v>19</v>
      </c>
      <c r="AO11" s="25"/>
      <c r="AP11" s="25"/>
      <c r="AQ11" s="25"/>
      <c r="AR11" s="23"/>
      <c r="BE11" s="375"/>
      <c r="BS11" s="20" t="s">
        <v>6</v>
      </c>
    </row>
    <row r="12" spans="2:71" s="1" customFormat="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3"/>
      <c r="BE12" s="375"/>
      <c r="BS12" s="20" t="s">
        <v>6</v>
      </c>
    </row>
    <row r="13" spans="2:71" s="1" customFormat="1" ht="12" customHeight="1">
      <c r="B13" s="24"/>
      <c r="C13" s="25"/>
      <c r="D13" s="32" t="s">
        <v>29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2" t="s">
        <v>26</v>
      </c>
      <c r="AL13" s="25"/>
      <c r="AM13" s="25"/>
      <c r="AN13" s="34" t="s">
        <v>30</v>
      </c>
      <c r="AO13" s="25"/>
      <c r="AP13" s="25"/>
      <c r="AQ13" s="25"/>
      <c r="AR13" s="23"/>
      <c r="BE13" s="375"/>
      <c r="BS13" s="20" t="s">
        <v>6</v>
      </c>
    </row>
    <row r="14" spans="2:71" ht="12.75">
      <c r="B14" s="24"/>
      <c r="C14" s="25"/>
      <c r="D14" s="25"/>
      <c r="E14" s="380" t="s">
        <v>30</v>
      </c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1"/>
      <c r="X14" s="381"/>
      <c r="Y14" s="381"/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1"/>
      <c r="AK14" s="32" t="s">
        <v>28</v>
      </c>
      <c r="AL14" s="25"/>
      <c r="AM14" s="25"/>
      <c r="AN14" s="34" t="s">
        <v>30</v>
      </c>
      <c r="AO14" s="25"/>
      <c r="AP14" s="25"/>
      <c r="AQ14" s="25"/>
      <c r="AR14" s="23"/>
      <c r="BE14" s="375"/>
      <c r="BS14" s="20" t="s">
        <v>6</v>
      </c>
    </row>
    <row r="15" spans="2:71" s="1" customFormat="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3"/>
      <c r="BE15" s="375"/>
      <c r="BS15" s="20" t="s">
        <v>4</v>
      </c>
    </row>
    <row r="16" spans="2:71" s="1" customFormat="1" ht="12" customHeight="1">
      <c r="B16" s="24"/>
      <c r="C16" s="25"/>
      <c r="D16" s="32" t="s">
        <v>31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2" t="s">
        <v>26</v>
      </c>
      <c r="AL16" s="25"/>
      <c r="AM16" s="25"/>
      <c r="AN16" s="30" t="s">
        <v>19</v>
      </c>
      <c r="AO16" s="25"/>
      <c r="AP16" s="25"/>
      <c r="AQ16" s="25"/>
      <c r="AR16" s="23"/>
      <c r="BE16" s="375"/>
      <c r="BS16" s="20" t="s">
        <v>4</v>
      </c>
    </row>
    <row r="17" spans="2:71" s="1" customFormat="1" ht="18.4" customHeight="1">
      <c r="B17" s="24"/>
      <c r="C17" s="25"/>
      <c r="D17" s="25"/>
      <c r="E17" s="30" t="s">
        <v>32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2" t="s">
        <v>28</v>
      </c>
      <c r="AL17" s="25"/>
      <c r="AM17" s="25"/>
      <c r="AN17" s="30" t="s">
        <v>19</v>
      </c>
      <c r="AO17" s="25"/>
      <c r="AP17" s="25"/>
      <c r="AQ17" s="25"/>
      <c r="AR17" s="23"/>
      <c r="BE17" s="375"/>
      <c r="BS17" s="20" t="s">
        <v>33</v>
      </c>
    </row>
    <row r="18" spans="2:71" s="1" customFormat="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3"/>
      <c r="BE18" s="375"/>
      <c r="BS18" s="20" t="s">
        <v>6</v>
      </c>
    </row>
    <row r="19" spans="2:71" s="1" customFormat="1" ht="12" customHeight="1">
      <c r="B19" s="24"/>
      <c r="C19" s="25"/>
      <c r="D19" s="32" t="s">
        <v>34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32" t="s">
        <v>26</v>
      </c>
      <c r="AL19" s="25"/>
      <c r="AM19" s="25"/>
      <c r="AN19" s="30" t="s">
        <v>19</v>
      </c>
      <c r="AO19" s="25"/>
      <c r="AP19" s="25"/>
      <c r="AQ19" s="25"/>
      <c r="AR19" s="23"/>
      <c r="BE19" s="375"/>
      <c r="BS19" s="20" t="s">
        <v>6</v>
      </c>
    </row>
    <row r="20" spans="2:71" s="1" customFormat="1" ht="18.4" customHeight="1">
      <c r="B20" s="24"/>
      <c r="C20" s="25"/>
      <c r="D20" s="25"/>
      <c r="E20" s="30" t="s">
        <v>35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32" t="s">
        <v>28</v>
      </c>
      <c r="AL20" s="25"/>
      <c r="AM20" s="25"/>
      <c r="AN20" s="30" t="s">
        <v>19</v>
      </c>
      <c r="AO20" s="25"/>
      <c r="AP20" s="25"/>
      <c r="AQ20" s="25"/>
      <c r="AR20" s="23"/>
      <c r="BE20" s="375"/>
      <c r="BS20" s="20" t="s">
        <v>33</v>
      </c>
    </row>
    <row r="21" spans="2:57" s="1" customFormat="1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3"/>
      <c r="BE21" s="375"/>
    </row>
    <row r="22" spans="2:57" s="1" customFormat="1" ht="12" customHeight="1">
      <c r="B22" s="24"/>
      <c r="C22" s="25"/>
      <c r="D22" s="32" t="s">
        <v>36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3"/>
      <c r="BE22" s="375"/>
    </row>
    <row r="23" spans="2:57" s="1" customFormat="1" ht="47.25" customHeight="1">
      <c r="B23" s="24"/>
      <c r="C23" s="25"/>
      <c r="D23" s="25"/>
      <c r="E23" s="382" t="s">
        <v>37</v>
      </c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  <c r="AH23" s="382"/>
      <c r="AI23" s="382"/>
      <c r="AJ23" s="382"/>
      <c r="AK23" s="382"/>
      <c r="AL23" s="382"/>
      <c r="AM23" s="382"/>
      <c r="AN23" s="382"/>
      <c r="AO23" s="25"/>
      <c r="AP23" s="25"/>
      <c r="AQ23" s="25"/>
      <c r="AR23" s="23"/>
      <c r="BE23" s="375"/>
    </row>
    <row r="24" spans="2:57" s="1" customFormat="1" ht="6.95" customHeigh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3"/>
      <c r="BE24" s="375"/>
    </row>
    <row r="25" spans="2:57" s="1" customFormat="1" ht="6.95" customHeight="1">
      <c r="B25" s="24"/>
      <c r="C25" s="2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5"/>
      <c r="AQ25" s="25"/>
      <c r="AR25" s="23"/>
      <c r="BE25" s="375"/>
    </row>
    <row r="26" spans="1:57" s="2" customFormat="1" ht="25.9" customHeight="1">
      <c r="A26" s="37"/>
      <c r="B26" s="38"/>
      <c r="C26" s="39"/>
      <c r="D26" s="40" t="s">
        <v>38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383">
        <f>ROUND(AG54,2)</f>
        <v>0</v>
      </c>
      <c r="AL26" s="384"/>
      <c r="AM26" s="384"/>
      <c r="AN26" s="384"/>
      <c r="AO26" s="384"/>
      <c r="AP26" s="39"/>
      <c r="AQ26" s="39"/>
      <c r="AR26" s="42"/>
      <c r="BE26" s="375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2"/>
      <c r="BE27" s="375"/>
    </row>
    <row r="28" spans="1:57" s="2" customFormat="1" ht="12.75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85" t="s">
        <v>39</v>
      </c>
      <c r="M28" s="385"/>
      <c r="N28" s="385"/>
      <c r="O28" s="385"/>
      <c r="P28" s="385"/>
      <c r="Q28" s="39"/>
      <c r="R28" s="39"/>
      <c r="S28" s="39"/>
      <c r="T28" s="39"/>
      <c r="U28" s="39"/>
      <c r="V28" s="39"/>
      <c r="W28" s="385" t="s">
        <v>40</v>
      </c>
      <c r="X28" s="385"/>
      <c r="Y28" s="385"/>
      <c r="Z28" s="385"/>
      <c r="AA28" s="385"/>
      <c r="AB28" s="385"/>
      <c r="AC28" s="385"/>
      <c r="AD28" s="385"/>
      <c r="AE28" s="385"/>
      <c r="AF28" s="39"/>
      <c r="AG28" s="39"/>
      <c r="AH28" s="39"/>
      <c r="AI28" s="39"/>
      <c r="AJ28" s="39"/>
      <c r="AK28" s="385" t="s">
        <v>41</v>
      </c>
      <c r="AL28" s="385"/>
      <c r="AM28" s="385"/>
      <c r="AN28" s="385"/>
      <c r="AO28" s="385"/>
      <c r="AP28" s="39"/>
      <c r="AQ28" s="39"/>
      <c r="AR28" s="42"/>
      <c r="BE28" s="375"/>
    </row>
    <row r="29" spans="2:57" s="3" customFormat="1" ht="14.45" customHeight="1">
      <c r="B29" s="43"/>
      <c r="C29" s="44"/>
      <c r="D29" s="32" t="s">
        <v>42</v>
      </c>
      <c r="E29" s="44"/>
      <c r="F29" s="32" t="s">
        <v>43</v>
      </c>
      <c r="G29" s="44"/>
      <c r="H29" s="44"/>
      <c r="I29" s="44"/>
      <c r="J29" s="44"/>
      <c r="K29" s="44"/>
      <c r="L29" s="369">
        <v>0.21</v>
      </c>
      <c r="M29" s="368"/>
      <c r="N29" s="368"/>
      <c r="O29" s="368"/>
      <c r="P29" s="368"/>
      <c r="Q29" s="44"/>
      <c r="R29" s="44"/>
      <c r="S29" s="44"/>
      <c r="T29" s="44"/>
      <c r="U29" s="44"/>
      <c r="V29" s="44"/>
      <c r="W29" s="367">
        <f>ROUND(AZ54,2)</f>
        <v>0</v>
      </c>
      <c r="X29" s="368"/>
      <c r="Y29" s="368"/>
      <c r="Z29" s="368"/>
      <c r="AA29" s="368"/>
      <c r="AB29" s="368"/>
      <c r="AC29" s="368"/>
      <c r="AD29" s="368"/>
      <c r="AE29" s="368"/>
      <c r="AF29" s="44"/>
      <c r="AG29" s="44"/>
      <c r="AH29" s="44"/>
      <c r="AI29" s="44"/>
      <c r="AJ29" s="44"/>
      <c r="AK29" s="367">
        <f>ROUND(AV54,2)</f>
        <v>0</v>
      </c>
      <c r="AL29" s="368"/>
      <c r="AM29" s="368"/>
      <c r="AN29" s="368"/>
      <c r="AO29" s="368"/>
      <c r="AP29" s="44"/>
      <c r="AQ29" s="44"/>
      <c r="AR29" s="45"/>
      <c r="BE29" s="376"/>
    </row>
    <row r="30" spans="2:57" s="3" customFormat="1" ht="14.45" customHeight="1">
      <c r="B30" s="43"/>
      <c r="C30" s="44"/>
      <c r="D30" s="44"/>
      <c r="E30" s="44"/>
      <c r="F30" s="32" t="s">
        <v>44</v>
      </c>
      <c r="G30" s="44"/>
      <c r="H30" s="44"/>
      <c r="I30" s="44"/>
      <c r="J30" s="44"/>
      <c r="K30" s="44"/>
      <c r="L30" s="369">
        <v>0.12</v>
      </c>
      <c r="M30" s="368"/>
      <c r="N30" s="368"/>
      <c r="O30" s="368"/>
      <c r="P30" s="368"/>
      <c r="Q30" s="44"/>
      <c r="R30" s="44"/>
      <c r="S30" s="44"/>
      <c r="T30" s="44"/>
      <c r="U30" s="44"/>
      <c r="V30" s="44"/>
      <c r="W30" s="367">
        <f>ROUND(BA54,2)</f>
        <v>0</v>
      </c>
      <c r="X30" s="368"/>
      <c r="Y30" s="368"/>
      <c r="Z30" s="368"/>
      <c r="AA30" s="368"/>
      <c r="AB30" s="368"/>
      <c r="AC30" s="368"/>
      <c r="AD30" s="368"/>
      <c r="AE30" s="368"/>
      <c r="AF30" s="44"/>
      <c r="AG30" s="44"/>
      <c r="AH30" s="44"/>
      <c r="AI30" s="44"/>
      <c r="AJ30" s="44"/>
      <c r="AK30" s="367">
        <f>ROUND(AW54,2)</f>
        <v>0</v>
      </c>
      <c r="AL30" s="368"/>
      <c r="AM30" s="368"/>
      <c r="AN30" s="368"/>
      <c r="AO30" s="368"/>
      <c r="AP30" s="44"/>
      <c r="AQ30" s="44"/>
      <c r="AR30" s="45"/>
      <c r="BE30" s="376"/>
    </row>
    <row r="31" spans="2:57" s="3" customFormat="1" ht="14.45" customHeight="1" hidden="1">
      <c r="B31" s="43"/>
      <c r="C31" s="44"/>
      <c r="D31" s="44"/>
      <c r="E31" s="44"/>
      <c r="F31" s="32" t="s">
        <v>45</v>
      </c>
      <c r="G31" s="44"/>
      <c r="H31" s="44"/>
      <c r="I31" s="44"/>
      <c r="J31" s="44"/>
      <c r="K31" s="44"/>
      <c r="L31" s="369">
        <v>0.21</v>
      </c>
      <c r="M31" s="368"/>
      <c r="N31" s="368"/>
      <c r="O31" s="368"/>
      <c r="P31" s="368"/>
      <c r="Q31" s="44"/>
      <c r="R31" s="44"/>
      <c r="S31" s="44"/>
      <c r="T31" s="44"/>
      <c r="U31" s="44"/>
      <c r="V31" s="44"/>
      <c r="W31" s="367">
        <f>ROUND(BB54,2)</f>
        <v>0</v>
      </c>
      <c r="X31" s="368"/>
      <c r="Y31" s="368"/>
      <c r="Z31" s="368"/>
      <c r="AA31" s="368"/>
      <c r="AB31" s="368"/>
      <c r="AC31" s="368"/>
      <c r="AD31" s="368"/>
      <c r="AE31" s="368"/>
      <c r="AF31" s="44"/>
      <c r="AG31" s="44"/>
      <c r="AH31" s="44"/>
      <c r="AI31" s="44"/>
      <c r="AJ31" s="44"/>
      <c r="AK31" s="367">
        <v>0</v>
      </c>
      <c r="AL31" s="368"/>
      <c r="AM31" s="368"/>
      <c r="AN31" s="368"/>
      <c r="AO31" s="368"/>
      <c r="AP31" s="44"/>
      <c r="AQ31" s="44"/>
      <c r="AR31" s="45"/>
      <c r="BE31" s="376"/>
    </row>
    <row r="32" spans="2:57" s="3" customFormat="1" ht="14.45" customHeight="1" hidden="1">
      <c r="B32" s="43"/>
      <c r="C32" s="44"/>
      <c r="D32" s="44"/>
      <c r="E32" s="44"/>
      <c r="F32" s="32" t="s">
        <v>46</v>
      </c>
      <c r="G32" s="44"/>
      <c r="H32" s="44"/>
      <c r="I32" s="44"/>
      <c r="J32" s="44"/>
      <c r="K32" s="44"/>
      <c r="L32" s="369">
        <v>0.12</v>
      </c>
      <c r="M32" s="368"/>
      <c r="N32" s="368"/>
      <c r="O32" s="368"/>
      <c r="P32" s="368"/>
      <c r="Q32" s="44"/>
      <c r="R32" s="44"/>
      <c r="S32" s="44"/>
      <c r="T32" s="44"/>
      <c r="U32" s="44"/>
      <c r="V32" s="44"/>
      <c r="W32" s="367">
        <f>ROUND(BC54,2)</f>
        <v>0</v>
      </c>
      <c r="X32" s="368"/>
      <c r="Y32" s="368"/>
      <c r="Z32" s="368"/>
      <c r="AA32" s="368"/>
      <c r="AB32" s="368"/>
      <c r="AC32" s="368"/>
      <c r="AD32" s="368"/>
      <c r="AE32" s="368"/>
      <c r="AF32" s="44"/>
      <c r="AG32" s="44"/>
      <c r="AH32" s="44"/>
      <c r="AI32" s="44"/>
      <c r="AJ32" s="44"/>
      <c r="AK32" s="367">
        <v>0</v>
      </c>
      <c r="AL32" s="368"/>
      <c r="AM32" s="368"/>
      <c r="AN32" s="368"/>
      <c r="AO32" s="368"/>
      <c r="AP32" s="44"/>
      <c r="AQ32" s="44"/>
      <c r="AR32" s="45"/>
      <c r="BE32" s="376"/>
    </row>
    <row r="33" spans="2:44" s="3" customFormat="1" ht="14.45" customHeight="1" hidden="1">
      <c r="B33" s="43"/>
      <c r="C33" s="44"/>
      <c r="D33" s="44"/>
      <c r="E33" s="44"/>
      <c r="F33" s="32" t="s">
        <v>47</v>
      </c>
      <c r="G33" s="44"/>
      <c r="H33" s="44"/>
      <c r="I33" s="44"/>
      <c r="J33" s="44"/>
      <c r="K33" s="44"/>
      <c r="L33" s="369">
        <v>0</v>
      </c>
      <c r="M33" s="368"/>
      <c r="N33" s="368"/>
      <c r="O33" s="368"/>
      <c r="P33" s="368"/>
      <c r="Q33" s="44"/>
      <c r="R33" s="44"/>
      <c r="S33" s="44"/>
      <c r="T33" s="44"/>
      <c r="U33" s="44"/>
      <c r="V33" s="44"/>
      <c r="W33" s="367">
        <f>ROUND(BD54,2)</f>
        <v>0</v>
      </c>
      <c r="X33" s="368"/>
      <c r="Y33" s="368"/>
      <c r="Z33" s="368"/>
      <c r="AA33" s="368"/>
      <c r="AB33" s="368"/>
      <c r="AC33" s="368"/>
      <c r="AD33" s="368"/>
      <c r="AE33" s="368"/>
      <c r="AF33" s="44"/>
      <c r="AG33" s="44"/>
      <c r="AH33" s="44"/>
      <c r="AI33" s="44"/>
      <c r="AJ33" s="44"/>
      <c r="AK33" s="367">
        <v>0</v>
      </c>
      <c r="AL33" s="368"/>
      <c r="AM33" s="368"/>
      <c r="AN33" s="368"/>
      <c r="AO33" s="368"/>
      <c r="AP33" s="44"/>
      <c r="AQ33" s="44"/>
      <c r="AR33" s="45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2"/>
      <c r="BE34" s="37"/>
    </row>
    <row r="35" spans="1:57" s="2" customFormat="1" ht="25.9" customHeight="1">
      <c r="A35" s="37"/>
      <c r="B35" s="38"/>
      <c r="C35" s="46"/>
      <c r="D35" s="47" t="s">
        <v>48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49</v>
      </c>
      <c r="U35" s="48"/>
      <c r="V35" s="48"/>
      <c r="W35" s="48"/>
      <c r="X35" s="370" t="s">
        <v>50</v>
      </c>
      <c r="Y35" s="371"/>
      <c r="Z35" s="371"/>
      <c r="AA35" s="371"/>
      <c r="AB35" s="371"/>
      <c r="AC35" s="48"/>
      <c r="AD35" s="48"/>
      <c r="AE35" s="48"/>
      <c r="AF35" s="48"/>
      <c r="AG35" s="48"/>
      <c r="AH35" s="48"/>
      <c r="AI35" s="48"/>
      <c r="AJ35" s="48"/>
      <c r="AK35" s="372">
        <f>SUM(AK26:AK33)</f>
        <v>0</v>
      </c>
      <c r="AL35" s="371"/>
      <c r="AM35" s="371"/>
      <c r="AN35" s="371"/>
      <c r="AO35" s="373"/>
      <c r="AP35" s="46"/>
      <c r="AQ35" s="46"/>
      <c r="AR35" s="42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2"/>
      <c r="BE36" s="37"/>
    </row>
    <row r="37" spans="1:57" s="2" customFormat="1" ht="6.95" customHeight="1">
      <c r="A37" s="37"/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42"/>
      <c r="BE37" s="37"/>
    </row>
    <row r="41" spans="1:57" s="2" customFormat="1" ht="6.95" customHeight="1">
      <c r="A41" s="37"/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42"/>
      <c r="BE41" s="37"/>
    </row>
    <row r="42" spans="1:57" s="2" customFormat="1" ht="24.95" customHeight="1">
      <c r="A42" s="37"/>
      <c r="B42" s="38"/>
      <c r="C42" s="26" t="s">
        <v>51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2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2"/>
      <c r="BE43" s="37"/>
    </row>
    <row r="44" spans="2:44" s="4" customFormat="1" ht="12" customHeight="1">
      <c r="B44" s="54"/>
      <c r="C44" s="32" t="s">
        <v>13</v>
      </c>
      <c r="D44" s="55"/>
      <c r="E44" s="55"/>
      <c r="F44" s="55"/>
      <c r="G44" s="55"/>
      <c r="H44" s="55"/>
      <c r="I44" s="55"/>
      <c r="J44" s="55"/>
      <c r="K44" s="55"/>
      <c r="L44" s="55" t="str">
        <f>K5</f>
        <v>24-SO002</v>
      </c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6"/>
    </row>
    <row r="45" spans="2:44" s="5" customFormat="1" ht="36.95" customHeight="1">
      <c r="B45" s="57"/>
      <c r="C45" s="58" t="s">
        <v>16</v>
      </c>
      <c r="D45" s="59"/>
      <c r="E45" s="59"/>
      <c r="F45" s="59"/>
      <c r="G45" s="59"/>
      <c r="H45" s="59"/>
      <c r="I45" s="59"/>
      <c r="J45" s="59"/>
      <c r="K45" s="59"/>
      <c r="L45" s="356" t="str">
        <f>K6</f>
        <v>Litomyšl - cíle cest - rozhledna</v>
      </c>
      <c r="M45" s="357"/>
      <c r="N45" s="357"/>
      <c r="O45" s="357"/>
      <c r="P45" s="357"/>
      <c r="Q45" s="357"/>
      <c r="R45" s="357"/>
      <c r="S45" s="357"/>
      <c r="T45" s="357"/>
      <c r="U45" s="357"/>
      <c r="V45" s="357"/>
      <c r="W45" s="357"/>
      <c r="X45" s="357"/>
      <c r="Y45" s="357"/>
      <c r="Z45" s="357"/>
      <c r="AA45" s="357"/>
      <c r="AB45" s="357"/>
      <c r="AC45" s="357"/>
      <c r="AD45" s="357"/>
      <c r="AE45" s="357"/>
      <c r="AF45" s="357"/>
      <c r="AG45" s="357"/>
      <c r="AH45" s="357"/>
      <c r="AI45" s="357"/>
      <c r="AJ45" s="357"/>
      <c r="AK45" s="357"/>
      <c r="AL45" s="357"/>
      <c r="AM45" s="357"/>
      <c r="AN45" s="357"/>
      <c r="AO45" s="357"/>
      <c r="AP45" s="59"/>
      <c r="AQ45" s="59"/>
      <c r="AR45" s="60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2"/>
      <c r="BE46" s="37"/>
    </row>
    <row r="47" spans="1:57" s="2" customFormat="1" ht="12" customHeight="1">
      <c r="A47" s="37"/>
      <c r="B47" s="38"/>
      <c r="C47" s="32" t="s">
        <v>21</v>
      </c>
      <c r="D47" s="39"/>
      <c r="E47" s="39"/>
      <c r="F47" s="39"/>
      <c r="G47" s="39"/>
      <c r="H47" s="39"/>
      <c r="I47" s="39"/>
      <c r="J47" s="39"/>
      <c r="K47" s="39"/>
      <c r="L47" s="61" t="str">
        <f>IF(K8="","",K8)</f>
        <v>Litomyšl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2" t="s">
        <v>23</v>
      </c>
      <c r="AJ47" s="39"/>
      <c r="AK47" s="39"/>
      <c r="AL47" s="39"/>
      <c r="AM47" s="358" t="str">
        <f>IF(AN8="","",AN8)</f>
        <v>8. 1. 2024</v>
      </c>
      <c r="AN47" s="358"/>
      <c r="AO47" s="39"/>
      <c r="AP47" s="39"/>
      <c r="AQ47" s="39"/>
      <c r="AR47" s="42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2"/>
      <c r="BE48" s="37"/>
    </row>
    <row r="49" spans="1:57" s="2" customFormat="1" ht="15.2" customHeight="1">
      <c r="A49" s="37"/>
      <c r="B49" s="38"/>
      <c r="C49" s="32" t="s">
        <v>25</v>
      </c>
      <c r="D49" s="39"/>
      <c r="E49" s="39"/>
      <c r="F49" s="39"/>
      <c r="G49" s="39"/>
      <c r="H49" s="39"/>
      <c r="I49" s="39"/>
      <c r="J49" s="39"/>
      <c r="K49" s="39"/>
      <c r="L49" s="55" t="str">
        <f>IF(E11="","",E11)</f>
        <v>město Litomyšl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2" t="s">
        <v>31</v>
      </c>
      <c r="AJ49" s="39"/>
      <c r="AK49" s="39"/>
      <c r="AL49" s="39"/>
      <c r="AM49" s="359" t="str">
        <f>IF(E17="","",E17)</f>
        <v>atelier-r, s.r.o., Olomouc</v>
      </c>
      <c r="AN49" s="360"/>
      <c r="AO49" s="360"/>
      <c r="AP49" s="360"/>
      <c r="AQ49" s="39"/>
      <c r="AR49" s="42"/>
      <c r="AS49" s="361" t="s">
        <v>52</v>
      </c>
      <c r="AT49" s="362"/>
      <c r="AU49" s="63"/>
      <c r="AV49" s="63"/>
      <c r="AW49" s="63"/>
      <c r="AX49" s="63"/>
      <c r="AY49" s="63"/>
      <c r="AZ49" s="63"/>
      <c r="BA49" s="63"/>
      <c r="BB49" s="63"/>
      <c r="BC49" s="63"/>
      <c r="BD49" s="64"/>
      <c r="BE49" s="37"/>
    </row>
    <row r="50" spans="1:57" s="2" customFormat="1" ht="15.2" customHeight="1">
      <c r="A50" s="37"/>
      <c r="B50" s="38"/>
      <c r="C50" s="32" t="s">
        <v>29</v>
      </c>
      <c r="D50" s="39"/>
      <c r="E50" s="39"/>
      <c r="F50" s="39"/>
      <c r="G50" s="39"/>
      <c r="H50" s="39"/>
      <c r="I50" s="39"/>
      <c r="J50" s="39"/>
      <c r="K50" s="39"/>
      <c r="L50" s="55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2" t="s">
        <v>34</v>
      </c>
      <c r="AJ50" s="39"/>
      <c r="AK50" s="39"/>
      <c r="AL50" s="39"/>
      <c r="AM50" s="359" t="str">
        <f>IF(E20="","",E20)</f>
        <v xml:space="preserve"> </v>
      </c>
      <c r="AN50" s="360"/>
      <c r="AO50" s="360"/>
      <c r="AP50" s="360"/>
      <c r="AQ50" s="39"/>
      <c r="AR50" s="42"/>
      <c r="AS50" s="363"/>
      <c r="AT50" s="364"/>
      <c r="AU50" s="65"/>
      <c r="AV50" s="65"/>
      <c r="AW50" s="65"/>
      <c r="AX50" s="65"/>
      <c r="AY50" s="65"/>
      <c r="AZ50" s="65"/>
      <c r="BA50" s="65"/>
      <c r="BB50" s="65"/>
      <c r="BC50" s="65"/>
      <c r="BD50" s="66"/>
      <c r="BE50" s="37"/>
    </row>
    <row r="51" spans="1:57" s="2" customFormat="1" ht="10.9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2"/>
      <c r="AS51" s="365"/>
      <c r="AT51" s="366"/>
      <c r="AU51" s="67"/>
      <c r="AV51" s="67"/>
      <c r="AW51" s="67"/>
      <c r="AX51" s="67"/>
      <c r="AY51" s="67"/>
      <c r="AZ51" s="67"/>
      <c r="BA51" s="67"/>
      <c r="BB51" s="67"/>
      <c r="BC51" s="67"/>
      <c r="BD51" s="68"/>
      <c r="BE51" s="37"/>
    </row>
    <row r="52" spans="1:57" s="2" customFormat="1" ht="29.25" customHeight="1">
      <c r="A52" s="37"/>
      <c r="B52" s="38"/>
      <c r="C52" s="350" t="s">
        <v>53</v>
      </c>
      <c r="D52" s="351"/>
      <c r="E52" s="351"/>
      <c r="F52" s="351"/>
      <c r="G52" s="351"/>
      <c r="H52" s="69"/>
      <c r="I52" s="352" t="s">
        <v>54</v>
      </c>
      <c r="J52" s="351"/>
      <c r="K52" s="351"/>
      <c r="L52" s="351"/>
      <c r="M52" s="351"/>
      <c r="N52" s="351"/>
      <c r="O52" s="351"/>
      <c r="P52" s="351"/>
      <c r="Q52" s="351"/>
      <c r="R52" s="351"/>
      <c r="S52" s="351"/>
      <c r="T52" s="351"/>
      <c r="U52" s="351"/>
      <c r="V52" s="351"/>
      <c r="W52" s="351"/>
      <c r="X52" s="351"/>
      <c r="Y52" s="351"/>
      <c r="Z52" s="351"/>
      <c r="AA52" s="351"/>
      <c r="AB52" s="351"/>
      <c r="AC52" s="351"/>
      <c r="AD52" s="351"/>
      <c r="AE52" s="351"/>
      <c r="AF52" s="351"/>
      <c r="AG52" s="353" t="s">
        <v>55</v>
      </c>
      <c r="AH52" s="351"/>
      <c r="AI52" s="351"/>
      <c r="AJ52" s="351"/>
      <c r="AK52" s="351"/>
      <c r="AL52" s="351"/>
      <c r="AM52" s="351"/>
      <c r="AN52" s="352" t="s">
        <v>56</v>
      </c>
      <c r="AO52" s="351"/>
      <c r="AP52" s="351"/>
      <c r="AQ52" s="70" t="s">
        <v>57</v>
      </c>
      <c r="AR52" s="42"/>
      <c r="AS52" s="71" t="s">
        <v>58</v>
      </c>
      <c r="AT52" s="72" t="s">
        <v>59</v>
      </c>
      <c r="AU52" s="72" t="s">
        <v>60</v>
      </c>
      <c r="AV52" s="72" t="s">
        <v>61</v>
      </c>
      <c r="AW52" s="72" t="s">
        <v>62</v>
      </c>
      <c r="AX52" s="72" t="s">
        <v>63</v>
      </c>
      <c r="AY52" s="72" t="s">
        <v>64</v>
      </c>
      <c r="AZ52" s="72" t="s">
        <v>65</v>
      </c>
      <c r="BA52" s="72" t="s">
        <v>66</v>
      </c>
      <c r="BB52" s="72" t="s">
        <v>67</v>
      </c>
      <c r="BC52" s="72" t="s">
        <v>68</v>
      </c>
      <c r="BD52" s="73" t="s">
        <v>69</v>
      </c>
      <c r="BE52" s="37"/>
    </row>
    <row r="53" spans="1:57" s="2" customFormat="1" ht="10.9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2"/>
      <c r="AS53" s="74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6"/>
      <c r="BE53" s="37"/>
    </row>
    <row r="54" spans="2:90" s="6" customFormat="1" ht="32.45" customHeight="1">
      <c r="B54" s="77"/>
      <c r="C54" s="78" t="s">
        <v>70</v>
      </c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354">
        <f>ROUND(SUM(AG55:AG57),2)</f>
        <v>0</v>
      </c>
      <c r="AH54" s="354"/>
      <c r="AI54" s="354"/>
      <c r="AJ54" s="354"/>
      <c r="AK54" s="354"/>
      <c r="AL54" s="354"/>
      <c r="AM54" s="354"/>
      <c r="AN54" s="355">
        <f>SUM(AG54,AT54)</f>
        <v>0</v>
      </c>
      <c r="AO54" s="355"/>
      <c r="AP54" s="355"/>
      <c r="AQ54" s="81" t="s">
        <v>19</v>
      </c>
      <c r="AR54" s="82"/>
      <c r="AS54" s="83">
        <f>ROUND(SUM(AS55:AS57),2)</f>
        <v>0</v>
      </c>
      <c r="AT54" s="84">
        <f>ROUND(SUM(AV54:AW54),2)</f>
        <v>0</v>
      </c>
      <c r="AU54" s="85">
        <f>ROUND(SUM(AU55:AU57),5)</f>
        <v>0</v>
      </c>
      <c r="AV54" s="84">
        <f>ROUND(AZ54*L29,2)</f>
        <v>0</v>
      </c>
      <c r="AW54" s="84">
        <f>ROUND(BA54*L30,2)</f>
        <v>0</v>
      </c>
      <c r="AX54" s="84">
        <f>ROUND(BB54*L29,2)</f>
        <v>0</v>
      </c>
      <c r="AY54" s="84">
        <f>ROUND(BC54*L30,2)</f>
        <v>0</v>
      </c>
      <c r="AZ54" s="84">
        <f>ROUND(SUM(AZ55:AZ57),2)</f>
        <v>0</v>
      </c>
      <c r="BA54" s="84">
        <f>ROUND(SUM(BA55:BA57),2)</f>
        <v>0</v>
      </c>
      <c r="BB54" s="84">
        <f>ROUND(SUM(BB55:BB57),2)</f>
        <v>0</v>
      </c>
      <c r="BC54" s="84">
        <f>ROUND(SUM(BC55:BC57),2)</f>
        <v>0</v>
      </c>
      <c r="BD54" s="86">
        <f>ROUND(SUM(BD55:BD57),2)</f>
        <v>0</v>
      </c>
      <c r="BS54" s="87" t="s">
        <v>71</v>
      </c>
      <c r="BT54" s="87" t="s">
        <v>72</v>
      </c>
      <c r="BU54" s="88" t="s">
        <v>73</v>
      </c>
      <c r="BV54" s="87" t="s">
        <v>74</v>
      </c>
      <c r="BW54" s="87" t="s">
        <v>5</v>
      </c>
      <c r="BX54" s="87" t="s">
        <v>75</v>
      </c>
      <c r="CL54" s="87" t="s">
        <v>19</v>
      </c>
    </row>
    <row r="55" spans="1:91" s="7" customFormat="1" ht="37.5" customHeight="1">
      <c r="A55" s="89" t="s">
        <v>76</v>
      </c>
      <c r="B55" s="90"/>
      <c r="C55" s="91"/>
      <c r="D55" s="349" t="s">
        <v>77</v>
      </c>
      <c r="E55" s="349"/>
      <c r="F55" s="349"/>
      <c r="G55" s="349"/>
      <c r="H55" s="349"/>
      <c r="I55" s="92"/>
      <c r="J55" s="349" t="s">
        <v>78</v>
      </c>
      <c r="K55" s="349"/>
      <c r="L55" s="349"/>
      <c r="M55" s="349"/>
      <c r="N55" s="349"/>
      <c r="O55" s="349"/>
      <c r="P55" s="349"/>
      <c r="Q55" s="349"/>
      <c r="R55" s="349"/>
      <c r="S55" s="349"/>
      <c r="T55" s="349"/>
      <c r="U55" s="349"/>
      <c r="V55" s="349"/>
      <c r="W55" s="349"/>
      <c r="X55" s="349"/>
      <c r="Y55" s="349"/>
      <c r="Z55" s="349"/>
      <c r="AA55" s="349"/>
      <c r="AB55" s="349"/>
      <c r="AC55" s="349"/>
      <c r="AD55" s="349"/>
      <c r="AE55" s="349"/>
      <c r="AF55" s="349"/>
      <c r="AG55" s="347">
        <f>'24-SO002-01 - Rozhledna'!J30</f>
        <v>0</v>
      </c>
      <c r="AH55" s="348"/>
      <c r="AI55" s="348"/>
      <c r="AJ55" s="348"/>
      <c r="AK55" s="348"/>
      <c r="AL55" s="348"/>
      <c r="AM55" s="348"/>
      <c r="AN55" s="347">
        <f>SUM(AG55,AT55)</f>
        <v>0</v>
      </c>
      <c r="AO55" s="348"/>
      <c r="AP55" s="348"/>
      <c r="AQ55" s="93" t="s">
        <v>79</v>
      </c>
      <c r="AR55" s="94"/>
      <c r="AS55" s="95">
        <v>0</v>
      </c>
      <c r="AT55" s="96">
        <f>ROUND(SUM(AV55:AW55),2)</f>
        <v>0</v>
      </c>
      <c r="AU55" s="97">
        <f>'24-SO002-01 - Rozhledna'!P90</f>
        <v>0</v>
      </c>
      <c r="AV55" s="96">
        <f>'24-SO002-01 - Rozhledna'!J33</f>
        <v>0</v>
      </c>
      <c r="AW55" s="96">
        <f>'24-SO002-01 - Rozhledna'!J34</f>
        <v>0</v>
      </c>
      <c r="AX55" s="96">
        <f>'24-SO002-01 - Rozhledna'!J35</f>
        <v>0</v>
      </c>
      <c r="AY55" s="96">
        <f>'24-SO002-01 - Rozhledna'!J36</f>
        <v>0</v>
      </c>
      <c r="AZ55" s="96">
        <f>'24-SO002-01 - Rozhledna'!F33</f>
        <v>0</v>
      </c>
      <c r="BA55" s="96">
        <f>'24-SO002-01 - Rozhledna'!F34</f>
        <v>0</v>
      </c>
      <c r="BB55" s="96">
        <f>'24-SO002-01 - Rozhledna'!F35</f>
        <v>0</v>
      </c>
      <c r="BC55" s="96">
        <f>'24-SO002-01 - Rozhledna'!F36</f>
        <v>0</v>
      </c>
      <c r="BD55" s="98">
        <f>'24-SO002-01 - Rozhledna'!F37</f>
        <v>0</v>
      </c>
      <c r="BT55" s="99" t="s">
        <v>80</v>
      </c>
      <c r="BV55" s="99" t="s">
        <v>74</v>
      </c>
      <c r="BW55" s="99" t="s">
        <v>81</v>
      </c>
      <c r="BX55" s="99" t="s">
        <v>5</v>
      </c>
      <c r="CL55" s="99" t="s">
        <v>19</v>
      </c>
      <c r="CM55" s="99" t="s">
        <v>82</v>
      </c>
    </row>
    <row r="56" spans="1:91" s="7" customFormat="1" ht="37.5" customHeight="1">
      <c r="A56" s="89" t="s">
        <v>76</v>
      </c>
      <c r="B56" s="90"/>
      <c r="C56" s="91"/>
      <c r="D56" s="349" t="s">
        <v>83</v>
      </c>
      <c r="E56" s="349"/>
      <c r="F56" s="349"/>
      <c r="G56" s="349"/>
      <c r="H56" s="349"/>
      <c r="I56" s="92"/>
      <c r="J56" s="349" t="s">
        <v>84</v>
      </c>
      <c r="K56" s="349"/>
      <c r="L56" s="349"/>
      <c r="M56" s="349"/>
      <c r="N56" s="349"/>
      <c r="O56" s="349"/>
      <c r="P56" s="349"/>
      <c r="Q56" s="349"/>
      <c r="R56" s="349"/>
      <c r="S56" s="349"/>
      <c r="T56" s="349"/>
      <c r="U56" s="349"/>
      <c r="V56" s="349"/>
      <c r="W56" s="349"/>
      <c r="X56" s="349"/>
      <c r="Y56" s="349"/>
      <c r="Z56" s="349"/>
      <c r="AA56" s="349"/>
      <c r="AB56" s="349"/>
      <c r="AC56" s="349"/>
      <c r="AD56" s="349"/>
      <c r="AE56" s="349"/>
      <c r="AF56" s="349"/>
      <c r="AG56" s="347">
        <f>'24-SO002-02 - Vedlejší a ...'!J30</f>
        <v>0</v>
      </c>
      <c r="AH56" s="348"/>
      <c r="AI56" s="348"/>
      <c r="AJ56" s="348"/>
      <c r="AK56" s="348"/>
      <c r="AL56" s="348"/>
      <c r="AM56" s="348"/>
      <c r="AN56" s="347">
        <f>SUM(AG56,AT56)</f>
        <v>0</v>
      </c>
      <c r="AO56" s="348"/>
      <c r="AP56" s="348"/>
      <c r="AQ56" s="93" t="s">
        <v>85</v>
      </c>
      <c r="AR56" s="94"/>
      <c r="AS56" s="95">
        <v>0</v>
      </c>
      <c r="AT56" s="96">
        <f>ROUND(SUM(AV56:AW56),2)</f>
        <v>0</v>
      </c>
      <c r="AU56" s="97">
        <f>'24-SO002-02 - Vedlejší a ...'!P82</f>
        <v>0</v>
      </c>
      <c r="AV56" s="96">
        <f>'24-SO002-02 - Vedlejší a ...'!J33</f>
        <v>0</v>
      </c>
      <c r="AW56" s="96">
        <f>'24-SO002-02 - Vedlejší a ...'!J34</f>
        <v>0</v>
      </c>
      <c r="AX56" s="96">
        <f>'24-SO002-02 - Vedlejší a ...'!J35</f>
        <v>0</v>
      </c>
      <c r="AY56" s="96">
        <f>'24-SO002-02 - Vedlejší a ...'!J36</f>
        <v>0</v>
      </c>
      <c r="AZ56" s="96">
        <f>'24-SO002-02 - Vedlejší a ...'!F33</f>
        <v>0</v>
      </c>
      <c r="BA56" s="96">
        <f>'24-SO002-02 - Vedlejší a ...'!F34</f>
        <v>0</v>
      </c>
      <c r="BB56" s="96">
        <f>'24-SO002-02 - Vedlejší a ...'!F35</f>
        <v>0</v>
      </c>
      <c r="BC56" s="96">
        <f>'24-SO002-02 - Vedlejší a ...'!F36</f>
        <v>0</v>
      </c>
      <c r="BD56" s="98">
        <f>'24-SO002-02 - Vedlejší a ...'!F37</f>
        <v>0</v>
      </c>
      <c r="BT56" s="99" t="s">
        <v>80</v>
      </c>
      <c r="BV56" s="99" t="s">
        <v>74</v>
      </c>
      <c r="BW56" s="99" t="s">
        <v>86</v>
      </c>
      <c r="BX56" s="99" t="s">
        <v>5</v>
      </c>
      <c r="CL56" s="99" t="s">
        <v>19</v>
      </c>
      <c r="CM56" s="99" t="s">
        <v>82</v>
      </c>
    </row>
    <row r="57" spans="1:91" s="7" customFormat="1" ht="37.5" customHeight="1">
      <c r="A57" s="89" t="s">
        <v>76</v>
      </c>
      <c r="B57" s="90"/>
      <c r="C57" s="91"/>
      <c r="D57" s="349" t="s">
        <v>87</v>
      </c>
      <c r="E57" s="349"/>
      <c r="F57" s="349"/>
      <c r="G57" s="349"/>
      <c r="H57" s="349"/>
      <c r="I57" s="92"/>
      <c r="J57" s="349" t="s">
        <v>88</v>
      </c>
      <c r="K57" s="349"/>
      <c r="L57" s="349"/>
      <c r="M57" s="349"/>
      <c r="N57" s="349"/>
      <c r="O57" s="349"/>
      <c r="P57" s="349"/>
      <c r="Q57" s="349"/>
      <c r="R57" s="349"/>
      <c r="S57" s="349"/>
      <c r="T57" s="349"/>
      <c r="U57" s="349"/>
      <c r="V57" s="349"/>
      <c r="W57" s="349"/>
      <c r="X57" s="349"/>
      <c r="Y57" s="349"/>
      <c r="Z57" s="349"/>
      <c r="AA57" s="349"/>
      <c r="AB57" s="349"/>
      <c r="AC57" s="349"/>
      <c r="AD57" s="349"/>
      <c r="AE57" s="349"/>
      <c r="AF57" s="349"/>
      <c r="AG57" s="347">
        <f>'24-SO002-03 - Ostatní nák...'!J30</f>
        <v>0</v>
      </c>
      <c r="AH57" s="348"/>
      <c r="AI57" s="348"/>
      <c r="AJ57" s="348"/>
      <c r="AK57" s="348"/>
      <c r="AL57" s="348"/>
      <c r="AM57" s="348"/>
      <c r="AN57" s="347">
        <f>SUM(AG57,AT57)</f>
        <v>0</v>
      </c>
      <c r="AO57" s="348"/>
      <c r="AP57" s="348"/>
      <c r="AQ57" s="93" t="s">
        <v>89</v>
      </c>
      <c r="AR57" s="94"/>
      <c r="AS57" s="100">
        <v>0</v>
      </c>
      <c r="AT57" s="101">
        <f>ROUND(SUM(AV57:AW57),2)</f>
        <v>0</v>
      </c>
      <c r="AU57" s="102">
        <f>'24-SO002-03 - Ostatní nák...'!P81</f>
        <v>0</v>
      </c>
      <c r="AV57" s="101">
        <f>'24-SO002-03 - Ostatní nák...'!J33</f>
        <v>0</v>
      </c>
      <c r="AW57" s="101">
        <f>'24-SO002-03 - Ostatní nák...'!J34</f>
        <v>0</v>
      </c>
      <c r="AX57" s="101">
        <f>'24-SO002-03 - Ostatní nák...'!J35</f>
        <v>0</v>
      </c>
      <c r="AY57" s="101">
        <f>'24-SO002-03 - Ostatní nák...'!J36</f>
        <v>0</v>
      </c>
      <c r="AZ57" s="101">
        <f>'24-SO002-03 - Ostatní nák...'!F33</f>
        <v>0</v>
      </c>
      <c r="BA57" s="101">
        <f>'24-SO002-03 - Ostatní nák...'!F34</f>
        <v>0</v>
      </c>
      <c r="BB57" s="101">
        <f>'24-SO002-03 - Ostatní nák...'!F35</f>
        <v>0</v>
      </c>
      <c r="BC57" s="101">
        <f>'24-SO002-03 - Ostatní nák...'!F36</f>
        <v>0</v>
      </c>
      <c r="BD57" s="103">
        <f>'24-SO002-03 - Ostatní nák...'!F37</f>
        <v>0</v>
      </c>
      <c r="BT57" s="99" t="s">
        <v>80</v>
      </c>
      <c r="BV57" s="99" t="s">
        <v>74</v>
      </c>
      <c r="BW57" s="99" t="s">
        <v>90</v>
      </c>
      <c r="BX57" s="99" t="s">
        <v>5</v>
      </c>
      <c r="CL57" s="99" t="s">
        <v>19</v>
      </c>
      <c r="CM57" s="99" t="s">
        <v>82</v>
      </c>
    </row>
    <row r="58" spans="1:57" s="2" customFormat="1" ht="30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42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</row>
    <row r="59" spans="1:57" s="2" customFormat="1" ht="6.95" customHeight="1">
      <c r="A59" s="37"/>
      <c r="B59" s="50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42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</row>
  </sheetData>
  <sheetProtection algorithmName="SHA-512" hashValue="/4PXvv1MJlabt3topNiwWSsCUWHYh5qRS4IFsJr+YctiuVNXrTVsSgDYnJW5nC4NG0nimnWanwk48YWAua1roQ==" saltValue="kq3+ZLLcab0YxQqIRPqXUUu+ZRUaPByc5djbxE3nKKxO3BH6qy6lrP/M1xxVVVJymChbsrFWxMTrVAHUBcPkeQ==" spinCount="100000" sheet="1" objects="1" scenarios="1" formatColumns="0" formatRows="0"/>
  <mergeCells count="50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57:AP57"/>
    <mergeCell ref="AG57:AM57"/>
    <mergeCell ref="D57:H57"/>
    <mergeCell ref="J57:AF57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  <mergeCell ref="AN56:AP56"/>
    <mergeCell ref="AG56:AM56"/>
    <mergeCell ref="D56:H56"/>
    <mergeCell ref="J56:AF56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</mergeCells>
  <hyperlinks>
    <hyperlink ref="A55" location="'24-SO002-01 - Rozhledna'!C2" display="/"/>
    <hyperlink ref="A56" location="'24-SO002-02 - Vedlejší a ...'!C2" display="/"/>
    <hyperlink ref="A57" location="'24-SO002-03 - Ostatní nák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36"/>
  <sheetViews>
    <sheetView showGridLines="0" tabSelected="1" workbookViewId="0" topLeftCell="A202">
      <selection activeCell="AB227" sqref="AB22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AT2" s="20" t="s">
        <v>81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3"/>
      <c r="AT3" s="20" t="s">
        <v>82</v>
      </c>
    </row>
    <row r="4" spans="2:46" s="1" customFormat="1" ht="24.95" customHeight="1">
      <c r="B4" s="23"/>
      <c r="D4" s="106" t="s">
        <v>91</v>
      </c>
      <c r="L4" s="23"/>
      <c r="M4" s="107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08" t="s">
        <v>16</v>
      </c>
      <c r="L6" s="23"/>
    </row>
    <row r="7" spans="2:12" s="1" customFormat="1" ht="16.5" customHeight="1">
      <c r="B7" s="23"/>
      <c r="E7" s="389" t="str">
        <f>'Rekapitulace stavby'!K6</f>
        <v>Litomyšl - cíle cest - rozhledna</v>
      </c>
      <c r="F7" s="390"/>
      <c r="G7" s="390"/>
      <c r="H7" s="390"/>
      <c r="L7" s="23"/>
    </row>
    <row r="8" spans="1:31" s="2" customFormat="1" ht="12" customHeight="1">
      <c r="A8" s="37"/>
      <c r="B8" s="42"/>
      <c r="C8" s="37"/>
      <c r="D8" s="108" t="s">
        <v>92</v>
      </c>
      <c r="E8" s="37"/>
      <c r="F8" s="37"/>
      <c r="G8" s="37"/>
      <c r="H8" s="37"/>
      <c r="I8" s="37"/>
      <c r="J8" s="37"/>
      <c r="K8" s="37"/>
      <c r="L8" s="10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2"/>
      <c r="C9" s="37"/>
      <c r="D9" s="37"/>
      <c r="E9" s="391" t="s">
        <v>93</v>
      </c>
      <c r="F9" s="392"/>
      <c r="G9" s="392"/>
      <c r="H9" s="392"/>
      <c r="I9" s="37"/>
      <c r="J9" s="37"/>
      <c r="K9" s="37"/>
      <c r="L9" s="10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0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2"/>
      <c r="C11" s="37"/>
      <c r="D11" s="108" t="s">
        <v>18</v>
      </c>
      <c r="E11" s="37"/>
      <c r="F11" s="110" t="s">
        <v>19</v>
      </c>
      <c r="G11" s="37"/>
      <c r="H11" s="37"/>
      <c r="I11" s="108" t="s">
        <v>20</v>
      </c>
      <c r="J11" s="110" t="s">
        <v>19</v>
      </c>
      <c r="K11" s="37"/>
      <c r="L11" s="10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08" t="s">
        <v>21</v>
      </c>
      <c r="E12" s="37"/>
      <c r="F12" s="110" t="s">
        <v>22</v>
      </c>
      <c r="G12" s="37"/>
      <c r="H12" s="37"/>
      <c r="I12" s="108" t="s">
        <v>23</v>
      </c>
      <c r="J12" s="111" t="str">
        <f>'Rekapitulace stavby'!AN8</f>
        <v>8. 1. 2024</v>
      </c>
      <c r="K12" s="37"/>
      <c r="L12" s="10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9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0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08" t="s">
        <v>25</v>
      </c>
      <c r="E14" s="37"/>
      <c r="F14" s="37"/>
      <c r="G14" s="37"/>
      <c r="H14" s="37"/>
      <c r="I14" s="108" t="s">
        <v>26</v>
      </c>
      <c r="J14" s="110" t="s">
        <v>19</v>
      </c>
      <c r="K14" s="37"/>
      <c r="L14" s="10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2"/>
      <c r="C15" s="37"/>
      <c r="D15" s="37"/>
      <c r="E15" s="110" t="s">
        <v>27</v>
      </c>
      <c r="F15" s="37"/>
      <c r="G15" s="37"/>
      <c r="H15" s="37"/>
      <c r="I15" s="108" t="s">
        <v>28</v>
      </c>
      <c r="J15" s="110" t="s">
        <v>19</v>
      </c>
      <c r="K15" s="37"/>
      <c r="L15" s="10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0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08" t="s">
        <v>29</v>
      </c>
      <c r="E17" s="37"/>
      <c r="F17" s="37"/>
      <c r="G17" s="37"/>
      <c r="H17" s="37"/>
      <c r="I17" s="108" t="s">
        <v>26</v>
      </c>
      <c r="J17" s="33" t="str">
        <f>'Rekapitulace stavby'!AN13</f>
        <v>Vyplň údaj</v>
      </c>
      <c r="K17" s="37"/>
      <c r="L17" s="10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393" t="str">
        <f>'Rekapitulace stavby'!E14</f>
        <v>Vyplň údaj</v>
      </c>
      <c r="F18" s="394"/>
      <c r="G18" s="394"/>
      <c r="H18" s="394"/>
      <c r="I18" s="108" t="s">
        <v>28</v>
      </c>
      <c r="J18" s="33" t="str">
        <f>'Rekapitulace stavby'!AN14</f>
        <v>Vyplň údaj</v>
      </c>
      <c r="K18" s="37"/>
      <c r="L18" s="10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0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08" t="s">
        <v>31</v>
      </c>
      <c r="E20" s="37"/>
      <c r="F20" s="37"/>
      <c r="G20" s="37"/>
      <c r="H20" s="37"/>
      <c r="I20" s="108" t="s">
        <v>26</v>
      </c>
      <c r="J20" s="110" t="s">
        <v>19</v>
      </c>
      <c r="K20" s="37"/>
      <c r="L20" s="10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10" t="s">
        <v>32</v>
      </c>
      <c r="F21" s="37"/>
      <c r="G21" s="37"/>
      <c r="H21" s="37"/>
      <c r="I21" s="108" t="s">
        <v>28</v>
      </c>
      <c r="J21" s="110" t="s">
        <v>19</v>
      </c>
      <c r="K21" s="37"/>
      <c r="L21" s="10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0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08" t="s">
        <v>34</v>
      </c>
      <c r="E23" s="37"/>
      <c r="F23" s="37"/>
      <c r="G23" s="37"/>
      <c r="H23" s="37"/>
      <c r="I23" s="108" t="s">
        <v>26</v>
      </c>
      <c r="J23" s="110" t="s">
        <v>19</v>
      </c>
      <c r="K23" s="37"/>
      <c r="L23" s="10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10" t="s">
        <v>94</v>
      </c>
      <c r="F24" s="37"/>
      <c r="G24" s="37"/>
      <c r="H24" s="37"/>
      <c r="I24" s="108" t="s">
        <v>28</v>
      </c>
      <c r="J24" s="110" t="s">
        <v>19</v>
      </c>
      <c r="K24" s="37"/>
      <c r="L24" s="10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0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08" t="s">
        <v>36</v>
      </c>
      <c r="E26" s="37"/>
      <c r="F26" s="37"/>
      <c r="G26" s="37"/>
      <c r="H26" s="37"/>
      <c r="I26" s="37"/>
      <c r="J26" s="37"/>
      <c r="K26" s="37"/>
      <c r="L26" s="10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12"/>
      <c r="B27" s="113"/>
      <c r="C27" s="112"/>
      <c r="D27" s="112"/>
      <c r="E27" s="395" t="s">
        <v>19</v>
      </c>
      <c r="F27" s="395"/>
      <c r="G27" s="395"/>
      <c r="H27" s="395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0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115"/>
      <c r="E29" s="115"/>
      <c r="F29" s="115"/>
      <c r="G29" s="115"/>
      <c r="H29" s="115"/>
      <c r="I29" s="115"/>
      <c r="J29" s="115"/>
      <c r="K29" s="115"/>
      <c r="L29" s="10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16" t="s">
        <v>38</v>
      </c>
      <c r="E30" s="37"/>
      <c r="F30" s="37"/>
      <c r="G30" s="37"/>
      <c r="H30" s="37"/>
      <c r="I30" s="37"/>
      <c r="J30" s="117">
        <f>ROUND(J90,2)</f>
        <v>0</v>
      </c>
      <c r="K30" s="37"/>
      <c r="L30" s="10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15"/>
      <c r="E31" s="115"/>
      <c r="F31" s="115"/>
      <c r="G31" s="115"/>
      <c r="H31" s="115"/>
      <c r="I31" s="115"/>
      <c r="J31" s="115"/>
      <c r="K31" s="115"/>
      <c r="L31" s="10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5" customHeight="1">
      <c r="A32" s="37"/>
      <c r="B32" s="42"/>
      <c r="C32" s="37"/>
      <c r="D32" s="37"/>
      <c r="E32" s="37"/>
      <c r="F32" s="118" t="s">
        <v>40</v>
      </c>
      <c r="G32" s="37"/>
      <c r="H32" s="37"/>
      <c r="I32" s="118" t="s">
        <v>39</v>
      </c>
      <c r="J32" s="118" t="s">
        <v>41</v>
      </c>
      <c r="K32" s="37"/>
      <c r="L32" s="10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5" customHeight="1">
      <c r="A33" s="37"/>
      <c r="B33" s="42"/>
      <c r="C33" s="37"/>
      <c r="D33" s="119" t="s">
        <v>42</v>
      </c>
      <c r="E33" s="108" t="s">
        <v>43</v>
      </c>
      <c r="F33" s="120">
        <f>ROUND((SUM(BE90:BE335)),2)</f>
        <v>0</v>
      </c>
      <c r="G33" s="37"/>
      <c r="H33" s="37"/>
      <c r="I33" s="121">
        <v>0.21</v>
      </c>
      <c r="J33" s="120">
        <f>ROUND(((SUM(BE90:BE335))*I33),2)</f>
        <v>0</v>
      </c>
      <c r="K33" s="37"/>
      <c r="L33" s="10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108" t="s">
        <v>44</v>
      </c>
      <c r="F34" s="120">
        <f>ROUND((SUM(BF90:BF335)),2)</f>
        <v>0</v>
      </c>
      <c r="G34" s="37"/>
      <c r="H34" s="37"/>
      <c r="I34" s="121">
        <v>0.12</v>
      </c>
      <c r="J34" s="120">
        <f>ROUND(((SUM(BF90:BF335))*I34),2)</f>
        <v>0</v>
      </c>
      <c r="K34" s="37"/>
      <c r="L34" s="10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 hidden="1">
      <c r="A35" s="37"/>
      <c r="B35" s="42"/>
      <c r="C35" s="37"/>
      <c r="D35" s="37"/>
      <c r="E35" s="108" t="s">
        <v>45</v>
      </c>
      <c r="F35" s="120">
        <f>ROUND((SUM(BG90:BG335)),2)</f>
        <v>0</v>
      </c>
      <c r="G35" s="37"/>
      <c r="H35" s="37"/>
      <c r="I35" s="121">
        <v>0.21</v>
      </c>
      <c r="J35" s="120">
        <f>0</f>
        <v>0</v>
      </c>
      <c r="K35" s="37"/>
      <c r="L35" s="10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 hidden="1">
      <c r="A36" s="37"/>
      <c r="B36" s="42"/>
      <c r="C36" s="37"/>
      <c r="D36" s="37"/>
      <c r="E36" s="108" t="s">
        <v>46</v>
      </c>
      <c r="F36" s="120">
        <f>ROUND((SUM(BH90:BH335)),2)</f>
        <v>0</v>
      </c>
      <c r="G36" s="37"/>
      <c r="H36" s="37"/>
      <c r="I36" s="121">
        <v>0.12</v>
      </c>
      <c r="J36" s="120">
        <f>0</f>
        <v>0</v>
      </c>
      <c r="K36" s="37"/>
      <c r="L36" s="10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08" t="s">
        <v>47</v>
      </c>
      <c r="F37" s="120">
        <f>ROUND((SUM(BI90:BI335)),2)</f>
        <v>0</v>
      </c>
      <c r="G37" s="37"/>
      <c r="H37" s="37"/>
      <c r="I37" s="121">
        <v>0</v>
      </c>
      <c r="J37" s="120">
        <f>0</f>
        <v>0</v>
      </c>
      <c r="K37" s="37"/>
      <c r="L37" s="10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0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2"/>
      <c r="D39" s="123" t="s">
        <v>48</v>
      </c>
      <c r="E39" s="124"/>
      <c r="F39" s="124"/>
      <c r="G39" s="125" t="s">
        <v>49</v>
      </c>
      <c r="H39" s="126" t="s">
        <v>50</v>
      </c>
      <c r="I39" s="124"/>
      <c r="J39" s="127">
        <f>SUM(J30:J37)</f>
        <v>0</v>
      </c>
      <c r="K39" s="128"/>
      <c r="L39" s="10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>
      <c r="A40" s="37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6" t="s">
        <v>95</v>
      </c>
      <c r="D45" s="39"/>
      <c r="E45" s="39"/>
      <c r="F45" s="39"/>
      <c r="G45" s="39"/>
      <c r="H45" s="39"/>
      <c r="I45" s="39"/>
      <c r="J45" s="39"/>
      <c r="K45" s="39"/>
      <c r="L45" s="109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09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2" t="s">
        <v>16</v>
      </c>
      <c r="D47" s="39"/>
      <c r="E47" s="39"/>
      <c r="F47" s="39"/>
      <c r="G47" s="39"/>
      <c r="H47" s="39"/>
      <c r="I47" s="39"/>
      <c r="J47" s="39"/>
      <c r="K47" s="39"/>
      <c r="L47" s="109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387" t="str">
        <f>E7</f>
        <v>Litomyšl - cíle cest - rozhledna</v>
      </c>
      <c r="F48" s="388"/>
      <c r="G48" s="388"/>
      <c r="H48" s="388"/>
      <c r="I48" s="39"/>
      <c r="J48" s="39"/>
      <c r="K48" s="39"/>
      <c r="L48" s="109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92</v>
      </c>
      <c r="D49" s="39"/>
      <c r="E49" s="39"/>
      <c r="F49" s="39"/>
      <c r="G49" s="39"/>
      <c r="H49" s="39"/>
      <c r="I49" s="39"/>
      <c r="J49" s="39"/>
      <c r="K49" s="39"/>
      <c r="L49" s="109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56" t="str">
        <f>E9</f>
        <v>24-SO002-01 - Rozhledna</v>
      </c>
      <c r="F50" s="386"/>
      <c r="G50" s="386"/>
      <c r="H50" s="386"/>
      <c r="I50" s="39"/>
      <c r="J50" s="39"/>
      <c r="K50" s="39"/>
      <c r="L50" s="109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09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2" t="s">
        <v>21</v>
      </c>
      <c r="D52" s="39"/>
      <c r="E52" s="39"/>
      <c r="F52" s="30" t="str">
        <f>F12</f>
        <v>Litomyšl</v>
      </c>
      <c r="G52" s="39"/>
      <c r="H52" s="39"/>
      <c r="I52" s="32" t="s">
        <v>23</v>
      </c>
      <c r="J52" s="62" t="str">
        <f>IF(J12="","",J12)</f>
        <v>8. 1. 2024</v>
      </c>
      <c r="K52" s="39"/>
      <c r="L52" s="109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09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25.7" customHeight="1">
      <c r="A54" s="37"/>
      <c r="B54" s="38"/>
      <c r="C54" s="32" t="s">
        <v>25</v>
      </c>
      <c r="D54" s="39"/>
      <c r="E54" s="39"/>
      <c r="F54" s="30" t="str">
        <f>E15</f>
        <v>město Litomyšl</v>
      </c>
      <c r="G54" s="39"/>
      <c r="H54" s="39"/>
      <c r="I54" s="32" t="s">
        <v>31</v>
      </c>
      <c r="J54" s="35" t="str">
        <f>E21</f>
        <v>atelier-r, s.r.o., Olomouc</v>
      </c>
      <c r="K54" s="39"/>
      <c r="L54" s="109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2" customHeight="1">
      <c r="A55" s="37"/>
      <c r="B55" s="38"/>
      <c r="C55" s="32" t="s">
        <v>29</v>
      </c>
      <c r="D55" s="39"/>
      <c r="E55" s="39"/>
      <c r="F55" s="30" t="str">
        <f>IF(E18="","",E18)</f>
        <v>Vyplň údaj</v>
      </c>
      <c r="G55" s="39"/>
      <c r="H55" s="39"/>
      <c r="I55" s="32" t="s">
        <v>34</v>
      </c>
      <c r="J55" s="35" t="str">
        <f>E24</f>
        <v>Votavová</v>
      </c>
      <c r="K55" s="39"/>
      <c r="L55" s="109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09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33" t="s">
        <v>96</v>
      </c>
      <c r="D57" s="134"/>
      <c r="E57" s="134"/>
      <c r="F57" s="134"/>
      <c r="G57" s="134"/>
      <c r="H57" s="134"/>
      <c r="I57" s="134"/>
      <c r="J57" s="135" t="s">
        <v>97</v>
      </c>
      <c r="K57" s="134"/>
      <c r="L57" s="109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09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9" customHeight="1">
      <c r="A59" s="37"/>
      <c r="B59" s="38"/>
      <c r="C59" s="136" t="s">
        <v>70</v>
      </c>
      <c r="D59" s="39"/>
      <c r="E59" s="39"/>
      <c r="F59" s="39"/>
      <c r="G59" s="39"/>
      <c r="H59" s="39"/>
      <c r="I59" s="39"/>
      <c r="J59" s="80">
        <f>J90</f>
        <v>0</v>
      </c>
      <c r="K59" s="39"/>
      <c r="L59" s="109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20" t="s">
        <v>98</v>
      </c>
    </row>
    <row r="60" spans="2:12" s="9" customFormat="1" ht="24.95" customHeight="1">
      <c r="B60" s="137"/>
      <c r="C60" s="138"/>
      <c r="D60" s="139" t="s">
        <v>99</v>
      </c>
      <c r="E60" s="140"/>
      <c r="F60" s="140"/>
      <c r="G60" s="140"/>
      <c r="H60" s="140"/>
      <c r="I60" s="140"/>
      <c r="J60" s="141">
        <f>J91</f>
        <v>0</v>
      </c>
      <c r="K60" s="138"/>
      <c r="L60" s="142"/>
    </row>
    <row r="61" spans="2:12" s="10" customFormat="1" ht="19.9" customHeight="1">
      <c r="B61" s="143"/>
      <c r="C61" s="144"/>
      <c r="D61" s="145" t="s">
        <v>100</v>
      </c>
      <c r="E61" s="146"/>
      <c r="F61" s="146"/>
      <c r="G61" s="146"/>
      <c r="H61" s="146"/>
      <c r="I61" s="146"/>
      <c r="J61" s="147">
        <f>J92</f>
        <v>0</v>
      </c>
      <c r="K61" s="144"/>
      <c r="L61" s="148"/>
    </row>
    <row r="62" spans="2:12" s="10" customFormat="1" ht="19.9" customHeight="1">
      <c r="B62" s="143"/>
      <c r="C62" s="144"/>
      <c r="D62" s="145" t="s">
        <v>101</v>
      </c>
      <c r="E62" s="146"/>
      <c r="F62" s="146"/>
      <c r="G62" s="146"/>
      <c r="H62" s="146"/>
      <c r="I62" s="146"/>
      <c r="J62" s="147">
        <f>J167</f>
        <v>0</v>
      </c>
      <c r="K62" s="144"/>
      <c r="L62" s="148"/>
    </row>
    <row r="63" spans="2:12" s="10" customFormat="1" ht="19.9" customHeight="1">
      <c r="B63" s="143"/>
      <c r="C63" s="144"/>
      <c r="D63" s="145" t="s">
        <v>102</v>
      </c>
      <c r="E63" s="146"/>
      <c r="F63" s="146"/>
      <c r="G63" s="146"/>
      <c r="H63" s="146"/>
      <c r="I63" s="146"/>
      <c r="J63" s="147">
        <f>J223</f>
        <v>0</v>
      </c>
      <c r="K63" s="144"/>
      <c r="L63" s="148"/>
    </row>
    <row r="64" spans="2:12" s="10" customFormat="1" ht="19.9" customHeight="1">
      <c r="B64" s="143"/>
      <c r="C64" s="144"/>
      <c r="D64" s="145" t="s">
        <v>103</v>
      </c>
      <c r="E64" s="146"/>
      <c r="F64" s="146"/>
      <c r="G64" s="146"/>
      <c r="H64" s="146"/>
      <c r="I64" s="146"/>
      <c r="J64" s="147">
        <f>J232</f>
        <v>0</v>
      </c>
      <c r="K64" s="144"/>
      <c r="L64" s="148"/>
    </row>
    <row r="65" spans="2:12" s="10" customFormat="1" ht="19.9" customHeight="1">
      <c r="B65" s="143"/>
      <c r="C65" s="144"/>
      <c r="D65" s="145" t="s">
        <v>104</v>
      </c>
      <c r="E65" s="146"/>
      <c r="F65" s="146"/>
      <c r="G65" s="146"/>
      <c r="H65" s="146"/>
      <c r="I65" s="146"/>
      <c r="J65" s="147">
        <f>J237</f>
        <v>0</v>
      </c>
      <c r="K65" s="144"/>
      <c r="L65" s="148"/>
    </row>
    <row r="66" spans="2:12" s="10" customFormat="1" ht="19.9" customHeight="1">
      <c r="B66" s="143"/>
      <c r="C66" s="144"/>
      <c r="D66" s="145" t="s">
        <v>105</v>
      </c>
      <c r="E66" s="146"/>
      <c r="F66" s="146"/>
      <c r="G66" s="146"/>
      <c r="H66" s="146"/>
      <c r="I66" s="146"/>
      <c r="J66" s="147">
        <f>J242</f>
        <v>0</v>
      </c>
      <c r="K66" s="144"/>
      <c r="L66" s="148"/>
    </row>
    <row r="67" spans="2:12" s="9" customFormat="1" ht="24.95" customHeight="1">
      <c r="B67" s="137"/>
      <c r="C67" s="138"/>
      <c r="D67" s="139" t="s">
        <v>106</v>
      </c>
      <c r="E67" s="140"/>
      <c r="F67" s="140"/>
      <c r="G67" s="140"/>
      <c r="H67" s="140"/>
      <c r="I67" s="140"/>
      <c r="J67" s="141">
        <f>J246</f>
        <v>0</v>
      </c>
      <c r="K67" s="138"/>
      <c r="L67" s="142"/>
    </row>
    <row r="68" spans="2:12" s="10" customFormat="1" ht="19.9" customHeight="1">
      <c r="B68" s="143"/>
      <c r="C68" s="144"/>
      <c r="D68" s="145" t="s">
        <v>107</v>
      </c>
      <c r="E68" s="146"/>
      <c r="F68" s="146"/>
      <c r="G68" s="146"/>
      <c r="H68" s="146"/>
      <c r="I68" s="146"/>
      <c r="J68" s="147">
        <f>J247</f>
        <v>0</v>
      </c>
      <c r="K68" s="144"/>
      <c r="L68" s="148"/>
    </row>
    <row r="69" spans="2:12" s="10" customFormat="1" ht="19.9" customHeight="1">
      <c r="B69" s="143"/>
      <c r="C69" s="144"/>
      <c r="D69" s="145" t="s">
        <v>108</v>
      </c>
      <c r="E69" s="146"/>
      <c r="F69" s="146"/>
      <c r="G69" s="146"/>
      <c r="H69" s="146"/>
      <c r="I69" s="146"/>
      <c r="J69" s="147">
        <f>J252</f>
        <v>0</v>
      </c>
      <c r="K69" s="144"/>
      <c r="L69" s="148"/>
    </row>
    <row r="70" spans="2:12" s="10" customFormat="1" ht="19.9" customHeight="1">
      <c r="B70" s="143"/>
      <c r="C70" s="144"/>
      <c r="D70" s="145" t="s">
        <v>109</v>
      </c>
      <c r="E70" s="146"/>
      <c r="F70" s="146"/>
      <c r="G70" s="146"/>
      <c r="H70" s="146"/>
      <c r="I70" s="146"/>
      <c r="J70" s="147">
        <f>J332</f>
        <v>0</v>
      </c>
      <c r="K70" s="144"/>
      <c r="L70" s="148"/>
    </row>
    <row r="71" spans="1:31" s="2" customFormat="1" ht="21.75" customHeight="1">
      <c r="A71" s="37"/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109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6.95" customHeight="1">
      <c r="A72" s="37"/>
      <c r="B72" s="50"/>
      <c r="C72" s="51"/>
      <c r="D72" s="51"/>
      <c r="E72" s="51"/>
      <c r="F72" s="51"/>
      <c r="G72" s="51"/>
      <c r="H72" s="51"/>
      <c r="I72" s="51"/>
      <c r="J72" s="51"/>
      <c r="K72" s="51"/>
      <c r="L72" s="109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6" spans="1:31" s="2" customFormat="1" ht="6.95" customHeight="1">
      <c r="A76" s="37"/>
      <c r="B76" s="52"/>
      <c r="C76" s="53"/>
      <c r="D76" s="53"/>
      <c r="E76" s="53"/>
      <c r="F76" s="53"/>
      <c r="G76" s="53"/>
      <c r="H76" s="53"/>
      <c r="I76" s="53"/>
      <c r="J76" s="53"/>
      <c r="K76" s="53"/>
      <c r="L76" s="10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24.95" customHeight="1">
      <c r="A77" s="37"/>
      <c r="B77" s="38"/>
      <c r="C77" s="26" t="s">
        <v>110</v>
      </c>
      <c r="D77" s="39"/>
      <c r="E77" s="39"/>
      <c r="F77" s="39"/>
      <c r="G77" s="39"/>
      <c r="H77" s="39"/>
      <c r="I77" s="39"/>
      <c r="J77" s="39"/>
      <c r="K77" s="39"/>
      <c r="L77" s="10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109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2" customHeight="1">
      <c r="A79" s="37"/>
      <c r="B79" s="38"/>
      <c r="C79" s="32" t="s">
        <v>16</v>
      </c>
      <c r="D79" s="39"/>
      <c r="E79" s="39"/>
      <c r="F79" s="39"/>
      <c r="G79" s="39"/>
      <c r="H79" s="39"/>
      <c r="I79" s="39"/>
      <c r="J79" s="39"/>
      <c r="K79" s="39"/>
      <c r="L79" s="109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6.5" customHeight="1">
      <c r="A80" s="37"/>
      <c r="B80" s="38"/>
      <c r="C80" s="39"/>
      <c r="D80" s="39"/>
      <c r="E80" s="387" t="str">
        <f>E7</f>
        <v>Litomyšl - cíle cest - rozhledna</v>
      </c>
      <c r="F80" s="388"/>
      <c r="G80" s="388"/>
      <c r="H80" s="388"/>
      <c r="I80" s="39"/>
      <c r="J80" s="39"/>
      <c r="K80" s="39"/>
      <c r="L80" s="109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2" customHeight="1">
      <c r="A81" s="37"/>
      <c r="B81" s="38"/>
      <c r="C81" s="32" t="s">
        <v>92</v>
      </c>
      <c r="D81" s="39"/>
      <c r="E81" s="39"/>
      <c r="F81" s="39"/>
      <c r="G81" s="39"/>
      <c r="H81" s="39"/>
      <c r="I81" s="39"/>
      <c r="J81" s="39"/>
      <c r="K81" s="39"/>
      <c r="L81" s="10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6.5" customHeight="1">
      <c r="A82" s="37"/>
      <c r="B82" s="38"/>
      <c r="C82" s="39"/>
      <c r="D82" s="39"/>
      <c r="E82" s="356" t="str">
        <f>E9</f>
        <v>24-SO002-01 - Rozhledna</v>
      </c>
      <c r="F82" s="386"/>
      <c r="G82" s="386"/>
      <c r="H82" s="386"/>
      <c r="I82" s="39"/>
      <c r="J82" s="39"/>
      <c r="K82" s="39"/>
      <c r="L82" s="109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109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2" t="s">
        <v>21</v>
      </c>
      <c r="D84" s="39"/>
      <c r="E84" s="39"/>
      <c r="F84" s="30" t="str">
        <f>F12</f>
        <v>Litomyšl</v>
      </c>
      <c r="G84" s="39"/>
      <c r="H84" s="39"/>
      <c r="I84" s="32" t="s">
        <v>23</v>
      </c>
      <c r="J84" s="62" t="str">
        <f>IF(J12="","",J12)</f>
        <v>8. 1. 2024</v>
      </c>
      <c r="K84" s="39"/>
      <c r="L84" s="109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6.95" customHeight="1">
      <c r="A85" s="37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109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25.7" customHeight="1">
      <c r="A86" s="37"/>
      <c r="B86" s="38"/>
      <c r="C86" s="32" t="s">
        <v>25</v>
      </c>
      <c r="D86" s="39"/>
      <c r="E86" s="39"/>
      <c r="F86" s="30" t="str">
        <f>E15</f>
        <v>město Litomyšl</v>
      </c>
      <c r="G86" s="39"/>
      <c r="H86" s="39"/>
      <c r="I86" s="32" t="s">
        <v>31</v>
      </c>
      <c r="J86" s="35" t="str">
        <f>E21</f>
        <v>atelier-r, s.r.o., Olomouc</v>
      </c>
      <c r="K86" s="39"/>
      <c r="L86" s="109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5.2" customHeight="1">
      <c r="A87" s="37"/>
      <c r="B87" s="38"/>
      <c r="C87" s="32" t="s">
        <v>29</v>
      </c>
      <c r="D87" s="39"/>
      <c r="E87" s="39"/>
      <c r="F87" s="30" t="str">
        <f>IF(E18="","",E18)</f>
        <v>Vyplň údaj</v>
      </c>
      <c r="G87" s="39"/>
      <c r="H87" s="39"/>
      <c r="I87" s="32" t="s">
        <v>34</v>
      </c>
      <c r="J87" s="35" t="str">
        <f>E24</f>
        <v>Votavová</v>
      </c>
      <c r="K87" s="39"/>
      <c r="L87" s="109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0.3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109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11" customFormat="1" ht="29.25" customHeight="1">
      <c r="A89" s="149"/>
      <c r="B89" s="150"/>
      <c r="C89" s="151" t="s">
        <v>111</v>
      </c>
      <c r="D89" s="152" t="s">
        <v>57</v>
      </c>
      <c r="E89" s="152" t="s">
        <v>53</v>
      </c>
      <c r="F89" s="152" t="s">
        <v>54</v>
      </c>
      <c r="G89" s="152" t="s">
        <v>112</v>
      </c>
      <c r="H89" s="152" t="s">
        <v>113</v>
      </c>
      <c r="I89" s="152" t="s">
        <v>114</v>
      </c>
      <c r="J89" s="153" t="s">
        <v>97</v>
      </c>
      <c r="K89" s="154" t="s">
        <v>115</v>
      </c>
      <c r="L89" s="155"/>
      <c r="M89" s="71" t="s">
        <v>19</v>
      </c>
      <c r="N89" s="72" t="s">
        <v>42</v>
      </c>
      <c r="O89" s="72" t="s">
        <v>116</v>
      </c>
      <c r="P89" s="72" t="s">
        <v>117</v>
      </c>
      <c r="Q89" s="72" t="s">
        <v>118</v>
      </c>
      <c r="R89" s="72" t="s">
        <v>119</v>
      </c>
      <c r="S89" s="72" t="s">
        <v>120</v>
      </c>
      <c r="T89" s="73" t="s">
        <v>121</v>
      </c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</row>
    <row r="90" spans="1:63" s="2" customFormat="1" ht="22.9" customHeight="1">
      <c r="A90" s="37"/>
      <c r="B90" s="38"/>
      <c r="C90" s="78" t="s">
        <v>122</v>
      </c>
      <c r="D90" s="39"/>
      <c r="E90" s="39"/>
      <c r="F90" s="39"/>
      <c r="G90" s="39"/>
      <c r="H90" s="39"/>
      <c r="I90" s="39"/>
      <c r="J90" s="156">
        <f>BK90</f>
        <v>0</v>
      </c>
      <c r="K90" s="39"/>
      <c r="L90" s="42"/>
      <c r="M90" s="74"/>
      <c r="N90" s="157"/>
      <c r="O90" s="75"/>
      <c r="P90" s="158">
        <f>P91+P246</f>
        <v>0</v>
      </c>
      <c r="Q90" s="75"/>
      <c r="R90" s="158">
        <f>R91+R246</f>
        <v>83.34731293999998</v>
      </c>
      <c r="S90" s="75"/>
      <c r="T90" s="159">
        <f>T91+T246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20" t="s">
        <v>71</v>
      </c>
      <c r="AU90" s="20" t="s">
        <v>98</v>
      </c>
      <c r="BK90" s="160">
        <f>BK91+BK246</f>
        <v>0</v>
      </c>
    </row>
    <row r="91" spans="2:63" s="12" customFormat="1" ht="25.9" customHeight="1">
      <c r="B91" s="161"/>
      <c r="C91" s="162"/>
      <c r="D91" s="163" t="s">
        <v>71</v>
      </c>
      <c r="E91" s="164" t="s">
        <v>123</v>
      </c>
      <c r="F91" s="164" t="s">
        <v>124</v>
      </c>
      <c r="G91" s="162"/>
      <c r="H91" s="162"/>
      <c r="I91" s="165"/>
      <c r="J91" s="166">
        <f>BK91</f>
        <v>0</v>
      </c>
      <c r="K91" s="162"/>
      <c r="L91" s="167"/>
      <c r="M91" s="168"/>
      <c r="N91" s="169"/>
      <c r="O91" s="169"/>
      <c r="P91" s="170">
        <f>P92+P167+P223+P232+P237+P242</f>
        <v>0</v>
      </c>
      <c r="Q91" s="169"/>
      <c r="R91" s="170">
        <f>R92+R167+R223+R232+R237+R242</f>
        <v>77.31626493999998</v>
      </c>
      <c r="S91" s="169"/>
      <c r="T91" s="171">
        <f>T92+T167+T223+T232+T237+T242</f>
        <v>0</v>
      </c>
      <c r="AR91" s="172" t="s">
        <v>80</v>
      </c>
      <c r="AT91" s="173" t="s">
        <v>71</v>
      </c>
      <c r="AU91" s="173" t="s">
        <v>72</v>
      </c>
      <c r="AY91" s="172" t="s">
        <v>125</v>
      </c>
      <c r="BK91" s="174">
        <f>BK92+BK167+BK223+BK232+BK237+BK242</f>
        <v>0</v>
      </c>
    </row>
    <row r="92" spans="2:63" s="12" customFormat="1" ht="22.9" customHeight="1">
      <c r="B92" s="161"/>
      <c r="C92" s="162"/>
      <c r="D92" s="163" t="s">
        <v>71</v>
      </c>
      <c r="E92" s="175" t="s">
        <v>80</v>
      </c>
      <c r="F92" s="175" t="s">
        <v>126</v>
      </c>
      <c r="G92" s="162"/>
      <c r="H92" s="162"/>
      <c r="I92" s="165"/>
      <c r="J92" s="176">
        <f>BK92</f>
        <v>0</v>
      </c>
      <c r="K92" s="162"/>
      <c r="L92" s="167"/>
      <c r="M92" s="168"/>
      <c r="N92" s="169"/>
      <c r="O92" s="169"/>
      <c r="P92" s="170">
        <f>SUM(P93:P166)</f>
        <v>0</v>
      </c>
      <c r="Q92" s="169"/>
      <c r="R92" s="170">
        <f>SUM(R93:R166)</f>
        <v>0.0044751</v>
      </c>
      <c r="S92" s="169"/>
      <c r="T92" s="171">
        <f>SUM(T93:T166)</f>
        <v>0</v>
      </c>
      <c r="AR92" s="172" t="s">
        <v>80</v>
      </c>
      <c r="AT92" s="173" t="s">
        <v>71</v>
      </c>
      <c r="AU92" s="173" t="s">
        <v>80</v>
      </c>
      <c r="AY92" s="172" t="s">
        <v>125</v>
      </c>
      <c r="BK92" s="174">
        <f>SUM(BK93:BK166)</f>
        <v>0</v>
      </c>
    </row>
    <row r="93" spans="1:65" s="2" customFormat="1" ht="24.2" customHeight="1">
      <c r="A93" s="37"/>
      <c r="B93" s="38"/>
      <c r="C93" s="177" t="s">
        <v>80</v>
      </c>
      <c r="D93" s="177" t="s">
        <v>127</v>
      </c>
      <c r="E93" s="178" t="s">
        <v>128</v>
      </c>
      <c r="F93" s="179" t="s">
        <v>129</v>
      </c>
      <c r="G93" s="180" t="s">
        <v>130</v>
      </c>
      <c r="H93" s="181">
        <v>86.85</v>
      </c>
      <c r="I93" s="182"/>
      <c r="J93" s="183">
        <f>ROUND(I93*H93,2)</f>
        <v>0</v>
      </c>
      <c r="K93" s="184"/>
      <c r="L93" s="42"/>
      <c r="M93" s="185" t="s">
        <v>19</v>
      </c>
      <c r="N93" s="186" t="s">
        <v>43</v>
      </c>
      <c r="O93" s="67"/>
      <c r="P93" s="187">
        <f>O93*H93</f>
        <v>0</v>
      </c>
      <c r="Q93" s="187">
        <v>0</v>
      </c>
      <c r="R93" s="187">
        <f>Q93*H93</f>
        <v>0</v>
      </c>
      <c r="S93" s="187">
        <v>0</v>
      </c>
      <c r="T93" s="188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189" t="s">
        <v>131</v>
      </c>
      <c r="AT93" s="189" t="s">
        <v>127</v>
      </c>
      <c r="AU93" s="189" t="s">
        <v>82</v>
      </c>
      <c r="AY93" s="20" t="s">
        <v>125</v>
      </c>
      <c r="BE93" s="190">
        <f>IF(N93="základní",J93,0)</f>
        <v>0</v>
      </c>
      <c r="BF93" s="190">
        <f>IF(N93="snížená",J93,0)</f>
        <v>0</v>
      </c>
      <c r="BG93" s="190">
        <f>IF(N93="zákl. přenesená",J93,0)</f>
        <v>0</v>
      </c>
      <c r="BH93" s="190">
        <f>IF(N93="sníž. přenesená",J93,0)</f>
        <v>0</v>
      </c>
      <c r="BI93" s="190">
        <f>IF(N93="nulová",J93,0)</f>
        <v>0</v>
      </c>
      <c r="BJ93" s="20" t="s">
        <v>80</v>
      </c>
      <c r="BK93" s="190">
        <f>ROUND(I93*H93,2)</f>
        <v>0</v>
      </c>
      <c r="BL93" s="20" t="s">
        <v>131</v>
      </c>
      <c r="BM93" s="189" t="s">
        <v>132</v>
      </c>
    </row>
    <row r="94" spans="1:47" s="2" customFormat="1" ht="19.5">
      <c r="A94" s="37"/>
      <c r="B94" s="38"/>
      <c r="C94" s="39"/>
      <c r="D94" s="191" t="s">
        <v>133</v>
      </c>
      <c r="E94" s="39"/>
      <c r="F94" s="192" t="s">
        <v>134</v>
      </c>
      <c r="G94" s="39"/>
      <c r="H94" s="39"/>
      <c r="I94" s="193"/>
      <c r="J94" s="39"/>
      <c r="K94" s="39"/>
      <c r="L94" s="42"/>
      <c r="M94" s="194"/>
      <c r="N94" s="195"/>
      <c r="O94" s="67"/>
      <c r="P94" s="67"/>
      <c r="Q94" s="67"/>
      <c r="R94" s="67"/>
      <c r="S94" s="67"/>
      <c r="T94" s="68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20" t="s">
        <v>133</v>
      </c>
      <c r="AU94" s="20" t="s">
        <v>82</v>
      </c>
    </row>
    <row r="95" spans="1:47" s="2" customFormat="1" ht="12">
      <c r="A95" s="37"/>
      <c r="B95" s="38"/>
      <c r="C95" s="39"/>
      <c r="D95" s="196" t="s">
        <v>135</v>
      </c>
      <c r="E95" s="39"/>
      <c r="F95" s="197" t="s">
        <v>136</v>
      </c>
      <c r="G95" s="39"/>
      <c r="H95" s="39"/>
      <c r="I95" s="193"/>
      <c r="J95" s="39"/>
      <c r="K95" s="39"/>
      <c r="L95" s="42"/>
      <c r="M95" s="194"/>
      <c r="N95" s="195"/>
      <c r="O95" s="67"/>
      <c r="P95" s="67"/>
      <c r="Q95" s="67"/>
      <c r="R95" s="67"/>
      <c r="S95" s="67"/>
      <c r="T95" s="68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T95" s="20" t="s">
        <v>135</v>
      </c>
      <c r="AU95" s="20" t="s">
        <v>82</v>
      </c>
    </row>
    <row r="96" spans="2:51" s="13" customFormat="1" ht="12">
      <c r="B96" s="198"/>
      <c r="C96" s="199"/>
      <c r="D96" s="191" t="s">
        <v>137</v>
      </c>
      <c r="E96" s="200" t="s">
        <v>19</v>
      </c>
      <c r="F96" s="201" t="s">
        <v>138</v>
      </c>
      <c r="G96" s="199"/>
      <c r="H96" s="200" t="s">
        <v>19</v>
      </c>
      <c r="I96" s="202"/>
      <c r="J96" s="199"/>
      <c r="K96" s="199"/>
      <c r="L96" s="203"/>
      <c r="M96" s="204"/>
      <c r="N96" s="205"/>
      <c r="O96" s="205"/>
      <c r="P96" s="205"/>
      <c r="Q96" s="205"/>
      <c r="R96" s="205"/>
      <c r="S96" s="205"/>
      <c r="T96" s="206"/>
      <c r="AT96" s="207" t="s">
        <v>137</v>
      </c>
      <c r="AU96" s="207" t="s">
        <v>82</v>
      </c>
      <c r="AV96" s="13" t="s">
        <v>80</v>
      </c>
      <c r="AW96" s="13" t="s">
        <v>33</v>
      </c>
      <c r="AX96" s="13" t="s">
        <v>72</v>
      </c>
      <c r="AY96" s="207" t="s">
        <v>125</v>
      </c>
    </row>
    <row r="97" spans="2:51" s="14" customFormat="1" ht="12">
      <c r="B97" s="208"/>
      <c r="C97" s="209"/>
      <c r="D97" s="191" t="s">
        <v>137</v>
      </c>
      <c r="E97" s="210" t="s">
        <v>19</v>
      </c>
      <c r="F97" s="211" t="s">
        <v>139</v>
      </c>
      <c r="G97" s="209"/>
      <c r="H97" s="212">
        <v>86.85</v>
      </c>
      <c r="I97" s="213"/>
      <c r="J97" s="209"/>
      <c r="K97" s="209"/>
      <c r="L97" s="214"/>
      <c r="M97" s="215"/>
      <c r="N97" s="216"/>
      <c r="O97" s="216"/>
      <c r="P97" s="216"/>
      <c r="Q97" s="216"/>
      <c r="R97" s="216"/>
      <c r="S97" s="216"/>
      <c r="T97" s="217"/>
      <c r="AT97" s="218" t="s">
        <v>137</v>
      </c>
      <c r="AU97" s="218" t="s">
        <v>82</v>
      </c>
      <c r="AV97" s="14" t="s">
        <v>82</v>
      </c>
      <c r="AW97" s="14" t="s">
        <v>33</v>
      </c>
      <c r="AX97" s="14" t="s">
        <v>80</v>
      </c>
      <c r="AY97" s="218" t="s">
        <v>125</v>
      </c>
    </row>
    <row r="98" spans="1:65" s="2" customFormat="1" ht="24.2" customHeight="1">
      <c r="A98" s="37"/>
      <c r="B98" s="38"/>
      <c r="C98" s="177" t="s">
        <v>82</v>
      </c>
      <c r="D98" s="177" t="s">
        <v>127</v>
      </c>
      <c r="E98" s="178" t="s">
        <v>140</v>
      </c>
      <c r="F98" s="179" t="s">
        <v>141</v>
      </c>
      <c r="G98" s="180" t="s">
        <v>142</v>
      </c>
      <c r="H98" s="181">
        <v>27.957</v>
      </c>
      <c r="I98" s="182"/>
      <c r="J98" s="183">
        <f>ROUND(I98*H98,2)</f>
        <v>0</v>
      </c>
      <c r="K98" s="184"/>
      <c r="L98" s="42"/>
      <c r="M98" s="185" t="s">
        <v>19</v>
      </c>
      <c r="N98" s="186" t="s">
        <v>43</v>
      </c>
      <c r="O98" s="67"/>
      <c r="P98" s="187">
        <f>O98*H98</f>
        <v>0</v>
      </c>
      <c r="Q98" s="187">
        <v>0</v>
      </c>
      <c r="R98" s="187">
        <f>Q98*H98</f>
        <v>0</v>
      </c>
      <c r="S98" s="187">
        <v>0</v>
      </c>
      <c r="T98" s="188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189" t="s">
        <v>131</v>
      </c>
      <c r="AT98" s="189" t="s">
        <v>127</v>
      </c>
      <c r="AU98" s="189" t="s">
        <v>82</v>
      </c>
      <c r="AY98" s="20" t="s">
        <v>125</v>
      </c>
      <c r="BE98" s="190">
        <f>IF(N98="základní",J98,0)</f>
        <v>0</v>
      </c>
      <c r="BF98" s="190">
        <f>IF(N98="snížená",J98,0)</f>
        <v>0</v>
      </c>
      <c r="BG98" s="190">
        <f>IF(N98="zákl. přenesená",J98,0)</f>
        <v>0</v>
      </c>
      <c r="BH98" s="190">
        <f>IF(N98="sníž. přenesená",J98,0)</f>
        <v>0</v>
      </c>
      <c r="BI98" s="190">
        <f>IF(N98="nulová",J98,0)</f>
        <v>0</v>
      </c>
      <c r="BJ98" s="20" t="s">
        <v>80</v>
      </c>
      <c r="BK98" s="190">
        <f>ROUND(I98*H98,2)</f>
        <v>0</v>
      </c>
      <c r="BL98" s="20" t="s">
        <v>131</v>
      </c>
      <c r="BM98" s="189" t="s">
        <v>143</v>
      </c>
    </row>
    <row r="99" spans="1:47" s="2" customFormat="1" ht="29.25">
      <c r="A99" s="37"/>
      <c r="B99" s="38"/>
      <c r="C99" s="39"/>
      <c r="D99" s="191" t="s">
        <v>133</v>
      </c>
      <c r="E99" s="39"/>
      <c r="F99" s="192" t="s">
        <v>144</v>
      </c>
      <c r="G99" s="39"/>
      <c r="H99" s="39"/>
      <c r="I99" s="193"/>
      <c r="J99" s="39"/>
      <c r="K99" s="39"/>
      <c r="L99" s="42"/>
      <c r="M99" s="194"/>
      <c r="N99" s="195"/>
      <c r="O99" s="67"/>
      <c r="P99" s="67"/>
      <c r="Q99" s="67"/>
      <c r="R99" s="67"/>
      <c r="S99" s="67"/>
      <c r="T99" s="68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T99" s="20" t="s">
        <v>133</v>
      </c>
      <c r="AU99" s="20" t="s">
        <v>82</v>
      </c>
    </row>
    <row r="100" spans="1:47" s="2" customFormat="1" ht="12">
      <c r="A100" s="37"/>
      <c r="B100" s="38"/>
      <c r="C100" s="39"/>
      <c r="D100" s="196" t="s">
        <v>135</v>
      </c>
      <c r="E100" s="39"/>
      <c r="F100" s="197" t="s">
        <v>145</v>
      </c>
      <c r="G100" s="39"/>
      <c r="H100" s="39"/>
      <c r="I100" s="193"/>
      <c r="J100" s="39"/>
      <c r="K100" s="39"/>
      <c r="L100" s="42"/>
      <c r="M100" s="194"/>
      <c r="N100" s="195"/>
      <c r="O100" s="67"/>
      <c r="P100" s="67"/>
      <c r="Q100" s="67"/>
      <c r="R100" s="67"/>
      <c r="S100" s="67"/>
      <c r="T100" s="68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T100" s="20" t="s">
        <v>135</v>
      </c>
      <c r="AU100" s="20" t="s">
        <v>82</v>
      </c>
    </row>
    <row r="101" spans="2:51" s="13" customFormat="1" ht="12">
      <c r="B101" s="198"/>
      <c r="C101" s="199"/>
      <c r="D101" s="191" t="s">
        <v>137</v>
      </c>
      <c r="E101" s="200" t="s">
        <v>19</v>
      </c>
      <c r="F101" s="201" t="s">
        <v>138</v>
      </c>
      <c r="G101" s="199"/>
      <c r="H101" s="200" t="s">
        <v>19</v>
      </c>
      <c r="I101" s="202"/>
      <c r="J101" s="199"/>
      <c r="K101" s="199"/>
      <c r="L101" s="203"/>
      <c r="M101" s="204"/>
      <c r="N101" s="205"/>
      <c r="O101" s="205"/>
      <c r="P101" s="205"/>
      <c r="Q101" s="205"/>
      <c r="R101" s="205"/>
      <c r="S101" s="205"/>
      <c r="T101" s="206"/>
      <c r="AT101" s="207" t="s">
        <v>137</v>
      </c>
      <c r="AU101" s="207" t="s">
        <v>82</v>
      </c>
      <c r="AV101" s="13" t="s">
        <v>80</v>
      </c>
      <c r="AW101" s="13" t="s">
        <v>33</v>
      </c>
      <c r="AX101" s="13" t="s">
        <v>72</v>
      </c>
      <c r="AY101" s="207" t="s">
        <v>125</v>
      </c>
    </row>
    <row r="102" spans="2:51" s="13" customFormat="1" ht="12">
      <c r="B102" s="198"/>
      <c r="C102" s="199"/>
      <c r="D102" s="191" t="s">
        <v>137</v>
      </c>
      <c r="E102" s="200" t="s">
        <v>19</v>
      </c>
      <c r="F102" s="201" t="s">
        <v>146</v>
      </c>
      <c r="G102" s="199"/>
      <c r="H102" s="200" t="s">
        <v>19</v>
      </c>
      <c r="I102" s="202"/>
      <c r="J102" s="199"/>
      <c r="K102" s="199"/>
      <c r="L102" s="203"/>
      <c r="M102" s="204"/>
      <c r="N102" s="205"/>
      <c r="O102" s="205"/>
      <c r="P102" s="205"/>
      <c r="Q102" s="205"/>
      <c r="R102" s="205"/>
      <c r="S102" s="205"/>
      <c r="T102" s="206"/>
      <c r="AT102" s="207" t="s">
        <v>137</v>
      </c>
      <c r="AU102" s="207" t="s">
        <v>82</v>
      </c>
      <c r="AV102" s="13" t="s">
        <v>80</v>
      </c>
      <c r="AW102" s="13" t="s">
        <v>33</v>
      </c>
      <c r="AX102" s="13" t="s">
        <v>72</v>
      </c>
      <c r="AY102" s="207" t="s">
        <v>125</v>
      </c>
    </row>
    <row r="103" spans="2:51" s="13" customFormat="1" ht="12">
      <c r="B103" s="198"/>
      <c r="C103" s="199"/>
      <c r="D103" s="191" t="s">
        <v>137</v>
      </c>
      <c r="E103" s="200" t="s">
        <v>19</v>
      </c>
      <c r="F103" s="201" t="s">
        <v>147</v>
      </c>
      <c r="G103" s="199"/>
      <c r="H103" s="200" t="s">
        <v>19</v>
      </c>
      <c r="I103" s="202"/>
      <c r="J103" s="199"/>
      <c r="K103" s="199"/>
      <c r="L103" s="203"/>
      <c r="M103" s="204"/>
      <c r="N103" s="205"/>
      <c r="O103" s="205"/>
      <c r="P103" s="205"/>
      <c r="Q103" s="205"/>
      <c r="R103" s="205"/>
      <c r="S103" s="205"/>
      <c r="T103" s="206"/>
      <c r="AT103" s="207" t="s">
        <v>137</v>
      </c>
      <c r="AU103" s="207" t="s">
        <v>82</v>
      </c>
      <c r="AV103" s="13" t="s">
        <v>80</v>
      </c>
      <c r="AW103" s="13" t="s">
        <v>33</v>
      </c>
      <c r="AX103" s="13" t="s">
        <v>72</v>
      </c>
      <c r="AY103" s="207" t="s">
        <v>125</v>
      </c>
    </row>
    <row r="104" spans="2:51" s="14" customFormat="1" ht="12">
      <c r="B104" s="208"/>
      <c r="C104" s="209"/>
      <c r="D104" s="191" t="s">
        <v>137</v>
      </c>
      <c r="E104" s="210" t="s">
        <v>19</v>
      </c>
      <c r="F104" s="211" t="s">
        <v>148</v>
      </c>
      <c r="G104" s="209"/>
      <c r="H104" s="212">
        <v>24.401</v>
      </c>
      <c r="I104" s="213"/>
      <c r="J104" s="209"/>
      <c r="K104" s="209"/>
      <c r="L104" s="214"/>
      <c r="M104" s="215"/>
      <c r="N104" s="216"/>
      <c r="O104" s="216"/>
      <c r="P104" s="216"/>
      <c r="Q104" s="216"/>
      <c r="R104" s="216"/>
      <c r="S104" s="216"/>
      <c r="T104" s="217"/>
      <c r="AT104" s="218" t="s">
        <v>137</v>
      </c>
      <c r="AU104" s="218" t="s">
        <v>82</v>
      </c>
      <c r="AV104" s="14" t="s">
        <v>82</v>
      </c>
      <c r="AW104" s="14" t="s">
        <v>33</v>
      </c>
      <c r="AX104" s="14" t="s">
        <v>72</v>
      </c>
      <c r="AY104" s="218" t="s">
        <v>125</v>
      </c>
    </row>
    <row r="105" spans="2:51" s="14" customFormat="1" ht="12">
      <c r="B105" s="208"/>
      <c r="C105" s="209"/>
      <c r="D105" s="191" t="s">
        <v>137</v>
      </c>
      <c r="E105" s="210" t="s">
        <v>19</v>
      </c>
      <c r="F105" s="211" t="s">
        <v>149</v>
      </c>
      <c r="G105" s="209"/>
      <c r="H105" s="212">
        <v>0.856</v>
      </c>
      <c r="I105" s="213"/>
      <c r="J105" s="209"/>
      <c r="K105" s="209"/>
      <c r="L105" s="214"/>
      <c r="M105" s="215"/>
      <c r="N105" s="216"/>
      <c r="O105" s="216"/>
      <c r="P105" s="216"/>
      <c r="Q105" s="216"/>
      <c r="R105" s="216"/>
      <c r="S105" s="216"/>
      <c r="T105" s="217"/>
      <c r="AT105" s="218" t="s">
        <v>137</v>
      </c>
      <c r="AU105" s="218" t="s">
        <v>82</v>
      </c>
      <c r="AV105" s="14" t="s">
        <v>82</v>
      </c>
      <c r="AW105" s="14" t="s">
        <v>33</v>
      </c>
      <c r="AX105" s="14" t="s">
        <v>72</v>
      </c>
      <c r="AY105" s="218" t="s">
        <v>125</v>
      </c>
    </row>
    <row r="106" spans="2:51" s="14" customFormat="1" ht="12">
      <c r="B106" s="208"/>
      <c r="C106" s="209"/>
      <c r="D106" s="191" t="s">
        <v>137</v>
      </c>
      <c r="E106" s="210" t="s">
        <v>19</v>
      </c>
      <c r="F106" s="211" t="s">
        <v>150</v>
      </c>
      <c r="G106" s="209"/>
      <c r="H106" s="212">
        <v>0.844</v>
      </c>
      <c r="I106" s="213"/>
      <c r="J106" s="209"/>
      <c r="K106" s="209"/>
      <c r="L106" s="214"/>
      <c r="M106" s="215"/>
      <c r="N106" s="216"/>
      <c r="O106" s="216"/>
      <c r="P106" s="216"/>
      <c r="Q106" s="216"/>
      <c r="R106" s="216"/>
      <c r="S106" s="216"/>
      <c r="T106" s="217"/>
      <c r="AT106" s="218" t="s">
        <v>137</v>
      </c>
      <c r="AU106" s="218" t="s">
        <v>82</v>
      </c>
      <c r="AV106" s="14" t="s">
        <v>82</v>
      </c>
      <c r="AW106" s="14" t="s">
        <v>33</v>
      </c>
      <c r="AX106" s="14" t="s">
        <v>72</v>
      </c>
      <c r="AY106" s="218" t="s">
        <v>125</v>
      </c>
    </row>
    <row r="107" spans="2:51" s="14" customFormat="1" ht="12">
      <c r="B107" s="208"/>
      <c r="C107" s="209"/>
      <c r="D107" s="191" t="s">
        <v>137</v>
      </c>
      <c r="E107" s="210" t="s">
        <v>19</v>
      </c>
      <c r="F107" s="211" t="s">
        <v>151</v>
      </c>
      <c r="G107" s="209"/>
      <c r="H107" s="212">
        <v>1.856</v>
      </c>
      <c r="I107" s="213"/>
      <c r="J107" s="209"/>
      <c r="K107" s="209"/>
      <c r="L107" s="214"/>
      <c r="M107" s="215"/>
      <c r="N107" s="216"/>
      <c r="O107" s="216"/>
      <c r="P107" s="216"/>
      <c r="Q107" s="216"/>
      <c r="R107" s="216"/>
      <c r="S107" s="216"/>
      <c r="T107" s="217"/>
      <c r="AT107" s="218" t="s">
        <v>137</v>
      </c>
      <c r="AU107" s="218" t="s">
        <v>82</v>
      </c>
      <c r="AV107" s="14" t="s">
        <v>82</v>
      </c>
      <c r="AW107" s="14" t="s">
        <v>33</v>
      </c>
      <c r="AX107" s="14" t="s">
        <v>72</v>
      </c>
      <c r="AY107" s="218" t="s">
        <v>125</v>
      </c>
    </row>
    <row r="108" spans="2:51" s="15" customFormat="1" ht="12">
      <c r="B108" s="219"/>
      <c r="C108" s="220"/>
      <c r="D108" s="191" t="s">
        <v>137</v>
      </c>
      <c r="E108" s="221" t="s">
        <v>19</v>
      </c>
      <c r="F108" s="222" t="s">
        <v>152</v>
      </c>
      <c r="G108" s="220"/>
      <c r="H108" s="223">
        <v>27.957000000000004</v>
      </c>
      <c r="I108" s="224"/>
      <c r="J108" s="220"/>
      <c r="K108" s="220"/>
      <c r="L108" s="225"/>
      <c r="M108" s="226"/>
      <c r="N108" s="227"/>
      <c r="O108" s="227"/>
      <c r="P108" s="227"/>
      <c r="Q108" s="227"/>
      <c r="R108" s="227"/>
      <c r="S108" s="227"/>
      <c r="T108" s="228"/>
      <c r="AT108" s="229" t="s">
        <v>137</v>
      </c>
      <c r="AU108" s="229" t="s">
        <v>82</v>
      </c>
      <c r="AV108" s="15" t="s">
        <v>131</v>
      </c>
      <c r="AW108" s="15" t="s">
        <v>33</v>
      </c>
      <c r="AX108" s="15" t="s">
        <v>80</v>
      </c>
      <c r="AY108" s="229" t="s">
        <v>125</v>
      </c>
    </row>
    <row r="109" spans="1:65" s="2" customFormat="1" ht="33" customHeight="1">
      <c r="A109" s="37"/>
      <c r="B109" s="38"/>
      <c r="C109" s="177" t="s">
        <v>153</v>
      </c>
      <c r="D109" s="177" t="s">
        <v>127</v>
      </c>
      <c r="E109" s="178" t="s">
        <v>154</v>
      </c>
      <c r="F109" s="179" t="s">
        <v>155</v>
      </c>
      <c r="G109" s="180" t="s">
        <v>142</v>
      </c>
      <c r="H109" s="181">
        <v>2.437</v>
      </c>
      <c r="I109" s="182"/>
      <c r="J109" s="183">
        <f>ROUND(I109*H109,2)</f>
        <v>0</v>
      </c>
      <c r="K109" s="184"/>
      <c r="L109" s="42"/>
      <c r="M109" s="185" t="s">
        <v>19</v>
      </c>
      <c r="N109" s="186" t="s">
        <v>43</v>
      </c>
      <c r="O109" s="67"/>
      <c r="P109" s="187">
        <f>O109*H109</f>
        <v>0</v>
      </c>
      <c r="Q109" s="187">
        <v>0</v>
      </c>
      <c r="R109" s="187">
        <f>Q109*H109</f>
        <v>0</v>
      </c>
      <c r="S109" s="187">
        <v>0</v>
      </c>
      <c r="T109" s="188">
        <f>S109*H109</f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189" t="s">
        <v>131</v>
      </c>
      <c r="AT109" s="189" t="s">
        <v>127</v>
      </c>
      <c r="AU109" s="189" t="s">
        <v>82</v>
      </c>
      <c r="AY109" s="20" t="s">
        <v>125</v>
      </c>
      <c r="BE109" s="190">
        <f>IF(N109="základní",J109,0)</f>
        <v>0</v>
      </c>
      <c r="BF109" s="190">
        <f>IF(N109="snížená",J109,0)</f>
        <v>0</v>
      </c>
      <c r="BG109" s="190">
        <f>IF(N109="zákl. přenesená",J109,0)</f>
        <v>0</v>
      </c>
      <c r="BH109" s="190">
        <f>IF(N109="sníž. přenesená",J109,0)</f>
        <v>0</v>
      </c>
      <c r="BI109" s="190">
        <f>IF(N109="nulová",J109,0)</f>
        <v>0</v>
      </c>
      <c r="BJ109" s="20" t="s">
        <v>80</v>
      </c>
      <c r="BK109" s="190">
        <f>ROUND(I109*H109,2)</f>
        <v>0</v>
      </c>
      <c r="BL109" s="20" t="s">
        <v>131</v>
      </c>
      <c r="BM109" s="189" t="s">
        <v>156</v>
      </c>
    </row>
    <row r="110" spans="1:47" s="2" customFormat="1" ht="29.25">
      <c r="A110" s="37"/>
      <c r="B110" s="38"/>
      <c r="C110" s="39"/>
      <c r="D110" s="191" t="s">
        <v>133</v>
      </c>
      <c r="E110" s="39"/>
      <c r="F110" s="192" t="s">
        <v>157</v>
      </c>
      <c r="G110" s="39"/>
      <c r="H110" s="39"/>
      <c r="I110" s="193"/>
      <c r="J110" s="39"/>
      <c r="K110" s="39"/>
      <c r="L110" s="42"/>
      <c r="M110" s="194"/>
      <c r="N110" s="195"/>
      <c r="O110" s="67"/>
      <c r="P110" s="67"/>
      <c r="Q110" s="67"/>
      <c r="R110" s="67"/>
      <c r="S110" s="67"/>
      <c r="T110" s="68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T110" s="20" t="s">
        <v>133</v>
      </c>
      <c r="AU110" s="20" t="s">
        <v>82</v>
      </c>
    </row>
    <row r="111" spans="1:47" s="2" customFormat="1" ht="12">
      <c r="A111" s="37"/>
      <c r="B111" s="38"/>
      <c r="C111" s="39"/>
      <c r="D111" s="196" t="s">
        <v>135</v>
      </c>
      <c r="E111" s="39"/>
      <c r="F111" s="197" t="s">
        <v>158</v>
      </c>
      <c r="G111" s="39"/>
      <c r="H111" s="39"/>
      <c r="I111" s="193"/>
      <c r="J111" s="39"/>
      <c r="K111" s="39"/>
      <c r="L111" s="42"/>
      <c r="M111" s="194"/>
      <c r="N111" s="195"/>
      <c r="O111" s="67"/>
      <c r="P111" s="67"/>
      <c r="Q111" s="67"/>
      <c r="R111" s="67"/>
      <c r="S111" s="67"/>
      <c r="T111" s="68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T111" s="20" t="s">
        <v>135</v>
      </c>
      <c r="AU111" s="20" t="s">
        <v>82</v>
      </c>
    </row>
    <row r="112" spans="2:51" s="13" customFormat="1" ht="12">
      <c r="B112" s="198"/>
      <c r="C112" s="199"/>
      <c r="D112" s="191" t="s">
        <v>137</v>
      </c>
      <c r="E112" s="200" t="s">
        <v>19</v>
      </c>
      <c r="F112" s="201" t="s">
        <v>138</v>
      </c>
      <c r="G112" s="199"/>
      <c r="H112" s="200" t="s">
        <v>19</v>
      </c>
      <c r="I112" s="202"/>
      <c r="J112" s="199"/>
      <c r="K112" s="199"/>
      <c r="L112" s="203"/>
      <c r="M112" s="204"/>
      <c r="N112" s="205"/>
      <c r="O112" s="205"/>
      <c r="P112" s="205"/>
      <c r="Q112" s="205"/>
      <c r="R112" s="205"/>
      <c r="S112" s="205"/>
      <c r="T112" s="206"/>
      <c r="AT112" s="207" t="s">
        <v>137</v>
      </c>
      <c r="AU112" s="207" t="s">
        <v>82</v>
      </c>
      <c r="AV112" s="13" t="s">
        <v>80</v>
      </c>
      <c r="AW112" s="13" t="s">
        <v>33</v>
      </c>
      <c r="AX112" s="13" t="s">
        <v>72</v>
      </c>
      <c r="AY112" s="207" t="s">
        <v>125</v>
      </c>
    </row>
    <row r="113" spans="2:51" s="13" customFormat="1" ht="12">
      <c r="B113" s="198"/>
      <c r="C113" s="199"/>
      <c r="D113" s="191" t="s">
        <v>137</v>
      </c>
      <c r="E113" s="200" t="s">
        <v>19</v>
      </c>
      <c r="F113" s="201" t="s">
        <v>159</v>
      </c>
      <c r="G113" s="199"/>
      <c r="H113" s="200" t="s">
        <v>19</v>
      </c>
      <c r="I113" s="202"/>
      <c r="J113" s="199"/>
      <c r="K113" s="199"/>
      <c r="L113" s="203"/>
      <c r="M113" s="204"/>
      <c r="N113" s="205"/>
      <c r="O113" s="205"/>
      <c r="P113" s="205"/>
      <c r="Q113" s="205"/>
      <c r="R113" s="205"/>
      <c r="S113" s="205"/>
      <c r="T113" s="206"/>
      <c r="AT113" s="207" t="s">
        <v>137</v>
      </c>
      <c r="AU113" s="207" t="s">
        <v>82</v>
      </c>
      <c r="AV113" s="13" t="s">
        <v>80</v>
      </c>
      <c r="AW113" s="13" t="s">
        <v>33</v>
      </c>
      <c r="AX113" s="13" t="s">
        <v>72</v>
      </c>
      <c r="AY113" s="207" t="s">
        <v>125</v>
      </c>
    </row>
    <row r="114" spans="2:51" s="13" customFormat="1" ht="12">
      <c r="B114" s="198"/>
      <c r="C114" s="199"/>
      <c r="D114" s="191" t="s">
        <v>137</v>
      </c>
      <c r="E114" s="200" t="s">
        <v>19</v>
      </c>
      <c r="F114" s="201" t="s">
        <v>160</v>
      </c>
      <c r="G114" s="199"/>
      <c r="H114" s="200" t="s">
        <v>19</v>
      </c>
      <c r="I114" s="202"/>
      <c r="J114" s="199"/>
      <c r="K114" s="199"/>
      <c r="L114" s="203"/>
      <c r="M114" s="204"/>
      <c r="N114" s="205"/>
      <c r="O114" s="205"/>
      <c r="P114" s="205"/>
      <c r="Q114" s="205"/>
      <c r="R114" s="205"/>
      <c r="S114" s="205"/>
      <c r="T114" s="206"/>
      <c r="AT114" s="207" t="s">
        <v>137</v>
      </c>
      <c r="AU114" s="207" t="s">
        <v>82</v>
      </c>
      <c r="AV114" s="13" t="s">
        <v>80</v>
      </c>
      <c r="AW114" s="13" t="s">
        <v>33</v>
      </c>
      <c r="AX114" s="13" t="s">
        <v>72</v>
      </c>
      <c r="AY114" s="207" t="s">
        <v>125</v>
      </c>
    </row>
    <row r="115" spans="2:51" s="14" customFormat="1" ht="12">
      <c r="B115" s="208"/>
      <c r="C115" s="209"/>
      <c r="D115" s="191" t="s">
        <v>137</v>
      </c>
      <c r="E115" s="210" t="s">
        <v>19</v>
      </c>
      <c r="F115" s="211" t="s">
        <v>161</v>
      </c>
      <c r="G115" s="209"/>
      <c r="H115" s="212">
        <v>2.437</v>
      </c>
      <c r="I115" s="213"/>
      <c r="J115" s="209"/>
      <c r="K115" s="209"/>
      <c r="L115" s="214"/>
      <c r="M115" s="215"/>
      <c r="N115" s="216"/>
      <c r="O115" s="216"/>
      <c r="P115" s="216"/>
      <c r="Q115" s="216"/>
      <c r="R115" s="216"/>
      <c r="S115" s="216"/>
      <c r="T115" s="217"/>
      <c r="AT115" s="218" t="s">
        <v>137</v>
      </c>
      <c r="AU115" s="218" t="s">
        <v>82</v>
      </c>
      <c r="AV115" s="14" t="s">
        <v>82</v>
      </c>
      <c r="AW115" s="14" t="s">
        <v>33</v>
      </c>
      <c r="AX115" s="14" t="s">
        <v>80</v>
      </c>
      <c r="AY115" s="218" t="s">
        <v>125</v>
      </c>
    </row>
    <row r="116" spans="1:65" s="2" customFormat="1" ht="21.75" customHeight="1">
      <c r="A116" s="37"/>
      <c r="B116" s="38"/>
      <c r="C116" s="177" t="s">
        <v>131</v>
      </c>
      <c r="D116" s="177" t="s">
        <v>127</v>
      </c>
      <c r="E116" s="178" t="s">
        <v>162</v>
      </c>
      <c r="F116" s="179" t="s">
        <v>163</v>
      </c>
      <c r="G116" s="180" t="s">
        <v>130</v>
      </c>
      <c r="H116" s="181">
        <v>6.393</v>
      </c>
      <c r="I116" s="182"/>
      <c r="J116" s="183">
        <f>ROUND(I116*H116,2)</f>
        <v>0</v>
      </c>
      <c r="K116" s="184"/>
      <c r="L116" s="42"/>
      <c r="M116" s="185" t="s">
        <v>19</v>
      </c>
      <c r="N116" s="186" t="s">
        <v>43</v>
      </c>
      <c r="O116" s="67"/>
      <c r="P116" s="187">
        <f>O116*H116</f>
        <v>0</v>
      </c>
      <c r="Q116" s="187">
        <v>0.0007</v>
      </c>
      <c r="R116" s="187">
        <f>Q116*H116</f>
        <v>0.0044751</v>
      </c>
      <c r="S116" s="187">
        <v>0</v>
      </c>
      <c r="T116" s="188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189" t="s">
        <v>131</v>
      </c>
      <c r="AT116" s="189" t="s">
        <v>127</v>
      </c>
      <c r="AU116" s="189" t="s">
        <v>82</v>
      </c>
      <c r="AY116" s="20" t="s">
        <v>125</v>
      </c>
      <c r="BE116" s="190">
        <f>IF(N116="základní",J116,0)</f>
        <v>0</v>
      </c>
      <c r="BF116" s="190">
        <f>IF(N116="snížená",J116,0)</f>
        <v>0</v>
      </c>
      <c r="BG116" s="190">
        <f>IF(N116="zákl. přenesená",J116,0)</f>
        <v>0</v>
      </c>
      <c r="BH116" s="190">
        <f>IF(N116="sníž. přenesená",J116,0)</f>
        <v>0</v>
      </c>
      <c r="BI116" s="190">
        <f>IF(N116="nulová",J116,0)</f>
        <v>0</v>
      </c>
      <c r="BJ116" s="20" t="s">
        <v>80</v>
      </c>
      <c r="BK116" s="190">
        <f>ROUND(I116*H116,2)</f>
        <v>0</v>
      </c>
      <c r="BL116" s="20" t="s">
        <v>131</v>
      </c>
      <c r="BM116" s="189" t="s">
        <v>164</v>
      </c>
    </row>
    <row r="117" spans="1:47" s="2" customFormat="1" ht="19.5">
      <c r="A117" s="37"/>
      <c r="B117" s="38"/>
      <c r="C117" s="39"/>
      <c r="D117" s="191" t="s">
        <v>133</v>
      </c>
      <c r="E117" s="39"/>
      <c r="F117" s="192" t="s">
        <v>165</v>
      </c>
      <c r="G117" s="39"/>
      <c r="H117" s="39"/>
      <c r="I117" s="193"/>
      <c r="J117" s="39"/>
      <c r="K117" s="39"/>
      <c r="L117" s="42"/>
      <c r="M117" s="194"/>
      <c r="N117" s="195"/>
      <c r="O117" s="67"/>
      <c r="P117" s="67"/>
      <c r="Q117" s="67"/>
      <c r="R117" s="67"/>
      <c r="S117" s="67"/>
      <c r="T117" s="68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T117" s="20" t="s">
        <v>133</v>
      </c>
      <c r="AU117" s="20" t="s">
        <v>82</v>
      </c>
    </row>
    <row r="118" spans="1:47" s="2" customFormat="1" ht="12">
      <c r="A118" s="37"/>
      <c r="B118" s="38"/>
      <c r="C118" s="39"/>
      <c r="D118" s="196" t="s">
        <v>135</v>
      </c>
      <c r="E118" s="39"/>
      <c r="F118" s="197" t="s">
        <v>166</v>
      </c>
      <c r="G118" s="39"/>
      <c r="H118" s="39"/>
      <c r="I118" s="193"/>
      <c r="J118" s="39"/>
      <c r="K118" s="39"/>
      <c r="L118" s="42"/>
      <c r="M118" s="194"/>
      <c r="N118" s="195"/>
      <c r="O118" s="67"/>
      <c r="P118" s="67"/>
      <c r="Q118" s="67"/>
      <c r="R118" s="67"/>
      <c r="S118" s="67"/>
      <c r="T118" s="68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20" t="s">
        <v>135</v>
      </c>
      <c r="AU118" s="20" t="s">
        <v>82</v>
      </c>
    </row>
    <row r="119" spans="2:51" s="13" customFormat="1" ht="12">
      <c r="B119" s="198"/>
      <c r="C119" s="199"/>
      <c r="D119" s="191" t="s">
        <v>137</v>
      </c>
      <c r="E119" s="200" t="s">
        <v>19</v>
      </c>
      <c r="F119" s="201" t="s">
        <v>167</v>
      </c>
      <c r="G119" s="199"/>
      <c r="H119" s="200" t="s">
        <v>19</v>
      </c>
      <c r="I119" s="202"/>
      <c r="J119" s="199"/>
      <c r="K119" s="199"/>
      <c r="L119" s="203"/>
      <c r="M119" s="204"/>
      <c r="N119" s="205"/>
      <c r="O119" s="205"/>
      <c r="P119" s="205"/>
      <c r="Q119" s="205"/>
      <c r="R119" s="205"/>
      <c r="S119" s="205"/>
      <c r="T119" s="206"/>
      <c r="AT119" s="207" t="s">
        <v>137</v>
      </c>
      <c r="AU119" s="207" t="s">
        <v>82</v>
      </c>
      <c r="AV119" s="13" t="s">
        <v>80</v>
      </c>
      <c r="AW119" s="13" t="s">
        <v>33</v>
      </c>
      <c r="AX119" s="13" t="s">
        <v>72</v>
      </c>
      <c r="AY119" s="207" t="s">
        <v>125</v>
      </c>
    </row>
    <row r="120" spans="2:51" s="14" customFormat="1" ht="12">
      <c r="B120" s="208"/>
      <c r="C120" s="209"/>
      <c r="D120" s="191" t="s">
        <v>137</v>
      </c>
      <c r="E120" s="210" t="s">
        <v>19</v>
      </c>
      <c r="F120" s="211" t="s">
        <v>168</v>
      </c>
      <c r="G120" s="209"/>
      <c r="H120" s="212">
        <v>6.393</v>
      </c>
      <c r="I120" s="213"/>
      <c r="J120" s="209"/>
      <c r="K120" s="209"/>
      <c r="L120" s="214"/>
      <c r="M120" s="215"/>
      <c r="N120" s="216"/>
      <c r="O120" s="216"/>
      <c r="P120" s="216"/>
      <c r="Q120" s="216"/>
      <c r="R120" s="216"/>
      <c r="S120" s="216"/>
      <c r="T120" s="217"/>
      <c r="AT120" s="218" t="s">
        <v>137</v>
      </c>
      <c r="AU120" s="218" t="s">
        <v>82</v>
      </c>
      <c r="AV120" s="14" t="s">
        <v>82</v>
      </c>
      <c r="AW120" s="14" t="s">
        <v>33</v>
      </c>
      <c r="AX120" s="14" t="s">
        <v>80</v>
      </c>
      <c r="AY120" s="218" t="s">
        <v>125</v>
      </c>
    </row>
    <row r="121" spans="1:65" s="2" customFormat="1" ht="16.5" customHeight="1">
      <c r="A121" s="37"/>
      <c r="B121" s="38"/>
      <c r="C121" s="177" t="s">
        <v>169</v>
      </c>
      <c r="D121" s="177" t="s">
        <v>127</v>
      </c>
      <c r="E121" s="178" t="s">
        <v>170</v>
      </c>
      <c r="F121" s="179" t="s">
        <v>171</v>
      </c>
      <c r="G121" s="180" t="s">
        <v>130</v>
      </c>
      <c r="H121" s="181">
        <v>6.393</v>
      </c>
      <c r="I121" s="182"/>
      <c r="J121" s="183">
        <f>ROUND(I121*H121,2)</f>
        <v>0</v>
      </c>
      <c r="K121" s="184"/>
      <c r="L121" s="42"/>
      <c r="M121" s="185" t="s">
        <v>19</v>
      </c>
      <c r="N121" s="186" t="s">
        <v>43</v>
      </c>
      <c r="O121" s="67"/>
      <c r="P121" s="187">
        <f>O121*H121</f>
        <v>0</v>
      </c>
      <c r="Q121" s="187">
        <v>0</v>
      </c>
      <c r="R121" s="187">
        <f>Q121*H121</f>
        <v>0</v>
      </c>
      <c r="S121" s="187">
        <v>0</v>
      </c>
      <c r="T121" s="188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189" t="s">
        <v>131</v>
      </c>
      <c r="AT121" s="189" t="s">
        <v>127</v>
      </c>
      <c r="AU121" s="189" t="s">
        <v>82</v>
      </c>
      <c r="AY121" s="20" t="s">
        <v>125</v>
      </c>
      <c r="BE121" s="190">
        <f>IF(N121="základní",J121,0)</f>
        <v>0</v>
      </c>
      <c r="BF121" s="190">
        <f>IF(N121="snížená",J121,0)</f>
        <v>0</v>
      </c>
      <c r="BG121" s="190">
        <f>IF(N121="zákl. přenesená",J121,0)</f>
        <v>0</v>
      </c>
      <c r="BH121" s="190">
        <f>IF(N121="sníž. přenesená",J121,0)</f>
        <v>0</v>
      </c>
      <c r="BI121" s="190">
        <f>IF(N121="nulová",J121,0)</f>
        <v>0</v>
      </c>
      <c r="BJ121" s="20" t="s">
        <v>80</v>
      </c>
      <c r="BK121" s="190">
        <f>ROUND(I121*H121,2)</f>
        <v>0</v>
      </c>
      <c r="BL121" s="20" t="s">
        <v>131</v>
      </c>
      <c r="BM121" s="189" t="s">
        <v>172</v>
      </c>
    </row>
    <row r="122" spans="1:47" s="2" customFormat="1" ht="29.25">
      <c r="A122" s="37"/>
      <c r="B122" s="38"/>
      <c r="C122" s="39"/>
      <c r="D122" s="191" t="s">
        <v>133</v>
      </c>
      <c r="E122" s="39"/>
      <c r="F122" s="192" t="s">
        <v>173</v>
      </c>
      <c r="G122" s="39"/>
      <c r="H122" s="39"/>
      <c r="I122" s="193"/>
      <c r="J122" s="39"/>
      <c r="K122" s="39"/>
      <c r="L122" s="42"/>
      <c r="M122" s="194"/>
      <c r="N122" s="195"/>
      <c r="O122" s="67"/>
      <c r="P122" s="67"/>
      <c r="Q122" s="67"/>
      <c r="R122" s="67"/>
      <c r="S122" s="67"/>
      <c r="T122" s="68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20" t="s">
        <v>133</v>
      </c>
      <c r="AU122" s="20" t="s">
        <v>82</v>
      </c>
    </row>
    <row r="123" spans="1:47" s="2" customFormat="1" ht="12">
      <c r="A123" s="37"/>
      <c r="B123" s="38"/>
      <c r="C123" s="39"/>
      <c r="D123" s="196" t="s">
        <v>135</v>
      </c>
      <c r="E123" s="39"/>
      <c r="F123" s="197" t="s">
        <v>174</v>
      </c>
      <c r="G123" s="39"/>
      <c r="H123" s="39"/>
      <c r="I123" s="193"/>
      <c r="J123" s="39"/>
      <c r="K123" s="39"/>
      <c r="L123" s="42"/>
      <c r="M123" s="194"/>
      <c r="N123" s="195"/>
      <c r="O123" s="67"/>
      <c r="P123" s="67"/>
      <c r="Q123" s="67"/>
      <c r="R123" s="67"/>
      <c r="S123" s="67"/>
      <c r="T123" s="68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20" t="s">
        <v>135</v>
      </c>
      <c r="AU123" s="20" t="s">
        <v>82</v>
      </c>
    </row>
    <row r="124" spans="1:65" s="2" customFormat="1" ht="24.2" customHeight="1">
      <c r="A124" s="37"/>
      <c r="B124" s="38"/>
      <c r="C124" s="177" t="s">
        <v>175</v>
      </c>
      <c r="D124" s="177" t="s">
        <v>127</v>
      </c>
      <c r="E124" s="178" t="s">
        <v>176</v>
      </c>
      <c r="F124" s="179" t="s">
        <v>177</v>
      </c>
      <c r="G124" s="180" t="s">
        <v>142</v>
      </c>
      <c r="H124" s="181">
        <v>30.394</v>
      </c>
      <c r="I124" s="182"/>
      <c r="J124" s="183">
        <f>ROUND(I124*H124,2)</f>
        <v>0</v>
      </c>
      <c r="K124" s="184"/>
      <c r="L124" s="42"/>
      <c r="M124" s="185" t="s">
        <v>19</v>
      </c>
      <c r="N124" s="186" t="s">
        <v>43</v>
      </c>
      <c r="O124" s="67"/>
      <c r="P124" s="187">
        <f>O124*H124</f>
        <v>0</v>
      </c>
      <c r="Q124" s="187">
        <v>0</v>
      </c>
      <c r="R124" s="187">
        <f>Q124*H124</f>
        <v>0</v>
      </c>
      <c r="S124" s="187">
        <v>0</v>
      </c>
      <c r="T124" s="188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189" t="s">
        <v>131</v>
      </c>
      <c r="AT124" s="189" t="s">
        <v>127</v>
      </c>
      <c r="AU124" s="189" t="s">
        <v>82</v>
      </c>
      <c r="AY124" s="20" t="s">
        <v>125</v>
      </c>
      <c r="BE124" s="190">
        <f>IF(N124="základní",J124,0)</f>
        <v>0</v>
      </c>
      <c r="BF124" s="190">
        <f>IF(N124="snížená",J124,0)</f>
        <v>0</v>
      </c>
      <c r="BG124" s="190">
        <f>IF(N124="zákl. přenesená",J124,0)</f>
        <v>0</v>
      </c>
      <c r="BH124" s="190">
        <f>IF(N124="sníž. přenesená",J124,0)</f>
        <v>0</v>
      </c>
      <c r="BI124" s="190">
        <f>IF(N124="nulová",J124,0)</f>
        <v>0</v>
      </c>
      <c r="BJ124" s="20" t="s">
        <v>80</v>
      </c>
      <c r="BK124" s="190">
        <f>ROUND(I124*H124,2)</f>
        <v>0</v>
      </c>
      <c r="BL124" s="20" t="s">
        <v>131</v>
      </c>
      <c r="BM124" s="189" t="s">
        <v>178</v>
      </c>
    </row>
    <row r="125" spans="1:47" s="2" customFormat="1" ht="29.25">
      <c r="A125" s="37"/>
      <c r="B125" s="38"/>
      <c r="C125" s="39"/>
      <c r="D125" s="191" t="s">
        <v>133</v>
      </c>
      <c r="E125" s="39"/>
      <c r="F125" s="192" t="s">
        <v>179</v>
      </c>
      <c r="G125" s="39"/>
      <c r="H125" s="39"/>
      <c r="I125" s="193"/>
      <c r="J125" s="39"/>
      <c r="K125" s="39"/>
      <c r="L125" s="42"/>
      <c r="M125" s="194"/>
      <c r="N125" s="195"/>
      <c r="O125" s="67"/>
      <c r="P125" s="67"/>
      <c r="Q125" s="67"/>
      <c r="R125" s="67"/>
      <c r="S125" s="67"/>
      <c r="T125" s="68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20" t="s">
        <v>133</v>
      </c>
      <c r="AU125" s="20" t="s">
        <v>82</v>
      </c>
    </row>
    <row r="126" spans="1:47" s="2" customFormat="1" ht="12">
      <c r="A126" s="37"/>
      <c r="B126" s="38"/>
      <c r="C126" s="39"/>
      <c r="D126" s="196" t="s">
        <v>135</v>
      </c>
      <c r="E126" s="39"/>
      <c r="F126" s="197" t="s">
        <v>180</v>
      </c>
      <c r="G126" s="39"/>
      <c r="H126" s="39"/>
      <c r="I126" s="193"/>
      <c r="J126" s="39"/>
      <c r="K126" s="39"/>
      <c r="L126" s="42"/>
      <c r="M126" s="194"/>
      <c r="N126" s="195"/>
      <c r="O126" s="67"/>
      <c r="P126" s="67"/>
      <c r="Q126" s="67"/>
      <c r="R126" s="67"/>
      <c r="S126" s="67"/>
      <c r="T126" s="68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20" t="s">
        <v>135</v>
      </c>
      <c r="AU126" s="20" t="s">
        <v>82</v>
      </c>
    </row>
    <row r="127" spans="2:51" s="13" customFormat="1" ht="12">
      <c r="B127" s="198"/>
      <c r="C127" s="199"/>
      <c r="D127" s="191" t="s">
        <v>137</v>
      </c>
      <c r="E127" s="200" t="s">
        <v>19</v>
      </c>
      <c r="F127" s="201" t="s">
        <v>138</v>
      </c>
      <c r="G127" s="199"/>
      <c r="H127" s="200" t="s">
        <v>19</v>
      </c>
      <c r="I127" s="202"/>
      <c r="J127" s="199"/>
      <c r="K127" s="199"/>
      <c r="L127" s="203"/>
      <c r="M127" s="204"/>
      <c r="N127" s="205"/>
      <c r="O127" s="205"/>
      <c r="P127" s="205"/>
      <c r="Q127" s="205"/>
      <c r="R127" s="205"/>
      <c r="S127" s="205"/>
      <c r="T127" s="206"/>
      <c r="AT127" s="207" t="s">
        <v>137</v>
      </c>
      <c r="AU127" s="207" t="s">
        <v>82</v>
      </c>
      <c r="AV127" s="13" t="s">
        <v>80</v>
      </c>
      <c r="AW127" s="13" t="s">
        <v>33</v>
      </c>
      <c r="AX127" s="13" t="s">
        <v>72</v>
      </c>
      <c r="AY127" s="207" t="s">
        <v>125</v>
      </c>
    </row>
    <row r="128" spans="2:51" s="13" customFormat="1" ht="12">
      <c r="B128" s="198"/>
      <c r="C128" s="199"/>
      <c r="D128" s="191" t="s">
        <v>137</v>
      </c>
      <c r="E128" s="200" t="s">
        <v>19</v>
      </c>
      <c r="F128" s="201" t="s">
        <v>181</v>
      </c>
      <c r="G128" s="199"/>
      <c r="H128" s="200" t="s">
        <v>19</v>
      </c>
      <c r="I128" s="202"/>
      <c r="J128" s="199"/>
      <c r="K128" s="199"/>
      <c r="L128" s="203"/>
      <c r="M128" s="204"/>
      <c r="N128" s="205"/>
      <c r="O128" s="205"/>
      <c r="P128" s="205"/>
      <c r="Q128" s="205"/>
      <c r="R128" s="205"/>
      <c r="S128" s="205"/>
      <c r="T128" s="206"/>
      <c r="AT128" s="207" t="s">
        <v>137</v>
      </c>
      <c r="AU128" s="207" t="s">
        <v>82</v>
      </c>
      <c r="AV128" s="13" t="s">
        <v>80</v>
      </c>
      <c r="AW128" s="13" t="s">
        <v>33</v>
      </c>
      <c r="AX128" s="13" t="s">
        <v>72</v>
      </c>
      <c r="AY128" s="207" t="s">
        <v>125</v>
      </c>
    </row>
    <row r="129" spans="2:51" s="14" customFormat="1" ht="12">
      <c r="B129" s="208"/>
      <c r="C129" s="209"/>
      <c r="D129" s="191" t="s">
        <v>137</v>
      </c>
      <c r="E129" s="210" t="s">
        <v>19</v>
      </c>
      <c r="F129" s="211" t="s">
        <v>182</v>
      </c>
      <c r="G129" s="209"/>
      <c r="H129" s="212">
        <v>28.35</v>
      </c>
      <c r="I129" s="213"/>
      <c r="J129" s="209"/>
      <c r="K129" s="209"/>
      <c r="L129" s="214"/>
      <c r="M129" s="215"/>
      <c r="N129" s="216"/>
      <c r="O129" s="216"/>
      <c r="P129" s="216"/>
      <c r="Q129" s="216"/>
      <c r="R129" s="216"/>
      <c r="S129" s="216"/>
      <c r="T129" s="217"/>
      <c r="AT129" s="218" t="s">
        <v>137</v>
      </c>
      <c r="AU129" s="218" t="s">
        <v>82</v>
      </c>
      <c r="AV129" s="14" t="s">
        <v>82</v>
      </c>
      <c r="AW129" s="14" t="s">
        <v>33</v>
      </c>
      <c r="AX129" s="14" t="s">
        <v>72</v>
      </c>
      <c r="AY129" s="218" t="s">
        <v>125</v>
      </c>
    </row>
    <row r="130" spans="2:51" s="14" customFormat="1" ht="12">
      <c r="B130" s="208"/>
      <c r="C130" s="209"/>
      <c r="D130" s="191" t="s">
        <v>137</v>
      </c>
      <c r="E130" s="210" t="s">
        <v>19</v>
      </c>
      <c r="F130" s="211" t="s">
        <v>183</v>
      </c>
      <c r="G130" s="209"/>
      <c r="H130" s="212">
        <v>0.994</v>
      </c>
      <c r="I130" s="213"/>
      <c r="J130" s="209"/>
      <c r="K130" s="209"/>
      <c r="L130" s="214"/>
      <c r="M130" s="215"/>
      <c r="N130" s="216"/>
      <c r="O130" s="216"/>
      <c r="P130" s="216"/>
      <c r="Q130" s="216"/>
      <c r="R130" s="216"/>
      <c r="S130" s="216"/>
      <c r="T130" s="217"/>
      <c r="AT130" s="218" t="s">
        <v>137</v>
      </c>
      <c r="AU130" s="218" t="s">
        <v>82</v>
      </c>
      <c r="AV130" s="14" t="s">
        <v>82</v>
      </c>
      <c r="AW130" s="14" t="s">
        <v>33</v>
      </c>
      <c r="AX130" s="14" t="s">
        <v>72</v>
      </c>
      <c r="AY130" s="218" t="s">
        <v>125</v>
      </c>
    </row>
    <row r="131" spans="2:51" s="14" customFormat="1" ht="12">
      <c r="B131" s="208"/>
      <c r="C131" s="209"/>
      <c r="D131" s="191" t="s">
        <v>137</v>
      </c>
      <c r="E131" s="210" t="s">
        <v>19</v>
      </c>
      <c r="F131" s="211" t="s">
        <v>184</v>
      </c>
      <c r="G131" s="209"/>
      <c r="H131" s="212">
        <v>0.98</v>
      </c>
      <c r="I131" s="213"/>
      <c r="J131" s="209"/>
      <c r="K131" s="209"/>
      <c r="L131" s="214"/>
      <c r="M131" s="215"/>
      <c r="N131" s="216"/>
      <c r="O131" s="216"/>
      <c r="P131" s="216"/>
      <c r="Q131" s="216"/>
      <c r="R131" s="216"/>
      <c r="S131" s="216"/>
      <c r="T131" s="217"/>
      <c r="AT131" s="218" t="s">
        <v>137</v>
      </c>
      <c r="AU131" s="218" t="s">
        <v>82</v>
      </c>
      <c r="AV131" s="14" t="s">
        <v>82</v>
      </c>
      <c r="AW131" s="14" t="s">
        <v>33</v>
      </c>
      <c r="AX131" s="14" t="s">
        <v>72</v>
      </c>
      <c r="AY131" s="218" t="s">
        <v>125</v>
      </c>
    </row>
    <row r="132" spans="2:51" s="14" customFormat="1" ht="12">
      <c r="B132" s="208"/>
      <c r="C132" s="209"/>
      <c r="D132" s="191" t="s">
        <v>137</v>
      </c>
      <c r="E132" s="210" t="s">
        <v>19</v>
      </c>
      <c r="F132" s="211" t="s">
        <v>185</v>
      </c>
      <c r="G132" s="209"/>
      <c r="H132" s="212">
        <v>2.156</v>
      </c>
      <c r="I132" s="213"/>
      <c r="J132" s="209"/>
      <c r="K132" s="209"/>
      <c r="L132" s="214"/>
      <c r="M132" s="215"/>
      <c r="N132" s="216"/>
      <c r="O132" s="216"/>
      <c r="P132" s="216"/>
      <c r="Q132" s="216"/>
      <c r="R132" s="216"/>
      <c r="S132" s="216"/>
      <c r="T132" s="217"/>
      <c r="AT132" s="218" t="s">
        <v>137</v>
      </c>
      <c r="AU132" s="218" t="s">
        <v>82</v>
      </c>
      <c r="AV132" s="14" t="s">
        <v>82</v>
      </c>
      <c r="AW132" s="14" t="s">
        <v>33</v>
      </c>
      <c r="AX132" s="14" t="s">
        <v>72</v>
      </c>
      <c r="AY132" s="218" t="s">
        <v>125</v>
      </c>
    </row>
    <row r="133" spans="2:51" s="14" customFormat="1" ht="12">
      <c r="B133" s="208"/>
      <c r="C133" s="209"/>
      <c r="D133" s="191" t="s">
        <v>137</v>
      </c>
      <c r="E133" s="210" t="s">
        <v>19</v>
      </c>
      <c r="F133" s="211" t="s">
        <v>186</v>
      </c>
      <c r="G133" s="209"/>
      <c r="H133" s="212">
        <v>-21.69</v>
      </c>
      <c r="I133" s="213"/>
      <c r="J133" s="209"/>
      <c r="K133" s="209"/>
      <c r="L133" s="214"/>
      <c r="M133" s="215"/>
      <c r="N133" s="216"/>
      <c r="O133" s="216"/>
      <c r="P133" s="216"/>
      <c r="Q133" s="216"/>
      <c r="R133" s="216"/>
      <c r="S133" s="216"/>
      <c r="T133" s="217"/>
      <c r="AT133" s="218" t="s">
        <v>137</v>
      </c>
      <c r="AU133" s="218" t="s">
        <v>82</v>
      </c>
      <c r="AV133" s="14" t="s">
        <v>82</v>
      </c>
      <c r="AW133" s="14" t="s">
        <v>33</v>
      </c>
      <c r="AX133" s="14" t="s">
        <v>72</v>
      </c>
      <c r="AY133" s="218" t="s">
        <v>125</v>
      </c>
    </row>
    <row r="134" spans="2:51" s="13" customFormat="1" ht="12">
      <c r="B134" s="198"/>
      <c r="C134" s="199"/>
      <c r="D134" s="191" t="s">
        <v>137</v>
      </c>
      <c r="E134" s="200" t="s">
        <v>19</v>
      </c>
      <c r="F134" s="201" t="s">
        <v>187</v>
      </c>
      <c r="G134" s="199"/>
      <c r="H134" s="200" t="s">
        <v>19</v>
      </c>
      <c r="I134" s="202"/>
      <c r="J134" s="199"/>
      <c r="K134" s="199"/>
      <c r="L134" s="203"/>
      <c r="M134" s="204"/>
      <c r="N134" s="205"/>
      <c r="O134" s="205"/>
      <c r="P134" s="205"/>
      <c r="Q134" s="205"/>
      <c r="R134" s="205"/>
      <c r="S134" s="205"/>
      <c r="T134" s="206"/>
      <c r="AT134" s="207" t="s">
        <v>137</v>
      </c>
      <c r="AU134" s="207" t="s">
        <v>82</v>
      </c>
      <c r="AV134" s="13" t="s">
        <v>80</v>
      </c>
      <c r="AW134" s="13" t="s">
        <v>33</v>
      </c>
      <c r="AX134" s="13" t="s">
        <v>72</v>
      </c>
      <c r="AY134" s="207" t="s">
        <v>125</v>
      </c>
    </row>
    <row r="135" spans="2:51" s="14" customFormat="1" ht="12">
      <c r="B135" s="208"/>
      <c r="C135" s="209"/>
      <c r="D135" s="191" t="s">
        <v>137</v>
      </c>
      <c r="E135" s="210" t="s">
        <v>19</v>
      </c>
      <c r="F135" s="211" t="s">
        <v>188</v>
      </c>
      <c r="G135" s="209"/>
      <c r="H135" s="212">
        <v>4.07</v>
      </c>
      <c r="I135" s="213"/>
      <c r="J135" s="209"/>
      <c r="K135" s="209"/>
      <c r="L135" s="214"/>
      <c r="M135" s="215"/>
      <c r="N135" s="216"/>
      <c r="O135" s="216"/>
      <c r="P135" s="216"/>
      <c r="Q135" s="216"/>
      <c r="R135" s="216"/>
      <c r="S135" s="216"/>
      <c r="T135" s="217"/>
      <c r="AT135" s="218" t="s">
        <v>137</v>
      </c>
      <c r="AU135" s="218" t="s">
        <v>82</v>
      </c>
      <c r="AV135" s="14" t="s">
        <v>82</v>
      </c>
      <c r="AW135" s="14" t="s">
        <v>33</v>
      </c>
      <c r="AX135" s="14" t="s">
        <v>72</v>
      </c>
      <c r="AY135" s="218" t="s">
        <v>125</v>
      </c>
    </row>
    <row r="136" spans="2:51" s="14" customFormat="1" ht="12">
      <c r="B136" s="208"/>
      <c r="C136" s="209"/>
      <c r="D136" s="191" t="s">
        <v>137</v>
      </c>
      <c r="E136" s="210" t="s">
        <v>19</v>
      </c>
      <c r="F136" s="211" t="s">
        <v>189</v>
      </c>
      <c r="G136" s="209"/>
      <c r="H136" s="212">
        <v>-4.013</v>
      </c>
      <c r="I136" s="213"/>
      <c r="J136" s="209"/>
      <c r="K136" s="209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137</v>
      </c>
      <c r="AU136" s="218" t="s">
        <v>82</v>
      </c>
      <c r="AV136" s="14" t="s">
        <v>82</v>
      </c>
      <c r="AW136" s="14" t="s">
        <v>33</v>
      </c>
      <c r="AX136" s="14" t="s">
        <v>72</v>
      </c>
      <c r="AY136" s="218" t="s">
        <v>125</v>
      </c>
    </row>
    <row r="137" spans="2:51" s="16" customFormat="1" ht="12">
      <c r="B137" s="230"/>
      <c r="C137" s="231"/>
      <c r="D137" s="191" t="s">
        <v>137</v>
      </c>
      <c r="E137" s="232" t="s">
        <v>19</v>
      </c>
      <c r="F137" s="233" t="s">
        <v>190</v>
      </c>
      <c r="G137" s="231"/>
      <c r="H137" s="234">
        <v>10.847000000000003</v>
      </c>
      <c r="I137" s="235"/>
      <c r="J137" s="231"/>
      <c r="K137" s="231"/>
      <c r="L137" s="236"/>
      <c r="M137" s="237"/>
      <c r="N137" s="238"/>
      <c r="O137" s="238"/>
      <c r="P137" s="238"/>
      <c r="Q137" s="238"/>
      <c r="R137" s="238"/>
      <c r="S137" s="238"/>
      <c r="T137" s="239"/>
      <c r="AT137" s="240" t="s">
        <v>137</v>
      </c>
      <c r="AU137" s="240" t="s">
        <v>82</v>
      </c>
      <c r="AV137" s="16" t="s">
        <v>153</v>
      </c>
      <c r="AW137" s="16" t="s">
        <v>33</v>
      </c>
      <c r="AX137" s="16" t="s">
        <v>72</v>
      </c>
      <c r="AY137" s="240" t="s">
        <v>125</v>
      </c>
    </row>
    <row r="138" spans="2:51" s="13" customFormat="1" ht="12">
      <c r="B138" s="198"/>
      <c r="C138" s="199"/>
      <c r="D138" s="191" t="s">
        <v>137</v>
      </c>
      <c r="E138" s="200" t="s">
        <v>19</v>
      </c>
      <c r="F138" s="201" t="s">
        <v>191</v>
      </c>
      <c r="G138" s="199"/>
      <c r="H138" s="200" t="s">
        <v>19</v>
      </c>
      <c r="I138" s="202"/>
      <c r="J138" s="199"/>
      <c r="K138" s="199"/>
      <c r="L138" s="203"/>
      <c r="M138" s="204"/>
      <c r="N138" s="205"/>
      <c r="O138" s="205"/>
      <c r="P138" s="205"/>
      <c r="Q138" s="205"/>
      <c r="R138" s="205"/>
      <c r="S138" s="205"/>
      <c r="T138" s="206"/>
      <c r="AT138" s="207" t="s">
        <v>137</v>
      </c>
      <c r="AU138" s="207" t="s">
        <v>82</v>
      </c>
      <c r="AV138" s="13" t="s">
        <v>80</v>
      </c>
      <c r="AW138" s="13" t="s">
        <v>33</v>
      </c>
      <c r="AX138" s="13" t="s">
        <v>72</v>
      </c>
      <c r="AY138" s="207" t="s">
        <v>125</v>
      </c>
    </row>
    <row r="139" spans="2:51" s="14" customFormat="1" ht="12">
      <c r="B139" s="208"/>
      <c r="C139" s="209"/>
      <c r="D139" s="191" t="s">
        <v>137</v>
      </c>
      <c r="E139" s="210" t="s">
        <v>19</v>
      </c>
      <c r="F139" s="211" t="s">
        <v>192</v>
      </c>
      <c r="G139" s="209"/>
      <c r="H139" s="212">
        <v>30.394</v>
      </c>
      <c r="I139" s="213"/>
      <c r="J139" s="209"/>
      <c r="K139" s="209"/>
      <c r="L139" s="214"/>
      <c r="M139" s="215"/>
      <c r="N139" s="216"/>
      <c r="O139" s="216"/>
      <c r="P139" s="216"/>
      <c r="Q139" s="216"/>
      <c r="R139" s="216"/>
      <c r="S139" s="216"/>
      <c r="T139" s="217"/>
      <c r="AT139" s="218" t="s">
        <v>137</v>
      </c>
      <c r="AU139" s="218" t="s">
        <v>82</v>
      </c>
      <c r="AV139" s="14" t="s">
        <v>82</v>
      </c>
      <c r="AW139" s="14" t="s">
        <v>33</v>
      </c>
      <c r="AX139" s="14" t="s">
        <v>72</v>
      </c>
      <c r="AY139" s="218" t="s">
        <v>125</v>
      </c>
    </row>
    <row r="140" spans="2:51" s="14" customFormat="1" ht="12">
      <c r="B140" s="208"/>
      <c r="C140" s="209"/>
      <c r="D140" s="191" t="s">
        <v>137</v>
      </c>
      <c r="E140" s="210" t="s">
        <v>19</v>
      </c>
      <c r="F140" s="211" t="s">
        <v>193</v>
      </c>
      <c r="G140" s="209"/>
      <c r="H140" s="212">
        <v>-10.847</v>
      </c>
      <c r="I140" s="213"/>
      <c r="J140" s="209"/>
      <c r="K140" s="209"/>
      <c r="L140" s="214"/>
      <c r="M140" s="215"/>
      <c r="N140" s="216"/>
      <c r="O140" s="216"/>
      <c r="P140" s="216"/>
      <c r="Q140" s="216"/>
      <c r="R140" s="216"/>
      <c r="S140" s="216"/>
      <c r="T140" s="217"/>
      <c r="AT140" s="218" t="s">
        <v>137</v>
      </c>
      <c r="AU140" s="218" t="s">
        <v>82</v>
      </c>
      <c r="AV140" s="14" t="s">
        <v>82</v>
      </c>
      <c r="AW140" s="14" t="s">
        <v>33</v>
      </c>
      <c r="AX140" s="14" t="s">
        <v>72</v>
      </c>
      <c r="AY140" s="218" t="s">
        <v>125</v>
      </c>
    </row>
    <row r="141" spans="2:51" s="15" customFormat="1" ht="12">
      <c r="B141" s="219"/>
      <c r="C141" s="220"/>
      <c r="D141" s="191" t="s">
        <v>137</v>
      </c>
      <c r="E141" s="221" t="s">
        <v>19</v>
      </c>
      <c r="F141" s="222" t="s">
        <v>152</v>
      </c>
      <c r="G141" s="220"/>
      <c r="H141" s="223">
        <v>30.394</v>
      </c>
      <c r="I141" s="224"/>
      <c r="J141" s="220"/>
      <c r="K141" s="220"/>
      <c r="L141" s="225"/>
      <c r="M141" s="226"/>
      <c r="N141" s="227"/>
      <c r="O141" s="227"/>
      <c r="P141" s="227"/>
      <c r="Q141" s="227"/>
      <c r="R141" s="227"/>
      <c r="S141" s="227"/>
      <c r="T141" s="228"/>
      <c r="AT141" s="229" t="s">
        <v>137</v>
      </c>
      <c r="AU141" s="229" t="s">
        <v>82</v>
      </c>
      <c r="AV141" s="15" t="s">
        <v>131</v>
      </c>
      <c r="AW141" s="15" t="s">
        <v>33</v>
      </c>
      <c r="AX141" s="15" t="s">
        <v>80</v>
      </c>
      <c r="AY141" s="229" t="s">
        <v>125</v>
      </c>
    </row>
    <row r="142" spans="1:65" s="2" customFormat="1" ht="37.9" customHeight="1">
      <c r="A142" s="37"/>
      <c r="B142" s="38"/>
      <c r="C142" s="177" t="s">
        <v>194</v>
      </c>
      <c r="D142" s="177" t="s">
        <v>127</v>
      </c>
      <c r="E142" s="178" t="s">
        <v>195</v>
      </c>
      <c r="F142" s="179" t="s">
        <v>196</v>
      </c>
      <c r="G142" s="180" t="s">
        <v>130</v>
      </c>
      <c r="H142" s="181">
        <v>80.118</v>
      </c>
      <c r="I142" s="182"/>
      <c r="J142" s="183">
        <f>ROUND(I142*H142,2)</f>
        <v>0</v>
      </c>
      <c r="K142" s="184"/>
      <c r="L142" s="42"/>
      <c r="M142" s="185" t="s">
        <v>19</v>
      </c>
      <c r="N142" s="186" t="s">
        <v>43</v>
      </c>
      <c r="O142" s="67"/>
      <c r="P142" s="187">
        <f>O142*H142</f>
        <v>0</v>
      </c>
      <c r="Q142" s="187">
        <v>0</v>
      </c>
      <c r="R142" s="187">
        <f>Q142*H142</f>
        <v>0</v>
      </c>
      <c r="S142" s="187">
        <v>0</v>
      </c>
      <c r="T142" s="188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89" t="s">
        <v>131</v>
      </c>
      <c r="AT142" s="189" t="s">
        <v>127</v>
      </c>
      <c r="AU142" s="189" t="s">
        <v>82</v>
      </c>
      <c r="AY142" s="20" t="s">
        <v>125</v>
      </c>
      <c r="BE142" s="190">
        <f>IF(N142="základní",J142,0)</f>
        <v>0</v>
      </c>
      <c r="BF142" s="190">
        <f>IF(N142="snížená",J142,0)</f>
        <v>0</v>
      </c>
      <c r="BG142" s="190">
        <f>IF(N142="zákl. přenesená",J142,0)</f>
        <v>0</v>
      </c>
      <c r="BH142" s="190">
        <f>IF(N142="sníž. přenesená",J142,0)</f>
        <v>0</v>
      </c>
      <c r="BI142" s="190">
        <f>IF(N142="nulová",J142,0)</f>
        <v>0</v>
      </c>
      <c r="BJ142" s="20" t="s">
        <v>80</v>
      </c>
      <c r="BK142" s="190">
        <f>ROUND(I142*H142,2)</f>
        <v>0</v>
      </c>
      <c r="BL142" s="20" t="s">
        <v>131</v>
      </c>
      <c r="BM142" s="189" t="s">
        <v>197</v>
      </c>
    </row>
    <row r="143" spans="1:47" s="2" customFormat="1" ht="29.25">
      <c r="A143" s="37"/>
      <c r="B143" s="38"/>
      <c r="C143" s="39"/>
      <c r="D143" s="191" t="s">
        <v>133</v>
      </c>
      <c r="E143" s="39"/>
      <c r="F143" s="192" t="s">
        <v>198</v>
      </c>
      <c r="G143" s="39"/>
      <c r="H143" s="39"/>
      <c r="I143" s="193"/>
      <c r="J143" s="39"/>
      <c r="K143" s="39"/>
      <c r="L143" s="42"/>
      <c r="M143" s="194"/>
      <c r="N143" s="195"/>
      <c r="O143" s="67"/>
      <c r="P143" s="67"/>
      <c r="Q143" s="67"/>
      <c r="R143" s="67"/>
      <c r="S143" s="67"/>
      <c r="T143" s="68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20" t="s">
        <v>133</v>
      </c>
      <c r="AU143" s="20" t="s">
        <v>82</v>
      </c>
    </row>
    <row r="144" spans="1:47" s="2" customFormat="1" ht="12">
      <c r="A144" s="37"/>
      <c r="B144" s="38"/>
      <c r="C144" s="39"/>
      <c r="D144" s="196" t="s">
        <v>135</v>
      </c>
      <c r="E144" s="39"/>
      <c r="F144" s="197" t="s">
        <v>199</v>
      </c>
      <c r="G144" s="39"/>
      <c r="H144" s="39"/>
      <c r="I144" s="193"/>
      <c r="J144" s="39"/>
      <c r="K144" s="39"/>
      <c r="L144" s="42"/>
      <c r="M144" s="194"/>
      <c r="N144" s="195"/>
      <c r="O144" s="67"/>
      <c r="P144" s="67"/>
      <c r="Q144" s="67"/>
      <c r="R144" s="67"/>
      <c r="S144" s="67"/>
      <c r="T144" s="68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20" t="s">
        <v>135</v>
      </c>
      <c r="AU144" s="20" t="s">
        <v>82</v>
      </c>
    </row>
    <row r="145" spans="2:51" s="13" customFormat="1" ht="12">
      <c r="B145" s="198"/>
      <c r="C145" s="199"/>
      <c r="D145" s="191" t="s">
        <v>137</v>
      </c>
      <c r="E145" s="200" t="s">
        <v>19</v>
      </c>
      <c r="F145" s="201" t="s">
        <v>138</v>
      </c>
      <c r="G145" s="199"/>
      <c r="H145" s="200" t="s">
        <v>19</v>
      </c>
      <c r="I145" s="202"/>
      <c r="J145" s="199"/>
      <c r="K145" s="199"/>
      <c r="L145" s="203"/>
      <c r="M145" s="204"/>
      <c r="N145" s="205"/>
      <c r="O145" s="205"/>
      <c r="P145" s="205"/>
      <c r="Q145" s="205"/>
      <c r="R145" s="205"/>
      <c r="S145" s="205"/>
      <c r="T145" s="206"/>
      <c r="AT145" s="207" t="s">
        <v>137</v>
      </c>
      <c r="AU145" s="207" t="s">
        <v>82</v>
      </c>
      <c r="AV145" s="13" t="s">
        <v>80</v>
      </c>
      <c r="AW145" s="13" t="s">
        <v>33</v>
      </c>
      <c r="AX145" s="13" t="s">
        <v>72</v>
      </c>
      <c r="AY145" s="207" t="s">
        <v>125</v>
      </c>
    </row>
    <row r="146" spans="2:51" s="14" customFormat="1" ht="12">
      <c r="B146" s="208"/>
      <c r="C146" s="209"/>
      <c r="D146" s="191" t="s">
        <v>137</v>
      </c>
      <c r="E146" s="210" t="s">
        <v>19</v>
      </c>
      <c r="F146" s="211" t="s">
        <v>139</v>
      </c>
      <c r="G146" s="209"/>
      <c r="H146" s="212">
        <v>86.85</v>
      </c>
      <c r="I146" s="213"/>
      <c r="J146" s="209"/>
      <c r="K146" s="209"/>
      <c r="L146" s="214"/>
      <c r="M146" s="215"/>
      <c r="N146" s="216"/>
      <c r="O146" s="216"/>
      <c r="P146" s="216"/>
      <c r="Q146" s="216"/>
      <c r="R146" s="216"/>
      <c r="S146" s="216"/>
      <c r="T146" s="217"/>
      <c r="AT146" s="218" t="s">
        <v>137</v>
      </c>
      <c r="AU146" s="218" t="s">
        <v>82</v>
      </c>
      <c r="AV146" s="14" t="s">
        <v>82</v>
      </c>
      <c r="AW146" s="14" t="s">
        <v>33</v>
      </c>
      <c r="AX146" s="14" t="s">
        <v>72</v>
      </c>
      <c r="AY146" s="218" t="s">
        <v>125</v>
      </c>
    </row>
    <row r="147" spans="2:51" s="14" customFormat="1" ht="12">
      <c r="B147" s="208"/>
      <c r="C147" s="209"/>
      <c r="D147" s="191" t="s">
        <v>137</v>
      </c>
      <c r="E147" s="210" t="s">
        <v>19</v>
      </c>
      <c r="F147" s="211" t="s">
        <v>200</v>
      </c>
      <c r="G147" s="209"/>
      <c r="H147" s="212">
        <v>-6.732</v>
      </c>
      <c r="I147" s="213"/>
      <c r="J147" s="209"/>
      <c r="K147" s="209"/>
      <c r="L147" s="214"/>
      <c r="M147" s="215"/>
      <c r="N147" s="216"/>
      <c r="O147" s="216"/>
      <c r="P147" s="216"/>
      <c r="Q147" s="216"/>
      <c r="R147" s="216"/>
      <c r="S147" s="216"/>
      <c r="T147" s="217"/>
      <c r="AT147" s="218" t="s">
        <v>137</v>
      </c>
      <c r="AU147" s="218" t="s">
        <v>82</v>
      </c>
      <c r="AV147" s="14" t="s">
        <v>82</v>
      </c>
      <c r="AW147" s="14" t="s">
        <v>33</v>
      </c>
      <c r="AX147" s="14" t="s">
        <v>72</v>
      </c>
      <c r="AY147" s="218" t="s">
        <v>125</v>
      </c>
    </row>
    <row r="148" spans="2:51" s="15" customFormat="1" ht="12">
      <c r="B148" s="219"/>
      <c r="C148" s="220"/>
      <c r="D148" s="191" t="s">
        <v>137</v>
      </c>
      <c r="E148" s="221" t="s">
        <v>19</v>
      </c>
      <c r="F148" s="222" t="s">
        <v>152</v>
      </c>
      <c r="G148" s="220"/>
      <c r="H148" s="223">
        <v>80.118</v>
      </c>
      <c r="I148" s="224"/>
      <c r="J148" s="220"/>
      <c r="K148" s="220"/>
      <c r="L148" s="225"/>
      <c r="M148" s="226"/>
      <c r="N148" s="227"/>
      <c r="O148" s="227"/>
      <c r="P148" s="227"/>
      <c r="Q148" s="227"/>
      <c r="R148" s="227"/>
      <c r="S148" s="227"/>
      <c r="T148" s="228"/>
      <c r="AT148" s="229" t="s">
        <v>137</v>
      </c>
      <c r="AU148" s="229" t="s">
        <v>82</v>
      </c>
      <c r="AV148" s="15" t="s">
        <v>131</v>
      </c>
      <c r="AW148" s="15" t="s">
        <v>33</v>
      </c>
      <c r="AX148" s="15" t="s">
        <v>80</v>
      </c>
      <c r="AY148" s="229" t="s">
        <v>125</v>
      </c>
    </row>
    <row r="149" spans="1:65" s="2" customFormat="1" ht="24.2" customHeight="1">
      <c r="A149" s="37"/>
      <c r="B149" s="38"/>
      <c r="C149" s="177" t="s">
        <v>201</v>
      </c>
      <c r="D149" s="177" t="s">
        <v>127</v>
      </c>
      <c r="E149" s="178" t="s">
        <v>202</v>
      </c>
      <c r="F149" s="179" t="s">
        <v>203</v>
      </c>
      <c r="G149" s="180" t="s">
        <v>130</v>
      </c>
      <c r="H149" s="181">
        <v>86.85</v>
      </c>
      <c r="I149" s="182"/>
      <c r="J149" s="183">
        <f>ROUND(I149*H149,2)</f>
        <v>0</v>
      </c>
      <c r="K149" s="184"/>
      <c r="L149" s="42"/>
      <c r="M149" s="185" t="s">
        <v>19</v>
      </c>
      <c r="N149" s="186" t="s">
        <v>43</v>
      </c>
      <c r="O149" s="67"/>
      <c r="P149" s="187">
        <f>O149*H149</f>
        <v>0</v>
      </c>
      <c r="Q149" s="187">
        <v>0</v>
      </c>
      <c r="R149" s="187">
        <f>Q149*H149</f>
        <v>0</v>
      </c>
      <c r="S149" s="187">
        <v>0</v>
      </c>
      <c r="T149" s="188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89" t="s">
        <v>131</v>
      </c>
      <c r="AT149" s="189" t="s">
        <v>127</v>
      </c>
      <c r="AU149" s="189" t="s">
        <v>82</v>
      </c>
      <c r="AY149" s="20" t="s">
        <v>125</v>
      </c>
      <c r="BE149" s="190">
        <f>IF(N149="základní",J149,0)</f>
        <v>0</v>
      </c>
      <c r="BF149" s="190">
        <f>IF(N149="snížená",J149,0)</f>
        <v>0</v>
      </c>
      <c r="BG149" s="190">
        <f>IF(N149="zákl. přenesená",J149,0)</f>
        <v>0</v>
      </c>
      <c r="BH149" s="190">
        <f>IF(N149="sníž. přenesená",J149,0)</f>
        <v>0</v>
      </c>
      <c r="BI149" s="190">
        <f>IF(N149="nulová",J149,0)</f>
        <v>0</v>
      </c>
      <c r="BJ149" s="20" t="s">
        <v>80</v>
      </c>
      <c r="BK149" s="190">
        <f>ROUND(I149*H149,2)</f>
        <v>0</v>
      </c>
      <c r="BL149" s="20" t="s">
        <v>131</v>
      </c>
      <c r="BM149" s="189" t="s">
        <v>204</v>
      </c>
    </row>
    <row r="150" spans="1:47" s="2" customFormat="1" ht="19.5">
      <c r="A150" s="37"/>
      <c r="B150" s="38"/>
      <c r="C150" s="39"/>
      <c r="D150" s="191" t="s">
        <v>133</v>
      </c>
      <c r="E150" s="39"/>
      <c r="F150" s="192" t="s">
        <v>205</v>
      </c>
      <c r="G150" s="39"/>
      <c r="H150" s="39"/>
      <c r="I150" s="193"/>
      <c r="J150" s="39"/>
      <c r="K150" s="39"/>
      <c r="L150" s="42"/>
      <c r="M150" s="194"/>
      <c r="N150" s="195"/>
      <c r="O150" s="67"/>
      <c r="P150" s="67"/>
      <c r="Q150" s="67"/>
      <c r="R150" s="67"/>
      <c r="S150" s="67"/>
      <c r="T150" s="68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20" t="s">
        <v>133</v>
      </c>
      <c r="AU150" s="20" t="s">
        <v>82</v>
      </c>
    </row>
    <row r="151" spans="1:47" s="2" customFormat="1" ht="12">
      <c r="A151" s="37"/>
      <c r="B151" s="38"/>
      <c r="C151" s="39"/>
      <c r="D151" s="196" t="s">
        <v>135</v>
      </c>
      <c r="E151" s="39"/>
      <c r="F151" s="197" t="s">
        <v>206</v>
      </c>
      <c r="G151" s="39"/>
      <c r="H151" s="39"/>
      <c r="I151" s="193"/>
      <c r="J151" s="39"/>
      <c r="K151" s="39"/>
      <c r="L151" s="42"/>
      <c r="M151" s="194"/>
      <c r="N151" s="195"/>
      <c r="O151" s="67"/>
      <c r="P151" s="67"/>
      <c r="Q151" s="67"/>
      <c r="R151" s="67"/>
      <c r="S151" s="67"/>
      <c r="T151" s="68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20" t="s">
        <v>135</v>
      </c>
      <c r="AU151" s="20" t="s">
        <v>82</v>
      </c>
    </row>
    <row r="152" spans="2:51" s="13" customFormat="1" ht="12">
      <c r="B152" s="198"/>
      <c r="C152" s="199"/>
      <c r="D152" s="191" t="s">
        <v>137</v>
      </c>
      <c r="E152" s="200" t="s">
        <v>19</v>
      </c>
      <c r="F152" s="201" t="s">
        <v>138</v>
      </c>
      <c r="G152" s="199"/>
      <c r="H152" s="200" t="s">
        <v>19</v>
      </c>
      <c r="I152" s="202"/>
      <c r="J152" s="199"/>
      <c r="K152" s="199"/>
      <c r="L152" s="203"/>
      <c r="M152" s="204"/>
      <c r="N152" s="205"/>
      <c r="O152" s="205"/>
      <c r="P152" s="205"/>
      <c r="Q152" s="205"/>
      <c r="R152" s="205"/>
      <c r="S152" s="205"/>
      <c r="T152" s="206"/>
      <c r="AT152" s="207" t="s">
        <v>137</v>
      </c>
      <c r="AU152" s="207" t="s">
        <v>82</v>
      </c>
      <c r="AV152" s="13" t="s">
        <v>80</v>
      </c>
      <c r="AW152" s="13" t="s">
        <v>33</v>
      </c>
      <c r="AX152" s="13" t="s">
        <v>72</v>
      </c>
      <c r="AY152" s="207" t="s">
        <v>125</v>
      </c>
    </row>
    <row r="153" spans="2:51" s="14" customFormat="1" ht="12">
      <c r="B153" s="208"/>
      <c r="C153" s="209"/>
      <c r="D153" s="191" t="s">
        <v>137</v>
      </c>
      <c r="E153" s="210" t="s">
        <v>19</v>
      </c>
      <c r="F153" s="211" t="s">
        <v>139</v>
      </c>
      <c r="G153" s="209"/>
      <c r="H153" s="212">
        <v>86.85</v>
      </c>
      <c r="I153" s="213"/>
      <c r="J153" s="209"/>
      <c r="K153" s="209"/>
      <c r="L153" s="214"/>
      <c r="M153" s="215"/>
      <c r="N153" s="216"/>
      <c r="O153" s="216"/>
      <c r="P153" s="216"/>
      <c r="Q153" s="216"/>
      <c r="R153" s="216"/>
      <c r="S153" s="216"/>
      <c r="T153" s="217"/>
      <c r="AT153" s="218" t="s">
        <v>137</v>
      </c>
      <c r="AU153" s="218" t="s">
        <v>82</v>
      </c>
      <c r="AV153" s="14" t="s">
        <v>82</v>
      </c>
      <c r="AW153" s="14" t="s">
        <v>33</v>
      </c>
      <c r="AX153" s="14" t="s">
        <v>80</v>
      </c>
      <c r="AY153" s="218" t="s">
        <v>125</v>
      </c>
    </row>
    <row r="154" spans="1:65" s="2" customFormat="1" ht="16.5" customHeight="1">
      <c r="A154" s="37"/>
      <c r="B154" s="38"/>
      <c r="C154" s="177" t="s">
        <v>207</v>
      </c>
      <c r="D154" s="177" t="s">
        <v>127</v>
      </c>
      <c r="E154" s="178" t="s">
        <v>208</v>
      </c>
      <c r="F154" s="179" t="s">
        <v>209</v>
      </c>
      <c r="G154" s="180" t="s">
        <v>130</v>
      </c>
      <c r="H154" s="181">
        <v>80.118</v>
      </c>
      <c r="I154" s="182"/>
      <c r="J154" s="183">
        <f>ROUND(I154*H154,2)</f>
        <v>0</v>
      </c>
      <c r="K154" s="184"/>
      <c r="L154" s="42"/>
      <c r="M154" s="185" t="s">
        <v>19</v>
      </c>
      <c r="N154" s="186" t="s">
        <v>43</v>
      </c>
      <c r="O154" s="67"/>
      <c r="P154" s="187">
        <f>O154*H154</f>
        <v>0</v>
      </c>
      <c r="Q154" s="187">
        <v>0</v>
      </c>
      <c r="R154" s="187">
        <f>Q154*H154</f>
        <v>0</v>
      </c>
      <c r="S154" s="187">
        <v>0</v>
      </c>
      <c r="T154" s="188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89" t="s">
        <v>131</v>
      </c>
      <c r="AT154" s="189" t="s">
        <v>127</v>
      </c>
      <c r="AU154" s="189" t="s">
        <v>82</v>
      </c>
      <c r="AY154" s="20" t="s">
        <v>125</v>
      </c>
      <c r="BE154" s="190">
        <f>IF(N154="základní",J154,0)</f>
        <v>0</v>
      </c>
      <c r="BF154" s="190">
        <f>IF(N154="snížená",J154,0)</f>
        <v>0</v>
      </c>
      <c r="BG154" s="190">
        <f>IF(N154="zákl. přenesená",J154,0)</f>
        <v>0</v>
      </c>
      <c r="BH154" s="190">
        <f>IF(N154="sníž. přenesená",J154,0)</f>
        <v>0</v>
      </c>
      <c r="BI154" s="190">
        <f>IF(N154="nulová",J154,0)</f>
        <v>0</v>
      </c>
      <c r="BJ154" s="20" t="s">
        <v>80</v>
      </c>
      <c r="BK154" s="190">
        <f>ROUND(I154*H154,2)</f>
        <v>0</v>
      </c>
      <c r="BL154" s="20" t="s">
        <v>131</v>
      </c>
      <c r="BM154" s="189" t="s">
        <v>210</v>
      </c>
    </row>
    <row r="155" spans="1:47" s="2" customFormat="1" ht="12">
      <c r="A155" s="37"/>
      <c r="B155" s="38"/>
      <c r="C155" s="39"/>
      <c r="D155" s="191" t="s">
        <v>133</v>
      </c>
      <c r="E155" s="39"/>
      <c r="F155" s="192" t="s">
        <v>209</v>
      </c>
      <c r="G155" s="39"/>
      <c r="H155" s="39"/>
      <c r="I155" s="193"/>
      <c r="J155" s="39"/>
      <c r="K155" s="39"/>
      <c r="L155" s="42"/>
      <c r="M155" s="194"/>
      <c r="N155" s="195"/>
      <c r="O155" s="67"/>
      <c r="P155" s="67"/>
      <c r="Q155" s="67"/>
      <c r="R155" s="67"/>
      <c r="S155" s="67"/>
      <c r="T155" s="68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20" t="s">
        <v>133</v>
      </c>
      <c r="AU155" s="20" t="s">
        <v>82</v>
      </c>
    </row>
    <row r="156" spans="2:51" s="13" customFormat="1" ht="12">
      <c r="B156" s="198"/>
      <c r="C156" s="199"/>
      <c r="D156" s="191" t="s">
        <v>137</v>
      </c>
      <c r="E156" s="200" t="s">
        <v>19</v>
      </c>
      <c r="F156" s="201" t="s">
        <v>138</v>
      </c>
      <c r="G156" s="199"/>
      <c r="H156" s="200" t="s">
        <v>19</v>
      </c>
      <c r="I156" s="202"/>
      <c r="J156" s="199"/>
      <c r="K156" s="199"/>
      <c r="L156" s="203"/>
      <c r="M156" s="204"/>
      <c r="N156" s="205"/>
      <c r="O156" s="205"/>
      <c r="P156" s="205"/>
      <c r="Q156" s="205"/>
      <c r="R156" s="205"/>
      <c r="S156" s="205"/>
      <c r="T156" s="206"/>
      <c r="AT156" s="207" t="s">
        <v>137</v>
      </c>
      <c r="AU156" s="207" t="s">
        <v>82</v>
      </c>
      <c r="AV156" s="13" t="s">
        <v>80</v>
      </c>
      <c r="AW156" s="13" t="s">
        <v>33</v>
      </c>
      <c r="AX156" s="13" t="s">
        <v>72</v>
      </c>
      <c r="AY156" s="207" t="s">
        <v>125</v>
      </c>
    </row>
    <row r="157" spans="2:51" s="14" customFormat="1" ht="12">
      <c r="B157" s="208"/>
      <c r="C157" s="209"/>
      <c r="D157" s="191" t="s">
        <v>137</v>
      </c>
      <c r="E157" s="210" t="s">
        <v>19</v>
      </c>
      <c r="F157" s="211" t="s">
        <v>139</v>
      </c>
      <c r="G157" s="209"/>
      <c r="H157" s="212">
        <v>86.85</v>
      </c>
      <c r="I157" s="213"/>
      <c r="J157" s="209"/>
      <c r="K157" s="209"/>
      <c r="L157" s="214"/>
      <c r="M157" s="215"/>
      <c r="N157" s="216"/>
      <c r="O157" s="216"/>
      <c r="P157" s="216"/>
      <c r="Q157" s="216"/>
      <c r="R157" s="216"/>
      <c r="S157" s="216"/>
      <c r="T157" s="217"/>
      <c r="AT157" s="218" t="s">
        <v>137</v>
      </c>
      <c r="AU157" s="218" t="s">
        <v>82</v>
      </c>
      <c r="AV157" s="14" t="s">
        <v>82</v>
      </c>
      <c r="AW157" s="14" t="s">
        <v>33</v>
      </c>
      <c r="AX157" s="14" t="s">
        <v>72</v>
      </c>
      <c r="AY157" s="218" t="s">
        <v>125</v>
      </c>
    </row>
    <row r="158" spans="2:51" s="14" customFormat="1" ht="12">
      <c r="B158" s="208"/>
      <c r="C158" s="209"/>
      <c r="D158" s="191" t="s">
        <v>137</v>
      </c>
      <c r="E158" s="210" t="s">
        <v>19</v>
      </c>
      <c r="F158" s="211" t="s">
        <v>200</v>
      </c>
      <c r="G158" s="209"/>
      <c r="H158" s="212">
        <v>-6.732</v>
      </c>
      <c r="I158" s="213"/>
      <c r="J158" s="209"/>
      <c r="K158" s="209"/>
      <c r="L158" s="214"/>
      <c r="M158" s="215"/>
      <c r="N158" s="216"/>
      <c r="O158" s="216"/>
      <c r="P158" s="216"/>
      <c r="Q158" s="216"/>
      <c r="R158" s="216"/>
      <c r="S158" s="216"/>
      <c r="T158" s="217"/>
      <c r="AT158" s="218" t="s">
        <v>137</v>
      </c>
      <c r="AU158" s="218" t="s">
        <v>82</v>
      </c>
      <c r="AV158" s="14" t="s">
        <v>82</v>
      </c>
      <c r="AW158" s="14" t="s">
        <v>33</v>
      </c>
      <c r="AX158" s="14" t="s">
        <v>72</v>
      </c>
      <c r="AY158" s="218" t="s">
        <v>125</v>
      </c>
    </row>
    <row r="159" spans="2:51" s="15" customFormat="1" ht="12">
      <c r="B159" s="219"/>
      <c r="C159" s="220"/>
      <c r="D159" s="191" t="s">
        <v>137</v>
      </c>
      <c r="E159" s="221" t="s">
        <v>19</v>
      </c>
      <c r="F159" s="222" t="s">
        <v>152</v>
      </c>
      <c r="G159" s="220"/>
      <c r="H159" s="223">
        <v>80.118</v>
      </c>
      <c r="I159" s="224"/>
      <c r="J159" s="220"/>
      <c r="K159" s="220"/>
      <c r="L159" s="225"/>
      <c r="M159" s="226"/>
      <c r="N159" s="227"/>
      <c r="O159" s="227"/>
      <c r="P159" s="227"/>
      <c r="Q159" s="227"/>
      <c r="R159" s="227"/>
      <c r="S159" s="227"/>
      <c r="T159" s="228"/>
      <c r="AT159" s="229" t="s">
        <v>137</v>
      </c>
      <c r="AU159" s="229" t="s">
        <v>82</v>
      </c>
      <c r="AV159" s="15" t="s">
        <v>131</v>
      </c>
      <c r="AW159" s="15" t="s">
        <v>33</v>
      </c>
      <c r="AX159" s="15" t="s">
        <v>80</v>
      </c>
      <c r="AY159" s="229" t="s">
        <v>125</v>
      </c>
    </row>
    <row r="160" spans="1:65" s="2" customFormat="1" ht="24.2" customHeight="1">
      <c r="A160" s="37"/>
      <c r="B160" s="38"/>
      <c r="C160" s="177" t="s">
        <v>211</v>
      </c>
      <c r="D160" s="177" t="s">
        <v>127</v>
      </c>
      <c r="E160" s="178" t="s">
        <v>212</v>
      </c>
      <c r="F160" s="179" t="s">
        <v>213</v>
      </c>
      <c r="G160" s="180" t="s">
        <v>130</v>
      </c>
      <c r="H160" s="181">
        <v>32.617</v>
      </c>
      <c r="I160" s="182"/>
      <c r="J160" s="183">
        <f>ROUND(I160*H160,2)</f>
        <v>0</v>
      </c>
      <c r="K160" s="184"/>
      <c r="L160" s="42"/>
      <c r="M160" s="185" t="s">
        <v>19</v>
      </c>
      <c r="N160" s="186" t="s">
        <v>43</v>
      </c>
      <c r="O160" s="67"/>
      <c r="P160" s="187">
        <f>O160*H160</f>
        <v>0</v>
      </c>
      <c r="Q160" s="187">
        <v>0</v>
      </c>
      <c r="R160" s="187">
        <f>Q160*H160</f>
        <v>0</v>
      </c>
      <c r="S160" s="187">
        <v>0</v>
      </c>
      <c r="T160" s="188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89" t="s">
        <v>131</v>
      </c>
      <c r="AT160" s="189" t="s">
        <v>127</v>
      </c>
      <c r="AU160" s="189" t="s">
        <v>82</v>
      </c>
      <c r="AY160" s="20" t="s">
        <v>125</v>
      </c>
      <c r="BE160" s="190">
        <f>IF(N160="základní",J160,0)</f>
        <v>0</v>
      </c>
      <c r="BF160" s="190">
        <f>IF(N160="snížená",J160,0)</f>
        <v>0</v>
      </c>
      <c r="BG160" s="190">
        <f>IF(N160="zákl. přenesená",J160,0)</f>
        <v>0</v>
      </c>
      <c r="BH160" s="190">
        <f>IF(N160="sníž. přenesená",J160,0)</f>
        <v>0</v>
      </c>
      <c r="BI160" s="190">
        <f>IF(N160="nulová",J160,0)</f>
        <v>0</v>
      </c>
      <c r="BJ160" s="20" t="s">
        <v>80</v>
      </c>
      <c r="BK160" s="190">
        <f>ROUND(I160*H160,2)</f>
        <v>0</v>
      </c>
      <c r="BL160" s="20" t="s">
        <v>131</v>
      </c>
      <c r="BM160" s="189" t="s">
        <v>214</v>
      </c>
    </row>
    <row r="161" spans="1:47" s="2" customFormat="1" ht="19.5">
      <c r="A161" s="37"/>
      <c r="B161" s="38"/>
      <c r="C161" s="39"/>
      <c r="D161" s="191" t="s">
        <v>133</v>
      </c>
      <c r="E161" s="39"/>
      <c r="F161" s="192" t="s">
        <v>215</v>
      </c>
      <c r="G161" s="39"/>
      <c r="H161" s="39"/>
      <c r="I161" s="193"/>
      <c r="J161" s="39"/>
      <c r="K161" s="39"/>
      <c r="L161" s="42"/>
      <c r="M161" s="194"/>
      <c r="N161" s="195"/>
      <c r="O161" s="67"/>
      <c r="P161" s="67"/>
      <c r="Q161" s="67"/>
      <c r="R161" s="67"/>
      <c r="S161" s="67"/>
      <c r="T161" s="68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20" t="s">
        <v>133</v>
      </c>
      <c r="AU161" s="20" t="s">
        <v>82</v>
      </c>
    </row>
    <row r="162" spans="1:47" s="2" customFormat="1" ht="12">
      <c r="A162" s="37"/>
      <c r="B162" s="38"/>
      <c r="C162" s="39"/>
      <c r="D162" s="196" t="s">
        <v>135</v>
      </c>
      <c r="E162" s="39"/>
      <c r="F162" s="197" t="s">
        <v>216</v>
      </c>
      <c r="G162" s="39"/>
      <c r="H162" s="39"/>
      <c r="I162" s="193"/>
      <c r="J162" s="39"/>
      <c r="K162" s="39"/>
      <c r="L162" s="42"/>
      <c r="M162" s="194"/>
      <c r="N162" s="195"/>
      <c r="O162" s="67"/>
      <c r="P162" s="67"/>
      <c r="Q162" s="67"/>
      <c r="R162" s="67"/>
      <c r="S162" s="67"/>
      <c r="T162" s="68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20" t="s">
        <v>135</v>
      </c>
      <c r="AU162" s="20" t="s">
        <v>82</v>
      </c>
    </row>
    <row r="163" spans="2:51" s="14" customFormat="1" ht="12">
      <c r="B163" s="208"/>
      <c r="C163" s="209"/>
      <c r="D163" s="191" t="s">
        <v>137</v>
      </c>
      <c r="E163" s="210" t="s">
        <v>19</v>
      </c>
      <c r="F163" s="211" t="s">
        <v>217</v>
      </c>
      <c r="G163" s="209"/>
      <c r="H163" s="212">
        <v>20.25</v>
      </c>
      <c r="I163" s="213"/>
      <c r="J163" s="209"/>
      <c r="K163" s="209"/>
      <c r="L163" s="214"/>
      <c r="M163" s="215"/>
      <c r="N163" s="216"/>
      <c r="O163" s="216"/>
      <c r="P163" s="216"/>
      <c r="Q163" s="216"/>
      <c r="R163" s="216"/>
      <c r="S163" s="216"/>
      <c r="T163" s="217"/>
      <c r="AT163" s="218" t="s">
        <v>137</v>
      </c>
      <c r="AU163" s="218" t="s">
        <v>82</v>
      </c>
      <c r="AV163" s="14" t="s">
        <v>82</v>
      </c>
      <c r="AW163" s="14" t="s">
        <v>33</v>
      </c>
      <c r="AX163" s="14" t="s">
        <v>72</v>
      </c>
      <c r="AY163" s="218" t="s">
        <v>125</v>
      </c>
    </row>
    <row r="164" spans="2:51" s="14" customFormat="1" ht="12">
      <c r="B164" s="208"/>
      <c r="C164" s="209"/>
      <c r="D164" s="191" t="s">
        <v>137</v>
      </c>
      <c r="E164" s="210" t="s">
        <v>19</v>
      </c>
      <c r="F164" s="211" t="s">
        <v>218</v>
      </c>
      <c r="G164" s="209"/>
      <c r="H164" s="212">
        <v>2.867</v>
      </c>
      <c r="I164" s="213"/>
      <c r="J164" s="209"/>
      <c r="K164" s="209"/>
      <c r="L164" s="214"/>
      <c r="M164" s="215"/>
      <c r="N164" s="216"/>
      <c r="O164" s="216"/>
      <c r="P164" s="216"/>
      <c r="Q164" s="216"/>
      <c r="R164" s="216"/>
      <c r="S164" s="216"/>
      <c r="T164" s="217"/>
      <c r="AT164" s="218" t="s">
        <v>137</v>
      </c>
      <c r="AU164" s="218" t="s">
        <v>82</v>
      </c>
      <c r="AV164" s="14" t="s">
        <v>82</v>
      </c>
      <c r="AW164" s="14" t="s">
        <v>33</v>
      </c>
      <c r="AX164" s="14" t="s">
        <v>72</v>
      </c>
      <c r="AY164" s="218" t="s">
        <v>125</v>
      </c>
    </row>
    <row r="165" spans="2:51" s="14" customFormat="1" ht="12">
      <c r="B165" s="208"/>
      <c r="C165" s="209"/>
      <c r="D165" s="191" t="s">
        <v>137</v>
      </c>
      <c r="E165" s="210" t="s">
        <v>19</v>
      </c>
      <c r="F165" s="211" t="s">
        <v>219</v>
      </c>
      <c r="G165" s="209"/>
      <c r="H165" s="212">
        <v>9.5</v>
      </c>
      <c r="I165" s="213"/>
      <c r="J165" s="209"/>
      <c r="K165" s="209"/>
      <c r="L165" s="214"/>
      <c r="M165" s="215"/>
      <c r="N165" s="216"/>
      <c r="O165" s="216"/>
      <c r="P165" s="216"/>
      <c r="Q165" s="216"/>
      <c r="R165" s="216"/>
      <c r="S165" s="216"/>
      <c r="T165" s="217"/>
      <c r="AT165" s="218" t="s">
        <v>137</v>
      </c>
      <c r="AU165" s="218" t="s">
        <v>82</v>
      </c>
      <c r="AV165" s="14" t="s">
        <v>82</v>
      </c>
      <c r="AW165" s="14" t="s">
        <v>33</v>
      </c>
      <c r="AX165" s="14" t="s">
        <v>72</v>
      </c>
      <c r="AY165" s="218" t="s">
        <v>125</v>
      </c>
    </row>
    <row r="166" spans="2:51" s="15" customFormat="1" ht="12">
      <c r="B166" s="219"/>
      <c r="C166" s="220"/>
      <c r="D166" s="191" t="s">
        <v>137</v>
      </c>
      <c r="E166" s="221" t="s">
        <v>19</v>
      </c>
      <c r="F166" s="222" t="s">
        <v>152</v>
      </c>
      <c r="G166" s="220"/>
      <c r="H166" s="223">
        <v>32.617</v>
      </c>
      <c r="I166" s="224"/>
      <c r="J166" s="220"/>
      <c r="K166" s="220"/>
      <c r="L166" s="225"/>
      <c r="M166" s="226"/>
      <c r="N166" s="227"/>
      <c r="O166" s="227"/>
      <c r="P166" s="227"/>
      <c r="Q166" s="227"/>
      <c r="R166" s="227"/>
      <c r="S166" s="227"/>
      <c r="T166" s="228"/>
      <c r="AT166" s="229" t="s">
        <v>137</v>
      </c>
      <c r="AU166" s="229" t="s">
        <v>82</v>
      </c>
      <c r="AV166" s="15" t="s">
        <v>131</v>
      </c>
      <c r="AW166" s="15" t="s">
        <v>33</v>
      </c>
      <c r="AX166" s="15" t="s">
        <v>80</v>
      </c>
      <c r="AY166" s="229" t="s">
        <v>125</v>
      </c>
    </row>
    <row r="167" spans="2:63" s="12" customFormat="1" ht="22.9" customHeight="1">
      <c r="B167" s="161"/>
      <c r="C167" s="162"/>
      <c r="D167" s="163" t="s">
        <v>71</v>
      </c>
      <c r="E167" s="175" t="s">
        <v>82</v>
      </c>
      <c r="F167" s="175" t="s">
        <v>220</v>
      </c>
      <c r="G167" s="162"/>
      <c r="H167" s="162"/>
      <c r="I167" s="165"/>
      <c r="J167" s="176">
        <f>BK167</f>
        <v>0</v>
      </c>
      <c r="K167" s="162"/>
      <c r="L167" s="167"/>
      <c r="M167" s="168"/>
      <c r="N167" s="169"/>
      <c r="O167" s="169"/>
      <c r="P167" s="170">
        <f>SUM(P168:P222)</f>
        <v>0</v>
      </c>
      <c r="Q167" s="169"/>
      <c r="R167" s="170">
        <f>SUM(R168:R222)</f>
        <v>68.26995133999999</v>
      </c>
      <c r="S167" s="169"/>
      <c r="T167" s="171">
        <f>SUM(T168:T222)</f>
        <v>0</v>
      </c>
      <c r="AR167" s="172" t="s">
        <v>80</v>
      </c>
      <c r="AT167" s="173" t="s">
        <v>71</v>
      </c>
      <c r="AU167" s="173" t="s">
        <v>80</v>
      </c>
      <c r="AY167" s="172" t="s">
        <v>125</v>
      </c>
      <c r="BK167" s="174">
        <f>SUM(BK168:BK222)</f>
        <v>0</v>
      </c>
    </row>
    <row r="168" spans="1:65" s="2" customFormat="1" ht="16.5" customHeight="1">
      <c r="A168" s="37"/>
      <c r="B168" s="38"/>
      <c r="C168" s="177" t="s">
        <v>221</v>
      </c>
      <c r="D168" s="177" t="s">
        <v>127</v>
      </c>
      <c r="E168" s="178" t="s">
        <v>222</v>
      </c>
      <c r="F168" s="179" t="s">
        <v>223</v>
      </c>
      <c r="G168" s="180" t="s">
        <v>142</v>
      </c>
      <c r="H168" s="181">
        <v>0.406</v>
      </c>
      <c r="I168" s="182"/>
      <c r="J168" s="183">
        <f>ROUND(I168*H168,2)</f>
        <v>0</v>
      </c>
      <c r="K168" s="184"/>
      <c r="L168" s="42"/>
      <c r="M168" s="185" t="s">
        <v>19</v>
      </c>
      <c r="N168" s="186" t="s">
        <v>43</v>
      </c>
      <c r="O168" s="67"/>
      <c r="P168" s="187">
        <f>O168*H168</f>
        <v>0</v>
      </c>
      <c r="Q168" s="187">
        <v>2.30102</v>
      </c>
      <c r="R168" s="187">
        <f>Q168*H168</f>
        <v>0.93421412</v>
      </c>
      <c r="S168" s="187">
        <v>0</v>
      </c>
      <c r="T168" s="188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89" t="s">
        <v>131</v>
      </c>
      <c r="AT168" s="189" t="s">
        <v>127</v>
      </c>
      <c r="AU168" s="189" t="s">
        <v>82</v>
      </c>
      <c r="AY168" s="20" t="s">
        <v>125</v>
      </c>
      <c r="BE168" s="190">
        <f>IF(N168="základní",J168,0)</f>
        <v>0</v>
      </c>
      <c r="BF168" s="190">
        <f>IF(N168="snížená",J168,0)</f>
        <v>0</v>
      </c>
      <c r="BG168" s="190">
        <f>IF(N168="zákl. přenesená",J168,0)</f>
        <v>0</v>
      </c>
      <c r="BH168" s="190">
        <f>IF(N168="sníž. přenesená",J168,0)</f>
        <v>0</v>
      </c>
      <c r="BI168" s="190">
        <f>IF(N168="nulová",J168,0)</f>
        <v>0</v>
      </c>
      <c r="BJ168" s="20" t="s">
        <v>80</v>
      </c>
      <c r="BK168" s="190">
        <f>ROUND(I168*H168,2)</f>
        <v>0</v>
      </c>
      <c r="BL168" s="20" t="s">
        <v>131</v>
      </c>
      <c r="BM168" s="189" t="s">
        <v>224</v>
      </c>
    </row>
    <row r="169" spans="1:47" s="2" customFormat="1" ht="19.5">
      <c r="A169" s="37"/>
      <c r="B169" s="38"/>
      <c r="C169" s="39"/>
      <c r="D169" s="191" t="s">
        <v>133</v>
      </c>
      <c r="E169" s="39"/>
      <c r="F169" s="192" t="s">
        <v>225</v>
      </c>
      <c r="G169" s="39"/>
      <c r="H169" s="39"/>
      <c r="I169" s="193"/>
      <c r="J169" s="39"/>
      <c r="K169" s="39"/>
      <c r="L169" s="42"/>
      <c r="M169" s="194"/>
      <c r="N169" s="195"/>
      <c r="O169" s="67"/>
      <c r="P169" s="67"/>
      <c r="Q169" s="67"/>
      <c r="R169" s="67"/>
      <c r="S169" s="67"/>
      <c r="T169" s="68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20" t="s">
        <v>133</v>
      </c>
      <c r="AU169" s="20" t="s">
        <v>82</v>
      </c>
    </row>
    <row r="170" spans="1:47" s="2" customFormat="1" ht="12">
      <c r="A170" s="37"/>
      <c r="B170" s="38"/>
      <c r="C170" s="39"/>
      <c r="D170" s="196" t="s">
        <v>135</v>
      </c>
      <c r="E170" s="39"/>
      <c r="F170" s="197" t="s">
        <v>226</v>
      </c>
      <c r="G170" s="39"/>
      <c r="H170" s="39"/>
      <c r="I170" s="193"/>
      <c r="J170" s="39"/>
      <c r="K170" s="39"/>
      <c r="L170" s="42"/>
      <c r="M170" s="194"/>
      <c r="N170" s="195"/>
      <c r="O170" s="67"/>
      <c r="P170" s="67"/>
      <c r="Q170" s="67"/>
      <c r="R170" s="67"/>
      <c r="S170" s="67"/>
      <c r="T170" s="68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20" t="s">
        <v>135</v>
      </c>
      <c r="AU170" s="20" t="s">
        <v>82</v>
      </c>
    </row>
    <row r="171" spans="2:51" s="13" customFormat="1" ht="12">
      <c r="B171" s="198"/>
      <c r="C171" s="199"/>
      <c r="D171" s="191" t="s">
        <v>137</v>
      </c>
      <c r="E171" s="200" t="s">
        <v>19</v>
      </c>
      <c r="F171" s="201" t="s">
        <v>227</v>
      </c>
      <c r="G171" s="199"/>
      <c r="H171" s="200" t="s">
        <v>19</v>
      </c>
      <c r="I171" s="202"/>
      <c r="J171" s="199"/>
      <c r="K171" s="199"/>
      <c r="L171" s="203"/>
      <c r="M171" s="204"/>
      <c r="N171" s="205"/>
      <c r="O171" s="205"/>
      <c r="P171" s="205"/>
      <c r="Q171" s="205"/>
      <c r="R171" s="205"/>
      <c r="S171" s="205"/>
      <c r="T171" s="206"/>
      <c r="AT171" s="207" t="s">
        <v>137</v>
      </c>
      <c r="AU171" s="207" t="s">
        <v>82</v>
      </c>
      <c r="AV171" s="13" t="s">
        <v>80</v>
      </c>
      <c r="AW171" s="13" t="s">
        <v>33</v>
      </c>
      <c r="AX171" s="13" t="s">
        <v>72</v>
      </c>
      <c r="AY171" s="207" t="s">
        <v>125</v>
      </c>
    </row>
    <row r="172" spans="2:51" s="13" customFormat="1" ht="12">
      <c r="B172" s="198"/>
      <c r="C172" s="199"/>
      <c r="D172" s="191" t="s">
        <v>137</v>
      </c>
      <c r="E172" s="200" t="s">
        <v>19</v>
      </c>
      <c r="F172" s="201" t="s">
        <v>228</v>
      </c>
      <c r="G172" s="199"/>
      <c r="H172" s="200" t="s">
        <v>19</v>
      </c>
      <c r="I172" s="202"/>
      <c r="J172" s="199"/>
      <c r="K172" s="199"/>
      <c r="L172" s="203"/>
      <c r="M172" s="204"/>
      <c r="N172" s="205"/>
      <c r="O172" s="205"/>
      <c r="P172" s="205"/>
      <c r="Q172" s="205"/>
      <c r="R172" s="205"/>
      <c r="S172" s="205"/>
      <c r="T172" s="206"/>
      <c r="AT172" s="207" t="s">
        <v>137</v>
      </c>
      <c r="AU172" s="207" t="s">
        <v>82</v>
      </c>
      <c r="AV172" s="13" t="s">
        <v>80</v>
      </c>
      <c r="AW172" s="13" t="s">
        <v>33</v>
      </c>
      <c r="AX172" s="13" t="s">
        <v>72</v>
      </c>
      <c r="AY172" s="207" t="s">
        <v>125</v>
      </c>
    </row>
    <row r="173" spans="2:51" s="14" customFormat="1" ht="12">
      <c r="B173" s="208"/>
      <c r="C173" s="209"/>
      <c r="D173" s="191" t="s">
        <v>137</v>
      </c>
      <c r="E173" s="210" t="s">
        <v>19</v>
      </c>
      <c r="F173" s="211" t="s">
        <v>229</v>
      </c>
      <c r="G173" s="209"/>
      <c r="H173" s="212">
        <v>0.387</v>
      </c>
      <c r="I173" s="213"/>
      <c r="J173" s="209"/>
      <c r="K173" s="209"/>
      <c r="L173" s="214"/>
      <c r="M173" s="215"/>
      <c r="N173" s="216"/>
      <c r="O173" s="216"/>
      <c r="P173" s="216"/>
      <c r="Q173" s="216"/>
      <c r="R173" s="216"/>
      <c r="S173" s="216"/>
      <c r="T173" s="217"/>
      <c r="AT173" s="218" t="s">
        <v>137</v>
      </c>
      <c r="AU173" s="218" t="s">
        <v>82</v>
      </c>
      <c r="AV173" s="14" t="s">
        <v>82</v>
      </c>
      <c r="AW173" s="14" t="s">
        <v>33</v>
      </c>
      <c r="AX173" s="14" t="s">
        <v>72</v>
      </c>
      <c r="AY173" s="218" t="s">
        <v>125</v>
      </c>
    </row>
    <row r="174" spans="2:51" s="14" customFormat="1" ht="12">
      <c r="B174" s="208"/>
      <c r="C174" s="209"/>
      <c r="D174" s="191" t="s">
        <v>137</v>
      </c>
      <c r="E174" s="210" t="s">
        <v>19</v>
      </c>
      <c r="F174" s="211" t="s">
        <v>230</v>
      </c>
      <c r="G174" s="209"/>
      <c r="H174" s="212">
        <v>0.019</v>
      </c>
      <c r="I174" s="213"/>
      <c r="J174" s="209"/>
      <c r="K174" s="209"/>
      <c r="L174" s="214"/>
      <c r="M174" s="215"/>
      <c r="N174" s="216"/>
      <c r="O174" s="216"/>
      <c r="P174" s="216"/>
      <c r="Q174" s="216"/>
      <c r="R174" s="216"/>
      <c r="S174" s="216"/>
      <c r="T174" s="217"/>
      <c r="AT174" s="218" t="s">
        <v>137</v>
      </c>
      <c r="AU174" s="218" t="s">
        <v>82</v>
      </c>
      <c r="AV174" s="14" t="s">
        <v>82</v>
      </c>
      <c r="AW174" s="14" t="s">
        <v>33</v>
      </c>
      <c r="AX174" s="14" t="s">
        <v>72</v>
      </c>
      <c r="AY174" s="218" t="s">
        <v>125</v>
      </c>
    </row>
    <row r="175" spans="2:51" s="15" customFormat="1" ht="12">
      <c r="B175" s="219"/>
      <c r="C175" s="220"/>
      <c r="D175" s="191" t="s">
        <v>137</v>
      </c>
      <c r="E175" s="221" t="s">
        <v>19</v>
      </c>
      <c r="F175" s="222" t="s">
        <v>152</v>
      </c>
      <c r="G175" s="220"/>
      <c r="H175" s="223">
        <v>0.406</v>
      </c>
      <c r="I175" s="224"/>
      <c r="J175" s="220"/>
      <c r="K175" s="220"/>
      <c r="L175" s="225"/>
      <c r="M175" s="226"/>
      <c r="N175" s="227"/>
      <c r="O175" s="227"/>
      <c r="P175" s="227"/>
      <c r="Q175" s="227"/>
      <c r="R175" s="227"/>
      <c r="S175" s="227"/>
      <c r="T175" s="228"/>
      <c r="AT175" s="229" t="s">
        <v>137</v>
      </c>
      <c r="AU175" s="229" t="s">
        <v>82</v>
      </c>
      <c r="AV175" s="15" t="s">
        <v>131</v>
      </c>
      <c r="AW175" s="15" t="s">
        <v>33</v>
      </c>
      <c r="AX175" s="15" t="s">
        <v>80</v>
      </c>
      <c r="AY175" s="229" t="s">
        <v>125</v>
      </c>
    </row>
    <row r="176" spans="1:65" s="2" customFormat="1" ht="24.2" customHeight="1">
      <c r="A176" s="37"/>
      <c r="B176" s="38"/>
      <c r="C176" s="177" t="s">
        <v>8</v>
      </c>
      <c r="D176" s="177" t="s">
        <v>127</v>
      </c>
      <c r="E176" s="178" t="s">
        <v>231</v>
      </c>
      <c r="F176" s="179" t="s">
        <v>232</v>
      </c>
      <c r="G176" s="180" t="s">
        <v>142</v>
      </c>
      <c r="H176" s="181">
        <v>3.726</v>
      </c>
      <c r="I176" s="182"/>
      <c r="J176" s="183">
        <f>ROUND(I176*H176,2)</f>
        <v>0</v>
      </c>
      <c r="K176" s="184"/>
      <c r="L176" s="42"/>
      <c r="M176" s="185" t="s">
        <v>19</v>
      </c>
      <c r="N176" s="186" t="s">
        <v>43</v>
      </c>
      <c r="O176" s="67"/>
      <c r="P176" s="187">
        <f>O176*H176</f>
        <v>0</v>
      </c>
      <c r="Q176" s="187">
        <v>2.50187</v>
      </c>
      <c r="R176" s="187">
        <f>Q176*H176</f>
        <v>9.321967619999999</v>
      </c>
      <c r="S176" s="187">
        <v>0</v>
      </c>
      <c r="T176" s="188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189" t="s">
        <v>131</v>
      </c>
      <c r="AT176" s="189" t="s">
        <v>127</v>
      </c>
      <c r="AU176" s="189" t="s">
        <v>82</v>
      </c>
      <c r="AY176" s="20" t="s">
        <v>125</v>
      </c>
      <c r="BE176" s="190">
        <f>IF(N176="základní",J176,0)</f>
        <v>0</v>
      </c>
      <c r="BF176" s="190">
        <f>IF(N176="snížená",J176,0)</f>
        <v>0</v>
      </c>
      <c r="BG176" s="190">
        <f>IF(N176="zákl. přenesená",J176,0)</f>
        <v>0</v>
      </c>
      <c r="BH176" s="190">
        <f>IF(N176="sníž. přenesená",J176,0)</f>
        <v>0</v>
      </c>
      <c r="BI176" s="190">
        <f>IF(N176="nulová",J176,0)</f>
        <v>0</v>
      </c>
      <c r="BJ176" s="20" t="s">
        <v>80</v>
      </c>
      <c r="BK176" s="190">
        <f>ROUND(I176*H176,2)</f>
        <v>0</v>
      </c>
      <c r="BL176" s="20" t="s">
        <v>131</v>
      </c>
      <c r="BM176" s="189" t="s">
        <v>233</v>
      </c>
    </row>
    <row r="177" spans="1:47" s="2" customFormat="1" ht="19.5">
      <c r="A177" s="37"/>
      <c r="B177" s="38"/>
      <c r="C177" s="39"/>
      <c r="D177" s="191" t="s">
        <v>133</v>
      </c>
      <c r="E177" s="39"/>
      <c r="F177" s="192" t="s">
        <v>234</v>
      </c>
      <c r="G177" s="39"/>
      <c r="H177" s="39"/>
      <c r="I177" s="193"/>
      <c r="J177" s="39"/>
      <c r="K177" s="39"/>
      <c r="L177" s="42"/>
      <c r="M177" s="194"/>
      <c r="N177" s="195"/>
      <c r="O177" s="67"/>
      <c r="P177" s="67"/>
      <c r="Q177" s="67"/>
      <c r="R177" s="67"/>
      <c r="S177" s="67"/>
      <c r="T177" s="68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20" t="s">
        <v>133</v>
      </c>
      <c r="AU177" s="20" t="s">
        <v>82</v>
      </c>
    </row>
    <row r="178" spans="1:47" s="2" customFormat="1" ht="12">
      <c r="A178" s="37"/>
      <c r="B178" s="38"/>
      <c r="C178" s="39"/>
      <c r="D178" s="196" t="s">
        <v>135</v>
      </c>
      <c r="E178" s="39"/>
      <c r="F178" s="197" t="s">
        <v>235</v>
      </c>
      <c r="G178" s="39"/>
      <c r="H178" s="39"/>
      <c r="I178" s="193"/>
      <c r="J178" s="39"/>
      <c r="K178" s="39"/>
      <c r="L178" s="42"/>
      <c r="M178" s="194"/>
      <c r="N178" s="195"/>
      <c r="O178" s="67"/>
      <c r="P178" s="67"/>
      <c r="Q178" s="67"/>
      <c r="R178" s="67"/>
      <c r="S178" s="67"/>
      <c r="T178" s="68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20" t="s">
        <v>135</v>
      </c>
      <c r="AU178" s="20" t="s">
        <v>82</v>
      </c>
    </row>
    <row r="179" spans="2:51" s="13" customFormat="1" ht="12">
      <c r="B179" s="198"/>
      <c r="C179" s="199"/>
      <c r="D179" s="191" t="s">
        <v>137</v>
      </c>
      <c r="E179" s="200" t="s">
        <v>19</v>
      </c>
      <c r="F179" s="201" t="s">
        <v>227</v>
      </c>
      <c r="G179" s="199"/>
      <c r="H179" s="200" t="s">
        <v>19</v>
      </c>
      <c r="I179" s="202"/>
      <c r="J179" s="199"/>
      <c r="K179" s="199"/>
      <c r="L179" s="203"/>
      <c r="M179" s="204"/>
      <c r="N179" s="205"/>
      <c r="O179" s="205"/>
      <c r="P179" s="205"/>
      <c r="Q179" s="205"/>
      <c r="R179" s="205"/>
      <c r="S179" s="205"/>
      <c r="T179" s="206"/>
      <c r="AT179" s="207" t="s">
        <v>137</v>
      </c>
      <c r="AU179" s="207" t="s">
        <v>82</v>
      </c>
      <c r="AV179" s="13" t="s">
        <v>80</v>
      </c>
      <c r="AW179" s="13" t="s">
        <v>33</v>
      </c>
      <c r="AX179" s="13" t="s">
        <v>72</v>
      </c>
      <c r="AY179" s="207" t="s">
        <v>125</v>
      </c>
    </row>
    <row r="180" spans="2:51" s="13" customFormat="1" ht="12">
      <c r="B180" s="198"/>
      <c r="C180" s="199"/>
      <c r="D180" s="191" t="s">
        <v>137</v>
      </c>
      <c r="E180" s="200" t="s">
        <v>19</v>
      </c>
      <c r="F180" s="201" t="s">
        <v>236</v>
      </c>
      <c r="G180" s="199"/>
      <c r="H180" s="200" t="s">
        <v>19</v>
      </c>
      <c r="I180" s="202"/>
      <c r="J180" s="199"/>
      <c r="K180" s="199"/>
      <c r="L180" s="203"/>
      <c r="M180" s="204"/>
      <c r="N180" s="205"/>
      <c r="O180" s="205"/>
      <c r="P180" s="205"/>
      <c r="Q180" s="205"/>
      <c r="R180" s="205"/>
      <c r="S180" s="205"/>
      <c r="T180" s="206"/>
      <c r="AT180" s="207" t="s">
        <v>137</v>
      </c>
      <c r="AU180" s="207" t="s">
        <v>82</v>
      </c>
      <c r="AV180" s="13" t="s">
        <v>80</v>
      </c>
      <c r="AW180" s="13" t="s">
        <v>33</v>
      </c>
      <c r="AX180" s="13" t="s">
        <v>72</v>
      </c>
      <c r="AY180" s="207" t="s">
        <v>125</v>
      </c>
    </row>
    <row r="181" spans="2:51" s="14" customFormat="1" ht="12">
      <c r="B181" s="208"/>
      <c r="C181" s="209"/>
      <c r="D181" s="191" t="s">
        <v>137</v>
      </c>
      <c r="E181" s="210" t="s">
        <v>19</v>
      </c>
      <c r="F181" s="211" t="s">
        <v>237</v>
      </c>
      <c r="G181" s="209"/>
      <c r="H181" s="212">
        <v>3.726</v>
      </c>
      <c r="I181" s="213"/>
      <c r="J181" s="209"/>
      <c r="K181" s="209"/>
      <c r="L181" s="214"/>
      <c r="M181" s="215"/>
      <c r="N181" s="216"/>
      <c r="O181" s="216"/>
      <c r="P181" s="216"/>
      <c r="Q181" s="216"/>
      <c r="R181" s="216"/>
      <c r="S181" s="216"/>
      <c r="T181" s="217"/>
      <c r="AT181" s="218" t="s">
        <v>137</v>
      </c>
      <c r="AU181" s="218" t="s">
        <v>82</v>
      </c>
      <c r="AV181" s="14" t="s">
        <v>82</v>
      </c>
      <c r="AW181" s="14" t="s">
        <v>33</v>
      </c>
      <c r="AX181" s="14" t="s">
        <v>80</v>
      </c>
      <c r="AY181" s="218" t="s">
        <v>125</v>
      </c>
    </row>
    <row r="182" spans="1:65" s="2" customFormat="1" ht="16.5" customHeight="1">
      <c r="A182" s="37"/>
      <c r="B182" s="38"/>
      <c r="C182" s="177" t="s">
        <v>238</v>
      </c>
      <c r="D182" s="177" t="s">
        <v>127</v>
      </c>
      <c r="E182" s="178" t="s">
        <v>239</v>
      </c>
      <c r="F182" s="179" t="s">
        <v>240</v>
      </c>
      <c r="G182" s="180" t="s">
        <v>130</v>
      </c>
      <c r="H182" s="181">
        <v>13.572</v>
      </c>
      <c r="I182" s="182"/>
      <c r="J182" s="183">
        <f>ROUND(I182*H182,2)</f>
        <v>0</v>
      </c>
      <c r="K182" s="184"/>
      <c r="L182" s="42"/>
      <c r="M182" s="185" t="s">
        <v>19</v>
      </c>
      <c r="N182" s="186" t="s">
        <v>43</v>
      </c>
      <c r="O182" s="67"/>
      <c r="P182" s="187">
        <f>O182*H182</f>
        <v>0</v>
      </c>
      <c r="Q182" s="187">
        <v>0.00269</v>
      </c>
      <c r="R182" s="187">
        <f>Q182*H182</f>
        <v>0.03650868</v>
      </c>
      <c r="S182" s="187">
        <v>0</v>
      </c>
      <c r="T182" s="188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189" t="s">
        <v>131</v>
      </c>
      <c r="AT182" s="189" t="s">
        <v>127</v>
      </c>
      <c r="AU182" s="189" t="s">
        <v>82</v>
      </c>
      <c r="AY182" s="20" t="s">
        <v>125</v>
      </c>
      <c r="BE182" s="190">
        <f>IF(N182="základní",J182,0)</f>
        <v>0</v>
      </c>
      <c r="BF182" s="190">
        <f>IF(N182="snížená",J182,0)</f>
        <v>0</v>
      </c>
      <c r="BG182" s="190">
        <f>IF(N182="zákl. přenesená",J182,0)</f>
        <v>0</v>
      </c>
      <c r="BH182" s="190">
        <f>IF(N182="sníž. přenesená",J182,0)</f>
        <v>0</v>
      </c>
      <c r="BI182" s="190">
        <f>IF(N182="nulová",J182,0)</f>
        <v>0</v>
      </c>
      <c r="BJ182" s="20" t="s">
        <v>80</v>
      </c>
      <c r="BK182" s="190">
        <f>ROUND(I182*H182,2)</f>
        <v>0</v>
      </c>
      <c r="BL182" s="20" t="s">
        <v>131</v>
      </c>
      <c r="BM182" s="189" t="s">
        <v>241</v>
      </c>
    </row>
    <row r="183" spans="1:47" s="2" customFormat="1" ht="12">
      <c r="A183" s="37"/>
      <c r="B183" s="38"/>
      <c r="C183" s="39"/>
      <c r="D183" s="191" t="s">
        <v>133</v>
      </c>
      <c r="E183" s="39"/>
      <c r="F183" s="192" t="s">
        <v>242</v>
      </c>
      <c r="G183" s="39"/>
      <c r="H183" s="39"/>
      <c r="I183" s="193"/>
      <c r="J183" s="39"/>
      <c r="K183" s="39"/>
      <c r="L183" s="42"/>
      <c r="M183" s="194"/>
      <c r="N183" s="195"/>
      <c r="O183" s="67"/>
      <c r="P183" s="67"/>
      <c r="Q183" s="67"/>
      <c r="R183" s="67"/>
      <c r="S183" s="67"/>
      <c r="T183" s="68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20" t="s">
        <v>133</v>
      </c>
      <c r="AU183" s="20" t="s">
        <v>82</v>
      </c>
    </row>
    <row r="184" spans="1:47" s="2" customFormat="1" ht="12">
      <c r="A184" s="37"/>
      <c r="B184" s="38"/>
      <c r="C184" s="39"/>
      <c r="D184" s="196" t="s">
        <v>135</v>
      </c>
      <c r="E184" s="39"/>
      <c r="F184" s="197" t="s">
        <v>243</v>
      </c>
      <c r="G184" s="39"/>
      <c r="H184" s="39"/>
      <c r="I184" s="193"/>
      <c r="J184" s="39"/>
      <c r="K184" s="39"/>
      <c r="L184" s="42"/>
      <c r="M184" s="194"/>
      <c r="N184" s="195"/>
      <c r="O184" s="67"/>
      <c r="P184" s="67"/>
      <c r="Q184" s="67"/>
      <c r="R184" s="67"/>
      <c r="S184" s="67"/>
      <c r="T184" s="68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20" t="s">
        <v>135</v>
      </c>
      <c r="AU184" s="20" t="s">
        <v>82</v>
      </c>
    </row>
    <row r="185" spans="2:51" s="13" customFormat="1" ht="12">
      <c r="B185" s="198"/>
      <c r="C185" s="199"/>
      <c r="D185" s="191" t="s">
        <v>137</v>
      </c>
      <c r="E185" s="200" t="s">
        <v>19</v>
      </c>
      <c r="F185" s="201" t="s">
        <v>244</v>
      </c>
      <c r="G185" s="199"/>
      <c r="H185" s="200" t="s">
        <v>19</v>
      </c>
      <c r="I185" s="202"/>
      <c r="J185" s="199"/>
      <c r="K185" s="199"/>
      <c r="L185" s="203"/>
      <c r="M185" s="204"/>
      <c r="N185" s="205"/>
      <c r="O185" s="205"/>
      <c r="P185" s="205"/>
      <c r="Q185" s="205"/>
      <c r="R185" s="205"/>
      <c r="S185" s="205"/>
      <c r="T185" s="206"/>
      <c r="AT185" s="207" t="s">
        <v>137</v>
      </c>
      <c r="AU185" s="207" t="s">
        <v>82</v>
      </c>
      <c r="AV185" s="13" t="s">
        <v>80</v>
      </c>
      <c r="AW185" s="13" t="s">
        <v>33</v>
      </c>
      <c r="AX185" s="13" t="s">
        <v>72</v>
      </c>
      <c r="AY185" s="207" t="s">
        <v>125</v>
      </c>
    </row>
    <row r="186" spans="2:51" s="14" customFormat="1" ht="12">
      <c r="B186" s="208"/>
      <c r="C186" s="209"/>
      <c r="D186" s="191" t="s">
        <v>137</v>
      </c>
      <c r="E186" s="210" t="s">
        <v>19</v>
      </c>
      <c r="F186" s="211" t="s">
        <v>245</v>
      </c>
      <c r="G186" s="209"/>
      <c r="H186" s="212">
        <v>13.572</v>
      </c>
      <c r="I186" s="213"/>
      <c r="J186" s="209"/>
      <c r="K186" s="209"/>
      <c r="L186" s="214"/>
      <c r="M186" s="215"/>
      <c r="N186" s="216"/>
      <c r="O186" s="216"/>
      <c r="P186" s="216"/>
      <c r="Q186" s="216"/>
      <c r="R186" s="216"/>
      <c r="S186" s="216"/>
      <c r="T186" s="217"/>
      <c r="AT186" s="218" t="s">
        <v>137</v>
      </c>
      <c r="AU186" s="218" t="s">
        <v>82</v>
      </c>
      <c r="AV186" s="14" t="s">
        <v>82</v>
      </c>
      <c r="AW186" s="14" t="s">
        <v>33</v>
      </c>
      <c r="AX186" s="14" t="s">
        <v>80</v>
      </c>
      <c r="AY186" s="218" t="s">
        <v>125</v>
      </c>
    </row>
    <row r="187" spans="1:65" s="2" customFormat="1" ht="16.5" customHeight="1">
      <c r="A187" s="37"/>
      <c r="B187" s="38"/>
      <c r="C187" s="177" t="s">
        <v>246</v>
      </c>
      <c r="D187" s="177" t="s">
        <v>127</v>
      </c>
      <c r="E187" s="178" t="s">
        <v>247</v>
      </c>
      <c r="F187" s="179" t="s">
        <v>248</v>
      </c>
      <c r="G187" s="180" t="s">
        <v>130</v>
      </c>
      <c r="H187" s="181">
        <v>13.572</v>
      </c>
      <c r="I187" s="182"/>
      <c r="J187" s="183">
        <f>ROUND(I187*H187,2)</f>
        <v>0</v>
      </c>
      <c r="K187" s="184"/>
      <c r="L187" s="42"/>
      <c r="M187" s="185" t="s">
        <v>19</v>
      </c>
      <c r="N187" s="186" t="s">
        <v>43</v>
      </c>
      <c r="O187" s="67"/>
      <c r="P187" s="187">
        <f>O187*H187</f>
        <v>0</v>
      </c>
      <c r="Q187" s="187">
        <v>0</v>
      </c>
      <c r="R187" s="187">
        <f>Q187*H187</f>
        <v>0</v>
      </c>
      <c r="S187" s="187">
        <v>0</v>
      </c>
      <c r="T187" s="188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189" t="s">
        <v>131</v>
      </c>
      <c r="AT187" s="189" t="s">
        <v>127</v>
      </c>
      <c r="AU187" s="189" t="s">
        <v>82</v>
      </c>
      <c r="AY187" s="20" t="s">
        <v>125</v>
      </c>
      <c r="BE187" s="190">
        <f>IF(N187="základní",J187,0)</f>
        <v>0</v>
      </c>
      <c r="BF187" s="190">
        <f>IF(N187="snížená",J187,0)</f>
        <v>0</v>
      </c>
      <c r="BG187" s="190">
        <f>IF(N187="zákl. přenesená",J187,0)</f>
        <v>0</v>
      </c>
      <c r="BH187" s="190">
        <f>IF(N187="sníž. přenesená",J187,0)</f>
        <v>0</v>
      </c>
      <c r="BI187" s="190">
        <f>IF(N187="nulová",J187,0)</f>
        <v>0</v>
      </c>
      <c r="BJ187" s="20" t="s">
        <v>80</v>
      </c>
      <c r="BK187" s="190">
        <f>ROUND(I187*H187,2)</f>
        <v>0</v>
      </c>
      <c r="BL187" s="20" t="s">
        <v>131</v>
      </c>
      <c r="BM187" s="189" t="s">
        <v>249</v>
      </c>
    </row>
    <row r="188" spans="1:47" s="2" customFormat="1" ht="12">
      <c r="A188" s="37"/>
      <c r="B188" s="38"/>
      <c r="C188" s="39"/>
      <c r="D188" s="191" t="s">
        <v>133</v>
      </c>
      <c r="E188" s="39"/>
      <c r="F188" s="192" t="s">
        <v>250</v>
      </c>
      <c r="G188" s="39"/>
      <c r="H188" s="39"/>
      <c r="I188" s="193"/>
      <c r="J188" s="39"/>
      <c r="K188" s="39"/>
      <c r="L188" s="42"/>
      <c r="M188" s="194"/>
      <c r="N188" s="195"/>
      <c r="O188" s="67"/>
      <c r="P188" s="67"/>
      <c r="Q188" s="67"/>
      <c r="R188" s="67"/>
      <c r="S188" s="67"/>
      <c r="T188" s="68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20" t="s">
        <v>133</v>
      </c>
      <c r="AU188" s="20" t="s">
        <v>82</v>
      </c>
    </row>
    <row r="189" spans="1:47" s="2" customFormat="1" ht="12">
      <c r="A189" s="37"/>
      <c r="B189" s="38"/>
      <c r="C189" s="39"/>
      <c r="D189" s="196" t="s">
        <v>135</v>
      </c>
      <c r="E189" s="39"/>
      <c r="F189" s="197" t="s">
        <v>251</v>
      </c>
      <c r="G189" s="39"/>
      <c r="H189" s="39"/>
      <c r="I189" s="193"/>
      <c r="J189" s="39"/>
      <c r="K189" s="39"/>
      <c r="L189" s="42"/>
      <c r="M189" s="194"/>
      <c r="N189" s="195"/>
      <c r="O189" s="67"/>
      <c r="P189" s="67"/>
      <c r="Q189" s="67"/>
      <c r="R189" s="67"/>
      <c r="S189" s="67"/>
      <c r="T189" s="68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20" t="s">
        <v>135</v>
      </c>
      <c r="AU189" s="20" t="s">
        <v>82</v>
      </c>
    </row>
    <row r="190" spans="1:65" s="2" customFormat="1" ht="21.75" customHeight="1">
      <c r="A190" s="37"/>
      <c r="B190" s="38"/>
      <c r="C190" s="177" t="s">
        <v>252</v>
      </c>
      <c r="D190" s="177" t="s">
        <v>127</v>
      </c>
      <c r="E190" s="178" t="s">
        <v>253</v>
      </c>
      <c r="F190" s="179" t="s">
        <v>254</v>
      </c>
      <c r="G190" s="180" t="s">
        <v>255</v>
      </c>
      <c r="H190" s="181">
        <v>0.261</v>
      </c>
      <c r="I190" s="182"/>
      <c r="J190" s="183">
        <f>ROUND(I190*H190,2)</f>
        <v>0</v>
      </c>
      <c r="K190" s="184"/>
      <c r="L190" s="42"/>
      <c r="M190" s="185" t="s">
        <v>19</v>
      </c>
      <c r="N190" s="186" t="s">
        <v>43</v>
      </c>
      <c r="O190" s="67"/>
      <c r="P190" s="187">
        <f>O190*H190</f>
        <v>0</v>
      </c>
      <c r="Q190" s="187">
        <v>1.06062</v>
      </c>
      <c r="R190" s="187">
        <f>Q190*H190</f>
        <v>0.27682182</v>
      </c>
      <c r="S190" s="187">
        <v>0</v>
      </c>
      <c r="T190" s="188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189" t="s">
        <v>131</v>
      </c>
      <c r="AT190" s="189" t="s">
        <v>127</v>
      </c>
      <c r="AU190" s="189" t="s">
        <v>82</v>
      </c>
      <c r="AY190" s="20" t="s">
        <v>125</v>
      </c>
      <c r="BE190" s="190">
        <f>IF(N190="základní",J190,0)</f>
        <v>0</v>
      </c>
      <c r="BF190" s="190">
        <f>IF(N190="snížená",J190,0)</f>
        <v>0</v>
      </c>
      <c r="BG190" s="190">
        <f>IF(N190="zákl. přenesená",J190,0)</f>
        <v>0</v>
      </c>
      <c r="BH190" s="190">
        <f>IF(N190="sníž. přenesená",J190,0)</f>
        <v>0</v>
      </c>
      <c r="BI190" s="190">
        <f>IF(N190="nulová",J190,0)</f>
        <v>0</v>
      </c>
      <c r="BJ190" s="20" t="s">
        <v>80</v>
      </c>
      <c r="BK190" s="190">
        <f>ROUND(I190*H190,2)</f>
        <v>0</v>
      </c>
      <c r="BL190" s="20" t="s">
        <v>131</v>
      </c>
      <c r="BM190" s="189" t="s">
        <v>256</v>
      </c>
    </row>
    <row r="191" spans="1:47" s="2" customFormat="1" ht="12">
      <c r="A191" s="37"/>
      <c r="B191" s="38"/>
      <c r="C191" s="39"/>
      <c r="D191" s="191" t="s">
        <v>133</v>
      </c>
      <c r="E191" s="39"/>
      <c r="F191" s="192" t="s">
        <v>257</v>
      </c>
      <c r="G191" s="39"/>
      <c r="H191" s="39"/>
      <c r="I191" s="193"/>
      <c r="J191" s="39"/>
      <c r="K191" s="39"/>
      <c r="L191" s="42"/>
      <c r="M191" s="194"/>
      <c r="N191" s="195"/>
      <c r="O191" s="67"/>
      <c r="P191" s="67"/>
      <c r="Q191" s="67"/>
      <c r="R191" s="67"/>
      <c r="S191" s="67"/>
      <c r="T191" s="68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20" t="s">
        <v>133</v>
      </c>
      <c r="AU191" s="20" t="s">
        <v>82</v>
      </c>
    </row>
    <row r="192" spans="1:47" s="2" customFormat="1" ht="12">
      <c r="A192" s="37"/>
      <c r="B192" s="38"/>
      <c r="C192" s="39"/>
      <c r="D192" s="196" t="s">
        <v>135</v>
      </c>
      <c r="E192" s="39"/>
      <c r="F192" s="197" t="s">
        <v>258</v>
      </c>
      <c r="G192" s="39"/>
      <c r="H192" s="39"/>
      <c r="I192" s="193"/>
      <c r="J192" s="39"/>
      <c r="K192" s="39"/>
      <c r="L192" s="42"/>
      <c r="M192" s="194"/>
      <c r="N192" s="195"/>
      <c r="O192" s="67"/>
      <c r="P192" s="67"/>
      <c r="Q192" s="67"/>
      <c r="R192" s="67"/>
      <c r="S192" s="67"/>
      <c r="T192" s="68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20" t="s">
        <v>135</v>
      </c>
      <c r="AU192" s="20" t="s">
        <v>82</v>
      </c>
    </row>
    <row r="193" spans="2:51" s="13" customFormat="1" ht="12">
      <c r="B193" s="198"/>
      <c r="C193" s="199"/>
      <c r="D193" s="191" t="s">
        <v>137</v>
      </c>
      <c r="E193" s="200" t="s">
        <v>19</v>
      </c>
      <c r="F193" s="201" t="s">
        <v>259</v>
      </c>
      <c r="G193" s="199"/>
      <c r="H193" s="200" t="s">
        <v>19</v>
      </c>
      <c r="I193" s="202"/>
      <c r="J193" s="199"/>
      <c r="K193" s="199"/>
      <c r="L193" s="203"/>
      <c r="M193" s="204"/>
      <c r="N193" s="205"/>
      <c r="O193" s="205"/>
      <c r="P193" s="205"/>
      <c r="Q193" s="205"/>
      <c r="R193" s="205"/>
      <c r="S193" s="205"/>
      <c r="T193" s="206"/>
      <c r="AT193" s="207" t="s">
        <v>137</v>
      </c>
      <c r="AU193" s="207" t="s">
        <v>82</v>
      </c>
      <c r="AV193" s="13" t="s">
        <v>80</v>
      </c>
      <c r="AW193" s="13" t="s">
        <v>33</v>
      </c>
      <c r="AX193" s="13" t="s">
        <v>72</v>
      </c>
      <c r="AY193" s="207" t="s">
        <v>125</v>
      </c>
    </row>
    <row r="194" spans="2:51" s="13" customFormat="1" ht="12">
      <c r="B194" s="198"/>
      <c r="C194" s="199"/>
      <c r="D194" s="191" t="s">
        <v>137</v>
      </c>
      <c r="E194" s="200" t="s">
        <v>19</v>
      </c>
      <c r="F194" s="201" t="s">
        <v>260</v>
      </c>
      <c r="G194" s="199"/>
      <c r="H194" s="200" t="s">
        <v>19</v>
      </c>
      <c r="I194" s="202"/>
      <c r="J194" s="199"/>
      <c r="K194" s="199"/>
      <c r="L194" s="203"/>
      <c r="M194" s="204"/>
      <c r="N194" s="205"/>
      <c r="O194" s="205"/>
      <c r="P194" s="205"/>
      <c r="Q194" s="205"/>
      <c r="R194" s="205"/>
      <c r="S194" s="205"/>
      <c r="T194" s="206"/>
      <c r="AT194" s="207" t="s">
        <v>137</v>
      </c>
      <c r="AU194" s="207" t="s">
        <v>82</v>
      </c>
      <c r="AV194" s="13" t="s">
        <v>80</v>
      </c>
      <c r="AW194" s="13" t="s">
        <v>33</v>
      </c>
      <c r="AX194" s="13" t="s">
        <v>72</v>
      </c>
      <c r="AY194" s="207" t="s">
        <v>125</v>
      </c>
    </row>
    <row r="195" spans="2:51" s="14" customFormat="1" ht="12">
      <c r="B195" s="208"/>
      <c r="C195" s="209"/>
      <c r="D195" s="191" t="s">
        <v>137</v>
      </c>
      <c r="E195" s="210" t="s">
        <v>19</v>
      </c>
      <c r="F195" s="211" t="s">
        <v>261</v>
      </c>
      <c r="G195" s="209"/>
      <c r="H195" s="212">
        <v>0.261</v>
      </c>
      <c r="I195" s="213"/>
      <c r="J195" s="209"/>
      <c r="K195" s="209"/>
      <c r="L195" s="214"/>
      <c r="M195" s="215"/>
      <c r="N195" s="216"/>
      <c r="O195" s="216"/>
      <c r="P195" s="216"/>
      <c r="Q195" s="216"/>
      <c r="R195" s="216"/>
      <c r="S195" s="216"/>
      <c r="T195" s="217"/>
      <c r="AT195" s="218" t="s">
        <v>137</v>
      </c>
      <c r="AU195" s="218" t="s">
        <v>82</v>
      </c>
      <c r="AV195" s="14" t="s">
        <v>82</v>
      </c>
      <c r="AW195" s="14" t="s">
        <v>33</v>
      </c>
      <c r="AX195" s="14" t="s">
        <v>80</v>
      </c>
      <c r="AY195" s="218" t="s">
        <v>125</v>
      </c>
    </row>
    <row r="196" spans="1:65" s="2" customFormat="1" ht="24.2" customHeight="1">
      <c r="A196" s="37"/>
      <c r="B196" s="38"/>
      <c r="C196" s="177" t="s">
        <v>262</v>
      </c>
      <c r="D196" s="177" t="s">
        <v>127</v>
      </c>
      <c r="E196" s="178" t="s">
        <v>263</v>
      </c>
      <c r="F196" s="179" t="s">
        <v>264</v>
      </c>
      <c r="G196" s="180" t="s">
        <v>142</v>
      </c>
      <c r="H196" s="181">
        <v>22.5</v>
      </c>
      <c r="I196" s="182"/>
      <c r="J196" s="183">
        <f>ROUND(I196*H196,2)</f>
        <v>0</v>
      </c>
      <c r="K196" s="184"/>
      <c r="L196" s="42"/>
      <c r="M196" s="185" t="s">
        <v>19</v>
      </c>
      <c r="N196" s="186" t="s">
        <v>43</v>
      </c>
      <c r="O196" s="67"/>
      <c r="P196" s="187">
        <f>O196*H196</f>
        <v>0</v>
      </c>
      <c r="Q196" s="187">
        <v>2.50187</v>
      </c>
      <c r="R196" s="187">
        <f>Q196*H196</f>
        <v>56.292075</v>
      </c>
      <c r="S196" s="187">
        <v>0</v>
      </c>
      <c r="T196" s="188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189" t="s">
        <v>131</v>
      </c>
      <c r="AT196" s="189" t="s">
        <v>127</v>
      </c>
      <c r="AU196" s="189" t="s">
        <v>82</v>
      </c>
      <c r="AY196" s="20" t="s">
        <v>125</v>
      </c>
      <c r="BE196" s="190">
        <f>IF(N196="základní",J196,0)</f>
        <v>0</v>
      </c>
      <c r="BF196" s="190">
        <f>IF(N196="snížená",J196,0)</f>
        <v>0</v>
      </c>
      <c r="BG196" s="190">
        <f>IF(N196="zákl. přenesená",J196,0)</f>
        <v>0</v>
      </c>
      <c r="BH196" s="190">
        <f>IF(N196="sníž. přenesená",J196,0)</f>
        <v>0</v>
      </c>
      <c r="BI196" s="190">
        <f>IF(N196="nulová",J196,0)</f>
        <v>0</v>
      </c>
      <c r="BJ196" s="20" t="s">
        <v>80</v>
      </c>
      <c r="BK196" s="190">
        <f>ROUND(I196*H196,2)</f>
        <v>0</v>
      </c>
      <c r="BL196" s="20" t="s">
        <v>131</v>
      </c>
      <c r="BM196" s="189" t="s">
        <v>265</v>
      </c>
    </row>
    <row r="197" spans="1:47" s="2" customFormat="1" ht="19.5">
      <c r="A197" s="37"/>
      <c r="B197" s="38"/>
      <c r="C197" s="39"/>
      <c r="D197" s="191" t="s">
        <v>133</v>
      </c>
      <c r="E197" s="39"/>
      <c r="F197" s="192" t="s">
        <v>266</v>
      </c>
      <c r="G197" s="39"/>
      <c r="H197" s="39"/>
      <c r="I197" s="193"/>
      <c r="J197" s="39"/>
      <c r="K197" s="39"/>
      <c r="L197" s="42"/>
      <c r="M197" s="194"/>
      <c r="N197" s="195"/>
      <c r="O197" s="67"/>
      <c r="P197" s="67"/>
      <c r="Q197" s="67"/>
      <c r="R197" s="67"/>
      <c r="S197" s="67"/>
      <c r="T197" s="68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20" t="s">
        <v>133</v>
      </c>
      <c r="AU197" s="20" t="s">
        <v>82</v>
      </c>
    </row>
    <row r="198" spans="1:47" s="2" customFormat="1" ht="12">
      <c r="A198" s="37"/>
      <c r="B198" s="38"/>
      <c r="C198" s="39"/>
      <c r="D198" s="196" t="s">
        <v>135</v>
      </c>
      <c r="E198" s="39"/>
      <c r="F198" s="197" t="s">
        <v>267</v>
      </c>
      <c r="G198" s="39"/>
      <c r="H198" s="39"/>
      <c r="I198" s="193"/>
      <c r="J198" s="39"/>
      <c r="K198" s="39"/>
      <c r="L198" s="42"/>
      <c r="M198" s="194"/>
      <c r="N198" s="195"/>
      <c r="O198" s="67"/>
      <c r="P198" s="67"/>
      <c r="Q198" s="67"/>
      <c r="R198" s="67"/>
      <c r="S198" s="67"/>
      <c r="T198" s="68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T198" s="20" t="s">
        <v>135</v>
      </c>
      <c r="AU198" s="20" t="s">
        <v>82</v>
      </c>
    </row>
    <row r="199" spans="2:51" s="13" customFormat="1" ht="12">
      <c r="B199" s="198"/>
      <c r="C199" s="199"/>
      <c r="D199" s="191" t="s">
        <v>137</v>
      </c>
      <c r="E199" s="200" t="s">
        <v>19</v>
      </c>
      <c r="F199" s="201" t="s">
        <v>268</v>
      </c>
      <c r="G199" s="199"/>
      <c r="H199" s="200" t="s">
        <v>19</v>
      </c>
      <c r="I199" s="202"/>
      <c r="J199" s="199"/>
      <c r="K199" s="199"/>
      <c r="L199" s="203"/>
      <c r="M199" s="204"/>
      <c r="N199" s="205"/>
      <c r="O199" s="205"/>
      <c r="P199" s="205"/>
      <c r="Q199" s="205"/>
      <c r="R199" s="205"/>
      <c r="S199" s="205"/>
      <c r="T199" s="206"/>
      <c r="AT199" s="207" t="s">
        <v>137</v>
      </c>
      <c r="AU199" s="207" t="s">
        <v>82</v>
      </c>
      <c r="AV199" s="13" t="s">
        <v>80</v>
      </c>
      <c r="AW199" s="13" t="s">
        <v>33</v>
      </c>
      <c r="AX199" s="13" t="s">
        <v>72</v>
      </c>
      <c r="AY199" s="207" t="s">
        <v>125</v>
      </c>
    </row>
    <row r="200" spans="2:51" s="13" customFormat="1" ht="12">
      <c r="B200" s="198"/>
      <c r="C200" s="199"/>
      <c r="D200" s="191" t="s">
        <v>137</v>
      </c>
      <c r="E200" s="200" t="s">
        <v>19</v>
      </c>
      <c r="F200" s="201" t="s">
        <v>236</v>
      </c>
      <c r="G200" s="199"/>
      <c r="H200" s="200" t="s">
        <v>19</v>
      </c>
      <c r="I200" s="202"/>
      <c r="J200" s="199"/>
      <c r="K200" s="199"/>
      <c r="L200" s="203"/>
      <c r="M200" s="204"/>
      <c r="N200" s="205"/>
      <c r="O200" s="205"/>
      <c r="P200" s="205"/>
      <c r="Q200" s="205"/>
      <c r="R200" s="205"/>
      <c r="S200" s="205"/>
      <c r="T200" s="206"/>
      <c r="AT200" s="207" t="s">
        <v>137</v>
      </c>
      <c r="AU200" s="207" t="s">
        <v>82</v>
      </c>
      <c r="AV200" s="13" t="s">
        <v>80</v>
      </c>
      <c r="AW200" s="13" t="s">
        <v>33</v>
      </c>
      <c r="AX200" s="13" t="s">
        <v>72</v>
      </c>
      <c r="AY200" s="207" t="s">
        <v>125</v>
      </c>
    </row>
    <row r="201" spans="2:51" s="14" customFormat="1" ht="12">
      <c r="B201" s="208"/>
      <c r="C201" s="209"/>
      <c r="D201" s="191" t="s">
        <v>137</v>
      </c>
      <c r="E201" s="210" t="s">
        <v>19</v>
      </c>
      <c r="F201" s="211" t="s">
        <v>269</v>
      </c>
      <c r="G201" s="209"/>
      <c r="H201" s="212">
        <v>16.2</v>
      </c>
      <c r="I201" s="213"/>
      <c r="J201" s="209"/>
      <c r="K201" s="209"/>
      <c r="L201" s="214"/>
      <c r="M201" s="215"/>
      <c r="N201" s="216"/>
      <c r="O201" s="216"/>
      <c r="P201" s="216"/>
      <c r="Q201" s="216"/>
      <c r="R201" s="216"/>
      <c r="S201" s="216"/>
      <c r="T201" s="217"/>
      <c r="AT201" s="218" t="s">
        <v>137</v>
      </c>
      <c r="AU201" s="218" t="s">
        <v>82</v>
      </c>
      <c r="AV201" s="14" t="s">
        <v>82</v>
      </c>
      <c r="AW201" s="14" t="s">
        <v>33</v>
      </c>
      <c r="AX201" s="14" t="s">
        <v>72</v>
      </c>
      <c r="AY201" s="218" t="s">
        <v>125</v>
      </c>
    </row>
    <row r="202" spans="2:51" s="14" customFormat="1" ht="12">
      <c r="B202" s="208"/>
      <c r="C202" s="209"/>
      <c r="D202" s="191" t="s">
        <v>137</v>
      </c>
      <c r="E202" s="210" t="s">
        <v>19</v>
      </c>
      <c r="F202" s="211" t="s">
        <v>270</v>
      </c>
      <c r="G202" s="209"/>
      <c r="H202" s="212">
        <v>0.81</v>
      </c>
      <c r="I202" s="213"/>
      <c r="J202" s="209"/>
      <c r="K202" s="209"/>
      <c r="L202" s="214"/>
      <c r="M202" s="215"/>
      <c r="N202" s="216"/>
      <c r="O202" s="216"/>
      <c r="P202" s="216"/>
      <c r="Q202" s="216"/>
      <c r="R202" s="216"/>
      <c r="S202" s="216"/>
      <c r="T202" s="217"/>
      <c r="AT202" s="218" t="s">
        <v>137</v>
      </c>
      <c r="AU202" s="218" t="s">
        <v>82</v>
      </c>
      <c r="AV202" s="14" t="s">
        <v>82</v>
      </c>
      <c r="AW202" s="14" t="s">
        <v>33</v>
      </c>
      <c r="AX202" s="14" t="s">
        <v>72</v>
      </c>
      <c r="AY202" s="218" t="s">
        <v>125</v>
      </c>
    </row>
    <row r="203" spans="2:51" s="14" customFormat="1" ht="12">
      <c r="B203" s="208"/>
      <c r="C203" s="209"/>
      <c r="D203" s="191" t="s">
        <v>137</v>
      </c>
      <c r="E203" s="210" t="s">
        <v>19</v>
      </c>
      <c r="F203" s="211" t="s">
        <v>271</v>
      </c>
      <c r="G203" s="209"/>
      <c r="H203" s="212">
        <v>5.49</v>
      </c>
      <c r="I203" s="213"/>
      <c r="J203" s="209"/>
      <c r="K203" s="209"/>
      <c r="L203" s="214"/>
      <c r="M203" s="215"/>
      <c r="N203" s="216"/>
      <c r="O203" s="216"/>
      <c r="P203" s="216"/>
      <c r="Q203" s="216"/>
      <c r="R203" s="216"/>
      <c r="S203" s="216"/>
      <c r="T203" s="217"/>
      <c r="AT203" s="218" t="s">
        <v>137</v>
      </c>
      <c r="AU203" s="218" t="s">
        <v>82</v>
      </c>
      <c r="AV203" s="14" t="s">
        <v>82</v>
      </c>
      <c r="AW203" s="14" t="s">
        <v>33</v>
      </c>
      <c r="AX203" s="14" t="s">
        <v>72</v>
      </c>
      <c r="AY203" s="218" t="s">
        <v>125</v>
      </c>
    </row>
    <row r="204" spans="2:51" s="15" customFormat="1" ht="12">
      <c r="B204" s="219"/>
      <c r="C204" s="220"/>
      <c r="D204" s="191" t="s">
        <v>137</v>
      </c>
      <c r="E204" s="221" t="s">
        <v>19</v>
      </c>
      <c r="F204" s="222" t="s">
        <v>152</v>
      </c>
      <c r="G204" s="220"/>
      <c r="H204" s="223">
        <v>22.5</v>
      </c>
      <c r="I204" s="224"/>
      <c r="J204" s="220"/>
      <c r="K204" s="220"/>
      <c r="L204" s="225"/>
      <c r="M204" s="226"/>
      <c r="N204" s="227"/>
      <c r="O204" s="227"/>
      <c r="P204" s="227"/>
      <c r="Q204" s="227"/>
      <c r="R204" s="227"/>
      <c r="S204" s="227"/>
      <c r="T204" s="228"/>
      <c r="AT204" s="229" t="s">
        <v>137</v>
      </c>
      <c r="AU204" s="229" t="s">
        <v>82</v>
      </c>
      <c r="AV204" s="15" t="s">
        <v>131</v>
      </c>
      <c r="AW204" s="15" t="s">
        <v>33</v>
      </c>
      <c r="AX204" s="15" t="s">
        <v>80</v>
      </c>
      <c r="AY204" s="229" t="s">
        <v>125</v>
      </c>
    </row>
    <row r="205" spans="1:65" s="2" customFormat="1" ht="16.5" customHeight="1">
      <c r="A205" s="37"/>
      <c r="B205" s="38"/>
      <c r="C205" s="177" t="s">
        <v>272</v>
      </c>
      <c r="D205" s="177" t="s">
        <v>127</v>
      </c>
      <c r="E205" s="178" t="s">
        <v>273</v>
      </c>
      <c r="F205" s="179" t="s">
        <v>274</v>
      </c>
      <c r="G205" s="180" t="s">
        <v>130</v>
      </c>
      <c r="H205" s="181">
        <v>8.384</v>
      </c>
      <c r="I205" s="182"/>
      <c r="J205" s="183">
        <f>ROUND(I205*H205,2)</f>
        <v>0</v>
      </c>
      <c r="K205" s="184"/>
      <c r="L205" s="42"/>
      <c r="M205" s="185" t="s">
        <v>19</v>
      </c>
      <c r="N205" s="186" t="s">
        <v>43</v>
      </c>
      <c r="O205" s="67"/>
      <c r="P205" s="187">
        <f>O205*H205</f>
        <v>0</v>
      </c>
      <c r="Q205" s="187">
        <v>0.00264</v>
      </c>
      <c r="R205" s="187">
        <f>Q205*H205</f>
        <v>0.022133760000000002</v>
      </c>
      <c r="S205" s="187">
        <v>0</v>
      </c>
      <c r="T205" s="188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189" t="s">
        <v>131</v>
      </c>
      <c r="AT205" s="189" t="s">
        <v>127</v>
      </c>
      <c r="AU205" s="189" t="s">
        <v>82</v>
      </c>
      <c r="AY205" s="20" t="s">
        <v>125</v>
      </c>
      <c r="BE205" s="190">
        <f>IF(N205="základní",J205,0)</f>
        <v>0</v>
      </c>
      <c r="BF205" s="190">
        <f>IF(N205="snížená",J205,0)</f>
        <v>0</v>
      </c>
      <c r="BG205" s="190">
        <f>IF(N205="zákl. přenesená",J205,0)</f>
        <v>0</v>
      </c>
      <c r="BH205" s="190">
        <f>IF(N205="sníž. přenesená",J205,0)</f>
        <v>0</v>
      </c>
      <c r="BI205" s="190">
        <f>IF(N205="nulová",J205,0)</f>
        <v>0</v>
      </c>
      <c r="BJ205" s="20" t="s">
        <v>80</v>
      </c>
      <c r="BK205" s="190">
        <f>ROUND(I205*H205,2)</f>
        <v>0</v>
      </c>
      <c r="BL205" s="20" t="s">
        <v>131</v>
      </c>
      <c r="BM205" s="189" t="s">
        <v>275</v>
      </c>
    </row>
    <row r="206" spans="1:47" s="2" customFormat="1" ht="12">
      <c r="A206" s="37"/>
      <c r="B206" s="38"/>
      <c r="C206" s="39"/>
      <c r="D206" s="191" t="s">
        <v>133</v>
      </c>
      <c r="E206" s="39"/>
      <c r="F206" s="192" t="s">
        <v>276</v>
      </c>
      <c r="G206" s="39"/>
      <c r="H206" s="39"/>
      <c r="I206" s="193"/>
      <c r="J206" s="39"/>
      <c r="K206" s="39"/>
      <c r="L206" s="42"/>
      <c r="M206" s="194"/>
      <c r="N206" s="195"/>
      <c r="O206" s="67"/>
      <c r="P206" s="67"/>
      <c r="Q206" s="67"/>
      <c r="R206" s="67"/>
      <c r="S206" s="67"/>
      <c r="T206" s="68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20" t="s">
        <v>133</v>
      </c>
      <c r="AU206" s="20" t="s">
        <v>82</v>
      </c>
    </row>
    <row r="207" spans="1:47" s="2" customFormat="1" ht="12">
      <c r="A207" s="37"/>
      <c r="B207" s="38"/>
      <c r="C207" s="39"/>
      <c r="D207" s="196" t="s">
        <v>135</v>
      </c>
      <c r="E207" s="39"/>
      <c r="F207" s="197" t="s">
        <v>277</v>
      </c>
      <c r="G207" s="39"/>
      <c r="H207" s="39"/>
      <c r="I207" s="193"/>
      <c r="J207" s="39"/>
      <c r="K207" s="39"/>
      <c r="L207" s="42"/>
      <c r="M207" s="194"/>
      <c r="N207" s="195"/>
      <c r="O207" s="67"/>
      <c r="P207" s="67"/>
      <c r="Q207" s="67"/>
      <c r="R207" s="67"/>
      <c r="S207" s="67"/>
      <c r="T207" s="68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20" t="s">
        <v>135</v>
      </c>
      <c r="AU207" s="20" t="s">
        <v>82</v>
      </c>
    </row>
    <row r="208" spans="2:51" s="13" customFormat="1" ht="12">
      <c r="B208" s="198"/>
      <c r="C208" s="199"/>
      <c r="D208" s="191" t="s">
        <v>137</v>
      </c>
      <c r="E208" s="200" t="s">
        <v>19</v>
      </c>
      <c r="F208" s="201" t="s">
        <v>244</v>
      </c>
      <c r="G208" s="199"/>
      <c r="H208" s="200" t="s">
        <v>19</v>
      </c>
      <c r="I208" s="202"/>
      <c r="J208" s="199"/>
      <c r="K208" s="199"/>
      <c r="L208" s="203"/>
      <c r="M208" s="204"/>
      <c r="N208" s="205"/>
      <c r="O208" s="205"/>
      <c r="P208" s="205"/>
      <c r="Q208" s="205"/>
      <c r="R208" s="205"/>
      <c r="S208" s="205"/>
      <c r="T208" s="206"/>
      <c r="AT208" s="207" t="s">
        <v>137</v>
      </c>
      <c r="AU208" s="207" t="s">
        <v>82</v>
      </c>
      <c r="AV208" s="13" t="s">
        <v>80</v>
      </c>
      <c r="AW208" s="13" t="s">
        <v>33</v>
      </c>
      <c r="AX208" s="13" t="s">
        <v>72</v>
      </c>
      <c r="AY208" s="207" t="s">
        <v>125</v>
      </c>
    </row>
    <row r="209" spans="2:51" s="14" customFormat="1" ht="12">
      <c r="B209" s="208"/>
      <c r="C209" s="209"/>
      <c r="D209" s="191" t="s">
        <v>137</v>
      </c>
      <c r="E209" s="210" t="s">
        <v>19</v>
      </c>
      <c r="F209" s="211" t="s">
        <v>278</v>
      </c>
      <c r="G209" s="209"/>
      <c r="H209" s="212">
        <v>8.384</v>
      </c>
      <c r="I209" s="213"/>
      <c r="J209" s="209"/>
      <c r="K209" s="209"/>
      <c r="L209" s="214"/>
      <c r="M209" s="215"/>
      <c r="N209" s="216"/>
      <c r="O209" s="216"/>
      <c r="P209" s="216"/>
      <c r="Q209" s="216"/>
      <c r="R209" s="216"/>
      <c r="S209" s="216"/>
      <c r="T209" s="217"/>
      <c r="AT209" s="218" t="s">
        <v>137</v>
      </c>
      <c r="AU209" s="218" t="s">
        <v>82</v>
      </c>
      <c r="AV209" s="14" t="s">
        <v>82</v>
      </c>
      <c r="AW209" s="14" t="s">
        <v>33</v>
      </c>
      <c r="AX209" s="14" t="s">
        <v>80</v>
      </c>
      <c r="AY209" s="218" t="s">
        <v>125</v>
      </c>
    </row>
    <row r="210" spans="1:65" s="2" customFormat="1" ht="16.5" customHeight="1">
      <c r="A210" s="37"/>
      <c r="B210" s="38"/>
      <c r="C210" s="177" t="s">
        <v>279</v>
      </c>
      <c r="D210" s="177" t="s">
        <v>127</v>
      </c>
      <c r="E210" s="178" t="s">
        <v>280</v>
      </c>
      <c r="F210" s="179" t="s">
        <v>281</v>
      </c>
      <c r="G210" s="180" t="s">
        <v>130</v>
      </c>
      <c r="H210" s="181">
        <v>8.384</v>
      </c>
      <c r="I210" s="182"/>
      <c r="J210" s="183">
        <f>ROUND(I210*H210,2)</f>
        <v>0</v>
      </c>
      <c r="K210" s="184"/>
      <c r="L210" s="42"/>
      <c r="M210" s="185" t="s">
        <v>19</v>
      </c>
      <c r="N210" s="186" t="s">
        <v>43</v>
      </c>
      <c r="O210" s="67"/>
      <c r="P210" s="187">
        <f>O210*H210</f>
        <v>0</v>
      </c>
      <c r="Q210" s="187">
        <v>0</v>
      </c>
      <c r="R210" s="187">
        <f>Q210*H210</f>
        <v>0</v>
      </c>
      <c r="S210" s="187">
        <v>0</v>
      </c>
      <c r="T210" s="188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189" t="s">
        <v>131</v>
      </c>
      <c r="AT210" s="189" t="s">
        <v>127</v>
      </c>
      <c r="AU210" s="189" t="s">
        <v>82</v>
      </c>
      <c r="AY210" s="20" t="s">
        <v>125</v>
      </c>
      <c r="BE210" s="190">
        <f>IF(N210="základní",J210,0)</f>
        <v>0</v>
      </c>
      <c r="BF210" s="190">
        <f>IF(N210="snížená",J210,0)</f>
        <v>0</v>
      </c>
      <c r="BG210" s="190">
        <f>IF(N210="zákl. přenesená",J210,0)</f>
        <v>0</v>
      </c>
      <c r="BH210" s="190">
        <f>IF(N210="sníž. přenesená",J210,0)</f>
        <v>0</v>
      </c>
      <c r="BI210" s="190">
        <f>IF(N210="nulová",J210,0)</f>
        <v>0</v>
      </c>
      <c r="BJ210" s="20" t="s">
        <v>80</v>
      </c>
      <c r="BK210" s="190">
        <f>ROUND(I210*H210,2)</f>
        <v>0</v>
      </c>
      <c r="BL210" s="20" t="s">
        <v>131</v>
      </c>
      <c r="BM210" s="189" t="s">
        <v>282</v>
      </c>
    </row>
    <row r="211" spans="1:47" s="2" customFormat="1" ht="12">
      <c r="A211" s="37"/>
      <c r="B211" s="38"/>
      <c r="C211" s="39"/>
      <c r="D211" s="191" t="s">
        <v>133</v>
      </c>
      <c r="E211" s="39"/>
      <c r="F211" s="192" t="s">
        <v>283</v>
      </c>
      <c r="G211" s="39"/>
      <c r="H211" s="39"/>
      <c r="I211" s="193"/>
      <c r="J211" s="39"/>
      <c r="K211" s="39"/>
      <c r="L211" s="42"/>
      <c r="M211" s="194"/>
      <c r="N211" s="195"/>
      <c r="O211" s="67"/>
      <c r="P211" s="67"/>
      <c r="Q211" s="67"/>
      <c r="R211" s="67"/>
      <c r="S211" s="67"/>
      <c r="T211" s="68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T211" s="20" t="s">
        <v>133</v>
      </c>
      <c r="AU211" s="20" t="s">
        <v>82</v>
      </c>
    </row>
    <row r="212" spans="1:47" s="2" customFormat="1" ht="12">
      <c r="A212" s="37"/>
      <c r="B212" s="38"/>
      <c r="C212" s="39"/>
      <c r="D212" s="196" t="s">
        <v>135</v>
      </c>
      <c r="E212" s="39"/>
      <c r="F212" s="197" t="s">
        <v>284</v>
      </c>
      <c r="G212" s="39"/>
      <c r="H212" s="39"/>
      <c r="I212" s="193"/>
      <c r="J212" s="39"/>
      <c r="K212" s="39"/>
      <c r="L212" s="42"/>
      <c r="M212" s="194"/>
      <c r="N212" s="195"/>
      <c r="O212" s="67"/>
      <c r="P212" s="67"/>
      <c r="Q212" s="67"/>
      <c r="R212" s="67"/>
      <c r="S212" s="67"/>
      <c r="T212" s="68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20" t="s">
        <v>135</v>
      </c>
      <c r="AU212" s="20" t="s">
        <v>82</v>
      </c>
    </row>
    <row r="213" spans="1:65" s="2" customFormat="1" ht="21.75" customHeight="1">
      <c r="A213" s="37"/>
      <c r="B213" s="38"/>
      <c r="C213" s="177" t="s">
        <v>285</v>
      </c>
      <c r="D213" s="177" t="s">
        <v>127</v>
      </c>
      <c r="E213" s="178" t="s">
        <v>286</v>
      </c>
      <c r="F213" s="179" t="s">
        <v>287</v>
      </c>
      <c r="G213" s="180" t="s">
        <v>255</v>
      </c>
      <c r="H213" s="181">
        <v>1.307</v>
      </c>
      <c r="I213" s="182"/>
      <c r="J213" s="183">
        <f>ROUND(I213*H213,2)</f>
        <v>0</v>
      </c>
      <c r="K213" s="184"/>
      <c r="L213" s="42"/>
      <c r="M213" s="185" t="s">
        <v>19</v>
      </c>
      <c r="N213" s="186" t="s">
        <v>43</v>
      </c>
      <c r="O213" s="67"/>
      <c r="P213" s="187">
        <f>O213*H213</f>
        <v>0</v>
      </c>
      <c r="Q213" s="187">
        <v>1.06062</v>
      </c>
      <c r="R213" s="187">
        <f>Q213*H213</f>
        <v>1.3862303399999998</v>
      </c>
      <c r="S213" s="187">
        <v>0</v>
      </c>
      <c r="T213" s="188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189" t="s">
        <v>131</v>
      </c>
      <c r="AT213" s="189" t="s">
        <v>127</v>
      </c>
      <c r="AU213" s="189" t="s">
        <v>82</v>
      </c>
      <c r="AY213" s="20" t="s">
        <v>125</v>
      </c>
      <c r="BE213" s="190">
        <f>IF(N213="základní",J213,0)</f>
        <v>0</v>
      </c>
      <c r="BF213" s="190">
        <f>IF(N213="snížená",J213,0)</f>
        <v>0</v>
      </c>
      <c r="BG213" s="190">
        <f>IF(N213="zákl. přenesená",J213,0)</f>
        <v>0</v>
      </c>
      <c r="BH213" s="190">
        <f>IF(N213="sníž. přenesená",J213,0)</f>
        <v>0</v>
      </c>
      <c r="BI213" s="190">
        <f>IF(N213="nulová",J213,0)</f>
        <v>0</v>
      </c>
      <c r="BJ213" s="20" t="s">
        <v>80</v>
      </c>
      <c r="BK213" s="190">
        <f>ROUND(I213*H213,2)</f>
        <v>0</v>
      </c>
      <c r="BL213" s="20" t="s">
        <v>131</v>
      </c>
      <c r="BM213" s="189" t="s">
        <v>288</v>
      </c>
    </row>
    <row r="214" spans="1:47" s="2" customFormat="1" ht="12">
      <c r="A214" s="37"/>
      <c r="B214" s="38"/>
      <c r="C214" s="39"/>
      <c r="D214" s="191" t="s">
        <v>133</v>
      </c>
      <c r="E214" s="39"/>
      <c r="F214" s="192" t="s">
        <v>289</v>
      </c>
      <c r="G214" s="39"/>
      <c r="H214" s="39"/>
      <c r="I214" s="193"/>
      <c r="J214" s="39"/>
      <c r="K214" s="39"/>
      <c r="L214" s="42"/>
      <c r="M214" s="194"/>
      <c r="N214" s="195"/>
      <c r="O214" s="67"/>
      <c r="P214" s="67"/>
      <c r="Q214" s="67"/>
      <c r="R214" s="67"/>
      <c r="S214" s="67"/>
      <c r="T214" s="68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T214" s="20" t="s">
        <v>133</v>
      </c>
      <c r="AU214" s="20" t="s">
        <v>82</v>
      </c>
    </row>
    <row r="215" spans="1:47" s="2" customFormat="1" ht="12">
      <c r="A215" s="37"/>
      <c r="B215" s="38"/>
      <c r="C215" s="39"/>
      <c r="D215" s="196" t="s">
        <v>135</v>
      </c>
      <c r="E215" s="39"/>
      <c r="F215" s="197" t="s">
        <v>290</v>
      </c>
      <c r="G215" s="39"/>
      <c r="H215" s="39"/>
      <c r="I215" s="193"/>
      <c r="J215" s="39"/>
      <c r="K215" s="39"/>
      <c r="L215" s="42"/>
      <c r="M215" s="194"/>
      <c r="N215" s="195"/>
      <c r="O215" s="67"/>
      <c r="P215" s="67"/>
      <c r="Q215" s="67"/>
      <c r="R215" s="67"/>
      <c r="S215" s="67"/>
      <c r="T215" s="68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20" t="s">
        <v>135</v>
      </c>
      <c r="AU215" s="20" t="s">
        <v>82</v>
      </c>
    </row>
    <row r="216" spans="2:51" s="13" customFormat="1" ht="12">
      <c r="B216" s="198"/>
      <c r="C216" s="199"/>
      <c r="D216" s="191" t="s">
        <v>137</v>
      </c>
      <c r="E216" s="200" t="s">
        <v>19</v>
      </c>
      <c r="F216" s="201" t="s">
        <v>244</v>
      </c>
      <c r="G216" s="199"/>
      <c r="H216" s="200" t="s">
        <v>19</v>
      </c>
      <c r="I216" s="202"/>
      <c r="J216" s="199"/>
      <c r="K216" s="199"/>
      <c r="L216" s="203"/>
      <c r="M216" s="204"/>
      <c r="N216" s="205"/>
      <c r="O216" s="205"/>
      <c r="P216" s="205"/>
      <c r="Q216" s="205"/>
      <c r="R216" s="205"/>
      <c r="S216" s="205"/>
      <c r="T216" s="206"/>
      <c r="AT216" s="207" t="s">
        <v>137</v>
      </c>
      <c r="AU216" s="207" t="s">
        <v>82</v>
      </c>
      <c r="AV216" s="13" t="s">
        <v>80</v>
      </c>
      <c r="AW216" s="13" t="s">
        <v>33</v>
      </c>
      <c r="AX216" s="13" t="s">
        <v>72</v>
      </c>
      <c r="AY216" s="207" t="s">
        <v>125</v>
      </c>
    </row>
    <row r="217" spans="2:51" s="13" customFormat="1" ht="12">
      <c r="B217" s="198"/>
      <c r="C217" s="199"/>
      <c r="D217" s="191" t="s">
        <v>137</v>
      </c>
      <c r="E217" s="200" t="s">
        <v>19</v>
      </c>
      <c r="F217" s="201" t="s">
        <v>260</v>
      </c>
      <c r="G217" s="199"/>
      <c r="H217" s="200" t="s">
        <v>19</v>
      </c>
      <c r="I217" s="202"/>
      <c r="J217" s="199"/>
      <c r="K217" s="199"/>
      <c r="L217" s="203"/>
      <c r="M217" s="204"/>
      <c r="N217" s="205"/>
      <c r="O217" s="205"/>
      <c r="P217" s="205"/>
      <c r="Q217" s="205"/>
      <c r="R217" s="205"/>
      <c r="S217" s="205"/>
      <c r="T217" s="206"/>
      <c r="AT217" s="207" t="s">
        <v>137</v>
      </c>
      <c r="AU217" s="207" t="s">
        <v>82</v>
      </c>
      <c r="AV217" s="13" t="s">
        <v>80</v>
      </c>
      <c r="AW217" s="13" t="s">
        <v>33</v>
      </c>
      <c r="AX217" s="13" t="s">
        <v>72</v>
      </c>
      <c r="AY217" s="207" t="s">
        <v>125</v>
      </c>
    </row>
    <row r="218" spans="2:51" s="13" customFormat="1" ht="12">
      <c r="B218" s="198"/>
      <c r="C218" s="199"/>
      <c r="D218" s="191" t="s">
        <v>137</v>
      </c>
      <c r="E218" s="200" t="s">
        <v>19</v>
      </c>
      <c r="F218" s="201" t="s">
        <v>291</v>
      </c>
      <c r="G218" s="199"/>
      <c r="H218" s="200" t="s">
        <v>19</v>
      </c>
      <c r="I218" s="202"/>
      <c r="J218" s="199"/>
      <c r="K218" s="199"/>
      <c r="L218" s="203"/>
      <c r="M218" s="204"/>
      <c r="N218" s="205"/>
      <c r="O218" s="205"/>
      <c r="P218" s="205"/>
      <c r="Q218" s="205"/>
      <c r="R218" s="205"/>
      <c r="S218" s="205"/>
      <c r="T218" s="206"/>
      <c r="AT218" s="207" t="s">
        <v>137</v>
      </c>
      <c r="AU218" s="207" t="s">
        <v>82</v>
      </c>
      <c r="AV218" s="13" t="s">
        <v>80</v>
      </c>
      <c r="AW218" s="13" t="s">
        <v>33</v>
      </c>
      <c r="AX218" s="13" t="s">
        <v>72</v>
      </c>
      <c r="AY218" s="207" t="s">
        <v>125</v>
      </c>
    </row>
    <row r="219" spans="2:51" s="14" customFormat="1" ht="12">
      <c r="B219" s="208"/>
      <c r="C219" s="209"/>
      <c r="D219" s="191" t="s">
        <v>137</v>
      </c>
      <c r="E219" s="210" t="s">
        <v>19</v>
      </c>
      <c r="F219" s="211" t="s">
        <v>292</v>
      </c>
      <c r="G219" s="209"/>
      <c r="H219" s="212">
        <v>0.648</v>
      </c>
      <c r="I219" s="213"/>
      <c r="J219" s="209"/>
      <c r="K219" s="209"/>
      <c r="L219" s="214"/>
      <c r="M219" s="215"/>
      <c r="N219" s="216"/>
      <c r="O219" s="216"/>
      <c r="P219" s="216"/>
      <c r="Q219" s="216"/>
      <c r="R219" s="216"/>
      <c r="S219" s="216"/>
      <c r="T219" s="217"/>
      <c r="AT219" s="218" t="s">
        <v>137</v>
      </c>
      <c r="AU219" s="218" t="s">
        <v>82</v>
      </c>
      <c r="AV219" s="14" t="s">
        <v>82</v>
      </c>
      <c r="AW219" s="14" t="s">
        <v>33</v>
      </c>
      <c r="AX219" s="14" t="s">
        <v>72</v>
      </c>
      <c r="AY219" s="218" t="s">
        <v>125</v>
      </c>
    </row>
    <row r="220" spans="2:51" s="13" customFormat="1" ht="12">
      <c r="B220" s="198"/>
      <c r="C220" s="199"/>
      <c r="D220" s="191" t="s">
        <v>137</v>
      </c>
      <c r="E220" s="200" t="s">
        <v>19</v>
      </c>
      <c r="F220" s="201" t="s">
        <v>293</v>
      </c>
      <c r="G220" s="199"/>
      <c r="H220" s="200" t="s">
        <v>19</v>
      </c>
      <c r="I220" s="202"/>
      <c r="J220" s="199"/>
      <c r="K220" s="199"/>
      <c r="L220" s="203"/>
      <c r="M220" s="204"/>
      <c r="N220" s="205"/>
      <c r="O220" s="205"/>
      <c r="P220" s="205"/>
      <c r="Q220" s="205"/>
      <c r="R220" s="205"/>
      <c r="S220" s="205"/>
      <c r="T220" s="206"/>
      <c r="AT220" s="207" t="s">
        <v>137</v>
      </c>
      <c r="AU220" s="207" t="s">
        <v>82</v>
      </c>
      <c r="AV220" s="13" t="s">
        <v>80</v>
      </c>
      <c r="AW220" s="13" t="s">
        <v>33</v>
      </c>
      <c r="AX220" s="13" t="s">
        <v>72</v>
      </c>
      <c r="AY220" s="207" t="s">
        <v>125</v>
      </c>
    </row>
    <row r="221" spans="2:51" s="14" customFormat="1" ht="12">
      <c r="B221" s="208"/>
      <c r="C221" s="209"/>
      <c r="D221" s="191" t="s">
        <v>137</v>
      </c>
      <c r="E221" s="210" t="s">
        <v>19</v>
      </c>
      <c r="F221" s="211" t="s">
        <v>294</v>
      </c>
      <c r="G221" s="209"/>
      <c r="H221" s="212">
        <v>0.659</v>
      </c>
      <c r="I221" s="213"/>
      <c r="J221" s="209"/>
      <c r="K221" s="209"/>
      <c r="L221" s="214"/>
      <c r="M221" s="215"/>
      <c r="N221" s="216"/>
      <c r="O221" s="216"/>
      <c r="P221" s="216"/>
      <c r="Q221" s="216"/>
      <c r="R221" s="216"/>
      <c r="S221" s="216"/>
      <c r="T221" s="217"/>
      <c r="AT221" s="218" t="s">
        <v>137</v>
      </c>
      <c r="AU221" s="218" t="s">
        <v>82</v>
      </c>
      <c r="AV221" s="14" t="s">
        <v>82</v>
      </c>
      <c r="AW221" s="14" t="s">
        <v>33</v>
      </c>
      <c r="AX221" s="14" t="s">
        <v>72</v>
      </c>
      <c r="AY221" s="218" t="s">
        <v>125</v>
      </c>
    </row>
    <row r="222" spans="2:51" s="15" customFormat="1" ht="12">
      <c r="B222" s="219"/>
      <c r="C222" s="220"/>
      <c r="D222" s="191" t="s">
        <v>137</v>
      </c>
      <c r="E222" s="221" t="s">
        <v>19</v>
      </c>
      <c r="F222" s="222" t="s">
        <v>152</v>
      </c>
      <c r="G222" s="220"/>
      <c r="H222" s="223">
        <v>1.307</v>
      </c>
      <c r="I222" s="224"/>
      <c r="J222" s="220"/>
      <c r="K222" s="220"/>
      <c r="L222" s="225"/>
      <c r="M222" s="226"/>
      <c r="N222" s="227"/>
      <c r="O222" s="227"/>
      <c r="P222" s="227"/>
      <c r="Q222" s="227"/>
      <c r="R222" s="227"/>
      <c r="S222" s="227"/>
      <c r="T222" s="228"/>
      <c r="AT222" s="229" t="s">
        <v>137</v>
      </c>
      <c r="AU222" s="229" t="s">
        <v>82</v>
      </c>
      <c r="AV222" s="15" t="s">
        <v>131</v>
      </c>
      <c r="AW222" s="15" t="s">
        <v>33</v>
      </c>
      <c r="AX222" s="15" t="s">
        <v>80</v>
      </c>
      <c r="AY222" s="229" t="s">
        <v>125</v>
      </c>
    </row>
    <row r="223" spans="2:63" s="12" customFormat="1" ht="22.9" customHeight="1">
      <c r="B223" s="161"/>
      <c r="C223" s="162"/>
      <c r="D223" s="163" t="s">
        <v>71</v>
      </c>
      <c r="E223" s="175" t="s">
        <v>153</v>
      </c>
      <c r="F223" s="175" t="s">
        <v>295</v>
      </c>
      <c r="G223" s="162"/>
      <c r="H223" s="162"/>
      <c r="I223" s="165"/>
      <c r="J223" s="176">
        <f>BK223</f>
        <v>0</v>
      </c>
      <c r="K223" s="162"/>
      <c r="L223" s="167"/>
      <c r="M223" s="168"/>
      <c r="N223" s="169"/>
      <c r="O223" s="169"/>
      <c r="P223" s="170">
        <f>SUM(P224:P231)</f>
        <v>0</v>
      </c>
      <c r="Q223" s="169"/>
      <c r="R223" s="170">
        <f>SUM(R224:R231)</f>
        <v>8.94962</v>
      </c>
      <c r="S223" s="169"/>
      <c r="T223" s="171">
        <f>SUM(T224:T231)</f>
        <v>0</v>
      </c>
      <c r="AR223" s="172" t="s">
        <v>80</v>
      </c>
      <c r="AT223" s="173" t="s">
        <v>71</v>
      </c>
      <c r="AU223" s="173" t="s">
        <v>80</v>
      </c>
      <c r="AY223" s="172" t="s">
        <v>125</v>
      </c>
      <c r="BK223" s="174">
        <f>SUM(BK224:BK231)</f>
        <v>0</v>
      </c>
    </row>
    <row r="224" spans="1:65" s="2" customFormat="1" ht="16.5" customHeight="1">
      <c r="A224" s="37"/>
      <c r="B224" s="38"/>
      <c r="C224" s="177" t="s">
        <v>296</v>
      </c>
      <c r="D224" s="177" t="s">
        <v>127</v>
      </c>
      <c r="E224" s="178" t="s">
        <v>297</v>
      </c>
      <c r="F224" s="179" t="s">
        <v>298</v>
      </c>
      <c r="G224" s="180" t="s">
        <v>299</v>
      </c>
      <c r="H224" s="181">
        <v>1</v>
      </c>
      <c r="I224" s="182"/>
      <c r="J224" s="183">
        <f>ROUND(I224*H224,2)</f>
        <v>0</v>
      </c>
      <c r="K224" s="184"/>
      <c r="L224" s="42"/>
      <c r="M224" s="185" t="s">
        <v>19</v>
      </c>
      <c r="N224" s="186" t="s">
        <v>43</v>
      </c>
      <c r="O224" s="67"/>
      <c r="P224" s="187">
        <f>O224*H224</f>
        <v>0</v>
      </c>
      <c r="Q224" s="187">
        <v>0.00481</v>
      </c>
      <c r="R224" s="187">
        <f>Q224*H224</f>
        <v>0.00481</v>
      </c>
      <c r="S224" s="187">
        <v>0</v>
      </c>
      <c r="T224" s="188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189" t="s">
        <v>131</v>
      </c>
      <c r="AT224" s="189" t="s">
        <v>127</v>
      </c>
      <c r="AU224" s="189" t="s">
        <v>82</v>
      </c>
      <c r="AY224" s="20" t="s">
        <v>125</v>
      </c>
      <c r="BE224" s="190">
        <f>IF(N224="základní",J224,0)</f>
        <v>0</v>
      </c>
      <c r="BF224" s="190">
        <f>IF(N224="snížená",J224,0)</f>
        <v>0</v>
      </c>
      <c r="BG224" s="190">
        <f>IF(N224="zákl. přenesená",J224,0)</f>
        <v>0</v>
      </c>
      <c r="BH224" s="190">
        <f>IF(N224="sníž. přenesená",J224,0)</f>
        <v>0</v>
      </c>
      <c r="BI224" s="190">
        <f>IF(N224="nulová",J224,0)</f>
        <v>0</v>
      </c>
      <c r="BJ224" s="20" t="s">
        <v>80</v>
      </c>
      <c r="BK224" s="190">
        <f>ROUND(I224*H224,2)</f>
        <v>0</v>
      </c>
      <c r="BL224" s="20" t="s">
        <v>131</v>
      </c>
      <c r="BM224" s="189" t="s">
        <v>300</v>
      </c>
    </row>
    <row r="225" spans="1:47" s="2" customFormat="1" ht="12">
      <c r="A225" s="37"/>
      <c r="B225" s="38"/>
      <c r="C225" s="39"/>
      <c r="D225" s="191" t="s">
        <v>133</v>
      </c>
      <c r="E225" s="39"/>
      <c r="F225" s="192" t="s">
        <v>298</v>
      </c>
      <c r="G225" s="39"/>
      <c r="H225" s="39"/>
      <c r="I225" s="193"/>
      <c r="J225" s="39"/>
      <c r="K225" s="39"/>
      <c r="L225" s="42"/>
      <c r="M225" s="194"/>
      <c r="N225" s="195"/>
      <c r="O225" s="67"/>
      <c r="P225" s="67"/>
      <c r="Q225" s="67"/>
      <c r="R225" s="67"/>
      <c r="S225" s="67"/>
      <c r="T225" s="68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T225" s="20" t="s">
        <v>133</v>
      </c>
      <c r="AU225" s="20" t="s">
        <v>82</v>
      </c>
    </row>
    <row r="226" spans="1:65" s="2" customFormat="1" ht="16.5" customHeight="1">
      <c r="A226" s="37"/>
      <c r="B226" s="38"/>
      <c r="C226" s="177" t="s">
        <v>7</v>
      </c>
      <c r="D226" s="177" t="s">
        <v>127</v>
      </c>
      <c r="E226" s="178" t="s">
        <v>301</v>
      </c>
      <c r="F226" s="179" t="s">
        <v>302</v>
      </c>
      <c r="G226" s="180" t="s">
        <v>303</v>
      </c>
      <c r="H226" s="181">
        <v>1</v>
      </c>
      <c r="I226" s="182"/>
      <c r="J226" s="183">
        <f>ROUND(I226*H226,2)</f>
        <v>0</v>
      </c>
      <c r="K226" s="184"/>
      <c r="L226" s="42"/>
      <c r="M226" s="185" t="s">
        <v>19</v>
      </c>
      <c r="N226" s="186" t="s">
        <v>43</v>
      </c>
      <c r="O226" s="67"/>
      <c r="P226" s="187">
        <f>O226*H226</f>
        <v>0</v>
      </c>
      <c r="Q226" s="187">
        <v>0.00481</v>
      </c>
      <c r="R226" s="187">
        <f>Q226*H226</f>
        <v>0.00481</v>
      </c>
      <c r="S226" s="187">
        <v>0</v>
      </c>
      <c r="T226" s="188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189" t="s">
        <v>131</v>
      </c>
      <c r="AT226" s="189" t="s">
        <v>127</v>
      </c>
      <c r="AU226" s="189" t="s">
        <v>82</v>
      </c>
      <c r="AY226" s="20" t="s">
        <v>125</v>
      </c>
      <c r="BE226" s="190">
        <f>IF(N226="základní",J226,0)</f>
        <v>0</v>
      </c>
      <c r="BF226" s="190">
        <f>IF(N226="snížená",J226,0)</f>
        <v>0</v>
      </c>
      <c r="BG226" s="190">
        <f>IF(N226="zákl. přenesená",J226,0)</f>
        <v>0</v>
      </c>
      <c r="BH226" s="190">
        <f>IF(N226="sníž. přenesená",J226,0)</f>
        <v>0</v>
      </c>
      <c r="BI226" s="190">
        <f>IF(N226="nulová",J226,0)</f>
        <v>0</v>
      </c>
      <c r="BJ226" s="20" t="s">
        <v>80</v>
      </c>
      <c r="BK226" s="190">
        <f>ROUND(I226*H226,2)</f>
        <v>0</v>
      </c>
      <c r="BL226" s="20" t="s">
        <v>131</v>
      </c>
      <c r="BM226" s="189" t="s">
        <v>304</v>
      </c>
    </row>
    <row r="227" spans="1:47" s="2" customFormat="1" ht="12">
      <c r="A227" s="37"/>
      <c r="B227" s="38"/>
      <c r="C227" s="39"/>
      <c r="D227" s="191" t="s">
        <v>133</v>
      </c>
      <c r="E227" s="39"/>
      <c r="F227" s="192" t="s">
        <v>302</v>
      </c>
      <c r="G227" s="39"/>
      <c r="H227" s="39"/>
      <c r="I227" s="193"/>
      <c r="J227" s="39"/>
      <c r="K227" s="39"/>
      <c r="L227" s="42"/>
      <c r="M227" s="194"/>
      <c r="N227" s="195"/>
      <c r="O227" s="67"/>
      <c r="P227" s="67"/>
      <c r="Q227" s="67"/>
      <c r="R227" s="67"/>
      <c r="S227" s="67"/>
      <c r="T227" s="68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20" t="s">
        <v>133</v>
      </c>
      <c r="AU227" s="20" t="s">
        <v>82</v>
      </c>
    </row>
    <row r="228" spans="1:65" s="2" customFormat="1" ht="16.5" customHeight="1">
      <c r="A228" s="37"/>
      <c r="B228" s="38"/>
      <c r="C228" s="177" t="s">
        <v>305</v>
      </c>
      <c r="D228" s="177" t="s">
        <v>127</v>
      </c>
      <c r="E228" s="178" t="s">
        <v>306</v>
      </c>
      <c r="F228" s="179" t="s">
        <v>307</v>
      </c>
      <c r="G228" s="180" t="s">
        <v>308</v>
      </c>
      <c r="H228" s="181">
        <v>1</v>
      </c>
      <c r="I228" s="182">
        <v>0</v>
      </c>
      <c r="J228" s="183">
        <f>ROUND(I228*H228,2)</f>
        <v>0</v>
      </c>
      <c r="K228" s="184"/>
      <c r="L228" s="42"/>
      <c r="M228" s="185" t="s">
        <v>19</v>
      </c>
      <c r="N228" s="186" t="s">
        <v>43</v>
      </c>
      <c r="O228" s="67"/>
      <c r="P228" s="187">
        <f>O228*H228</f>
        <v>0</v>
      </c>
      <c r="Q228" s="187">
        <v>4.47</v>
      </c>
      <c r="R228" s="187">
        <f>Q228*H228</f>
        <v>4.47</v>
      </c>
      <c r="S228" s="187">
        <v>0</v>
      </c>
      <c r="T228" s="188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189" t="s">
        <v>131</v>
      </c>
      <c r="AT228" s="189" t="s">
        <v>127</v>
      </c>
      <c r="AU228" s="189" t="s">
        <v>82</v>
      </c>
      <c r="AY228" s="20" t="s">
        <v>125</v>
      </c>
      <c r="BE228" s="190">
        <f>IF(N228="základní",J228,0)</f>
        <v>0</v>
      </c>
      <c r="BF228" s="190">
        <f>IF(N228="snížená",J228,0)</f>
        <v>0</v>
      </c>
      <c r="BG228" s="190">
        <f>IF(N228="zákl. přenesená",J228,0)</f>
        <v>0</v>
      </c>
      <c r="BH228" s="190">
        <f>IF(N228="sníž. přenesená",J228,0)</f>
        <v>0</v>
      </c>
      <c r="BI228" s="190">
        <f>IF(N228="nulová",J228,0)</f>
        <v>0</v>
      </c>
      <c r="BJ228" s="20" t="s">
        <v>80</v>
      </c>
      <c r="BK228" s="190">
        <f>ROUND(I228*H228,2)</f>
        <v>0</v>
      </c>
      <c r="BL228" s="20" t="s">
        <v>131</v>
      </c>
      <c r="BM228" s="189" t="s">
        <v>309</v>
      </c>
    </row>
    <row r="229" spans="1:47" s="2" customFormat="1" ht="12">
      <c r="A229" s="37"/>
      <c r="B229" s="38"/>
      <c r="C229" s="39"/>
      <c r="D229" s="191" t="s">
        <v>133</v>
      </c>
      <c r="E229" s="39"/>
      <c r="F229" s="192" t="s">
        <v>307</v>
      </c>
      <c r="G229" s="39"/>
      <c r="H229" s="39"/>
      <c r="I229" s="193"/>
      <c r="J229" s="39"/>
      <c r="K229" s="39"/>
      <c r="L229" s="42"/>
      <c r="M229" s="194"/>
      <c r="N229" s="195"/>
      <c r="O229" s="67"/>
      <c r="P229" s="67"/>
      <c r="Q229" s="67"/>
      <c r="R229" s="67"/>
      <c r="S229" s="67"/>
      <c r="T229" s="68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T229" s="20" t="s">
        <v>133</v>
      </c>
      <c r="AU229" s="20" t="s">
        <v>82</v>
      </c>
    </row>
    <row r="230" spans="1:65" s="2" customFormat="1" ht="16.5" customHeight="1">
      <c r="A230" s="37"/>
      <c r="B230" s="38"/>
      <c r="C230" s="177" t="s">
        <v>310</v>
      </c>
      <c r="D230" s="177" t="s">
        <v>127</v>
      </c>
      <c r="E230" s="178" t="s">
        <v>311</v>
      </c>
      <c r="F230" s="179" t="s">
        <v>307</v>
      </c>
      <c r="G230" s="180" t="s">
        <v>308</v>
      </c>
      <c r="H230" s="181">
        <v>1</v>
      </c>
      <c r="I230" s="182">
        <v>0</v>
      </c>
      <c r="J230" s="183">
        <f>ROUND(I230*H230,2)</f>
        <v>0</v>
      </c>
      <c r="K230" s="184"/>
      <c r="L230" s="42"/>
      <c r="M230" s="185" t="s">
        <v>19</v>
      </c>
      <c r="N230" s="186" t="s">
        <v>43</v>
      </c>
      <c r="O230" s="67"/>
      <c r="P230" s="187">
        <f>O230*H230</f>
        <v>0</v>
      </c>
      <c r="Q230" s="187">
        <v>4.47</v>
      </c>
      <c r="R230" s="187">
        <f>Q230*H230</f>
        <v>4.47</v>
      </c>
      <c r="S230" s="187">
        <v>0</v>
      </c>
      <c r="T230" s="188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189" t="s">
        <v>131</v>
      </c>
      <c r="AT230" s="189" t="s">
        <v>127</v>
      </c>
      <c r="AU230" s="189" t="s">
        <v>82</v>
      </c>
      <c r="AY230" s="20" t="s">
        <v>125</v>
      </c>
      <c r="BE230" s="190">
        <f>IF(N230="základní",J230,0)</f>
        <v>0</v>
      </c>
      <c r="BF230" s="190">
        <f>IF(N230="snížená",J230,0)</f>
        <v>0</v>
      </c>
      <c r="BG230" s="190">
        <f>IF(N230="zákl. přenesená",J230,0)</f>
        <v>0</v>
      </c>
      <c r="BH230" s="190">
        <f>IF(N230="sníž. přenesená",J230,0)</f>
        <v>0</v>
      </c>
      <c r="BI230" s="190">
        <f>IF(N230="nulová",J230,0)</f>
        <v>0</v>
      </c>
      <c r="BJ230" s="20" t="s">
        <v>80</v>
      </c>
      <c r="BK230" s="190">
        <f>ROUND(I230*H230,2)</f>
        <v>0</v>
      </c>
      <c r="BL230" s="20" t="s">
        <v>131</v>
      </c>
      <c r="BM230" s="189" t="s">
        <v>312</v>
      </c>
    </row>
    <row r="231" spans="1:47" s="2" customFormat="1" ht="12">
      <c r="A231" s="37"/>
      <c r="B231" s="38"/>
      <c r="C231" s="39"/>
      <c r="D231" s="191" t="s">
        <v>133</v>
      </c>
      <c r="E231" s="39"/>
      <c r="F231" s="192" t="s">
        <v>307</v>
      </c>
      <c r="G231" s="39"/>
      <c r="H231" s="39"/>
      <c r="I231" s="193"/>
      <c r="J231" s="39"/>
      <c r="K231" s="39"/>
      <c r="L231" s="42"/>
      <c r="M231" s="194"/>
      <c r="N231" s="195"/>
      <c r="O231" s="67"/>
      <c r="P231" s="67"/>
      <c r="Q231" s="67"/>
      <c r="R231" s="67"/>
      <c r="S231" s="67"/>
      <c r="T231" s="68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20" t="s">
        <v>133</v>
      </c>
      <c r="AU231" s="20" t="s">
        <v>82</v>
      </c>
    </row>
    <row r="232" spans="2:63" s="12" customFormat="1" ht="22.9" customHeight="1">
      <c r="B232" s="161"/>
      <c r="C232" s="162"/>
      <c r="D232" s="163" t="s">
        <v>71</v>
      </c>
      <c r="E232" s="175" t="s">
        <v>169</v>
      </c>
      <c r="F232" s="175" t="s">
        <v>313</v>
      </c>
      <c r="G232" s="162"/>
      <c r="H232" s="162"/>
      <c r="I232" s="165"/>
      <c r="J232" s="176">
        <f>BK232</f>
        <v>0</v>
      </c>
      <c r="K232" s="162"/>
      <c r="L232" s="167"/>
      <c r="M232" s="168"/>
      <c r="N232" s="169"/>
      <c r="O232" s="169"/>
      <c r="P232" s="170">
        <f>SUM(P233:P236)</f>
        <v>0</v>
      </c>
      <c r="Q232" s="169"/>
      <c r="R232" s="170">
        <f>SUM(R233:R236)</f>
        <v>0</v>
      </c>
      <c r="S232" s="169"/>
      <c r="T232" s="171">
        <f>SUM(T233:T236)</f>
        <v>0</v>
      </c>
      <c r="AR232" s="172" t="s">
        <v>80</v>
      </c>
      <c r="AT232" s="173" t="s">
        <v>71</v>
      </c>
      <c r="AU232" s="173" t="s">
        <v>80</v>
      </c>
      <c r="AY232" s="172" t="s">
        <v>125</v>
      </c>
      <c r="BK232" s="174">
        <f>SUM(BK233:BK236)</f>
        <v>0</v>
      </c>
    </row>
    <row r="233" spans="1:65" s="2" customFormat="1" ht="24.2" customHeight="1">
      <c r="A233" s="37"/>
      <c r="B233" s="38"/>
      <c r="C233" s="177" t="s">
        <v>314</v>
      </c>
      <c r="D233" s="177" t="s">
        <v>127</v>
      </c>
      <c r="E233" s="178" t="s">
        <v>315</v>
      </c>
      <c r="F233" s="179" t="s">
        <v>316</v>
      </c>
      <c r="G233" s="180" t="s">
        <v>130</v>
      </c>
      <c r="H233" s="181">
        <v>9.5</v>
      </c>
      <c r="I233" s="182"/>
      <c r="J233" s="183">
        <f>ROUND(I233*H233,2)</f>
        <v>0</v>
      </c>
      <c r="K233" s="184"/>
      <c r="L233" s="42"/>
      <c r="M233" s="185" t="s">
        <v>19</v>
      </c>
      <c r="N233" s="186" t="s">
        <v>43</v>
      </c>
      <c r="O233" s="67"/>
      <c r="P233" s="187">
        <f>O233*H233</f>
        <v>0</v>
      </c>
      <c r="Q233" s="187">
        <v>0</v>
      </c>
      <c r="R233" s="187">
        <f>Q233*H233</f>
        <v>0</v>
      </c>
      <c r="S233" s="187">
        <v>0</v>
      </c>
      <c r="T233" s="188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189" t="s">
        <v>131</v>
      </c>
      <c r="AT233" s="189" t="s">
        <v>127</v>
      </c>
      <c r="AU233" s="189" t="s">
        <v>82</v>
      </c>
      <c r="AY233" s="20" t="s">
        <v>125</v>
      </c>
      <c r="BE233" s="190">
        <f>IF(N233="základní",J233,0)</f>
        <v>0</v>
      </c>
      <c r="BF233" s="190">
        <f>IF(N233="snížená",J233,0)</f>
        <v>0</v>
      </c>
      <c r="BG233" s="190">
        <f>IF(N233="zákl. přenesená",J233,0)</f>
        <v>0</v>
      </c>
      <c r="BH233" s="190">
        <f>IF(N233="sníž. přenesená",J233,0)</f>
        <v>0</v>
      </c>
      <c r="BI233" s="190">
        <f>IF(N233="nulová",J233,0)</f>
        <v>0</v>
      </c>
      <c r="BJ233" s="20" t="s">
        <v>80</v>
      </c>
      <c r="BK233" s="190">
        <f>ROUND(I233*H233,2)</f>
        <v>0</v>
      </c>
      <c r="BL233" s="20" t="s">
        <v>131</v>
      </c>
      <c r="BM233" s="189" t="s">
        <v>317</v>
      </c>
    </row>
    <row r="234" spans="1:47" s="2" customFormat="1" ht="29.25">
      <c r="A234" s="37"/>
      <c r="B234" s="38"/>
      <c r="C234" s="39"/>
      <c r="D234" s="191" t="s">
        <v>133</v>
      </c>
      <c r="E234" s="39"/>
      <c r="F234" s="192" t="s">
        <v>318</v>
      </c>
      <c r="G234" s="39"/>
      <c r="H234" s="39"/>
      <c r="I234" s="193"/>
      <c r="J234" s="39"/>
      <c r="K234" s="39"/>
      <c r="L234" s="42"/>
      <c r="M234" s="194"/>
      <c r="N234" s="195"/>
      <c r="O234" s="67"/>
      <c r="P234" s="67"/>
      <c r="Q234" s="67"/>
      <c r="R234" s="67"/>
      <c r="S234" s="67"/>
      <c r="T234" s="68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T234" s="20" t="s">
        <v>133</v>
      </c>
      <c r="AU234" s="20" t="s">
        <v>82</v>
      </c>
    </row>
    <row r="235" spans="2:51" s="13" customFormat="1" ht="12">
      <c r="B235" s="198"/>
      <c r="C235" s="199"/>
      <c r="D235" s="191" t="s">
        <v>137</v>
      </c>
      <c r="E235" s="200" t="s">
        <v>19</v>
      </c>
      <c r="F235" s="201" t="s">
        <v>319</v>
      </c>
      <c r="G235" s="199"/>
      <c r="H235" s="200" t="s">
        <v>19</v>
      </c>
      <c r="I235" s="202"/>
      <c r="J235" s="199"/>
      <c r="K235" s="199"/>
      <c r="L235" s="203"/>
      <c r="M235" s="204"/>
      <c r="N235" s="205"/>
      <c r="O235" s="205"/>
      <c r="P235" s="205"/>
      <c r="Q235" s="205"/>
      <c r="R235" s="205"/>
      <c r="S235" s="205"/>
      <c r="T235" s="206"/>
      <c r="AT235" s="207" t="s">
        <v>137</v>
      </c>
      <c r="AU235" s="207" t="s">
        <v>82</v>
      </c>
      <c r="AV235" s="13" t="s">
        <v>80</v>
      </c>
      <c r="AW235" s="13" t="s">
        <v>33</v>
      </c>
      <c r="AX235" s="13" t="s">
        <v>72</v>
      </c>
      <c r="AY235" s="207" t="s">
        <v>125</v>
      </c>
    </row>
    <row r="236" spans="2:51" s="14" customFormat="1" ht="12">
      <c r="B236" s="208"/>
      <c r="C236" s="209"/>
      <c r="D236" s="191" t="s">
        <v>137</v>
      </c>
      <c r="E236" s="210" t="s">
        <v>19</v>
      </c>
      <c r="F236" s="211" t="s">
        <v>320</v>
      </c>
      <c r="G236" s="209"/>
      <c r="H236" s="212">
        <v>9.5</v>
      </c>
      <c r="I236" s="213"/>
      <c r="J236" s="209"/>
      <c r="K236" s="209"/>
      <c r="L236" s="214"/>
      <c r="M236" s="215"/>
      <c r="N236" s="216"/>
      <c r="O236" s="216"/>
      <c r="P236" s="216"/>
      <c r="Q236" s="216"/>
      <c r="R236" s="216"/>
      <c r="S236" s="216"/>
      <c r="T236" s="217"/>
      <c r="AT236" s="218" t="s">
        <v>137</v>
      </c>
      <c r="AU236" s="218" t="s">
        <v>82</v>
      </c>
      <c r="AV236" s="14" t="s">
        <v>82</v>
      </c>
      <c r="AW236" s="14" t="s">
        <v>33</v>
      </c>
      <c r="AX236" s="14" t="s">
        <v>80</v>
      </c>
      <c r="AY236" s="218" t="s">
        <v>125</v>
      </c>
    </row>
    <row r="237" spans="2:63" s="12" customFormat="1" ht="22.9" customHeight="1">
      <c r="B237" s="161"/>
      <c r="C237" s="162"/>
      <c r="D237" s="163" t="s">
        <v>71</v>
      </c>
      <c r="E237" s="175" t="s">
        <v>207</v>
      </c>
      <c r="F237" s="175" t="s">
        <v>321</v>
      </c>
      <c r="G237" s="162"/>
      <c r="H237" s="162"/>
      <c r="I237" s="165"/>
      <c r="J237" s="176">
        <f>BK237</f>
        <v>0</v>
      </c>
      <c r="K237" s="162"/>
      <c r="L237" s="167"/>
      <c r="M237" s="168"/>
      <c r="N237" s="169"/>
      <c r="O237" s="169"/>
      <c r="P237" s="170">
        <f>SUM(P238:P241)</f>
        <v>0</v>
      </c>
      <c r="Q237" s="169"/>
      <c r="R237" s="170">
        <f>SUM(R238:R241)</f>
        <v>0.09221850000000001</v>
      </c>
      <c r="S237" s="169"/>
      <c r="T237" s="171">
        <f>SUM(T238:T241)</f>
        <v>0</v>
      </c>
      <c r="AR237" s="172" t="s">
        <v>80</v>
      </c>
      <c r="AT237" s="173" t="s">
        <v>71</v>
      </c>
      <c r="AU237" s="173" t="s">
        <v>80</v>
      </c>
      <c r="AY237" s="172" t="s">
        <v>125</v>
      </c>
      <c r="BK237" s="174">
        <f>SUM(BK238:BK241)</f>
        <v>0</v>
      </c>
    </row>
    <row r="238" spans="1:65" s="2" customFormat="1" ht="21.75" customHeight="1">
      <c r="A238" s="37"/>
      <c r="B238" s="38"/>
      <c r="C238" s="177" t="s">
        <v>322</v>
      </c>
      <c r="D238" s="177" t="s">
        <v>127</v>
      </c>
      <c r="E238" s="178" t="s">
        <v>323</v>
      </c>
      <c r="F238" s="179" t="s">
        <v>324</v>
      </c>
      <c r="G238" s="180" t="s">
        <v>325</v>
      </c>
      <c r="H238" s="181">
        <v>11.178</v>
      </c>
      <c r="I238" s="182"/>
      <c r="J238" s="183">
        <f>ROUND(I238*H238,2)</f>
        <v>0</v>
      </c>
      <c r="K238" s="184"/>
      <c r="L238" s="42"/>
      <c r="M238" s="185" t="s">
        <v>19</v>
      </c>
      <c r="N238" s="186" t="s">
        <v>43</v>
      </c>
      <c r="O238" s="67"/>
      <c r="P238" s="187">
        <f>O238*H238</f>
        <v>0</v>
      </c>
      <c r="Q238" s="187">
        <v>0.00825</v>
      </c>
      <c r="R238" s="187">
        <f>Q238*H238</f>
        <v>0.09221850000000001</v>
      </c>
      <c r="S238" s="187">
        <v>0</v>
      </c>
      <c r="T238" s="188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189" t="s">
        <v>131</v>
      </c>
      <c r="AT238" s="189" t="s">
        <v>127</v>
      </c>
      <c r="AU238" s="189" t="s">
        <v>82</v>
      </c>
      <c r="AY238" s="20" t="s">
        <v>125</v>
      </c>
      <c r="BE238" s="190">
        <f>IF(N238="základní",J238,0)</f>
        <v>0</v>
      </c>
      <c r="BF238" s="190">
        <f>IF(N238="snížená",J238,0)</f>
        <v>0</v>
      </c>
      <c r="BG238" s="190">
        <f>IF(N238="zákl. přenesená",J238,0)</f>
        <v>0</v>
      </c>
      <c r="BH238" s="190">
        <f>IF(N238="sníž. přenesená",J238,0)</f>
        <v>0</v>
      </c>
      <c r="BI238" s="190">
        <f>IF(N238="nulová",J238,0)</f>
        <v>0</v>
      </c>
      <c r="BJ238" s="20" t="s">
        <v>80</v>
      </c>
      <c r="BK238" s="190">
        <f>ROUND(I238*H238,2)</f>
        <v>0</v>
      </c>
      <c r="BL238" s="20" t="s">
        <v>131</v>
      </c>
      <c r="BM238" s="189" t="s">
        <v>326</v>
      </c>
    </row>
    <row r="239" spans="1:47" s="2" customFormat="1" ht="12">
      <c r="A239" s="37"/>
      <c r="B239" s="38"/>
      <c r="C239" s="39"/>
      <c r="D239" s="191" t="s">
        <v>133</v>
      </c>
      <c r="E239" s="39"/>
      <c r="F239" s="192" t="s">
        <v>324</v>
      </c>
      <c r="G239" s="39"/>
      <c r="H239" s="39"/>
      <c r="I239" s="193"/>
      <c r="J239" s="39"/>
      <c r="K239" s="39"/>
      <c r="L239" s="42"/>
      <c r="M239" s="194"/>
      <c r="N239" s="195"/>
      <c r="O239" s="67"/>
      <c r="P239" s="67"/>
      <c r="Q239" s="67"/>
      <c r="R239" s="67"/>
      <c r="S239" s="67"/>
      <c r="T239" s="68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20" t="s">
        <v>133</v>
      </c>
      <c r="AU239" s="20" t="s">
        <v>82</v>
      </c>
    </row>
    <row r="240" spans="2:51" s="13" customFormat="1" ht="12">
      <c r="B240" s="198"/>
      <c r="C240" s="199"/>
      <c r="D240" s="191" t="s">
        <v>137</v>
      </c>
      <c r="E240" s="200" t="s">
        <v>19</v>
      </c>
      <c r="F240" s="201" t="s">
        <v>319</v>
      </c>
      <c r="G240" s="199"/>
      <c r="H240" s="200" t="s">
        <v>19</v>
      </c>
      <c r="I240" s="202"/>
      <c r="J240" s="199"/>
      <c r="K240" s="199"/>
      <c r="L240" s="203"/>
      <c r="M240" s="204"/>
      <c r="N240" s="205"/>
      <c r="O240" s="205"/>
      <c r="P240" s="205"/>
      <c r="Q240" s="205"/>
      <c r="R240" s="205"/>
      <c r="S240" s="205"/>
      <c r="T240" s="206"/>
      <c r="AT240" s="207" t="s">
        <v>137</v>
      </c>
      <c r="AU240" s="207" t="s">
        <v>82</v>
      </c>
      <c r="AV240" s="13" t="s">
        <v>80</v>
      </c>
      <c r="AW240" s="13" t="s">
        <v>33</v>
      </c>
      <c r="AX240" s="13" t="s">
        <v>72</v>
      </c>
      <c r="AY240" s="207" t="s">
        <v>125</v>
      </c>
    </row>
    <row r="241" spans="2:51" s="14" customFormat="1" ht="12">
      <c r="B241" s="208"/>
      <c r="C241" s="209"/>
      <c r="D241" s="191" t="s">
        <v>137</v>
      </c>
      <c r="E241" s="210" t="s">
        <v>19</v>
      </c>
      <c r="F241" s="211" t="s">
        <v>327</v>
      </c>
      <c r="G241" s="209"/>
      <c r="H241" s="212">
        <v>11.178</v>
      </c>
      <c r="I241" s="213"/>
      <c r="J241" s="209"/>
      <c r="K241" s="209"/>
      <c r="L241" s="214"/>
      <c r="M241" s="215"/>
      <c r="N241" s="216"/>
      <c r="O241" s="216"/>
      <c r="P241" s="216"/>
      <c r="Q241" s="216"/>
      <c r="R241" s="216"/>
      <c r="S241" s="216"/>
      <c r="T241" s="217"/>
      <c r="AT241" s="218" t="s">
        <v>137</v>
      </c>
      <c r="AU241" s="218" t="s">
        <v>82</v>
      </c>
      <c r="AV241" s="14" t="s">
        <v>82</v>
      </c>
      <c r="AW241" s="14" t="s">
        <v>33</v>
      </c>
      <c r="AX241" s="14" t="s">
        <v>80</v>
      </c>
      <c r="AY241" s="218" t="s">
        <v>125</v>
      </c>
    </row>
    <row r="242" spans="2:63" s="12" customFormat="1" ht="22.9" customHeight="1">
      <c r="B242" s="161"/>
      <c r="C242" s="162"/>
      <c r="D242" s="163" t="s">
        <v>71</v>
      </c>
      <c r="E242" s="175" t="s">
        <v>328</v>
      </c>
      <c r="F242" s="175" t="s">
        <v>329</v>
      </c>
      <c r="G242" s="162"/>
      <c r="H242" s="162"/>
      <c r="I242" s="165"/>
      <c r="J242" s="176">
        <f>BK242</f>
        <v>0</v>
      </c>
      <c r="K242" s="162"/>
      <c r="L242" s="167"/>
      <c r="M242" s="168"/>
      <c r="N242" s="169"/>
      <c r="O242" s="169"/>
      <c r="P242" s="170">
        <f>SUM(P243:P245)</f>
        <v>0</v>
      </c>
      <c r="Q242" s="169"/>
      <c r="R242" s="170">
        <f>SUM(R243:R245)</f>
        <v>0</v>
      </c>
      <c r="S242" s="169"/>
      <c r="T242" s="171">
        <f>SUM(T243:T245)</f>
        <v>0</v>
      </c>
      <c r="AR242" s="172" t="s">
        <v>80</v>
      </c>
      <c r="AT242" s="173" t="s">
        <v>71</v>
      </c>
      <c r="AU242" s="173" t="s">
        <v>80</v>
      </c>
      <c r="AY242" s="172" t="s">
        <v>125</v>
      </c>
      <c r="BK242" s="174">
        <f>SUM(BK243:BK245)</f>
        <v>0</v>
      </c>
    </row>
    <row r="243" spans="1:65" s="2" customFormat="1" ht="24.2" customHeight="1">
      <c r="A243" s="37"/>
      <c r="B243" s="38"/>
      <c r="C243" s="177" t="s">
        <v>330</v>
      </c>
      <c r="D243" s="177" t="s">
        <v>127</v>
      </c>
      <c r="E243" s="178" t="s">
        <v>331</v>
      </c>
      <c r="F243" s="179" t="s">
        <v>332</v>
      </c>
      <c r="G243" s="180" t="s">
        <v>255</v>
      </c>
      <c r="H243" s="181">
        <v>77.316</v>
      </c>
      <c r="I243" s="182"/>
      <c r="J243" s="183">
        <f>ROUND(I243*H243,2)</f>
        <v>0</v>
      </c>
      <c r="K243" s="184"/>
      <c r="L243" s="42"/>
      <c r="M243" s="185" t="s">
        <v>19</v>
      </c>
      <c r="N243" s="186" t="s">
        <v>43</v>
      </c>
      <c r="O243" s="67"/>
      <c r="P243" s="187">
        <f>O243*H243</f>
        <v>0</v>
      </c>
      <c r="Q243" s="187">
        <v>0</v>
      </c>
      <c r="R243" s="187">
        <f>Q243*H243</f>
        <v>0</v>
      </c>
      <c r="S243" s="187">
        <v>0</v>
      </c>
      <c r="T243" s="188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189" t="s">
        <v>131</v>
      </c>
      <c r="AT243" s="189" t="s">
        <v>127</v>
      </c>
      <c r="AU243" s="189" t="s">
        <v>82</v>
      </c>
      <c r="AY243" s="20" t="s">
        <v>125</v>
      </c>
      <c r="BE243" s="190">
        <f>IF(N243="základní",J243,0)</f>
        <v>0</v>
      </c>
      <c r="BF243" s="190">
        <f>IF(N243="snížená",J243,0)</f>
        <v>0</v>
      </c>
      <c r="BG243" s="190">
        <f>IF(N243="zákl. přenesená",J243,0)</f>
        <v>0</v>
      </c>
      <c r="BH243" s="190">
        <f>IF(N243="sníž. přenesená",J243,0)</f>
        <v>0</v>
      </c>
      <c r="BI243" s="190">
        <f>IF(N243="nulová",J243,0)</f>
        <v>0</v>
      </c>
      <c r="BJ243" s="20" t="s">
        <v>80</v>
      </c>
      <c r="BK243" s="190">
        <f>ROUND(I243*H243,2)</f>
        <v>0</v>
      </c>
      <c r="BL243" s="20" t="s">
        <v>131</v>
      </c>
      <c r="BM243" s="189" t="s">
        <v>333</v>
      </c>
    </row>
    <row r="244" spans="1:47" s="2" customFormat="1" ht="39">
      <c r="A244" s="37"/>
      <c r="B244" s="38"/>
      <c r="C244" s="39"/>
      <c r="D244" s="191" t="s">
        <v>133</v>
      </c>
      <c r="E244" s="39"/>
      <c r="F244" s="192" t="s">
        <v>334</v>
      </c>
      <c r="G244" s="39"/>
      <c r="H244" s="39"/>
      <c r="I244" s="193"/>
      <c r="J244" s="39"/>
      <c r="K244" s="39"/>
      <c r="L244" s="42"/>
      <c r="M244" s="194"/>
      <c r="N244" s="195"/>
      <c r="O244" s="67"/>
      <c r="P244" s="67"/>
      <c r="Q244" s="67"/>
      <c r="R244" s="67"/>
      <c r="S244" s="67"/>
      <c r="T244" s="68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T244" s="20" t="s">
        <v>133</v>
      </c>
      <c r="AU244" s="20" t="s">
        <v>82</v>
      </c>
    </row>
    <row r="245" spans="1:47" s="2" customFormat="1" ht="12">
      <c r="A245" s="37"/>
      <c r="B245" s="38"/>
      <c r="C245" s="39"/>
      <c r="D245" s="196" t="s">
        <v>135</v>
      </c>
      <c r="E245" s="39"/>
      <c r="F245" s="197" t="s">
        <v>335</v>
      </c>
      <c r="G245" s="39"/>
      <c r="H245" s="39"/>
      <c r="I245" s="193"/>
      <c r="J245" s="39"/>
      <c r="K245" s="39"/>
      <c r="L245" s="42"/>
      <c r="M245" s="194"/>
      <c r="N245" s="195"/>
      <c r="O245" s="67"/>
      <c r="P245" s="67"/>
      <c r="Q245" s="67"/>
      <c r="R245" s="67"/>
      <c r="S245" s="67"/>
      <c r="T245" s="68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20" t="s">
        <v>135</v>
      </c>
      <c r="AU245" s="20" t="s">
        <v>82</v>
      </c>
    </row>
    <row r="246" spans="2:63" s="12" customFormat="1" ht="25.9" customHeight="1">
      <c r="B246" s="161"/>
      <c r="C246" s="162"/>
      <c r="D246" s="163" t="s">
        <v>71</v>
      </c>
      <c r="E246" s="164" t="s">
        <v>336</v>
      </c>
      <c r="F246" s="164" t="s">
        <v>337</v>
      </c>
      <c r="G246" s="162"/>
      <c r="H246" s="162"/>
      <c r="I246" s="165"/>
      <c r="J246" s="166">
        <f>BK246</f>
        <v>0</v>
      </c>
      <c r="K246" s="162"/>
      <c r="L246" s="167"/>
      <c r="M246" s="168"/>
      <c r="N246" s="169"/>
      <c r="O246" s="169"/>
      <c r="P246" s="170">
        <f>P247+P252+P332</f>
        <v>0</v>
      </c>
      <c r="Q246" s="169"/>
      <c r="R246" s="170">
        <f>R247+R252+R332</f>
        <v>6.031047999999999</v>
      </c>
      <c r="S246" s="169"/>
      <c r="T246" s="171">
        <f>T247+T252+T332</f>
        <v>0</v>
      </c>
      <c r="AR246" s="172" t="s">
        <v>82</v>
      </c>
      <c r="AT246" s="173" t="s">
        <v>71</v>
      </c>
      <c r="AU246" s="173" t="s">
        <v>72</v>
      </c>
      <c r="AY246" s="172" t="s">
        <v>125</v>
      </c>
      <c r="BK246" s="174">
        <f>BK247+BK252+BK332</f>
        <v>0</v>
      </c>
    </row>
    <row r="247" spans="2:63" s="12" customFormat="1" ht="22.9" customHeight="1">
      <c r="B247" s="161"/>
      <c r="C247" s="162"/>
      <c r="D247" s="163" t="s">
        <v>71</v>
      </c>
      <c r="E247" s="175" t="s">
        <v>338</v>
      </c>
      <c r="F247" s="175" t="s">
        <v>339</v>
      </c>
      <c r="G247" s="162"/>
      <c r="H247" s="162"/>
      <c r="I247" s="165"/>
      <c r="J247" s="176">
        <f>BK247</f>
        <v>0</v>
      </c>
      <c r="K247" s="162"/>
      <c r="L247" s="167"/>
      <c r="M247" s="168"/>
      <c r="N247" s="169"/>
      <c r="O247" s="169"/>
      <c r="P247" s="170">
        <f>SUM(P248:P251)</f>
        <v>0</v>
      </c>
      <c r="Q247" s="169"/>
      <c r="R247" s="170">
        <f>SUM(R248:R251)</f>
        <v>0</v>
      </c>
      <c r="S247" s="169"/>
      <c r="T247" s="171">
        <f>SUM(T248:T251)</f>
        <v>0</v>
      </c>
      <c r="AR247" s="172" t="s">
        <v>82</v>
      </c>
      <c r="AT247" s="173" t="s">
        <v>71</v>
      </c>
      <c r="AU247" s="173" t="s">
        <v>80</v>
      </c>
      <c r="AY247" s="172" t="s">
        <v>125</v>
      </c>
      <c r="BK247" s="174">
        <f>SUM(BK248:BK251)</f>
        <v>0</v>
      </c>
    </row>
    <row r="248" spans="1:65" s="2" customFormat="1" ht="16.5" customHeight="1">
      <c r="A248" s="37"/>
      <c r="B248" s="38"/>
      <c r="C248" s="177" t="s">
        <v>340</v>
      </c>
      <c r="D248" s="177" t="s">
        <v>127</v>
      </c>
      <c r="E248" s="178" t="s">
        <v>341</v>
      </c>
      <c r="F248" s="179" t="s">
        <v>342</v>
      </c>
      <c r="G248" s="180" t="s">
        <v>299</v>
      </c>
      <c r="H248" s="181">
        <v>1</v>
      </c>
      <c r="I248" s="182"/>
      <c r="J248" s="183">
        <f>ROUND(I248*H248,2)</f>
        <v>0</v>
      </c>
      <c r="K248" s="184"/>
      <c r="L248" s="42"/>
      <c r="M248" s="185" t="s">
        <v>19</v>
      </c>
      <c r="N248" s="186" t="s">
        <v>43</v>
      </c>
      <c r="O248" s="67"/>
      <c r="P248" s="187">
        <f>O248*H248</f>
        <v>0</v>
      </c>
      <c r="Q248" s="187">
        <v>0</v>
      </c>
      <c r="R248" s="187">
        <f>Q248*H248</f>
        <v>0</v>
      </c>
      <c r="S248" s="187">
        <v>0</v>
      </c>
      <c r="T248" s="188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189" t="s">
        <v>262</v>
      </c>
      <c r="AT248" s="189" t="s">
        <v>127</v>
      </c>
      <c r="AU248" s="189" t="s">
        <v>82</v>
      </c>
      <c r="AY248" s="20" t="s">
        <v>125</v>
      </c>
      <c r="BE248" s="190">
        <f>IF(N248="základní",J248,0)</f>
        <v>0</v>
      </c>
      <c r="BF248" s="190">
        <f>IF(N248="snížená",J248,0)</f>
        <v>0</v>
      </c>
      <c r="BG248" s="190">
        <f>IF(N248="zákl. přenesená",J248,0)</f>
        <v>0</v>
      </c>
      <c r="BH248" s="190">
        <f>IF(N248="sníž. přenesená",J248,0)</f>
        <v>0</v>
      </c>
      <c r="BI248" s="190">
        <f>IF(N248="nulová",J248,0)</f>
        <v>0</v>
      </c>
      <c r="BJ248" s="20" t="s">
        <v>80</v>
      </c>
      <c r="BK248" s="190">
        <f>ROUND(I248*H248,2)</f>
        <v>0</v>
      </c>
      <c r="BL248" s="20" t="s">
        <v>262</v>
      </c>
      <c r="BM248" s="189" t="s">
        <v>343</v>
      </c>
    </row>
    <row r="249" spans="1:47" s="2" customFormat="1" ht="12">
      <c r="A249" s="37"/>
      <c r="B249" s="38"/>
      <c r="C249" s="39"/>
      <c r="D249" s="191" t="s">
        <v>133</v>
      </c>
      <c r="E249" s="39"/>
      <c r="F249" s="192" t="s">
        <v>342</v>
      </c>
      <c r="G249" s="39"/>
      <c r="H249" s="39"/>
      <c r="I249" s="193"/>
      <c r="J249" s="39"/>
      <c r="K249" s="39"/>
      <c r="L249" s="42"/>
      <c r="M249" s="194"/>
      <c r="N249" s="195"/>
      <c r="O249" s="67"/>
      <c r="P249" s="67"/>
      <c r="Q249" s="67"/>
      <c r="R249" s="67"/>
      <c r="S249" s="67"/>
      <c r="T249" s="68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T249" s="20" t="s">
        <v>133</v>
      </c>
      <c r="AU249" s="20" t="s">
        <v>82</v>
      </c>
    </row>
    <row r="250" spans="2:51" s="13" customFormat="1" ht="12">
      <c r="B250" s="198"/>
      <c r="C250" s="199"/>
      <c r="D250" s="191" t="s">
        <v>137</v>
      </c>
      <c r="E250" s="200" t="s">
        <v>19</v>
      </c>
      <c r="F250" s="201" t="s">
        <v>344</v>
      </c>
      <c r="G250" s="199"/>
      <c r="H250" s="200" t="s">
        <v>19</v>
      </c>
      <c r="I250" s="202"/>
      <c r="J250" s="199"/>
      <c r="K250" s="199"/>
      <c r="L250" s="203"/>
      <c r="M250" s="204"/>
      <c r="N250" s="205"/>
      <c r="O250" s="205"/>
      <c r="P250" s="205"/>
      <c r="Q250" s="205"/>
      <c r="R250" s="205"/>
      <c r="S250" s="205"/>
      <c r="T250" s="206"/>
      <c r="AT250" s="207" t="s">
        <v>137</v>
      </c>
      <c r="AU250" s="207" t="s">
        <v>82</v>
      </c>
      <c r="AV250" s="13" t="s">
        <v>80</v>
      </c>
      <c r="AW250" s="13" t="s">
        <v>33</v>
      </c>
      <c r="AX250" s="13" t="s">
        <v>72</v>
      </c>
      <c r="AY250" s="207" t="s">
        <v>125</v>
      </c>
    </row>
    <row r="251" spans="2:51" s="14" customFormat="1" ht="12">
      <c r="B251" s="208"/>
      <c r="C251" s="209"/>
      <c r="D251" s="191" t="s">
        <v>137</v>
      </c>
      <c r="E251" s="210" t="s">
        <v>19</v>
      </c>
      <c r="F251" s="211" t="s">
        <v>80</v>
      </c>
      <c r="G251" s="209"/>
      <c r="H251" s="212">
        <v>1</v>
      </c>
      <c r="I251" s="213"/>
      <c r="J251" s="209"/>
      <c r="K251" s="209"/>
      <c r="L251" s="214"/>
      <c r="M251" s="215"/>
      <c r="N251" s="216"/>
      <c r="O251" s="216"/>
      <c r="P251" s="216"/>
      <c r="Q251" s="216"/>
      <c r="R251" s="216"/>
      <c r="S251" s="216"/>
      <c r="T251" s="217"/>
      <c r="AT251" s="218" t="s">
        <v>137</v>
      </c>
      <c r="AU251" s="218" t="s">
        <v>82</v>
      </c>
      <c r="AV251" s="14" t="s">
        <v>82</v>
      </c>
      <c r="AW251" s="14" t="s">
        <v>33</v>
      </c>
      <c r="AX251" s="14" t="s">
        <v>80</v>
      </c>
      <c r="AY251" s="218" t="s">
        <v>125</v>
      </c>
    </row>
    <row r="252" spans="2:63" s="12" customFormat="1" ht="22.9" customHeight="1">
      <c r="B252" s="161"/>
      <c r="C252" s="162"/>
      <c r="D252" s="163" t="s">
        <v>71</v>
      </c>
      <c r="E252" s="175" t="s">
        <v>345</v>
      </c>
      <c r="F252" s="175" t="s">
        <v>346</v>
      </c>
      <c r="G252" s="162"/>
      <c r="H252" s="162"/>
      <c r="I252" s="165"/>
      <c r="J252" s="176">
        <f>BK252</f>
        <v>0</v>
      </c>
      <c r="K252" s="162"/>
      <c r="L252" s="167"/>
      <c r="M252" s="168"/>
      <c r="N252" s="169"/>
      <c r="O252" s="169"/>
      <c r="P252" s="170">
        <f>SUM(P253:P331)</f>
        <v>0</v>
      </c>
      <c r="Q252" s="169"/>
      <c r="R252" s="170">
        <f>SUM(R253:R331)</f>
        <v>6.0107479999999995</v>
      </c>
      <c r="S252" s="169"/>
      <c r="T252" s="171">
        <f>SUM(T253:T331)</f>
        <v>0</v>
      </c>
      <c r="AR252" s="172" t="s">
        <v>82</v>
      </c>
      <c r="AT252" s="173" t="s">
        <v>71</v>
      </c>
      <c r="AU252" s="173" t="s">
        <v>80</v>
      </c>
      <c r="AY252" s="172" t="s">
        <v>125</v>
      </c>
      <c r="BK252" s="174">
        <f>SUM(BK253:BK331)</f>
        <v>0</v>
      </c>
    </row>
    <row r="253" spans="1:65" s="2" customFormat="1" ht="24.2" customHeight="1">
      <c r="A253" s="37"/>
      <c r="B253" s="38"/>
      <c r="C253" s="177" t="s">
        <v>347</v>
      </c>
      <c r="D253" s="177" t="s">
        <v>127</v>
      </c>
      <c r="E253" s="178" t="s">
        <v>348</v>
      </c>
      <c r="F253" s="179" t="s">
        <v>349</v>
      </c>
      <c r="G253" s="180" t="s">
        <v>325</v>
      </c>
      <c r="H253" s="181">
        <v>20.72</v>
      </c>
      <c r="I253" s="182"/>
      <c r="J253" s="183">
        <f>ROUND(I253*H253,2)</f>
        <v>0</v>
      </c>
      <c r="K253" s="184"/>
      <c r="L253" s="42"/>
      <c r="M253" s="185" t="s">
        <v>19</v>
      </c>
      <c r="N253" s="186" t="s">
        <v>43</v>
      </c>
      <c r="O253" s="67"/>
      <c r="P253" s="187">
        <f>O253*H253</f>
        <v>0</v>
      </c>
      <c r="Q253" s="187">
        <v>0</v>
      </c>
      <c r="R253" s="187">
        <f>Q253*H253</f>
        <v>0</v>
      </c>
      <c r="S253" s="187">
        <v>0</v>
      </c>
      <c r="T253" s="188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189" t="s">
        <v>262</v>
      </c>
      <c r="AT253" s="189" t="s">
        <v>127</v>
      </c>
      <c r="AU253" s="189" t="s">
        <v>82</v>
      </c>
      <c r="AY253" s="20" t="s">
        <v>125</v>
      </c>
      <c r="BE253" s="190">
        <f>IF(N253="základní",J253,0)</f>
        <v>0</v>
      </c>
      <c r="BF253" s="190">
        <f>IF(N253="snížená",J253,0)</f>
        <v>0</v>
      </c>
      <c r="BG253" s="190">
        <f>IF(N253="zákl. přenesená",J253,0)</f>
        <v>0</v>
      </c>
      <c r="BH253" s="190">
        <f>IF(N253="sníž. přenesená",J253,0)</f>
        <v>0</v>
      </c>
      <c r="BI253" s="190">
        <f>IF(N253="nulová",J253,0)</f>
        <v>0</v>
      </c>
      <c r="BJ253" s="20" t="s">
        <v>80</v>
      </c>
      <c r="BK253" s="190">
        <f>ROUND(I253*H253,2)</f>
        <v>0</v>
      </c>
      <c r="BL253" s="20" t="s">
        <v>262</v>
      </c>
      <c r="BM253" s="189" t="s">
        <v>350</v>
      </c>
    </row>
    <row r="254" spans="1:47" s="2" customFormat="1" ht="12">
      <c r="A254" s="37"/>
      <c r="B254" s="38"/>
      <c r="C254" s="39"/>
      <c r="D254" s="191" t="s">
        <v>133</v>
      </c>
      <c r="E254" s="39"/>
      <c r="F254" s="192" t="s">
        <v>349</v>
      </c>
      <c r="G254" s="39"/>
      <c r="H254" s="39"/>
      <c r="I254" s="193"/>
      <c r="J254" s="39"/>
      <c r="K254" s="39"/>
      <c r="L254" s="42"/>
      <c r="M254" s="194"/>
      <c r="N254" s="195"/>
      <c r="O254" s="67"/>
      <c r="P254" s="67"/>
      <c r="Q254" s="67"/>
      <c r="R254" s="67"/>
      <c r="S254" s="67"/>
      <c r="T254" s="68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T254" s="20" t="s">
        <v>133</v>
      </c>
      <c r="AU254" s="20" t="s">
        <v>82</v>
      </c>
    </row>
    <row r="255" spans="2:51" s="14" customFormat="1" ht="12">
      <c r="B255" s="208"/>
      <c r="C255" s="209"/>
      <c r="D255" s="191" t="s">
        <v>137</v>
      </c>
      <c r="E255" s="210" t="s">
        <v>19</v>
      </c>
      <c r="F255" s="211" t="s">
        <v>351</v>
      </c>
      <c r="G255" s="209"/>
      <c r="H255" s="212">
        <v>20.72</v>
      </c>
      <c r="I255" s="213"/>
      <c r="J255" s="209"/>
      <c r="K255" s="209"/>
      <c r="L255" s="214"/>
      <c r="M255" s="215"/>
      <c r="N255" s="216"/>
      <c r="O255" s="216"/>
      <c r="P255" s="216"/>
      <c r="Q255" s="216"/>
      <c r="R255" s="216"/>
      <c r="S255" s="216"/>
      <c r="T255" s="217"/>
      <c r="AT255" s="218" t="s">
        <v>137</v>
      </c>
      <c r="AU255" s="218" t="s">
        <v>82</v>
      </c>
      <c r="AV255" s="14" t="s">
        <v>82</v>
      </c>
      <c r="AW255" s="14" t="s">
        <v>33</v>
      </c>
      <c r="AX255" s="14" t="s">
        <v>80</v>
      </c>
      <c r="AY255" s="218" t="s">
        <v>125</v>
      </c>
    </row>
    <row r="256" spans="1:65" s="2" customFormat="1" ht="16.5" customHeight="1">
      <c r="A256" s="37"/>
      <c r="B256" s="38"/>
      <c r="C256" s="177" t="s">
        <v>352</v>
      </c>
      <c r="D256" s="177" t="s">
        <v>127</v>
      </c>
      <c r="E256" s="178" t="s">
        <v>353</v>
      </c>
      <c r="F256" s="179" t="s">
        <v>354</v>
      </c>
      <c r="G256" s="180" t="s">
        <v>325</v>
      </c>
      <c r="H256" s="181">
        <v>13.2</v>
      </c>
      <c r="I256" s="182"/>
      <c r="J256" s="183">
        <f>ROUND(I256*H256,2)</f>
        <v>0</v>
      </c>
      <c r="K256" s="184"/>
      <c r="L256" s="42"/>
      <c r="M256" s="185" t="s">
        <v>19</v>
      </c>
      <c r="N256" s="186" t="s">
        <v>43</v>
      </c>
      <c r="O256" s="67"/>
      <c r="P256" s="187">
        <f>O256*H256</f>
        <v>0</v>
      </c>
      <c r="Q256" s="187">
        <v>0</v>
      </c>
      <c r="R256" s="187">
        <f>Q256*H256</f>
        <v>0</v>
      </c>
      <c r="S256" s="187">
        <v>0</v>
      </c>
      <c r="T256" s="188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189" t="s">
        <v>262</v>
      </c>
      <c r="AT256" s="189" t="s">
        <v>127</v>
      </c>
      <c r="AU256" s="189" t="s">
        <v>82</v>
      </c>
      <c r="AY256" s="20" t="s">
        <v>125</v>
      </c>
      <c r="BE256" s="190">
        <f>IF(N256="základní",J256,0)</f>
        <v>0</v>
      </c>
      <c r="BF256" s="190">
        <f>IF(N256="snížená",J256,0)</f>
        <v>0</v>
      </c>
      <c r="BG256" s="190">
        <f>IF(N256="zákl. přenesená",J256,0)</f>
        <v>0</v>
      </c>
      <c r="BH256" s="190">
        <f>IF(N256="sníž. přenesená",J256,0)</f>
        <v>0</v>
      </c>
      <c r="BI256" s="190">
        <f>IF(N256="nulová",J256,0)</f>
        <v>0</v>
      </c>
      <c r="BJ256" s="20" t="s">
        <v>80</v>
      </c>
      <c r="BK256" s="190">
        <f>ROUND(I256*H256,2)</f>
        <v>0</v>
      </c>
      <c r="BL256" s="20" t="s">
        <v>262</v>
      </c>
      <c r="BM256" s="189" t="s">
        <v>355</v>
      </c>
    </row>
    <row r="257" spans="1:47" s="2" customFormat="1" ht="12">
      <c r="A257" s="37"/>
      <c r="B257" s="38"/>
      <c r="C257" s="39"/>
      <c r="D257" s="191" t="s">
        <v>133</v>
      </c>
      <c r="E257" s="39"/>
      <c r="F257" s="192" t="s">
        <v>354</v>
      </c>
      <c r="G257" s="39"/>
      <c r="H257" s="39"/>
      <c r="I257" s="193"/>
      <c r="J257" s="39"/>
      <c r="K257" s="39"/>
      <c r="L257" s="42"/>
      <c r="M257" s="194"/>
      <c r="N257" s="195"/>
      <c r="O257" s="67"/>
      <c r="P257" s="67"/>
      <c r="Q257" s="67"/>
      <c r="R257" s="67"/>
      <c r="S257" s="67"/>
      <c r="T257" s="68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T257" s="20" t="s">
        <v>133</v>
      </c>
      <c r="AU257" s="20" t="s">
        <v>82</v>
      </c>
    </row>
    <row r="258" spans="2:51" s="13" customFormat="1" ht="12">
      <c r="B258" s="198"/>
      <c r="C258" s="199"/>
      <c r="D258" s="191" t="s">
        <v>137</v>
      </c>
      <c r="E258" s="200" t="s">
        <v>19</v>
      </c>
      <c r="F258" s="201" t="s">
        <v>356</v>
      </c>
      <c r="G258" s="199"/>
      <c r="H258" s="200" t="s">
        <v>19</v>
      </c>
      <c r="I258" s="202"/>
      <c r="J258" s="199"/>
      <c r="K258" s="199"/>
      <c r="L258" s="203"/>
      <c r="M258" s="204"/>
      <c r="N258" s="205"/>
      <c r="O258" s="205"/>
      <c r="P258" s="205"/>
      <c r="Q258" s="205"/>
      <c r="R258" s="205"/>
      <c r="S258" s="205"/>
      <c r="T258" s="206"/>
      <c r="AT258" s="207" t="s">
        <v>137</v>
      </c>
      <c r="AU258" s="207" t="s">
        <v>82</v>
      </c>
      <c r="AV258" s="13" t="s">
        <v>80</v>
      </c>
      <c r="AW258" s="13" t="s">
        <v>33</v>
      </c>
      <c r="AX258" s="13" t="s">
        <v>72</v>
      </c>
      <c r="AY258" s="207" t="s">
        <v>125</v>
      </c>
    </row>
    <row r="259" spans="2:51" s="14" customFormat="1" ht="12">
      <c r="B259" s="208"/>
      <c r="C259" s="209"/>
      <c r="D259" s="191" t="s">
        <v>137</v>
      </c>
      <c r="E259" s="210" t="s">
        <v>19</v>
      </c>
      <c r="F259" s="211" t="s">
        <v>357</v>
      </c>
      <c r="G259" s="209"/>
      <c r="H259" s="212">
        <v>13.2</v>
      </c>
      <c r="I259" s="213"/>
      <c r="J259" s="209"/>
      <c r="K259" s="209"/>
      <c r="L259" s="214"/>
      <c r="M259" s="215"/>
      <c r="N259" s="216"/>
      <c r="O259" s="216"/>
      <c r="P259" s="216"/>
      <c r="Q259" s="216"/>
      <c r="R259" s="216"/>
      <c r="S259" s="216"/>
      <c r="T259" s="217"/>
      <c r="AT259" s="218" t="s">
        <v>137</v>
      </c>
      <c r="AU259" s="218" t="s">
        <v>82</v>
      </c>
      <c r="AV259" s="14" t="s">
        <v>82</v>
      </c>
      <c r="AW259" s="14" t="s">
        <v>33</v>
      </c>
      <c r="AX259" s="14" t="s">
        <v>80</v>
      </c>
      <c r="AY259" s="218" t="s">
        <v>125</v>
      </c>
    </row>
    <row r="260" spans="1:65" s="2" customFormat="1" ht="21.75" customHeight="1">
      <c r="A260" s="37"/>
      <c r="B260" s="38"/>
      <c r="C260" s="177" t="s">
        <v>358</v>
      </c>
      <c r="D260" s="177" t="s">
        <v>127</v>
      </c>
      <c r="E260" s="178" t="s">
        <v>359</v>
      </c>
      <c r="F260" s="179" t="s">
        <v>360</v>
      </c>
      <c r="G260" s="180" t="s">
        <v>361</v>
      </c>
      <c r="H260" s="181">
        <v>109.164</v>
      </c>
      <c r="I260" s="182"/>
      <c r="J260" s="183">
        <f>ROUND(I260*H260,2)</f>
        <v>0</v>
      </c>
      <c r="K260" s="184"/>
      <c r="L260" s="42"/>
      <c r="M260" s="185" t="s">
        <v>19</v>
      </c>
      <c r="N260" s="186" t="s">
        <v>43</v>
      </c>
      <c r="O260" s="67"/>
      <c r="P260" s="187">
        <f>O260*H260</f>
        <v>0</v>
      </c>
      <c r="Q260" s="187">
        <v>0.001</v>
      </c>
      <c r="R260" s="187">
        <f>Q260*H260</f>
        <v>0.109164</v>
      </c>
      <c r="S260" s="187">
        <v>0</v>
      </c>
      <c r="T260" s="188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189" t="s">
        <v>262</v>
      </c>
      <c r="AT260" s="189" t="s">
        <v>127</v>
      </c>
      <c r="AU260" s="189" t="s">
        <v>82</v>
      </c>
      <c r="AY260" s="20" t="s">
        <v>125</v>
      </c>
      <c r="BE260" s="190">
        <f>IF(N260="základní",J260,0)</f>
        <v>0</v>
      </c>
      <c r="BF260" s="190">
        <f>IF(N260="snížená",J260,0)</f>
        <v>0</v>
      </c>
      <c r="BG260" s="190">
        <f>IF(N260="zákl. přenesená",J260,0)</f>
        <v>0</v>
      </c>
      <c r="BH260" s="190">
        <f>IF(N260="sníž. přenesená",J260,0)</f>
        <v>0</v>
      </c>
      <c r="BI260" s="190">
        <f>IF(N260="nulová",J260,0)</f>
        <v>0</v>
      </c>
      <c r="BJ260" s="20" t="s">
        <v>80</v>
      </c>
      <c r="BK260" s="190">
        <f>ROUND(I260*H260,2)</f>
        <v>0</v>
      </c>
      <c r="BL260" s="20" t="s">
        <v>262</v>
      </c>
      <c r="BM260" s="189" t="s">
        <v>362</v>
      </c>
    </row>
    <row r="261" spans="1:47" s="2" customFormat="1" ht="12">
      <c r="A261" s="37"/>
      <c r="B261" s="38"/>
      <c r="C261" s="39"/>
      <c r="D261" s="191" t="s">
        <v>133</v>
      </c>
      <c r="E261" s="39"/>
      <c r="F261" s="192" t="s">
        <v>360</v>
      </c>
      <c r="G261" s="39"/>
      <c r="H261" s="39"/>
      <c r="I261" s="193"/>
      <c r="J261" s="39"/>
      <c r="K261" s="39"/>
      <c r="L261" s="42"/>
      <c r="M261" s="194"/>
      <c r="N261" s="195"/>
      <c r="O261" s="67"/>
      <c r="P261" s="67"/>
      <c r="Q261" s="67"/>
      <c r="R261" s="67"/>
      <c r="S261" s="67"/>
      <c r="T261" s="68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T261" s="20" t="s">
        <v>133</v>
      </c>
      <c r="AU261" s="20" t="s">
        <v>82</v>
      </c>
    </row>
    <row r="262" spans="2:51" s="13" customFormat="1" ht="12">
      <c r="B262" s="198"/>
      <c r="C262" s="199"/>
      <c r="D262" s="191" t="s">
        <v>137</v>
      </c>
      <c r="E262" s="200" t="s">
        <v>19</v>
      </c>
      <c r="F262" s="201" t="s">
        <v>356</v>
      </c>
      <c r="G262" s="199"/>
      <c r="H262" s="200" t="s">
        <v>19</v>
      </c>
      <c r="I262" s="202"/>
      <c r="J262" s="199"/>
      <c r="K262" s="199"/>
      <c r="L262" s="203"/>
      <c r="M262" s="204"/>
      <c r="N262" s="205"/>
      <c r="O262" s="205"/>
      <c r="P262" s="205"/>
      <c r="Q262" s="205"/>
      <c r="R262" s="205"/>
      <c r="S262" s="205"/>
      <c r="T262" s="206"/>
      <c r="AT262" s="207" t="s">
        <v>137</v>
      </c>
      <c r="AU262" s="207" t="s">
        <v>82</v>
      </c>
      <c r="AV262" s="13" t="s">
        <v>80</v>
      </c>
      <c r="AW262" s="13" t="s">
        <v>33</v>
      </c>
      <c r="AX262" s="13" t="s">
        <v>72</v>
      </c>
      <c r="AY262" s="207" t="s">
        <v>125</v>
      </c>
    </row>
    <row r="263" spans="2:51" s="14" customFormat="1" ht="12">
      <c r="B263" s="208"/>
      <c r="C263" s="209"/>
      <c r="D263" s="191" t="s">
        <v>137</v>
      </c>
      <c r="E263" s="210" t="s">
        <v>19</v>
      </c>
      <c r="F263" s="211" t="s">
        <v>363</v>
      </c>
      <c r="G263" s="209"/>
      <c r="H263" s="212">
        <v>109.164</v>
      </c>
      <c r="I263" s="213"/>
      <c r="J263" s="209"/>
      <c r="K263" s="209"/>
      <c r="L263" s="214"/>
      <c r="M263" s="215"/>
      <c r="N263" s="216"/>
      <c r="O263" s="216"/>
      <c r="P263" s="216"/>
      <c r="Q263" s="216"/>
      <c r="R263" s="216"/>
      <c r="S263" s="216"/>
      <c r="T263" s="217"/>
      <c r="AT263" s="218" t="s">
        <v>137</v>
      </c>
      <c r="AU263" s="218" t="s">
        <v>82</v>
      </c>
      <c r="AV263" s="14" t="s">
        <v>82</v>
      </c>
      <c r="AW263" s="14" t="s">
        <v>33</v>
      </c>
      <c r="AX263" s="14" t="s">
        <v>80</v>
      </c>
      <c r="AY263" s="218" t="s">
        <v>125</v>
      </c>
    </row>
    <row r="264" spans="1:65" s="2" customFormat="1" ht="16.5" customHeight="1">
      <c r="A264" s="37"/>
      <c r="B264" s="38"/>
      <c r="C264" s="177" t="s">
        <v>364</v>
      </c>
      <c r="D264" s="177" t="s">
        <v>127</v>
      </c>
      <c r="E264" s="178" t="s">
        <v>365</v>
      </c>
      <c r="F264" s="179" t="s">
        <v>366</v>
      </c>
      <c r="G264" s="180" t="s">
        <v>299</v>
      </c>
      <c r="H264" s="181">
        <v>1</v>
      </c>
      <c r="I264" s="182"/>
      <c r="J264" s="183">
        <f>ROUND(I264*H264,2)</f>
        <v>0</v>
      </c>
      <c r="K264" s="184"/>
      <c r="L264" s="42"/>
      <c r="M264" s="185" t="s">
        <v>19</v>
      </c>
      <c r="N264" s="186" t="s">
        <v>43</v>
      </c>
      <c r="O264" s="67"/>
      <c r="P264" s="187">
        <f>O264*H264</f>
        <v>0</v>
      </c>
      <c r="Q264" s="187">
        <v>0.001</v>
      </c>
      <c r="R264" s="187">
        <f>Q264*H264</f>
        <v>0.001</v>
      </c>
      <c r="S264" s="187">
        <v>0</v>
      </c>
      <c r="T264" s="188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189" t="s">
        <v>262</v>
      </c>
      <c r="AT264" s="189" t="s">
        <v>127</v>
      </c>
      <c r="AU264" s="189" t="s">
        <v>82</v>
      </c>
      <c r="AY264" s="20" t="s">
        <v>125</v>
      </c>
      <c r="BE264" s="190">
        <f>IF(N264="základní",J264,0)</f>
        <v>0</v>
      </c>
      <c r="BF264" s="190">
        <f>IF(N264="snížená",J264,0)</f>
        <v>0</v>
      </c>
      <c r="BG264" s="190">
        <f>IF(N264="zákl. přenesená",J264,0)</f>
        <v>0</v>
      </c>
      <c r="BH264" s="190">
        <f>IF(N264="sníž. přenesená",J264,0)</f>
        <v>0</v>
      </c>
      <c r="BI264" s="190">
        <f>IF(N264="nulová",J264,0)</f>
        <v>0</v>
      </c>
      <c r="BJ264" s="20" t="s">
        <v>80</v>
      </c>
      <c r="BK264" s="190">
        <f>ROUND(I264*H264,2)</f>
        <v>0</v>
      </c>
      <c r="BL264" s="20" t="s">
        <v>262</v>
      </c>
      <c r="BM264" s="189" t="s">
        <v>367</v>
      </c>
    </row>
    <row r="265" spans="1:47" s="2" customFormat="1" ht="12">
      <c r="A265" s="37"/>
      <c r="B265" s="38"/>
      <c r="C265" s="39"/>
      <c r="D265" s="191" t="s">
        <v>133</v>
      </c>
      <c r="E265" s="39"/>
      <c r="F265" s="192" t="s">
        <v>366</v>
      </c>
      <c r="G265" s="39"/>
      <c r="H265" s="39"/>
      <c r="I265" s="193"/>
      <c r="J265" s="39"/>
      <c r="K265" s="39"/>
      <c r="L265" s="42"/>
      <c r="M265" s="194"/>
      <c r="N265" s="195"/>
      <c r="O265" s="67"/>
      <c r="P265" s="67"/>
      <c r="Q265" s="67"/>
      <c r="R265" s="67"/>
      <c r="S265" s="67"/>
      <c r="T265" s="68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T265" s="20" t="s">
        <v>133</v>
      </c>
      <c r="AU265" s="20" t="s">
        <v>82</v>
      </c>
    </row>
    <row r="266" spans="2:51" s="13" customFormat="1" ht="12">
      <c r="B266" s="198"/>
      <c r="C266" s="199"/>
      <c r="D266" s="191" t="s">
        <v>137</v>
      </c>
      <c r="E266" s="200" t="s">
        <v>19</v>
      </c>
      <c r="F266" s="201" t="s">
        <v>368</v>
      </c>
      <c r="G266" s="199"/>
      <c r="H266" s="200" t="s">
        <v>19</v>
      </c>
      <c r="I266" s="202"/>
      <c r="J266" s="199"/>
      <c r="K266" s="199"/>
      <c r="L266" s="203"/>
      <c r="M266" s="204"/>
      <c r="N266" s="205"/>
      <c r="O266" s="205"/>
      <c r="P266" s="205"/>
      <c r="Q266" s="205"/>
      <c r="R266" s="205"/>
      <c r="S266" s="205"/>
      <c r="T266" s="206"/>
      <c r="AT266" s="207" t="s">
        <v>137</v>
      </c>
      <c r="AU266" s="207" t="s">
        <v>82</v>
      </c>
      <c r="AV266" s="13" t="s">
        <v>80</v>
      </c>
      <c r="AW266" s="13" t="s">
        <v>33</v>
      </c>
      <c r="AX266" s="13" t="s">
        <v>72</v>
      </c>
      <c r="AY266" s="207" t="s">
        <v>125</v>
      </c>
    </row>
    <row r="267" spans="2:51" s="14" customFormat="1" ht="12">
      <c r="B267" s="208"/>
      <c r="C267" s="209"/>
      <c r="D267" s="191" t="s">
        <v>137</v>
      </c>
      <c r="E267" s="210" t="s">
        <v>19</v>
      </c>
      <c r="F267" s="211" t="s">
        <v>80</v>
      </c>
      <c r="G267" s="209"/>
      <c r="H267" s="212">
        <v>1</v>
      </c>
      <c r="I267" s="213"/>
      <c r="J267" s="209"/>
      <c r="K267" s="209"/>
      <c r="L267" s="214"/>
      <c r="M267" s="215"/>
      <c r="N267" s="216"/>
      <c r="O267" s="216"/>
      <c r="P267" s="216"/>
      <c r="Q267" s="216"/>
      <c r="R267" s="216"/>
      <c r="S267" s="216"/>
      <c r="T267" s="217"/>
      <c r="AT267" s="218" t="s">
        <v>137</v>
      </c>
      <c r="AU267" s="218" t="s">
        <v>82</v>
      </c>
      <c r="AV267" s="14" t="s">
        <v>82</v>
      </c>
      <c r="AW267" s="14" t="s">
        <v>33</v>
      </c>
      <c r="AX267" s="14" t="s">
        <v>80</v>
      </c>
      <c r="AY267" s="218" t="s">
        <v>125</v>
      </c>
    </row>
    <row r="268" spans="1:65" s="2" customFormat="1" ht="21.75" customHeight="1">
      <c r="A268" s="37"/>
      <c r="B268" s="38"/>
      <c r="C268" s="177" t="s">
        <v>369</v>
      </c>
      <c r="D268" s="177" t="s">
        <v>127</v>
      </c>
      <c r="E268" s="178" t="s">
        <v>370</v>
      </c>
      <c r="F268" s="179" t="s">
        <v>371</v>
      </c>
      <c r="G268" s="180" t="s">
        <v>325</v>
      </c>
      <c r="H268" s="181">
        <v>13.2</v>
      </c>
      <c r="I268" s="182"/>
      <c r="J268" s="183">
        <f>ROUND(I268*H268,2)</f>
        <v>0</v>
      </c>
      <c r="K268" s="184"/>
      <c r="L268" s="42"/>
      <c r="M268" s="185" t="s">
        <v>19</v>
      </c>
      <c r="N268" s="186" t="s">
        <v>43</v>
      </c>
      <c r="O268" s="67"/>
      <c r="P268" s="187">
        <f>O268*H268</f>
        <v>0</v>
      </c>
      <c r="Q268" s="187">
        <v>0</v>
      </c>
      <c r="R268" s="187">
        <f>Q268*H268</f>
        <v>0</v>
      </c>
      <c r="S268" s="187">
        <v>0</v>
      </c>
      <c r="T268" s="188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189" t="s">
        <v>262</v>
      </c>
      <c r="AT268" s="189" t="s">
        <v>127</v>
      </c>
      <c r="AU268" s="189" t="s">
        <v>82</v>
      </c>
      <c r="AY268" s="20" t="s">
        <v>125</v>
      </c>
      <c r="BE268" s="190">
        <f>IF(N268="základní",J268,0)</f>
        <v>0</v>
      </c>
      <c r="BF268" s="190">
        <f>IF(N268="snížená",J268,0)</f>
        <v>0</v>
      </c>
      <c r="BG268" s="190">
        <f>IF(N268="zákl. přenesená",J268,0)</f>
        <v>0</v>
      </c>
      <c r="BH268" s="190">
        <f>IF(N268="sníž. přenesená",J268,0)</f>
        <v>0</v>
      </c>
      <c r="BI268" s="190">
        <f>IF(N268="nulová",J268,0)</f>
        <v>0</v>
      </c>
      <c r="BJ268" s="20" t="s">
        <v>80</v>
      </c>
      <c r="BK268" s="190">
        <f>ROUND(I268*H268,2)</f>
        <v>0</v>
      </c>
      <c r="BL268" s="20" t="s">
        <v>262</v>
      </c>
      <c r="BM268" s="189" t="s">
        <v>372</v>
      </c>
    </row>
    <row r="269" spans="1:47" s="2" customFormat="1" ht="12">
      <c r="A269" s="37"/>
      <c r="B269" s="38"/>
      <c r="C269" s="39"/>
      <c r="D269" s="191" t="s">
        <v>133</v>
      </c>
      <c r="E269" s="39"/>
      <c r="F269" s="192" t="s">
        <v>371</v>
      </c>
      <c r="G269" s="39"/>
      <c r="H269" s="39"/>
      <c r="I269" s="193"/>
      <c r="J269" s="39"/>
      <c r="K269" s="39"/>
      <c r="L269" s="42"/>
      <c r="M269" s="194"/>
      <c r="N269" s="195"/>
      <c r="O269" s="67"/>
      <c r="P269" s="67"/>
      <c r="Q269" s="67"/>
      <c r="R269" s="67"/>
      <c r="S269" s="67"/>
      <c r="T269" s="68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T269" s="20" t="s">
        <v>133</v>
      </c>
      <c r="AU269" s="20" t="s">
        <v>82</v>
      </c>
    </row>
    <row r="270" spans="2:51" s="14" customFormat="1" ht="12">
      <c r="B270" s="208"/>
      <c r="C270" s="209"/>
      <c r="D270" s="191" t="s">
        <v>137</v>
      </c>
      <c r="E270" s="210" t="s">
        <v>19</v>
      </c>
      <c r="F270" s="211" t="s">
        <v>357</v>
      </c>
      <c r="G270" s="209"/>
      <c r="H270" s="212">
        <v>13.2</v>
      </c>
      <c r="I270" s="213"/>
      <c r="J270" s="209"/>
      <c r="K270" s="209"/>
      <c r="L270" s="214"/>
      <c r="M270" s="215"/>
      <c r="N270" s="216"/>
      <c r="O270" s="216"/>
      <c r="P270" s="216"/>
      <c r="Q270" s="216"/>
      <c r="R270" s="216"/>
      <c r="S270" s="216"/>
      <c r="T270" s="217"/>
      <c r="AT270" s="218" t="s">
        <v>137</v>
      </c>
      <c r="AU270" s="218" t="s">
        <v>82</v>
      </c>
      <c r="AV270" s="14" t="s">
        <v>82</v>
      </c>
      <c r="AW270" s="14" t="s">
        <v>33</v>
      </c>
      <c r="AX270" s="14" t="s">
        <v>80</v>
      </c>
      <c r="AY270" s="218" t="s">
        <v>125</v>
      </c>
    </row>
    <row r="271" spans="1:65" s="2" customFormat="1" ht="16.5" customHeight="1">
      <c r="A271" s="37"/>
      <c r="B271" s="38"/>
      <c r="C271" s="177" t="s">
        <v>373</v>
      </c>
      <c r="D271" s="177" t="s">
        <v>127</v>
      </c>
      <c r="E271" s="178" t="s">
        <v>374</v>
      </c>
      <c r="F271" s="179" t="s">
        <v>375</v>
      </c>
      <c r="G271" s="180" t="s">
        <v>361</v>
      </c>
      <c r="H271" s="181">
        <v>59.4</v>
      </c>
      <c r="I271" s="182"/>
      <c r="J271" s="183">
        <f>ROUND(I271*H271,2)</f>
        <v>0</v>
      </c>
      <c r="K271" s="184"/>
      <c r="L271" s="42"/>
      <c r="M271" s="185" t="s">
        <v>19</v>
      </c>
      <c r="N271" s="186" t="s">
        <v>43</v>
      </c>
      <c r="O271" s="67"/>
      <c r="P271" s="187">
        <f>O271*H271</f>
        <v>0</v>
      </c>
      <c r="Q271" s="187">
        <v>0.001</v>
      </c>
      <c r="R271" s="187">
        <f>Q271*H271</f>
        <v>0.0594</v>
      </c>
      <c r="S271" s="187">
        <v>0</v>
      </c>
      <c r="T271" s="188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189" t="s">
        <v>262</v>
      </c>
      <c r="AT271" s="189" t="s">
        <v>127</v>
      </c>
      <c r="AU271" s="189" t="s">
        <v>82</v>
      </c>
      <c r="AY271" s="20" t="s">
        <v>125</v>
      </c>
      <c r="BE271" s="190">
        <f>IF(N271="základní",J271,0)</f>
        <v>0</v>
      </c>
      <c r="BF271" s="190">
        <f>IF(N271="snížená",J271,0)</f>
        <v>0</v>
      </c>
      <c r="BG271" s="190">
        <f>IF(N271="zákl. přenesená",J271,0)</f>
        <v>0</v>
      </c>
      <c r="BH271" s="190">
        <f>IF(N271="sníž. přenesená",J271,0)</f>
        <v>0</v>
      </c>
      <c r="BI271" s="190">
        <f>IF(N271="nulová",J271,0)</f>
        <v>0</v>
      </c>
      <c r="BJ271" s="20" t="s">
        <v>80</v>
      </c>
      <c r="BK271" s="190">
        <f>ROUND(I271*H271,2)</f>
        <v>0</v>
      </c>
      <c r="BL271" s="20" t="s">
        <v>262</v>
      </c>
      <c r="BM271" s="189" t="s">
        <v>376</v>
      </c>
    </row>
    <row r="272" spans="1:47" s="2" customFormat="1" ht="12">
      <c r="A272" s="37"/>
      <c r="B272" s="38"/>
      <c r="C272" s="39"/>
      <c r="D272" s="191" t="s">
        <v>133</v>
      </c>
      <c r="E272" s="39"/>
      <c r="F272" s="192" t="s">
        <v>375</v>
      </c>
      <c r="G272" s="39"/>
      <c r="H272" s="39"/>
      <c r="I272" s="193"/>
      <c r="J272" s="39"/>
      <c r="K272" s="39"/>
      <c r="L272" s="42"/>
      <c r="M272" s="194"/>
      <c r="N272" s="195"/>
      <c r="O272" s="67"/>
      <c r="P272" s="67"/>
      <c r="Q272" s="67"/>
      <c r="R272" s="67"/>
      <c r="S272" s="67"/>
      <c r="T272" s="68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T272" s="20" t="s">
        <v>133</v>
      </c>
      <c r="AU272" s="20" t="s">
        <v>82</v>
      </c>
    </row>
    <row r="273" spans="2:51" s="13" customFormat="1" ht="12">
      <c r="B273" s="198"/>
      <c r="C273" s="199"/>
      <c r="D273" s="191" t="s">
        <v>137</v>
      </c>
      <c r="E273" s="200" t="s">
        <v>19</v>
      </c>
      <c r="F273" s="201" t="s">
        <v>377</v>
      </c>
      <c r="G273" s="199"/>
      <c r="H273" s="200" t="s">
        <v>19</v>
      </c>
      <c r="I273" s="202"/>
      <c r="J273" s="199"/>
      <c r="K273" s="199"/>
      <c r="L273" s="203"/>
      <c r="M273" s="204"/>
      <c r="N273" s="205"/>
      <c r="O273" s="205"/>
      <c r="P273" s="205"/>
      <c r="Q273" s="205"/>
      <c r="R273" s="205"/>
      <c r="S273" s="205"/>
      <c r="T273" s="206"/>
      <c r="AT273" s="207" t="s">
        <v>137</v>
      </c>
      <c r="AU273" s="207" t="s">
        <v>82</v>
      </c>
      <c r="AV273" s="13" t="s">
        <v>80</v>
      </c>
      <c r="AW273" s="13" t="s">
        <v>33</v>
      </c>
      <c r="AX273" s="13" t="s">
        <v>72</v>
      </c>
      <c r="AY273" s="207" t="s">
        <v>125</v>
      </c>
    </row>
    <row r="274" spans="2:51" s="14" customFormat="1" ht="12">
      <c r="B274" s="208"/>
      <c r="C274" s="209"/>
      <c r="D274" s="191" t="s">
        <v>137</v>
      </c>
      <c r="E274" s="210" t="s">
        <v>19</v>
      </c>
      <c r="F274" s="211" t="s">
        <v>378</v>
      </c>
      <c r="G274" s="209"/>
      <c r="H274" s="212">
        <v>59.4</v>
      </c>
      <c r="I274" s="213"/>
      <c r="J274" s="209"/>
      <c r="K274" s="209"/>
      <c r="L274" s="214"/>
      <c r="M274" s="215"/>
      <c r="N274" s="216"/>
      <c r="O274" s="216"/>
      <c r="P274" s="216"/>
      <c r="Q274" s="216"/>
      <c r="R274" s="216"/>
      <c r="S274" s="216"/>
      <c r="T274" s="217"/>
      <c r="AT274" s="218" t="s">
        <v>137</v>
      </c>
      <c r="AU274" s="218" t="s">
        <v>82</v>
      </c>
      <c r="AV274" s="14" t="s">
        <v>82</v>
      </c>
      <c r="AW274" s="14" t="s">
        <v>33</v>
      </c>
      <c r="AX274" s="14" t="s">
        <v>80</v>
      </c>
      <c r="AY274" s="218" t="s">
        <v>125</v>
      </c>
    </row>
    <row r="275" spans="1:65" s="2" customFormat="1" ht="33" customHeight="1">
      <c r="A275" s="37"/>
      <c r="B275" s="38"/>
      <c r="C275" s="177" t="s">
        <v>379</v>
      </c>
      <c r="D275" s="177" t="s">
        <v>127</v>
      </c>
      <c r="E275" s="178" t="s">
        <v>380</v>
      </c>
      <c r="F275" s="179" t="s">
        <v>381</v>
      </c>
      <c r="G275" s="180" t="s">
        <v>299</v>
      </c>
      <c r="H275" s="181">
        <v>1</v>
      </c>
      <c r="I275" s="182"/>
      <c r="J275" s="183">
        <f>ROUND(I275*H275,2)</f>
        <v>0</v>
      </c>
      <c r="K275" s="184"/>
      <c r="L275" s="42"/>
      <c r="M275" s="185" t="s">
        <v>19</v>
      </c>
      <c r="N275" s="186" t="s">
        <v>43</v>
      </c>
      <c r="O275" s="67"/>
      <c r="P275" s="187">
        <f>O275*H275</f>
        <v>0</v>
      </c>
      <c r="Q275" s="187">
        <v>0</v>
      </c>
      <c r="R275" s="187">
        <f>Q275*H275</f>
        <v>0</v>
      </c>
      <c r="S275" s="187">
        <v>0</v>
      </c>
      <c r="T275" s="188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189" t="s">
        <v>262</v>
      </c>
      <c r="AT275" s="189" t="s">
        <v>127</v>
      </c>
      <c r="AU275" s="189" t="s">
        <v>82</v>
      </c>
      <c r="AY275" s="20" t="s">
        <v>125</v>
      </c>
      <c r="BE275" s="190">
        <f>IF(N275="základní",J275,0)</f>
        <v>0</v>
      </c>
      <c r="BF275" s="190">
        <f>IF(N275="snížená",J275,0)</f>
        <v>0</v>
      </c>
      <c r="BG275" s="190">
        <f>IF(N275="zákl. přenesená",J275,0)</f>
        <v>0</v>
      </c>
      <c r="BH275" s="190">
        <f>IF(N275="sníž. přenesená",J275,0)</f>
        <v>0</v>
      </c>
      <c r="BI275" s="190">
        <f>IF(N275="nulová",J275,0)</f>
        <v>0</v>
      </c>
      <c r="BJ275" s="20" t="s">
        <v>80</v>
      </c>
      <c r="BK275" s="190">
        <f>ROUND(I275*H275,2)</f>
        <v>0</v>
      </c>
      <c r="BL275" s="20" t="s">
        <v>262</v>
      </c>
      <c r="BM275" s="189" t="s">
        <v>382</v>
      </c>
    </row>
    <row r="276" spans="1:47" s="2" customFormat="1" ht="19.5">
      <c r="A276" s="37"/>
      <c r="B276" s="38"/>
      <c r="C276" s="39"/>
      <c r="D276" s="191" t="s">
        <v>133</v>
      </c>
      <c r="E276" s="39"/>
      <c r="F276" s="192" t="s">
        <v>381</v>
      </c>
      <c r="G276" s="39"/>
      <c r="H276" s="39"/>
      <c r="I276" s="193"/>
      <c r="J276" s="39"/>
      <c r="K276" s="39"/>
      <c r="L276" s="42"/>
      <c r="M276" s="194"/>
      <c r="N276" s="195"/>
      <c r="O276" s="67"/>
      <c r="P276" s="67"/>
      <c r="Q276" s="67"/>
      <c r="R276" s="67"/>
      <c r="S276" s="67"/>
      <c r="T276" s="68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T276" s="20" t="s">
        <v>133</v>
      </c>
      <c r="AU276" s="20" t="s">
        <v>82</v>
      </c>
    </row>
    <row r="277" spans="2:51" s="13" customFormat="1" ht="12">
      <c r="B277" s="198"/>
      <c r="C277" s="199"/>
      <c r="D277" s="191" t="s">
        <v>137</v>
      </c>
      <c r="E277" s="200" t="s">
        <v>19</v>
      </c>
      <c r="F277" s="201" t="s">
        <v>383</v>
      </c>
      <c r="G277" s="199"/>
      <c r="H277" s="200" t="s">
        <v>19</v>
      </c>
      <c r="I277" s="202"/>
      <c r="J277" s="199"/>
      <c r="K277" s="199"/>
      <c r="L277" s="203"/>
      <c r="M277" s="204"/>
      <c r="N277" s="205"/>
      <c r="O277" s="205"/>
      <c r="P277" s="205"/>
      <c r="Q277" s="205"/>
      <c r="R277" s="205"/>
      <c r="S277" s="205"/>
      <c r="T277" s="206"/>
      <c r="AT277" s="207" t="s">
        <v>137</v>
      </c>
      <c r="AU277" s="207" t="s">
        <v>82</v>
      </c>
      <c r="AV277" s="13" t="s">
        <v>80</v>
      </c>
      <c r="AW277" s="13" t="s">
        <v>33</v>
      </c>
      <c r="AX277" s="13" t="s">
        <v>72</v>
      </c>
      <c r="AY277" s="207" t="s">
        <v>125</v>
      </c>
    </row>
    <row r="278" spans="2:51" s="14" customFormat="1" ht="12">
      <c r="B278" s="208"/>
      <c r="C278" s="209"/>
      <c r="D278" s="191" t="s">
        <v>137</v>
      </c>
      <c r="E278" s="210" t="s">
        <v>19</v>
      </c>
      <c r="F278" s="211" t="s">
        <v>80</v>
      </c>
      <c r="G278" s="209"/>
      <c r="H278" s="212">
        <v>1</v>
      </c>
      <c r="I278" s="213"/>
      <c r="J278" s="209"/>
      <c r="K278" s="209"/>
      <c r="L278" s="214"/>
      <c r="M278" s="215"/>
      <c r="N278" s="216"/>
      <c r="O278" s="216"/>
      <c r="P278" s="216"/>
      <c r="Q278" s="216"/>
      <c r="R278" s="216"/>
      <c r="S278" s="216"/>
      <c r="T278" s="217"/>
      <c r="AT278" s="218" t="s">
        <v>137</v>
      </c>
      <c r="AU278" s="218" t="s">
        <v>82</v>
      </c>
      <c r="AV278" s="14" t="s">
        <v>82</v>
      </c>
      <c r="AW278" s="14" t="s">
        <v>33</v>
      </c>
      <c r="AX278" s="14" t="s">
        <v>80</v>
      </c>
      <c r="AY278" s="218" t="s">
        <v>125</v>
      </c>
    </row>
    <row r="279" spans="1:65" s="2" customFormat="1" ht="16.5" customHeight="1">
      <c r="A279" s="37"/>
      <c r="B279" s="38"/>
      <c r="C279" s="177" t="s">
        <v>384</v>
      </c>
      <c r="D279" s="177" t="s">
        <v>127</v>
      </c>
      <c r="E279" s="178" t="s">
        <v>385</v>
      </c>
      <c r="F279" s="179" t="s">
        <v>386</v>
      </c>
      <c r="G279" s="180" t="s">
        <v>308</v>
      </c>
      <c r="H279" s="181">
        <v>47</v>
      </c>
      <c r="I279" s="182"/>
      <c r="J279" s="183">
        <f>ROUND(I279*H279,2)</f>
        <v>0</v>
      </c>
      <c r="K279" s="184"/>
      <c r="L279" s="42"/>
      <c r="M279" s="185" t="s">
        <v>19</v>
      </c>
      <c r="N279" s="186" t="s">
        <v>43</v>
      </c>
      <c r="O279" s="67"/>
      <c r="P279" s="187">
        <f>O279*H279</f>
        <v>0</v>
      </c>
      <c r="Q279" s="187">
        <v>5E-05</v>
      </c>
      <c r="R279" s="187">
        <f>Q279*H279</f>
        <v>0.00235</v>
      </c>
      <c r="S279" s="187">
        <v>0</v>
      </c>
      <c r="T279" s="188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189" t="s">
        <v>262</v>
      </c>
      <c r="AT279" s="189" t="s">
        <v>127</v>
      </c>
      <c r="AU279" s="189" t="s">
        <v>82</v>
      </c>
      <c r="AY279" s="20" t="s">
        <v>125</v>
      </c>
      <c r="BE279" s="190">
        <f>IF(N279="základní",J279,0)</f>
        <v>0</v>
      </c>
      <c r="BF279" s="190">
        <f>IF(N279="snížená",J279,0)</f>
        <v>0</v>
      </c>
      <c r="BG279" s="190">
        <f>IF(N279="zákl. přenesená",J279,0)</f>
        <v>0</v>
      </c>
      <c r="BH279" s="190">
        <f>IF(N279="sníž. přenesená",J279,0)</f>
        <v>0</v>
      </c>
      <c r="BI279" s="190">
        <f>IF(N279="nulová",J279,0)</f>
        <v>0</v>
      </c>
      <c r="BJ279" s="20" t="s">
        <v>80</v>
      </c>
      <c r="BK279" s="190">
        <f>ROUND(I279*H279,2)</f>
        <v>0</v>
      </c>
      <c r="BL279" s="20" t="s">
        <v>262</v>
      </c>
      <c r="BM279" s="189" t="s">
        <v>387</v>
      </c>
    </row>
    <row r="280" spans="1:47" s="2" customFormat="1" ht="12">
      <c r="A280" s="37"/>
      <c r="B280" s="38"/>
      <c r="C280" s="39"/>
      <c r="D280" s="191" t="s">
        <v>133</v>
      </c>
      <c r="E280" s="39"/>
      <c r="F280" s="192" t="s">
        <v>386</v>
      </c>
      <c r="G280" s="39"/>
      <c r="H280" s="39"/>
      <c r="I280" s="193"/>
      <c r="J280" s="39"/>
      <c r="K280" s="39"/>
      <c r="L280" s="42"/>
      <c r="M280" s="194"/>
      <c r="N280" s="195"/>
      <c r="O280" s="67"/>
      <c r="P280" s="67"/>
      <c r="Q280" s="67"/>
      <c r="R280" s="67"/>
      <c r="S280" s="67"/>
      <c r="T280" s="68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T280" s="20" t="s">
        <v>133</v>
      </c>
      <c r="AU280" s="20" t="s">
        <v>82</v>
      </c>
    </row>
    <row r="281" spans="2:51" s="13" customFormat="1" ht="12">
      <c r="B281" s="198"/>
      <c r="C281" s="199"/>
      <c r="D281" s="191" t="s">
        <v>137</v>
      </c>
      <c r="E281" s="200" t="s">
        <v>19</v>
      </c>
      <c r="F281" s="201" t="s">
        <v>388</v>
      </c>
      <c r="G281" s="199"/>
      <c r="H281" s="200" t="s">
        <v>19</v>
      </c>
      <c r="I281" s="202"/>
      <c r="J281" s="199"/>
      <c r="K281" s="199"/>
      <c r="L281" s="203"/>
      <c r="M281" s="204"/>
      <c r="N281" s="205"/>
      <c r="O281" s="205"/>
      <c r="P281" s="205"/>
      <c r="Q281" s="205"/>
      <c r="R281" s="205"/>
      <c r="S281" s="205"/>
      <c r="T281" s="206"/>
      <c r="AT281" s="207" t="s">
        <v>137</v>
      </c>
      <c r="AU281" s="207" t="s">
        <v>82</v>
      </c>
      <c r="AV281" s="13" t="s">
        <v>80</v>
      </c>
      <c r="AW281" s="13" t="s">
        <v>33</v>
      </c>
      <c r="AX281" s="13" t="s">
        <v>72</v>
      </c>
      <c r="AY281" s="207" t="s">
        <v>125</v>
      </c>
    </row>
    <row r="282" spans="2:51" s="14" customFormat="1" ht="12">
      <c r="B282" s="208"/>
      <c r="C282" s="209"/>
      <c r="D282" s="191" t="s">
        <v>137</v>
      </c>
      <c r="E282" s="210" t="s">
        <v>19</v>
      </c>
      <c r="F282" s="211" t="s">
        <v>389</v>
      </c>
      <c r="G282" s="209"/>
      <c r="H282" s="212">
        <v>47</v>
      </c>
      <c r="I282" s="213"/>
      <c r="J282" s="209"/>
      <c r="K282" s="209"/>
      <c r="L282" s="214"/>
      <c r="M282" s="215"/>
      <c r="N282" s="216"/>
      <c r="O282" s="216"/>
      <c r="P282" s="216"/>
      <c r="Q282" s="216"/>
      <c r="R282" s="216"/>
      <c r="S282" s="216"/>
      <c r="T282" s="217"/>
      <c r="AT282" s="218" t="s">
        <v>137</v>
      </c>
      <c r="AU282" s="218" t="s">
        <v>82</v>
      </c>
      <c r="AV282" s="14" t="s">
        <v>82</v>
      </c>
      <c r="AW282" s="14" t="s">
        <v>33</v>
      </c>
      <c r="AX282" s="14" t="s">
        <v>80</v>
      </c>
      <c r="AY282" s="218" t="s">
        <v>125</v>
      </c>
    </row>
    <row r="283" spans="1:65" s="2" customFormat="1" ht="24.2" customHeight="1">
      <c r="A283" s="37"/>
      <c r="B283" s="38"/>
      <c r="C283" s="241" t="s">
        <v>390</v>
      </c>
      <c r="D283" s="241" t="s">
        <v>391</v>
      </c>
      <c r="E283" s="242" t="s">
        <v>392</v>
      </c>
      <c r="F283" s="243" t="s">
        <v>393</v>
      </c>
      <c r="G283" s="244" t="s">
        <v>308</v>
      </c>
      <c r="H283" s="245">
        <v>47</v>
      </c>
      <c r="I283" s="246"/>
      <c r="J283" s="247">
        <f>ROUND(I283*H283,2)</f>
        <v>0</v>
      </c>
      <c r="K283" s="248"/>
      <c r="L283" s="249"/>
      <c r="M283" s="250" t="s">
        <v>19</v>
      </c>
      <c r="N283" s="251" t="s">
        <v>43</v>
      </c>
      <c r="O283" s="67"/>
      <c r="P283" s="187">
        <f>O283*H283</f>
        <v>0</v>
      </c>
      <c r="Q283" s="187">
        <v>0.0075</v>
      </c>
      <c r="R283" s="187">
        <f>Q283*H283</f>
        <v>0.3525</v>
      </c>
      <c r="S283" s="187">
        <v>0</v>
      </c>
      <c r="T283" s="188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189" t="s">
        <v>369</v>
      </c>
      <c r="AT283" s="189" t="s">
        <v>391</v>
      </c>
      <c r="AU283" s="189" t="s">
        <v>82</v>
      </c>
      <c r="AY283" s="20" t="s">
        <v>125</v>
      </c>
      <c r="BE283" s="190">
        <f>IF(N283="základní",J283,0)</f>
        <v>0</v>
      </c>
      <c r="BF283" s="190">
        <f>IF(N283="snížená",J283,0)</f>
        <v>0</v>
      </c>
      <c r="BG283" s="190">
        <f>IF(N283="zákl. přenesená",J283,0)</f>
        <v>0</v>
      </c>
      <c r="BH283" s="190">
        <f>IF(N283="sníž. přenesená",J283,0)</f>
        <v>0</v>
      </c>
      <c r="BI283" s="190">
        <f>IF(N283="nulová",J283,0)</f>
        <v>0</v>
      </c>
      <c r="BJ283" s="20" t="s">
        <v>80</v>
      </c>
      <c r="BK283" s="190">
        <f>ROUND(I283*H283,2)</f>
        <v>0</v>
      </c>
      <c r="BL283" s="20" t="s">
        <v>262</v>
      </c>
      <c r="BM283" s="189" t="s">
        <v>394</v>
      </c>
    </row>
    <row r="284" spans="1:47" s="2" customFormat="1" ht="19.5">
      <c r="A284" s="37"/>
      <c r="B284" s="38"/>
      <c r="C284" s="39"/>
      <c r="D284" s="191" t="s">
        <v>133</v>
      </c>
      <c r="E284" s="39"/>
      <c r="F284" s="192" t="s">
        <v>393</v>
      </c>
      <c r="G284" s="39"/>
      <c r="H284" s="39"/>
      <c r="I284" s="193"/>
      <c r="J284" s="39"/>
      <c r="K284" s="39"/>
      <c r="L284" s="42"/>
      <c r="M284" s="194"/>
      <c r="N284" s="195"/>
      <c r="O284" s="67"/>
      <c r="P284" s="67"/>
      <c r="Q284" s="67"/>
      <c r="R284" s="67"/>
      <c r="S284" s="67"/>
      <c r="T284" s="68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T284" s="20" t="s">
        <v>133</v>
      </c>
      <c r="AU284" s="20" t="s">
        <v>82</v>
      </c>
    </row>
    <row r="285" spans="1:65" s="2" customFormat="1" ht="24.2" customHeight="1">
      <c r="A285" s="37"/>
      <c r="B285" s="38"/>
      <c r="C285" s="177" t="s">
        <v>395</v>
      </c>
      <c r="D285" s="177" t="s">
        <v>127</v>
      </c>
      <c r="E285" s="178" t="s">
        <v>396</v>
      </c>
      <c r="F285" s="179" t="s">
        <v>397</v>
      </c>
      <c r="G285" s="180" t="s">
        <v>308</v>
      </c>
      <c r="H285" s="181">
        <v>14</v>
      </c>
      <c r="I285" s="182"/>
      <c r="J285" s="183">
        <f>ROUND(I285*H285,2)</f>
        <v>0</v>
      </c>
      <c r="K285" s="184"/>
      <c r="L285" s="42"/>
      <c r="M285" s="185" t="s">
        <v>19</v>
      </c>
      <c r="N285" s="186" t="s">
        <v>43</v>
      </c>
      <c r="O285" s="67"/>
      <c r="P285" s="187">
        <f>O285*H285</f>
        <v>0</v>
      </c>
      <c r="Q285" s="187">
        <v>0.031</v>
      </c>
      <c r="R285" s="187">
        <f>Q285*H285</f>
        <v>0.434</v>
      </c>
      <c r="S285" s="187">
        <v>0</v>
      </c>
      <c r="T285" s="188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189" t="s">
        <v>262</v>
      </c>
      <c r="AT285" s="189" t="s">
        <v>127</v>
      </c>
      <c r="AU285" s="189" t="s">
        <v>82</v>
      </c>
      <c r="AY285" s="20" t="s">
        <v>125</v>
      </c>
      <c r="BE285" s="190">
        <f>IF(N285="základní",J285,0)</f>
        <v>0</v>
      </c>
      <c r="BF285" s="190">
        <f>IF(N285="snížená",J285,0)</f>
        <v>0</v>
      </c>
      <c r="BG285" s="190">
        <f>IF(N285="zákl. přenesená",J285,0)</f>
        <v>0</v>
      </c>
      <c r="BH285" s="190">
        <f>IF(N285="sníž. přenesená",J285,0)</f>
        <v>0</v>
      </c>
      <c r="BI285" s="190">
        <f>IF(N285="nulová",J285,0)</f>
        <v>0</v>
      </c>
      <c r="BJ285" s="20" t="s">
        <v>80</v>
      </c>
      <c r="BK285" s="190">
        <f>ROUND(I285*H285,2)</f>
        <v>0</v>
      </c>
      <c r="BL285" s="20" t="s">
        <v>262</v>
      </c>
      <c r="BM285" s="189" t="s">
        <v>398</v>
      </c>
    </row>
    <row r="286" spans="1:47" s="2" customFormat="1" ht="12">
      <c r="A286" s="37"/>
      <c r="B286" s="38"/>
      <c r="C286" s="39"/>
      <c r="D286" s="191" t="s">
        <v>133</v>
      </c>
      <c r="E286" s="39"/>
      <c r="F286" s="192" t="s">
        <v>399</v>
      </c>
      <c r="G286" s="39"/>
      <c r="H286" s="39"/>
      <c r="I286" s="193"/>
      <c r="J286" s="39"/>
      <c r="K286" s="39"/>
      <c r="L286" s="42"/>
      <c r="M286" s="194"/>
      <c r="N286" s="195"/>
      <c r="O286" s="67"/>
      <c r="P286" s="67"/>
      <c r="Q286" s="67"/>
      <c r="R286" s="67"/>
      <c r="S286" s="67"/>
      <c r="T286" s="68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T286" s="20" t="s">
        <v>133</v>
      </c>
      <c r="AU286" s="20" t="s">
        <v>82</v>
      </c>
    </row>
    <row r="287" spans="2:51" s="14" customFormat="1" ht="12">
      <c r="B287" s="208"/>
      <c r="C287" s="209"/>
      <c r="D287" s="191" t="s">
        <v>137</v>
      </c>
      <c r="E287" s="210" t="s">
        <v>19</v>
      </c>
      <c r="F287" s="211" t="s">
        <v>246</v>
      </c>
      <c r="G287" s="209"/>
      <c r="H287" s="212">
        <v>14</v>
      </c>
      <c r="I287" s="213"/>
      <c r="J287" s="209"/>
      <c r="K287" s="209"/>
      <c r="L287" s="214"/>
      <c r="M287" s="215"/>
      <c r="N287" s="216"/>
      <c r="O287" s="216"/>
      <c r="P287" s="216"/>
      <c r="Q287" s="216"/>
      <c r="R287" s="216"/>
      <c r="S287" s="216"/>
      <c r="T287" s="217"/>
      <c r="AT287" s="218" t="s">
        <v>137</v>
      </c>
      <c r="AU287" s="218" t="s">
        <v>82</v>
      </c>
      <c r="AV287" s="14" t="s">
        <v>82</v>
      </c>
      <c r="AW287" s="14" t="s">
        <v>33</v>
      </c>
      <c r="AX287" s="14" t="s">
        <v>80</v>
      </c>
      <c r="AY287" s="218" t="s">
        <v>125</v>
      </c>
    </row>
    <row r="288" spans="1:65" s="2" customFormat="1" ht="16.5" customHeight="1">
      <c r="A288" s="37"/>
      <c r="B288" s="38"/>
      <c r="C288" s="177" t="s">
        <v>400</v>
      </c>
      <c r="D288" s="177" t="s">
        <v>127</v>
      </c>
      <c r="E288" s="178" t="s">
        <v>401</v>
      </c>
      <c r="F288" s="179" t="s">
        <v>402</v>
      </c>
      <c r="G288" s="180" t="s">
        <v>361</v>
      </c>
      <c r="H288" s="181">
        <v>966</v>
      </c>
      <c r="I288" s="182"/>
      <c r="J288" s="183">
        <f>ROUND(I288*H288,2)</f>
        <v>0</v>
      </c>
      <c r="K288" s="184"/>
      <c r="L288" s="42"/>
      <c r="M288" s="185" t="s">
        <v>19</v>
      </c>
      <c r="N288" s="186" t="s">
        <v>43</v>
      </c>
      <c r="O288" s="67"/>
      <c r="P288" s="187">
        <f>O288*H288</f>
        <v>0</v>
      </c>
      <c r="Q288" s="187">
        <v>0.0011</v>
      </c>
      <c r="R288" s="187">
        <f>Q288*H288</f>
        <v>1.0626</v>
      </c>
      <c r="S288" s="187">
        <v>0</v>
      </c>
      <c r="T288" s="188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189" t="s">
        <v>262</v>
      </c>
      <c r="AT288" s="189" t="s">
        <v>127</v>
      </c>
      <c r="AU288" s="189" t="s">
        <v>82</v>
      </c>
      <c r="AY288" s="20" t="s">
        <v>125</v>
      </c>
      <c r="BE288" s="190">
        <f>IF(N288="základní",J288,0)</f>
        <v>0</v>
      </c>
      <c r="BF288" s="190">
        <f>IF(N288="snížená",J288,0)</f>
        <v>0</v>
      </c>
      <c r="BG288" s="190">
        <f>IF(N288="zákl. přenesená",J288,0)</f>
        <v>0</v>
      </c>
      <c r="BH288" s="190">
        <f>IF(N288="sníž. přenesená",J288,0)</f>
        <v>0</v>
      </c>
      <c r="BI288" s="190">
        <f>IF(N288="nulová",J288,0)</f>
        <v>0</v>
      </c>
      <c r="BJ288" s="20" t="s">
        <v>80</v>
      </c>
      <c r="BK288" s="190">
        <f>ROUND(I288*H288,2)</f>
        <v>0</v>
      </c>
      <c r="BL288" s="20" t="s">
        <v>262</v>
      </c>
      <c r="BM288" s="189" t="s">
        <v>403</v>
      </c>
    </row>
    <row r="289" spans="1:47" s="2" customFormat="1" ht="12">
      <c r="A289" s="37"/>
      <c r="B289" s="38"/>
      <c r="C289" s="39"/>
      <c r="D289" s="191" t="s">
        <v>133</v>
      </c>
      <c r="E289" s="39"/>
      <c r="F289" s="192" t="s">
        <v>402</v>
      </c>
      <c r="G289" s="39"/>
      <c r="H289" s="39"/>
      <c r="I289" s="193"/>
      <c r="J289" s="39"/>
      <c r="K289" s="39"/>
      <c r="L289" s="42"/>
      <c r="M289" s="194"/>
      <c r="N289" s="195"/>
      <c r="O289" s="67"/>
      <c r="P289" s="67"/>
      <c r="Q289" s="67"/>
      <c r="R289" s="67"/>
      <c r="S289" s="67"/>
      <c r="T289" s="68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T289" s="20" t="s">
        <v>133</v>
      </c>
      <c r="AU289" s="20" t="s">
        <v>82</v>
      </c>
    </row>
    <row r="290" spans="2:51" s="14" customFormat="1" ht="12">
      <c r="B290" s="208"/>
      <c r="C290" s="209"/>
      <c r="D290" s="191" t="s">
        <v>137</v>
      </c>
      <c r="E290" s="210" t="s">
        <v>19</v>
      </c>
      <c r="F290" s="211" t="s">
        <v>404</v>
      </c>
      <c r="G290" s="209"/>
      <c r="H290" s="212">
        <v>966</v>
      </c>
      <c r="I290" s="213"/>
      <c r="J290" s="209"/>
      <c r="K290" s="209"/>
      <c r="L290" s="214"/>
      <c r="M290" s="215"/>
      <c r="N290" s="216"/>
      <c r="O290" s="216"/>
      <c r="P290" s="216"/>
      <c r="Q290" s="216"/>
      <c r="R290" s="216"/>
      <c r="S290" s="216"/>
      <c r="T290" s="217"/>
      <c r="AT290" s="218" t="s">
        <v>137</v>
      </c>
      <c r="AU290" s="218" t="s">
        <v>82</v>
      </c>
      <c r="AV290" s="14" t="s">
        <v>82</v>
      </c>
      <c r="AW290" s="14" t="s">
        <v>33</v>
      </c>
      <c r="AX290" s="14" t="s">
        <v>80</v>
      </c>
      <c r="AY290" s="218" t="s">
        <v>125</v>
      </c>
    </row>
    <row r="291" spans="1:65" s="2" customFormat="1" ht="24.2" customHeight="1">
      <c r="A291" s="37"/>
      <c r="B291" s="38"/>
      <c r="C291" s="177" t="s">
        <v>405</v>
      </c>
      <c r="D291" s="177" t="s">
        <v>127</v>
      </c>
      <c r="E291" s="178" t="s">
        <v>406</v>
      </c>
      <c r="F291" s="179" t="s">
        <v>407</v>
      </c>
      <c r="G291" s="180" t="s">
        <v>361</v>
      </c>
      <c r="H291" s="181">
        <v>214.365</v>
      </c>
      <c r="I291" s="182"/>
      <c r="J291" s="183">
        <f>ROUND(I291*H291,2)</f>
        <v>0</v>
      </c>
      <c r="K291" s="184"/>
      <c r="L291" s="42"/>
      <c r="M291" s="185" t="s">
        <v>19</v>
      </c>
      <c r="N291" s="186" t="s">
        <v>43</v>
      </c>
      <c r="O291" s="67"/>
      <c r="P291" s="187">
        <f>O291*H291</f>
        <v>0</v>
      </c>
      <c r="Q291" s="187">
        <v>0.0011</v>
      </c>
      <c r="R291" s="187">
        <f>Q291*H291</f>
        <v>0.23580150000000002</v>
      </c>
      <c r="S291" s="187">
        <v>0</v>
      </c>
      <c r="T291" s="188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189" t="s">
        <v>262</v>
      </c>
      <c r="AT291" s="189" t="s">
        <v>127</v>
      </c>
      <c r="AU291" s="189" t="s">
        <v>82</v>
      </c>
      <c r="AY291" s="20" t="s">
        <v>125</v>
      </c>
      <c r="BE291" s="190">
        <f>IF(N291="základní",J291,0)</f>
        <v>0</v>
      </c>
      <c r="BF291" s="190">
        <f>IF(N291="snížená",J291,0)</f>
        <v>0</v>
      </c>
      <c r="BG291" s="190">
        <f>IF(N291="zákl. přenesená",J291,0)</f>
        <v>0</v>
      </c>
      <c r="BH291" s="190">
        <f>IF(N291="sníž. přenesená",J291,0)</f>
        <v>0</v>
      </c>
      <c r="BI291" s="190">
        <f>IF(N291="nulová",J291,0)</f>
        <v>0</v>
      </c>
      <c r="BJ291" s="20" t="s">
        <v>80</v>
      </c>
      <c r="BK291" s="190">
        <f>ROUND(I291*H291,2)</f>
        <v>0</v>
      </c>
      <c r="BL291" s="20" t="s">
        <v>262</v>
      </c>
      <c r="BM291" s="189" t="s">
        <v>408</v>
      </c>
    </row>
    <row r="292" spans="1:47" s="2" customFormat="1" ht="12">
      <c r="A292" s="37"/>
      <c r="B292" s="38"/>
      <c r="C292" s="39"/>
      <c r="D292" s="191" t="s">
        <v>133</v>
      </c>
      <c r="E292" s="39"/>
      <c r="F292" s="192" t="s">
        <v>409</v>
      </c>
      <c r="G292" s="39"/>
      <c r="H292" s="39"/>
      <c r="I292" s="193"/>
      <c r="J292" s="39"/>
      <c r="K292" s="39"/>
      <c r="L292" s="42"/>
      <c r="M292" s="194"/>
      <c r="N292" s="195"/>
      <c r="O292" s="67"/>
      <c r="P292" s="67"/>
      <c r="Q292" s="67"/>
      <c r="R292" s="67"/>
      <c r="S292" s="67"/>
      <c r="T292" s="68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T292" s="20" t="s">
        <v>133</v>
      </c>
      <c r="AU292" s="20" t="s">
        <v>82</v>
      </c>
    </row>
    <row r="293" spans="2:51" s="14" customFormat="1" ht="12">
      <c r="B293" s="208"/>
      <c r="C293" s="209"/>
      <c r="D293" s="191" t="s">
        <v>137</v>
      </c>
      <c r="E293" s="210" t="s">
        <v>19</v>
      </c>
      <c r="F293" s="211" t="s">
        <v>410</v>
      </c>
      <c r="G293" s="209"/>
      <c r="H293" s="212">
        <v>214.365</v>
      </c>
      <c r="I293" s="213"/>
      <c r="J293" s="209"/>
      <c r="K293" s="209"/>
      <c r="L293" s="214"/>
      <c r="M293" s="215"/>
      <c r="N293" s="216"/>
      <c r="O293" s="216"/>
      <c r="P293" s="216"/>
      <c r="Q293" s="216"/>
      <c r="R293" s="216"/>
      <c r="S293" s="216"/>
      <c r="T293" s="217"/>
      <c r="AT293" s="218" t="s">
        <v>137</v>
      </c>
      <c r="AU293" s="218" t="s">
        <v>82</v>
      </c>
      <c r="AV293" s="14" t="s">
        <v>82</v>
      </c>
      <c r="AW293" s="14" t="s">
        <v>33</v>
      </c>
      <c r="AX293" s="14" t="s">
        <v>80</v>
      </c>
      <c r="AY293" s="218" t="s">
        <v>125</v>
      </c>
    </row>
    <row r="294" spans="1:65" s="2" customFormat="1" ht="24.2" customHeight="1">
      <c r="A294" s="37"/>
      <c r="B294" s="38"/>
      <c r="C294" s="177" t="s">
        <v>411</v>
      </c>
      <c r="D294" s="177" t="s">
        <v>127</v>
      </c>
      <c r="E294" s="178" t="s">
        <v>412</v>
      </c>
      <c r="F294" s="179" t="s">
        <v>413</v>
      </c>
      <c r="G294" s="180" t="s">
        <v>361</v>
      </c>
      <c r="H294" s="181">
        <v>158.98</v>
      </c>
      <c r="I294" s="182"/>
      <c r="J294" s="183">
        <f>ROUND(I294*H294,2)</f>
        <v>0</v>
      </c>
      <c r="K294" s="184"/>
      <c r="L294" s="42"/>
      <c r="M294" s="185" t="s">
        <v>19</v>
      </c>
      <c r="N294" s="186" t="s">
        <v>43</v>
      </c>
      <c r="O294" s="67"/>
      <c r="P294" s="187">
        <f>O294*H294</f>
        <v>0</v>
      </c>
      <c r="Q294" s="187">
        <v>0.0011</v>
      </c>
      <c r="R294" s="187">
        <f>Q294*H294</f>
        <v>0.174878</v>
      </c>
      <c r="S294" s="187">
        <v>0</v>
      </c>
      <c r="T294" s="188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189" t="s">
        <v>262</v>
      </c>
      <c r="AT294" s="189" t="s">
        <v>127</v>
      </c>
      <c r="AU294" s="189" t="s">
        <v>82</v>
      </c>
      <c r="AY294" s="20" t="s">
        <v>125</v>
      </c>
      <c r="BE294" s="190">
        <f>IF(N294="základní",J294,0)</f>
        <v>0</v>
      </c>
      <c r="BF294" s="190">
        <f>IF(N294="snížená",J294,0)</f>
        <v>0</v>
      </c>
      <c r="BG294" s="190">
        <f>IF(N294="zákl. přenesená",J294,0)</f>
        <v>0</v>
      </c>
      <c r="BH294" s="190">
        <f>IF(N294="sníž. přenesená",J294,0)</f>
        <v>0</v>
      </c>
      <c r="BI294" s="190">
        <f>IF(N294="nulová",J294,0)</f>
        <v>0</v>
      </c>
      <c r="BJ294" s="20" t="s">
        <v>80</v>
      </c>
      <c r="BK294" s="190">
        <f>ROUND(I294*H294,2)</f>
        <v>0</v>
      </c>
      <c r="BL294" s="20" t="s">
        <v>262</v>
      </c>
      <c r="BM294" s="189" t="s">
        <v>414</v>
      </c>
    </row>
    <row r="295" spans="1:47" s="2" customFormat="1" ht="19.5">
      <c r="A295" s="37"/>
      <c r="B295" s="38"/>
      <c r="C295" s="39"/>
      <c r="D295" s="191" t="s">
        <v>133</v>
      </c>
      <c r="E295" s="39"/>
      <c r="F295" s="192" t="s">
        <v>415</v>
      </c>
      <c r="G295" s="39"/>
      <c r="H295" s="39"/>
      <c r="I295" s="193"/>
      <c r="J295" s="39"/>
      <c r="K295" s="39"/>
      <c r="L295" s="42"/>
      <c r="M295" s="194"/>
      <c r="N295" s="195"/>
      <c r="O295" s="67"/>
      <c r="P295" s="67"/>
      <c r="Q295" s="67"/>
      <c r="R295" s="67"/>
      <c r="S295" s="67"/>
      <c r="T295" s="68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T295" s="20" t="s">
        <v>133</v>
      </c>
      <c r="AU295" s="20" t="s">
        <v>82</v>
      </c>
    </row>
    <row r="296" spans="2:51" s="13" customFormat="1" ht="12">
      <c r="B296" s="198"/>
      <c r="C296" s="199"/>
      <c r="D296" s="191" t="s">
        <v>137</v>
      </c>
      <c r="E296" s="200" t="s">
        <v>19</v>
      </c>
      <c r="F296" s="201" t="s">
        <v>416</v>
      </c>
      <c r="G296" s="199"/>
      <c r="H296" s="200" t="s">
        <v>19</v>
      </c>
      <c r="I296" s="202"/>
      <c r="J296" s="199"/>
      <c r="K296" s="199"/>
      <c r="L296" s="203"/>
      <c r="M296" s="204"/>
      <c r="N296" s="205"/>
      <c r="O296" s="205"/>
      <c r="P296" s="205"/>
      <c r="Q296" s="205"/>
      <c r="R296" s="205"/>
      <c r="S296" s="205"/>
      <c r="T296" s="206"/>
      <c r="AT296" s="207" t="s">
        <v>137</v>
      </c>
      <c r="AU296" s="207" t="s">
        <v>82</v>
      </c>
      <c r="AV296" s="13" t="s">
        <v>80</v>
      </c>
      <c r="AW296" s="13" t="s">
        <v>33</v>
      </c>
      <c r="AX296" s="13" t="s">
        <v>72</v>
      </c>
      <c r="AY296" s="207" t="s">
        <v>125</v>
      </c>
    </row>
    <row r="297" spans="2:51" s="14" customFormat="1" ht="12">
      <c r="B297" s="208"/>
      <c r="C297" s="209"/>
      <c r="D297" s="191" t="s">
        <v>137</v>
      </c>
      <c r="E297" s="210" t="s">
        <v>19</v>
      </c>
      <c r="F297" s="211" t="s">
        <v>417</v>
      </c>
      <c r="G297" s="209"/>
      <c r="H297" s="212">
        <v>158.98</v>
      </c>
      <c r="I297" s="213"/>
      <c r="J297" s="209"/>
      <c r="K297" s="209"/>
      <c r="L297" s="214"/>
      <c r="M297" s="215"/>
      <c r="N297" s="216"/>
      <c r="O297" s="216"/>
      <c r="P297" s="216"/>
      <c r="Q297" s="216"/>
      <c r="R297" s="216"/>
      <c r="S297" s="216"/>
      <c r="T297" s="217"/>
      <c r="AT297" s="218" t="s">
        <v>137</v>
      </c>
      <c r="AU297" s="218" t="s">
        <v>82</v>
      </c>
      <c r="AV297" s="14" t="s">
        <v>82</v>
      </c>
      <c r="AW297" s="14" t="s">
        <v>33</v>
      </c>
      <c r="AX297" s="14" t="s">
        <v>80</v>
      </c>
      <c r="AY297" s="218" t="s">
        <v>125</v>
      </c>
    </row>
    <row r="298" spans="1:65" s="2" customFormat="1" ht="21.75" customHeight="1">
      <c r="A298" s="37"/>
      <c r="B298" s="38"/>
      <c r="C298" s="177" t="s">
        <v>418</v>
      </c>
      <c r="D298" s="177" t="s">
        <v>127</v>
      </c>
      <c r="E298" s="178" t="s">
        <v>419</v>
      </c>
      <c r="F298" s="179" t="s">
        <v>420</v>
      </c>
      <c r="G298" s="180" t="s">
        <v>361</v>
      </c>
      <c r="H298" s="181">
        <v>23.715</v>
      </c>
      <c r="I298" s="182"/>
      <c r="J298" s="183">
        <f>ROUND(I298*H298,2)</f>
        <v>0</v>
      </c>
      <c r="K298" s="184"/>
      <c r="L298" s="42"/>
      <c r="M298" s="185" t="s">
        <v>19</v>
      </c>
      <c r="N298" s="186" t="s">
        <v>43</v>
      </c>
      <c r="O298" s="67"/>
      <c r="P298" s="187">
        <f>O298*H298</f>
        <v>0</v>
      </c>
      <c r="Q298" s="187">
        <v>0.0011</v>
      </c>
      <c r="R298" s="187">
        <f>Q298*H298</f>
        <v>0.026086500000000002</v>
      </c>
      <c r="S298" s="187">
        <v>0</v>
      </c>
      <c r="T298" s="188">
        <f>S298*H298</f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189" t="s">
        <v>262</v>
      </c>
      <c r="AT298" s="189" t="s">
        <v>127</v>
      </c>
      <c r="AU298" s="189" t="s">
        <v>82</v>
      </c>
      <c r="AY298" s="20" t="s">
        <v>125</v>
      </c>
      <c r="BE298" s="190">
        <f>IF(N298="základní",J298,0)</f>
        <v>0</v>
      </c>
      <c r="BF298" s="190">
        <f>IF(N298="snížená",J298,0)</f>
        <v>0</v>
      </c>
      <c r="BG298" s="190">
        <f>IF(N298="zákl. přenesená",J298,0)</f>
        <v>0</v>
      </c>
      <c r="BH298" s="190">
        <f>IF(N298="sníž. přenesená",J298,0)</f>
        <v>0</v>
      </c>
      <c r="BI298" s="190">
        <f>IF(N298="nulová",J298,0)</f>
        <v>0</v>
      </c>
      <c r="BJ298" s="20" t="s">
        <v>80</v>
      </c>
      <c r="BK298" s="190">
        <f>ROUND(I298*H298,2)</f>
        <v>0</v>
      </c>
      <c r="BL298" s="20" t="s">
        <v>262</v>
      </c>
      <c r="BM298" s="189" t="s">
        <v>421</v>
      </c>
    </row>
    <row r="299" spans="1:47" s="2" customFormat="1" ht="12">
      <c r="A299" s="37"/>
      <c r="B299" s="38"/>
      <c r="C299" s="39"/>
      <c r="D299" s="191" t="s">
        <v>133</v>
      </c>
      <c r="E299" s="39"/>
      <c r="F299" s="192" t="s">
        <v>422</v>
      </c>
      <c r="G299" s="39"/>
      <c r="H299" s="39"/>
      <c r="I299" s="193"/>
      <c r="J299" s="39"/>
      <c r="K299" s="39"/>
      <c r="L299" s="42"/>
      <c r="M299" s="194"/>
      <c r="N299" s="195"/>
      <c r="O299" s="67"/>
      <c r="P299" s="67"/>
      <c r="Q299" s="67"/>
      <c r="R299" s="67"/>
      <c r="S299" s="67"/>
      <c r="T299" s="68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T299" s="20" t="s">
        <v>133</v>
      </c>
      <c r="AU299" s="20" t="s">
        <v>82</v>
      </c>
    </row>
    <row r="300" spans="2:51" s="14" customFormat="1" ht="12">
      <c r="B300" s="208"/>
      <c r="C300" s="209"/>
      <c r="D300" s="191" t="s">
        <v>137</v>
      </c>
      <c r="E300" s="210" t="s">
        <v>19</v>
      </c>
      <c r="F300" s="211" t="s">
        <v>423</v>
      </c>
      <c r="G300" s="209"/>
      <c r="H300" s="212">
        <v>23.715</v>
      </c>
      <c r="I300" s="213"/>
      <c r="J300" s="209"/>
      <c r="K300" s="209"/>
      <c r="L300" s="214"/>
      <c r="M300" s="215"/>
      <c r="N300" s="216"/>
      <c r="O300" s="216"/>
      <c r="P300" s="216"/>
      <c r="Q300" s="216"/>
      <c r="R300" s="216"/>
      <c r="S300" s="216"/>
      <c r="T300" s="217"/>
      <c r="AT300" s="218" t="s">
        <v>137</v>
      </c>
      <c r="AU300" s="218" t="s">
        <v>82</v>
      </c>
      <c r="AV300" s="14" t="s">
        <v>82</v>
      </c>
      <c r="AW300" s="14" t="s">
        <v>33</v>
      </c>
      <c r="AX300" s="14" t="s">
        <v>80</v>
      </c>
      <c r="AY300" s="218" t="s">
        <v>125</v>
      </c>
    </row>
    <row r="301" spans="1:65" s="2" customFormat="1" ht="21.75" customHeight="1">
      <c r="A301" s="37"/>
      <c r="B301" s="38"/>
      <c r="C301" s="177" t="s">
        <v>424</v>
      </c>
      <c r="D301" s="177" t="s">
        <v>127</v>
      </c>
      <c r="E301" s="178" t="s">
        <v>425</v>
      </c>
      <c r="F301" s="179" t="s">
        <v>426</v>
      </c>
      <c r="G301" s="180" t="s">
        <v>361</v>
      </c>
      <c r="H301" s="181">
        <v>2483.983</v>
      </c>
      <c r="I301" s="182"/>
      <c r="J301" s="183">
        <f>ROUND(I301*H301,2)</f>
        <v>0</v>
      </c>
      <c r="K301" s="184"/>
      <c r="L301" s="42"/>
      <c r="M301" s="185" t="s">
        <v>19</v>
      </c>
      <c r="N301" s="186" t="s">
        <v>43</v>
      </c>
      <c r="O301" s="67"/>
      <c r="P301" s="187">
        <f>O301*H301</f>
        <v>0</v>
      </c>
      <c r="Q301" s="187">
        <v>0.001</v>
      </c>
      <c r="R301" s="187">
        <f>Q301*H301</f>
        <v>2.4839830000000003</v>
      </c>
      <c r="S301" s="187">
        <v>0</v>
      </c>
      <c r="T301" s="188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189" t="s">
        <v>262</v>
      </c>
      <c r="AT301" s="189" t="s">
        <v>127</v>
      </c>
      <c r="AU301" s="189" t="s">
        <v>82</v>
      </c>
      <c r="AY301" s="20" t="s">
        <v>125</v>
      </c>
      <c r="BE301" s="190">
        <f>IF(N301="základní",J301,0)</f>
        <v>0</v>
      </c>
      <c r="BF301" s="190">
        <f>IF(N301="snížená",J301,0)</f>
        <v>0</v>
      </c>
      <c r="BG301" s="190">
        <f>IF(N301="zákl. přenesená",J301,0)</f>
        <v>0</v>
      </c>
      <c r="BH301" s="190">
        <f>IF(N301="sníž. přenesená",J301,0)</f>
        <v>0</v>
      </c>
      <c r="BI301" s="190">
        <f>IF(N301="nulová",J301,0)</f>
        <v>0</v>
      </c>
      <c r="BJ301" s="20" t="s">
        <v>80</v>
      </c>
      <c r="BK301" s="190">
        <f>ROUND(I301*H301,2)</f>
        <v>0</v>
      </c>
      <c r="BL301" s="20" t="s">
        <v>262</v>
      </c>
      <c r="BM301" s="189" t="s">
        <v>427</v>
      </c>
    </row>
    <row r="302" spans="1:47" s="2" customFormat="1" ht="12">
      <c r="A302" s="37"/>
      <c r="B302" s="38"/>
      <c r="C302" s="39"/>
      <c r="D302" s="191" t="s">
        <v>133</v>
      </c>
      <c r="E302" s="39"/>
      <c r="F302" s="192" t="s">
        <v>426</v>
      </c>
      <c r="G302" s="39"/>
      <c r="H302" s="39"/>
      <c r="I302" s="193"/>
      <c r="J302" s="39"/>
      <c r="K302" s="39"/>
      <c r="L302" s="42"/>
      <c r="M302" s="194"/>
      <c r="N302" s="195"/>
      <c r="O302" s="67"/>
      <c r="P302" s="67"/>
      <c r="Q302" s="67"/>
      <c r="R302" s="67"/>
      <c r="S302" s="67"/>
      <c r="T302" s="68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T302" s="20" t="s">
        <v>133</v>
      </c>
      <c r="AU302" s="20" t="s">
        <v>82</v>
      </c>
    </row>
    <row r="303" spans="2:51" s="13" customFormat="1" ht="12">
      <c r="B303" s="198"/>
      <c r="C303" s="199"/>
      <c r="D303" s="191" t="s">
        <v>137</v>
      </c>
      <c r="E303" s="200" t="s">
        <v>19</v>
      </c>
      <c r="F303" s="201" t="s">
        <v>428</v>
      </c>
      <c r="G303" s="199"/>
      <c r="H303" s="200" t="s">
        <v>19</v>
      </c>
      <c r="I303" s="202"/>
      <c r="J303" s="199"/>
      <c r="K303" s="199"/>
      <c r="L303" s="203"/>
      <c r="M303" s="204"/>
      <c r="N303" s="205"/>
      <c r="O303" s="205"/>
      <c r="P303" s="205"/>
      <c r="Q303" s="205"/>
      <c r="R303" s="205"/>
      <c r="S303" s="205"/>
      <c r="T303" s="206"/>
      <c r="AT303" s="207" t="s">
        <v>137</v>
      </c>
      <c r="AU303" s="207" t="s">
        <v>82</v>
      </c>
      <c r="AV303" s="13" t="s">
        <v>80</v>
      </c>
      <c r="AW303" s="13" t="s">
        <v>33</v>
      </c>
      <c r="AX303" s="13" t="s">
        <v>72</v>
      </c>
      <c r="AY303" s="207" t="s">
        <v>125</v>
      </c>
    </row>
    <row r="304" spans="2:51" s="14" customFormat="1" ht="12">
      <c r="B304" s="208"/>
      <c r="C304" s="209"/>
      <c r="D304" s="191" t="s">
        <v>137</v>
      </c>
      <c r="E304" s="210" t="s">
        <v>19</v>
      </c>
      <c r="F304" s="211" t="s">
        <v>429</v>
      </c>
      <c r="G304" s="209"/>
      <c r="H304" s="212">
        <v>2450</v>
      </c>
      <c r="I304" s="213"/>
      <c r="J304" s="209"/>
      <c r="K304" s="209"/>
      <c r="L304" s="214"/>
      <c r="M304" s="215"/>
      <c r="N304" s="216"/>
      <c r="O304" s="216"/>
      <c r="P304" s="216"/>
      <c r="Q304" s="216"/>
      <c r="R304" s="216"/>
      <c r="S304" s="216"/>
      <c r="T304" s="217"/>
      <c r="AT304" s="218" t="s">
        <v>137</v>
      </c>
      <c r="AU304" s="218" t="s">
        <v>82</v>
      </c>
      <c r="AV304" s="14" t="s">
        <v>82</v>
      </c>
      <c r="AW304" s="14" t="s">
        <v>33</v>
      </c>
      <c r="AX304" s="14" t="s">
        <v>72</v>
      </c>
      <c r="AY304" s="218" t="s">
        <v>125</v>
      </c>
    </row>
    <row r="305" spans="2:51" s="14" customFormat="1" ht="12">
      <c r="B305" s="208"/>
      <c r="C305" s="209"/>
      <c r="D305" s="191" t="s">
        <v>137</v>
      </c>
      <c r="E305" s="210" t="s">
        <v>19</v>
      </c>
      <c r="F305" s="211" t="s">
        <v>430</v>
      </c>
      <c r="G305" s="209"/>
      <c r="H305" s="212">
        <v>-106.62</v>
      </c>
      <c r="I305" s="213"/>
      <c r="J305" s="209"/>
      <c r="K305" s="209"/>
      <c r="L305" s="214"/>
      <c r="M305" s="215"/>
      <c r="N305" s="216"/>
      <c r="O305" s="216"/>
      <c r="P305" s="216"/>
      <c r="Q305" s="216"/>
      <c r="R305" s="216"/>
      <c r="S305" s="216"/>
      <c r="T305" s="217"/>
      <c r="AT305" s="218" t="s">
        <v>137</v>
      </c>
      <c r="AU305" s="218" t="s">
        <v>82</v>
      </c>
      <c r="AV305" s="14" t="s">
        <v>82</v>
      </c>
      <c r="AW305" s="14" t="s">
        <v>33</v>
      </c>
      <c r="AX305" s="14" t="s">
        <v>72</v>
      </c>
      <c r="AY305" s="218" t="s">
        <v>125</v>
      </c>
    </row>
    <row r="306" spans="2:51" s="16" customFormat="1" ht="12">
      <c r="B306" s="230"/>
      <c r="C306" s="231"/>
      <c r="D306" s="191" t="s">
        <v>137</v>
      </c>
      <c r="E306" s="232" t="s">
        <v>19</v>
      </c>
      <c r="F306" s="233" t="s">
        <v>190</v>
      </c>
      <c r="G306" s="231"/>
      <c r="H306" s="234">
        <v>2343.38</v>
      </c>
      <c r="I306" s="235"/>
      <c r="J306" s="231"/>
      <c r="K306" s="231"/>
      <c r="L306" s="236"/>
      <c r="M306" s="237"/>
      <c r="N306" s="238"/>
      <c r="O306" s="238"/>
      <c r="P306" s="238"/>
      <c r="Q306" s="238"/>
      <c r="R306" s="238"/>
      <c r="S306" s="238"/>
      <c r="T306" s="239"/>
      <c r="AT306" s="240" t="s">
        <v>137</v>
      </c>
      <c r="AU306" s="240" t="s">
        <v>82</v>
      </c>
      <c r="AV306" s="16" t="s">
        <v>153</v>
      </c>
      <c r="AW306" s="16" t="s">
        <v>33</v>
      </c>
      <c r="AX306" s="16" t="s">
        <v>72</v>
      </c>
      <c r="AY306" s="240" t="s">
        <v>125</v>
      </c>
    </row>
    <row r="307" spans="2:51" s="14" customFormat="1" ht="12">
      <c r="B307" s="208"/>
      <c r="C307" s="209"/>
      <c r="D307" s="191" t="s">
        <v>137</v>
      </c>
      <c r="E307" s="210" t="s">
        <v>19</v>
      </c>
      <c r="F307" s="211" t="s">
        <v>431</v>
      </c>
      <c r="G307" s="209"/>
      <c r="H307" s="212">
        <v>140.603</v>
      </c>
      <c r="I307" s="213"/>
      <c r="J307" s="209"/>
      <c r="K307" s="209"/>
      <c r="L307" s="214"/>
      <c r="M307" s="215"/>
      <c r="N307" s="216"/>
      <c r="O307" s="216"/>
      <c r="P307" s="216"/>
      <c r="Q307" s="216"/>
      <c r="R307" s="216"/>
      <c r="S307" s="216"/>
      <c r="T307" s="217"/>
      <c r="AT307" s="218" t="s">
        <v>137</v>
      </c>
      <c r="AU307" s="218" t="s">
        <v>82</v>
      </c>
      <c r="AV307" s="14" t="s">
        <v>82</v>
      </c>
      <c r="AW307" s="14" t="s">
        <v>33</v>
      </c>
      <c r="AX307" s="14" t="s">
        <v>72</v>
      </c>
      <c r="AY307" s="218" t="s">
        <v>125</v>
      </c>
    </row>
    <row r="308" spans="2:51" s="15" customFormat="1" ht="12">
      <c r="B308" s="219"/>
      <c r="C308" s="220"/>
      <c r="D308" s="191" t="s">
        <v>137</v>
      </c>
      <c r="E308" s="221" t="s">
        <v>19</v>
      </c>
      <c r="F308" s="222" t="s">
        <v>152</v>
      </c>
      <c r="G308" s="220"/>
      <c r="H308" s="223">
        <v>2483.983</v>
      </c>
      <c r="I308" s="224"/>
      <c r="J308" s="220"/>
      <c r="K308" s="220"/>
      <c r="L308" s="225"/>
      <c r="M308" s="226"/>
      <c r="N308" s="227"/>
      <c r="O308" s="227"/>
      <c r="P308" s="227"/>
      <c r="Q308" s="227"/>
      <c r="R308" s="227"/>
      <c r="S308" s="227"/>
      <c r="T308" s="228"/>
      <c r="AT308" s="229" t="s">
        <v>137</v>
      </c>
      <c r="AU308" s="229" t="s">
        <v>82</v>
      </c>
      <c r="AV308" s="15" t="s">
        <v>131</v>
      </c>
      <c r="AW308" s="15" t="s">
        <v>33</v>
      </c>
      <c r="AX308" s="15" t="s">
        <v>80</v>
      </c>
      <c r="AY308" s="229" t="s">
        <v>125</v>
      </c>
    </row>
    <row r="309" spans="1:65" s="2" customFormat="1" ht="24.2" customHeight="1">
      <c r="A309" s="37"/>
      <c r="B309" s="38"/>
      <c r="C309" s="177" t="s">
        <v>432</v>
      </c>
      <c r="D309" s="177" t="s">
        <v>127</v>
      </c>
      <c r="E309" s="178" t="s">
        <v>433</v>
      </c>
      <c r="F309" s="179" t="s">
        <v>434</v>
      </c>
      <c r="G309" s="180" t="s">
        <v>130</v>
      </c>
      <c r="H309" s="181">
        <v>6</v>
      </c>
      <c r="I309" s="182"/>
      <c r="J309" s="183">
        <f>ROUND(I309*H309,2)</f>
        <v>0</v>
      </c>
      <c r="K309" s="184"/>
      <c r="L309" s="42"/>
      <c r="M309" s="185" t="s">
        <v>19</v>
      </c>
      <c r="N309" s="186" t="s">
        <v>43</v>
      </c>
      <c r="O309" s="67"/>
      <c r="P309" s="187">
        <f>O309*H309</f>
        <v>0</v>
      </c>
      <c r="Q309" s="187">
        <v>0.031</v>
      </c>
      <c r="R309" s="187">
        <f>Q309*H309</f>
        <v>0.186</v>
      </c>
      <c r="S309" s="187">
        <v>0</v>
      </c>
      <c r="T309" s="188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189" t="s">
        <v>262</v>
      </c>
      <c r="AT309" s="189" t="s">
        <v>127</v>
      </c>
      <c r="AU309" s="189" t="s">
        <v>82</v>
      </c>
      <c r="AY309" s="20" t="s">
        <v>125</v>
      </c>
      <c r="BE309" s="190">
        <f>IF(N309="základní",J309,0)</f>
        <v>0</v>
      </c>
      <c r="BF309" s="190">
        <f>IF(N309="snížená",J309,0)</f>
        <v>0</v>
      </c>
      <c r="BG309" s="190">
        <f>IF(N309="zákl. přenesená",J309,0)</f>
        <v>0</v>
      </c>
      <c r="BH309" s="190">
        <f>IF(N309="sníž. přenesená",J309,0)</f>
        <v>0</v>
      </c>
      <c r="BI309" s="190">
        <f>IF(N309="nulová",J309,0)</f>
        <v>0</v>
      </c>
      <c r="BJ309" s="20" t="s">
        <v>80</v>
      </c>
      <c r="BK309" s="190">
        <f>ROUND(I309*H309,2)</f>
        <v>0</v>
      </c>
      <c r="BL309" s="20" t="s">
        <v>262</v>
      </c>
      <c r="BM309" s="189" t="s">
        <v>435</v>
      </c>
    </row>
    <row r="310" spans="1:47" s="2" customFormat="1" ht="12">
      <c r="A310" s="37"/>
      <c r="B310" s="38"/>
      <c r="C310" s="39"/>
      <c r="D310" s="191" t="s">
        <v>133</v>
      </c>
      <c r="E310" s="39"/>
      <c r="F310" s="192" t="s">
        <v>436</v>
      </c>
      <c r="G310" s="39"/>
      <c r="H310" s="39"/>
      <c r="I310" s="193"/>
      <c r="J310" s="39"/>
      <c r="K310" s="39"/>
      <c r="L310" s="42"/>
      <c r="M310" s="194"/>
      <c r="N310" s="195"/>
      <c r="O310" s="67"/>
      <c r="P310" s="67"/>
      <c r="Q310" s="67"/>
      <c r="R310" s="67"/>
      <c r="S310" s="67"/>
      <c r="T310" s="68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T310" s="20" t="s">
        <v>133</v>
      </c>
      <c r="AU310" s="20" t="s">
        <v>82</v>
      </c>
    </row>
    <row r="311" spans="2:51" s="13" customFormat="1" ht="12">
      <c r="B311" s="198"/>
      <c r="C311" s="199"/>
      <c r="D311" s="191" t="s">
        <v>137</v>
      </c>
      <c r="E311" s="200" t="s">
        <v>19</v>
      </c>
      <c r="F311" s="201" t="s">
        <v>437</v>
      </c>
      <c r="G311" s="199"/>
      <c r="H311" s="200" t="s">
        <v>19</v>
      </c>
      <c r="I311" s="202"/>
      <c r="J311" s="199"/>
      <c r="K311" s="199"/>
      <c r="L311" s="203"/>
      <c r="M311" s="204"/>
      <c r="N311" s="205"/>
      <c r="O311" s="205"/>
      <c r="P311" s="205"/>
      <c r="Q311" s="205"/>
      <c r="R311" s="205"/>
      <c r="S311" s="205"/>
      <c r="T311" s="206"/>
      <c r="AT311" s="207" t="s">
        <v>137</v>
      </c>
      <c r="AU311" s="207" t="s">
        <v>82</v>
      </c>
      <c r="AV311" s="13" t="s">
        <v>80</v>
      </c>
      <c r="AW311" s="13" t="s">
        <v>33</v>
      </c>
      <c r="AX311" s="13" t="s">
        <v>72</v>
      </c>
      <c r="AY311" s="207" t="s">
        <v>125</v>
      </c>
    </row>
    <row r="312" spans="2:51" s="14" customFormat="1" ht="12">
      <c r="B312" s="208"/>
      <c r="C312" s="209"/>
      <c r="D312" s="191" t="s">
        <v>137</v>
      </c>
      <c r="E312" s="210" t="s">
        <v>19</v>
      </c>
      <c r="F312" s="211" t="s">
        <v>438</v>
      </c>
      <c r="G312" s="209"/>
      <c r="H312" s="212">
        <v>6</v>
      </c>
      <c r="I312" s="213"/>
      <c r="J312" s="209"/>
      <c r="K312" s="209"/>
      <c r="L312" s="214"/>
      <c r="M312" s="215"/>
      <c r="N312" s="216"/>
      <c r="O312" s="216"/>
      <c r="P312" s="216"/>
      <c r="Q312" s="216"/>
      <c r="R312" s="216"/>
      <c r="S312" s="216"/>
      <c r="T312" s="217"/>
      <c r="AT312" s="218" t="s">
        <v>137</v>
      </c>
      <c r="AU312" s="218" t="s">
        <v>82</v>
      </c>
      <c r="AV312" s="14" t="s">
        <v>82</v>
      </c>
      <c r="AW312" s="14" t="s">
        <v>33</v>
      </c>
      <c r="AX312" s="14" t="s">
        <v>80</v>
      </c>
      <c r="AY312" s="218" t="s">
        <v>125</v>
      </c>
    </row>
    <row r="313" spans="1:65" s="2" customFormat="1" ht="24.2" customHeight="1">
      <c r="A313" s="37"/>
      <c r="B313" s="38"/>
      <c r="C313" s="177" t="s">
        <v>439</v>
      </c>
      <c r="D313" s="177" t="s">
        <v>127</v>
      </c>
      <c r="E313" s="178" t="s">
        <v>440</v>
      </c>
      <c r="F313" s="179" t="s">
        <v>441</v>
      </c>
      <c r="G313" s="180" t="s">
        <v>361</v>
      </c>
      <c r="H313" s="181">
        <v>48.75</v>
      </c>
      <c r="I313" s="182"/>
      <c r="J313" s="183">
        <f>ROUND(I313*H313,2)</f>
        <v>0</v>
      </c>
      <c r="K313" s="184"/>
      <c r="L313" s="42"/>
      <c r="M313" s="185" t="s">
        <v>19</v>
      </c>
      <c r="N313" s="186" t="s">
        <v>43</v>
      </c>
      <c r="O313" s="67"/>
      <c r="P313" s="187">
        <f>O313*H313</f>
        <v>0</v>
      </c>
      <c r="Q313" s="187">
        <v>0.0011</v>
      </c>
      <c r="R313" s="187">
        <f>Q313*H313</f>
        <v>0.053625000000000006</v>
      </c>
      <c r="S313" s="187">
        <v>0</v>
      </c>
      <c r="T313" s="188">
        <f>S313*H313</f>
        <v>0</v>
      </c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R313" s="189" t="s">
        <v>262</v>
      </c>
      <c r="AT313" s="189" t="s">
        <v>127</v>
      </c>
      <c r="AU313" s="189" t="s">
        <v>82</v>
      </c>
      <c r="AY313" s="20" t="s">
        <v>125</v>
      </c>
      <c r="BE313" s="190">
        <f>IF(N313="základní",J313,0)</f>
        <v>0</v>
      </c>
      <c r="BF313" s="190">
        <f>IF(N313="snížená",J313,0)</f>
        <v>0</v>
      </c>
      <c r="BG313" s="190">
        <f>IF(N313="zákl. přenesená",J313,0)</f>
        <v>0</v>
      </c>
      <c r="BH313" s="190">
        <f>IF(N313="sníž. přenesená",J313,0)</f>
        <v>0</v>
      </c>
      <c r="BI313" s="190">
        <f>IF(N313="nulová",J313,0)</f>
        <v>0</v>
      </c>
      <c r="BJ313" s="20" t="s">
        <v>80</v>
      </c>
      <c r="BK313" s="190">
        <f>ROUND(I313*H313,2)</f>
        <v>0</v>
      </c>
      <c r="BL313" s="20" t="s">
        <v>262</v>
      </c>
      <c r="BM313" s="189" t="s">
        <v>442</v>
      </c>
    </row>
    <row r="314" spans="1:47" s="2" customFormat="1" ht="19.5">
      <c r="A314" s="37"/>
      <c r="B314" s="38"/>
      <c r="C314" s="39"/>
      <c r="D314" s="191" t="s">
        <v>133</v>
      </c>
      <c r="E314" s="39"/>
      <c r="F314" s="192" t="s">
        <v>441</v>
      </c>
      <c r="G314" s="39"/>
      <c r="H314" s="39"/>
      <c r="I314" s="193"/>
      <c r="J314" s="39"/>
      <c r="K314" s="39"/>
      <c r="L314" s="42"/>
      <c r="M314" s="194"/>
      <c r="N314" s="195"/>
      <c r="O314" s="67"/>
      <c r="P314" s="67"/>
      <c r="Q314" s="67"/>
      <c r="R314" s="67"/>
      <c r="S314" s="67"/>
      <c r="T314" s="68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T314" s="20" t="s">
        <v>133</v>
      </c>
      <c r="AU314" s="20" t="s">
        <v>82</v>
      </c>
    </row>
    <row r="315" spans="2:51" s="13" customFormat="1" ht="12">
      <c r="B315" s="198"/>
      <c r="C315" s="199"/>
      <c r="D315" s="191" t="s">
        <v>137</v>
      </c>
      <c r="E315" s="200" t="s">
        <v>19</v>
      </c>
      <c r="F315" s="201" t="s">
        <v>437</v>
      </c>
      <c r="G315" s="199"/>
      <c r="H315" s="200" t="s">
        <v>19</v>
      </c>
      <c r="I315" s="202"/>
      <c r="J315" s="199"/>
      <c r="K315" s="199"/>
      <c r="L315" s="203"/>
      <c r="M315" s="204"/>
      <c r="N315" s="205"/>
      <c r="O315" s="205"/>
      <c r="P315" s="205"/>
      <c r="Q315" s="205"/>
      <c r="R315" s="205"/>
      <c r="S315" s="205"/>
      <c r="T315" s="206"/>
      <c r="AT315" s="207" t="s">
        <v>137</v>
      </c>
      <c r="AU315" s="207" t="s">
        <v>82</v>
      </c>
      <c r="AV315" s="13" t="s">
        <v>80</v>
      </c>
      <c r="AW315" s="13" t="s">
        <v>33</v>
      </c>
      <c r="AX315" s="13" t="s">
        <v>72</v>
      </c>
      <c r="AY315" s="207" t="s">
        <v>125</v>
      </c>
    </row>
    <row r="316" spans="2:51" s="14" customFormat="1" ht="12">
      <c r="B316" s="208"/>
      <c r="C316" s="209"/>
      <c r="D316" s="191" t="s">
        <v>137</v>
      </c>
      <c r="E316" s="210" t="s">
        <v>19</v>
      </c>
      <c r="F316" s="211" t="s">
        <v>443</v>
      </c>
      <c r="G316" s="209"/>
      <c r="H316" s="212">
        <v>48.75</v>
      </c>
      <c r="I316" s="213"/>
      <c r="J316" s="209"/>
      <c r="K316" s="209"/>
      <c r="L316" s="214"/>
      <c r="M316" s="215"/>
      <c r="N316" s="216"/>
      <c r="O316" s="216"/>
      <c r="P316" s="216"/>
      <c r="Q316" s="216"/>
      <c r="R316" s="216"/>
      <c r="S316" s="216"/>
      <c r="T316" s="217"/>
      <c r="AT316" s="218" t="s">
        <v>137</v>
      </c>
      <c r="AU316" s="218" t="s">
        <v>82</v>
      </c>
      <c r="AV316" s="14" t="s">
        <v>82</v>
      </c>
      <c r="AW316" s="14" t="s">
        <v>33</v>
      </c>
      <c r="AX316" s="14" t="s">
        <v>80</v>
      </c>
      <c r="AY316" s="218" t="s">
        <v>125</v>
      </c>
    </row>
    <row r="317" spans="1:65" s="2" customFormat="1" ht="44.25" customHeight="1">
      <c r="A317" s="37"/>
      <c r="B317" s="38"/>
      <c r="C317" s="177" t="s">
        <v>444</v>
      </c>
      <c r="D317" s="177" t="s">
        <v>127</v>
      </c>
      <c r="E317" s="178" t="s">
        <v>445</v>
      </c>
      <c r="F317" s="179" t="s">
        <v>446</v>
      </c>
      <c r="G317" s="180" t="s">
        <v>447</v>
      </c>
      <c r="H317" s="181">
        <v>33.09</v>
      </c>
      <c r="I317" s="182"/>
      <c r="J317" s="183">
        <f>ROUND(I317*H317,2)</f>
        <v>0</v>
      </c>
      <c r="K317" s="184"/>
      <c r="L317" s="42"/>
      <c r="M317" s="185" t="s">
        <v>19</v>
      </c>
      <c r="N317" s="186" t="s">
        <v>43</v>
      </c>
      <c r="O317" s="67"/>
      <c r="P317" s="187">
        <f>O317*H317</f>
        <v>0</v>
      </c>
      <c r="Q317" s="187">
        <v>0.024</v>
      </c>
      <c r="R317" s="187">
        <f>Q317*H317</f>
        <v>0.7941600000000001</v>
      </c>
      <c r="S317" s="187">
        <v>0</v>
      </c>
      <c r="T317" s="188">
        <f>S317*H317</f>
        <v>0</v>
      </c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R317" s="189" t="s">
        <v>262</v>
      </c>
      <c r="AT317" s="189" t="s">
        <v>127</v>
      </c>
      <c r="AU317" s="189" t="s">
        <v>82</v>
      </c>
      <c r="AY317" s="20" t="s">
        <v>125</v>
      </c>
      <c r="BE317" s="190">
        <f>IF(N317="základní",J317,0)</f>
        <v>0</v>
      </c>
      <c r="BF317" s="190">
        <f>IF(N317="snížená",J317,0)</f>
        <v>0</v>
      </c>
      <c r="BG317" s="190">
        <f>IF(N317="zákl. přenesená",J317,0)</f>
        <v>0</v>
      </c>
      <c r="BH317" s="190">
        <f>IF(N317="sníž. přenesená",J317,0)</f>
        <v>0</v>
      </c>
      <c r="BI317" s="190">
        <f>IF(N317="nulová",J317,0)</f>
        <v>0</v>
      </c>
      <c r="BJ317" s="20" t="s">
        <v>80</v>
      </c>
      <c r="BK317" s="190">
        <f>ROUND(I317*H317,2)</f>
        <v>0</v>
      </c>
      <c r="BL317" s="20" t="s">
        <v>262</v>
      </c>
      <c r="BM317" s="189" t="s">
        <v>448</v>
      </c>
    </row>
    <row r="318" spans="1:47" s="2" customFormat="1" ht="29.25">
      <c r="A318" s="37"/>
      <c r="B318" s="38"/>
      <c r="C318" s="39"/>
      <c r="D318" s="191" t="s">
        <v>133</v>
      </c>
      <c r="E318" s="39"/>
      <c r="F318" s="192" t="s">
        <v>446</v>
      </c>
      <c r="G318" s="39"/>
      <c r="H318" s="39"/>
      <c r="I318" s="193"/>
      <c r="J318" s="39"/>
      <c r="K318" s="39"/>
      <c r="L318" s="42"/>
      <c r="M318" s="194"/>
      <c r="N318" s="195"/>
      <c r="O318" s="67"/>
      <c r="P318" s="67"/>
      <c r="Q318" s="67"/>
      <c r="R318" s="67"/>
      <c r="S318" s="67"/>
      <c r="T318" s="68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T318" s="20" t="s">
        <v>133</v>
      </c>
      <c r="AU318" s="20" t="s">
        <v>82</v>
      </c>
    </row>
    <row r="319" spans="2:51" s="13" customFormat="1" ht="12">
      <c r="B319" s="198"/>
      <c r="C319" s="199"/>
      <c r="D319" s="191" t="s">
        <v>137</v>
      </c>
      <c r="E319" s="200" t="s">
        <v>19</v>
      </c>
      <c r="F319" s="201" t="s">
        <v>449</v>
      </c>
      <c r="G319" s="199"/>
      <c r="H319" s="200" t="s">
        <v>19</v>
      </c>
      <c r="I319" s="202"/>
      <c r="J319" s="199"/>
      <c r="K319" s="199"/>
      <c r="L319" s="203"/>
      <c r="M319" s="204"/>
      <c r="N319" s="205"/>
      <c r="O319" s="205"/>
      <c r="P319" s="205"/>
      <c r="Q319" s="205"/>
      <c r="R319" s="205"/>
      <c r="S319" s="205"/>
      <c r="T319" s="206"/>
      <c r="AT319" s="207" t="s">
        <v>137</v>
      </c>
      <c r="AU319" s="207" t="s">
        <v>82</v>
      </c>
      <c r="AV319" s="13" t="s">
        <v>80</v>
      </c>
      <c r="AW319" s="13" t="s">
        <v>33</v>
      </c>
      <c r="AX319" s="13" t="s">
        <v>72</v>
      </c>
      <c r="AY319" s="207" t="s">
        <v>125</v>
      </c>
    </row>
    <row r="320" spans="2:51" s="14" customFormat="1" ht="12">
      <c r="B320" s="208"/>
      <c r="C320" s="209"/>
      <c r="D320" s="191" t="s">
        <v>137</v>
      </c>
      <c r="E320" s="210" t="s">
        <v>19</v>
      </c>
      <c r="F320" s="211" t="s">
        <v>450</v>
      </c>
      <c r="G320" s="209"/>
      <c r="H320" s="212">
        <v>33.09</v>
      </c>
      <c r="I320" s="213"/>
      <c r="J320" s="209"/>
      <c r="K320" s="209"/>
      <c r="L320" s="214"/>
      <c r="M320" s="215"/>
      <c r="N320" s="216"/>
      <c r="O320" s="216"/>
      <c r="P320" s="216"/>
      <c r="Q320" s="216"/>
      <c r="R320" s="216"/>
      <c r="S320" s="216"/>
      <c r="T320" s="217"/>
      <c r="AT320" s="218" t="s">
        <v>137</v>
      </c>
      <c r="AU320" s="218" t="s">
        <v>82</v>
      </c>
      <c r="AV320" s="14" t="s">
        <v>82</v>
      </c>
      <c r="AW320" s="14" t="s">
        <v>33</v>
      </c>
      <c r="AX320" s="14" t="s">
        <v>80</v>
      </c>
      <c r="AY320" s="218" t="s">
        <v>125</v>
      </c>
    </row>
    <row r="321" spans="1:65" s="2" customFormat="1" ht="24.2" customHeight="1">
      <c r="A321" s="37"/>
      <c r="B321" s="38"/>
      <c r="C321" s="177" t="s">
        <v>451</v>
      </c>
      <c r="D321" s="177" t="s">
        <v>127</v>
      </c>
      <c r="E321" s="178" t="s">
        <v>452</v>
      </c>
      <c r="F321" s="179" t="s">
        <v>453</v>
      </c>
      <c r="G321" s="180" t="s">
        <v>130</v>
      </c>
      <c r="H321" s="181">
        <v>6.25</v>
      </c>
      <c r="I321" s="182"/>
      <c r="J321" s="183">
        <f>ROUND(I321*H321,2)</f>
        <v>0</v>
      </c>
      <c r="K321" s="184"/>
      <c r="L321" s="42"/>
      <c r="M321" s="185" t="s">
        <v>19</v>
      </c>
      <c r="N321" s="186" t="s">
        <v>43</v>
      </c>
      <c r="O321" s="67"/>
      <c r="P321" s="187">
        <f>O321*H321</f>
        <v>0</v>
      </c>
      <c r="Q321" s="187">
        <v>0</v>
      </c>
      <c r="R321" s="187">
        <f>Q321*H321</f>
        <v>0</v>
      </c>
      <c r="S321" s="187">
        <v>0</v>
      </c>
      <c r="T321" s="188">
        <f>S321*H321</f>
        <v>0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189" t="s">
        <v>262</v>
      </c>
      <c r="AT321" s="189" t="s">
        <v>127</v>
      </c>
      <c r="AU321" s="189" t="s">
        <v>82</v>
      </c>
      <c r="AY321" s="20" t="s">
        <v>125</v>
      </c>
      <c r="BE321" s="190">
        <f>IF(N321="základní",J321,0)</f>
        <v>0</v>
      </c>
      <c r="BF321" s="190">
        <f>IF(N321="snížená",J321,0)</f>
        <v>0</v>
      </c>
      <c r="BG321" s="190">
        <f>IF(N321="zákl. přenesená",J321,0)</f>
        <v>0</v>
      </c>
      <c r="BH321" s="190">
        <f>IF(N321="sníž. přenesená",J321,0)</f>
        <v>0</v>
      </c>
      <c r="BI321" s="190">
        <f>IF(N321="nulová",J321,0)</f>
        <v>0</v>
      </c>
      <c r="BJ321" s="20" t="s">
        <v>80</v>
      </c>
      <c r="BK321" s="190">
        <f>ROUND(I321*H321,2)</f>
        <v>0</v>
      </c>
      <c r="BL321" s="20" t="s">
        <v>262</v>
      </c>
      <c r="BM321" s="189" t="s">
        <v>454</v>
      </c>
    </row>
    <row r="322" spans="1:47" s="2" customFormat="1" ht="19.5">
      <c r="A322" s="37"/>
      <c r="B322" s="38"/>
      <c r="C322" s="39"/>
      <c r="D322" s="191" t="s">
        <v>133</v>
      </c>
      <c r="E322" s="39"/>
      <c r="F322" s="192" t="s">
        <v>453</v>
      </c>
      <c r="G322" s="39"/>
      <c r="H322" s="39"/>
      <c r="I322" s="193"/>
      <c r="J322" s="39"/>
      <c r="K322" s="39"/>
      <c r="L322" s="42"/>
      <c r="M322" s="194"/>
      <c r="N322" s="195"/>
      <c r="O322" s="67"/>
      <c r="P322" s="67"/>
      <c r="Q322" s="67"/>
      <c r="R322" s="67"/>
      <c r="S322" s="67"/>
      <c r="T322" s="68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T322" s="20" t="s">
        <v>133</v>
      </c>
      <c r="AU322" s="20" t="s">
        <v>82</v>
      </c>
    </row>
    <row r="323" spans="2:51" s="13" customFormat="1" ht="12">
      <c r="B323" s="198"/>
      <c r="C323" s="199"/>
      <c r="D323" s="191" t="s">
        <v>137</v>
      </c>
      <c r="E323" s="200" t="s">
        <v>19</v>
      </c>
      <c r="F323" s="201" t="s">
        <v>455</v>
      </c>
      <c r="G323" s="199"/>
      <c r="H323" s="200" t="s">
        <v>19</v>
      </c>
      <c r="I323" s="202"/>
      <c r="J323" s="199"/>
      <c r="K323" s="199"/>
      <c r="L323" s="203"/>
      <c r="M323" s="204"/>
      <c r="N323" s="205"/>
      <c r="O323" s="205"/>
      <c r="P323" s="205"/>
      <c r="Q323" s="205"/>
      <c r="R323" s="205"/>
      <c r="S323" s="205"/>
      <c r="T323" s="206"/>
      <c r="AT323" s="207" t="s">
        <v>137</v>
      </c>
      <c r="AU323" s="207" t="s">
        <v>82</v>
      </c>
      <c r="AV323" s="13" t="s">
        <v>80</v>
      </c>
      <c r="AW323" s="13" t="s">
        <v>33</v>
      </c>
      <c r="AX323" s="13" t="s">
        <v>72</v>
      </c>
      <c r="AY323" s="207" t="s">
        <v>125</v>
      </c>
    </row>
    <row r="324" spans="2:51" s="14" customFormat="1" ht="12">
      <c r="B324" s="208"/>
      <c r="C324" s="209"/>
      <c r="D324" s="191" t="s">
        <v>137</v>
      </c>
      <c r="E324" s="210" t="s">
        <v>19</v>
      </c>
      <c r="F324" s="211" t="s">
        <v>456</v>
      </c>
      <c r="G324" s="209"/>
      <c r="H324" s="212">
        <v>6.25</v>
      </c>
      <c r="I324" s="213"/>
      <c r="J324" s="209"/>
      <c r="K324" s="209"/>
      <c r="L324" s="214"/>
      <c r="M324" s="215"/>
      <c r="N324" s="216"/>
      <c r="O324" s="216"/>
      <c r="P324" s="216"/>
      <c r="Q324" s="216"/>
      <c r="R324" s="216"/>
      <c r="S324" s="216"/>
      <c r="T324" s="217"/>
      <c r="AT324" s="218" t="s">
        <v>137</v>
      </c>
      <c r="AU324" s="218" t="s">
        <v>82</v>
      </c>
      <c r="AV324" s="14" t="s">
        <v>82</v>
      </c>
      <c r="AW324" s="14" t="s">
        <v>33</v>
      </c>
      <c r="AX324" s="14" t="s">
        <v>80</v>
      </c>
      <c r="AY324" s="218" t="s">
        <v>125</v>
      </c>
    </row>
    <row r="325" spans="1:65" s="2" customFormat="1" ht="24.2" customHeight="1">
      <c r="A325" s="37"/>
      <c r="B325" s="38"/>
      <c r="C325" s="177" t="s">
        <v>389</v>
      </c>
      <c r="D325" s="177" t="s">
        <v>127</v>
      </c>
      <c r="E325" s="178" t="s">
        <v>457</v>
      </c>
      <c r="F325" s="179" t="s">
        <v>458</v>
      </c>
      <c r="G325" s="180" t="s">
        <v>361</v>
      </c>
      <c r="H325" s="181">
        <v>32</v>
      </c>
      <c r="I325" s="182"/>
      <c r="J325" s="183">
        <f>ROUND(I325*H325,2)</f>
        <v>0</v>
      </c>
      <c r="K325" s="184"/>
      <c r="L325" s="42"/>
      <c r="M325" s="185" t="s">
        <v>19</v>
      </c>
      <c r="N325" s="186" t="s">
        <v>43</v>
      </c>
      <c r="O325" s="67"/>
      <c r="P325" s="187">
        <f>O325*H325</f>
        <v>0</v>
      </c>
      <c r="Q325" s="187">
        <v>0.0011</v>
      </c>
      <c r="R325" s="187">
        <f>Q325*H325</f>
        <v>0.0352</v>
      </c>
      <c r="S325" s="187">
        <v>0</v>
      </c>
      <c r="T325" s="188">
        <f>S325*H325</f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189" t="s">
        <v>262</v>
      </c>
      <c r="AT325" s="189" t="s">
        <v>127</v>
      </c>
      <c r="AU325" s="189" t="s">
        <v>82</v>
      </c>
      <c r="AY325" s="20" t="s">
        <v>125</v>
      </c>
      <c r="BE325" s="190">
        <f>IF(N325="základní",J325,0)</f>
        <v>0</v>
      </c>
      <c r="BF325" s="190">
        <f>IF(N325="snížená",J325,0)</f>
        <v>0</v>
      </c>
      <c r="BG325" s="190">
        <f>IF(N325="zákl. přenesená",J325,0)</f>
        <v>0</v>
      </c>
      <c r="BH325" s="190">
        <f>IF(N325="sníž. přenesená",J325,0)</f>
        <v>0</v>
      </c>
      <c r="BI325" s="190">
        <f>IF(N325="nulová",J325,0)</f>
        <v>0</v>
      </c>
      <c r="BJ325" s="20" t="s">
        <v>80</v>
      </c>
      <c r="BK325" s="190">
        <f>ROUND(I325*H325,2)</f>
        <v>0</v>
      </c>
      <c r="BL325" s="20" t="s">
        <v>262</v>
      </c>
      <c r="BM325" s="189" t="s">
        <v>459</v>
      </c>
    </row>
    <row r="326" spans="1:47" s="2" customFormat="1" ht="19.5">
      <c r="A326" s="37"/>
      <c r="B326" s="38"/>
      <c r="C326" s="39"/>
      <c r="D326" s="191" t="s">
        <v>133</v>
      </c>
      <c r="E326" s="39"/>
      <c r="F326" s="192" t="s">
        <v>458</v>
      </c>
      <c r="G326" s="39"/>
      <c r="H326" s="39"/>
      <c r="I326" s="193"/>
      <c r="J326" s="39"/>
      <c r="K326" s="39"/>
      <c r="L326" s="42"/>
      <c r="M326" s="194"/>
      <c r="N326" s="195"/>
      <c r="O326" s="67"/>
      <c r="P326" s="67"/>
      <c r="Q326" s="67"/>
      <c r="R326" s="67"/>
      <c r="S326" s="67"/>
      <c r="T326" s="68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T326" s="20" t="s">
        <v>133</v>
      </c>
      <c r="AU326" s="20" t="s">
        <v>82</v>
      </c>
    </row>
    <row r="327" spans="2:51" s="13" customFormat="1" ht="12">
      <c r="B327" s="198"/>
      <c r="C327" s="199"/>
      <c r="D327" s="191" t="s">
        <v>137</v>
      </c>
      <c r="E327" s="200" t="s">
        <v>19</v>
      </c>
      <c r="F327" s="201" t="s">
        <v>460</v>
      </c>
      <c r="G327" s="199"/>
      <c r="H327" s="200" t="s">
        <v>19</v>
      </c>
      <c r="I327" s="202"/>
      <c r="J327" s="199"/>
      <c r="K327" s="199"/>
      <c r="L327" s="203"/>
      <c r="M327" s="204"/>
      <c r="N327" s="205"/>
      <c r="O327" s="205"/>
      <c r="P327" s="205"/>
      <c r="Q327" s="205"/>
      <c r="R327" s="205"/>
      <c r="S327" s="205"/>
      <c r="T327" s="206"/>
      <c r="AT327" s="207" t="s">
        <v>137</v>
      </c>
      <c r="AU327" s="207" t="s">
        <v>82</v>
      </c>
      <c r="AV327" s="13" t="s">
        <v>80</v>
      </c>
      <c r="AW327" s="13" t="s">
        <v>33</v>
      </c>
      <c r="AX327" s="13" t="s">
        <v>72</v>
      </c>
      <c r="AY327" s="207" t="s">
        <v>125</v>
      </c>
    </row>
    <row r="328" spans="2:51" s="14" customFormat="1" ht="12">
      <c r="B328" s="208"/>
      <c r="C328" s="209"/>
      <c r="D328" s="191" t="s">
        <v>137</v>
      </c>
      <c r="E328" s="210" t="s">
        <v>19</v>
      </c>
      <c r="F328" s="211" t="s">
        <v>461</v>
      </c>
      <c r="G328" s="209"/>
      <c r="H328" s="212">
        <v>32</v>
      </c>
      <c r="I328" s="213"/>
      <c r="J328" s="209"/>
      <c r="K328" s="209"/>
      <c r="L328" s="214"/>
      <c r="M328" s="215"/>
      <c r="N328" s="216"/>
      <c r="O328" s="216"/>
      <c r="P328" s="216"/>
      <c r="Q328" s="216"/>
      <c r="R328" s="216"/>
      <c r="S328" s="216"/>
      <c r="T328" s="217"/>
      <c r="AT328" s="218" t="s">
        <v>137</v>
      </c>
      <c r="AU328" s="218" t="s">
        <v>82</v>
      </c>
      <c r="AV328" s="14" t="s">
        <v>82</v>
      </c>
      <c r="AW328" s="14" t="s">
        <v>33</v>
      </c>
      <c r="AX328" s="14" t="s">
        <v>80</v>
      </c>
      <c r="AY328" s="218" t="s">
        <v>125</v>
      </c>
    </row>
    <row r="329" spans="1:65" s="2" customFormat="1" ht="24.2" customHeight="1">
      <c r="A329" s="37"/>
      <c r="B329" s="38"/>
      <c r="C329" s="177" t="s">
        <v>462</v>
      </c>
      <c r="D329" s="177" t="s">
        <v>127</v>
      </c>
      <c r="E329" s="178" t="s">
        <v>463</v>
      </c>
      <c r="F329" s="179" t="s">
        <v>464</v>
      </c>
      <c r="G329" s="180" t="s">
        <v>255</v>
      </c>
      <c r="H329" s="181">
        <v>6.011</v>
      </c>
      <c r="I329" s="182"/>
      <c r="J329" s="183">
        <f>ROUND(I329*H329,2)</f>
        <v>0</v>
      </c>
      <c r="K329" s="184"/>
      <c r="L329" s="42"/>
      <c r="M329" s="185" t="s">
        <v>19</v>
      </c>
      <c r="N329" s="186" t="s">
        <v>43</v>
      </c>
      <c r="O329" s="67"/>
      <c r="P329" s="187">
        <f>O329*H329</f>
        <v>0</v>
      </c>
      <c r="Q329" s="187">
        <v>0</v>
      </c>
      <c r="R329" s="187">
        <f>Q329*H329</f>
        <v>0</v>
      </c>
      <c r="S329" s="187">
        <v>0</v>
      </c>
      <c r="T329" s="188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189" t="s">
        <v>262</v>
      </c>
      <c r="AT329" s="189" t="s">
        <v>127</v>
      </c>
      <c r="AU329" s="189" t="s">
        <v>82</v>
      </c>
      <c r="AY329" s="20" t="s">
        <v>125</v>
      </c>
      <c r="BE329" s="190">
        <f>IF(N329="základní",J329,0)</f>
        <v>0</v>
      </c>
      <c r="BF329" s="190">
        <f>IF(N329="snížená",J329,0)</f>
        <v>0</v>
      </c>
      <c r="BG329" s="190">
        <f>IF(N329="zákl. přenesená",J329,0)</f>
        <v>0</v>
      </c>
      <c r="BH329" s="190">
        <f>IF(N329="sníž. přenesená",J329,0)</f>
        <v>0</v>
      </c>
      <c r="BI329" s="190">
        <f>IF(N329="nulová",J329,0)</f>
        <v>0</v>
      </c>
      <c r="BJ329" s="20" t="s">
        <v>80</v>
      </c>
      <c r="BK329" s="190">
        <f>ROUND(I329*H329,2)</f>
        <v>0</v>
      </c>
      <c r="BL329" s="20" t="s">
        <v>262</v>
      </c>
      <c r="BM329" s="189" t="s">
        <v>465</v>
      </c>
    </row>
    <row r="330" spans="1:47" s="2" customFormat="1" ht="29.25">
      <c r="A330" s="37"/>
      <c r="B330" s="38"/>
      <c r="C330" s="39"/>
      <c r="D330" s="191" t="s">
        <v>133</v>
      </c>
      <c r="E330" s="39"/>
      <c r="F330" s="192" t="s">
        <v>466</v>
      </c>
      <c r="G330" s="39"/>
      <c r="H330" s="39"/>
      <c r="I330" s="193"/>
      <c r="J330" s="39"/>
      <c r="K330" s="39"/>
      <c r="L330" s="42"/>
      <c r="M330" s="194"/>
      <c r="N330" s="195"/>
      <c r="O330" s="67"/>
      <c r="P330" s="67"/>
      <c r="Q330" s="67"/>
      <c r="R330" s="67"/>
      <c r="S330" s="67"/>
      <c r="T330" s="68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T330" s="20" t="s">
        <v>133</v>
      </c>
      <c r="AU330" s="20" t="s">
        <v>82</v>
      </c>
    </row>
    <row r="331" spans="1:47" s="2" customFormat="1" ht="12">
      <c r="A331" s="37"/>
      <c r="B331" s="38"/>
      <c r="C331" s="39"/>
      <c r="D331" s="196" t="s">
        <v>135</v>
      </c>
      <c r="E331" s="39"/>
      <c r="F331" s="197" t="s">
        <v>467</v>
      </c>
      <c r="G331" s="39"/>
      <c r="H331" s="39"/>
      <c r="I331" s="193"/>
      <c r="J331" s="39"/>
      <c r="K331" s="39"/>
      <c r="L331" s="42"/>
      <c r="M331" s="194"/>
      <c r="N331" s="195"/>
      <c r="O331" s="67"/>
      <c r="P331" s="67"/>
      <c r="Q331" s="67"/>
      <c r="R331" s="67"/>
      <c r="S331" s="67"/>
      <c r="T331" s="68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T331" s="20" t="s">
        <v>135</v>
      </c>
      <c r="AU331" s="20" t="s">
        <v>82</v>
      </c>
    </row>
    <row r="332" spans="2:63" s="12" customFormat="1" ht="22.9" customHeight="1">
      <c r="B332" s="161"/>
      <c r="C332" s="162"/>
      <c r="D332" s="163" t="s">
        <v>71</v>
      </c>
      <c r="E332" s="175" t="s">
        <v>468</v>
      </c>
      <c r="F332" s="175" t="s">
        <v>469</v>
      </c>
      <c r="G332" s="162"/>
      <c r="H332" s="162"/>
      <c r="I332" s="165"/>
      <c r="J332" s="176">
        <f>BK332</f>
        <v>0</v>
      </c>
      <c r="K332" s="162"/>
      <c r="L332" s="167"/>
      <c r="M332" s="168"/>
      <c r="N332" s="169"/>
      <c r="O332" s="169"/>
      <c r="P332" s="170">
        <f>SUM(P333:P335)</f>
        <v>0</v>
      </c>
      <c r="Q332" s="169"/>
      <c r="R332" s="170">
        <f>SUM(R333:R335)</f>
        <v>0.0203</v>
      </c>
      <c r="S332" s="169"/>
      <c r="T332" s="171">
        <f>SUM(T333:T335)</f>
        <v>0</v>
      </c>
      <c r="AR332" s="172" t="s">
        <v>82</v>
      </c>
      <c r="AT332" s="173" t="s">
        <v>71</v>
      </c>
      <c r="AU332" s="173" t="s">
        <v>80</v>
      </c>
      <c r="AY332" s="172" t="s">
        <v>125</v>
      </c>
      <c r="BK332" s="174">
        <f>SUM(BK333:BK335)</f>
        <v>0</v>
      </c>
    </row>
    <row r="333" spans="1:65" s="2" customFormat="1" ht="16.5" customHeight="1">
      <c r="A333" s="37"/>
      <c r="B333" s="38"/>
      <c r="C333" s="177" t="s">
        <v>470</v>
      </c>
      <c r="D333" s="177" t="s">
        <v>127</v>
      </c>
      <c r="E333" s="178" t="s">
        <v>471</v>
      </c>
      <c r="F333" s="179" t="s">
        <v>472</v>
      </c>
      <c r="G333" s="180" t="s">
        <v>130</v>
      </c>
      <c r="H333" s="181">
        <v>145</v>
      </c>
      <c r="I333" s="182"/>
      <c r="J333" s="183">
        <f>ROUND(I333*H333,2)</f>
        <v>0</v>
      </c>
      <c r="K333" s="184"/>
      <c r="L333" s="42"/>
      <c r="M333" s="185" t="s">
        <v>19</v>
      </c>
      <c r="N333" s="186" t="s">
        <v>43</v>
      </c>
      <c r="O333" s="67"/>
      <c r="P333" s="187">
        <f>O333*H333</f>
        <v>0</v>
      </c>
      <c r="Q333" s="187">
        <v>0.00014</v>
      </c>
      <c r="R333" s="187">
        <f>Q333*H333</f>
        <v>0.0203</v>
      </c>
      <c r="S333" s="187">
        <v>0</v>
      </c>
      <c r="T333" s="188">
        <f>S333*H333</f>
        <v>0</v>
      </c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R333" s="189" t="s">
        <v>262</v>
      </c>
      <c r="AT333" s="189" t="s">
        <v>127</v>
      </c>
      <c r="AU333" s="189" t="s">
        <v>82</v>
      </c>
      <c r="AY333" s="20" t="s">
        <v>125</v>
      </c>
      <c r="BE333" s="190">
        <f>IF(N333="základní",J333,0)</f>
        <v>0</v>
      </c>
      <c r="BF333" s="190">
        <f>IF(N333="snížená",J333,0)</f>
        <v>0</v>
      </c>
      <c r="BG333" s="190">
        <f>IF(N333="zákl. přenesená",J333,0)</f>
        <v>0</v>
      </c>
      <c r="BH333" s="190">
        <f>IF(N333="sníž. přenesená",J333,0)</f>
        <v>0</v>
      </c>
      <c r="BI333" s="190">
        <f>IF(N333="nulová",J333,0)</f>
        <v>0</v>
      </c>
      <c r="BJ333" s="20" t="s">
        <v>80</v>
      </c>
      <c r="BK333" s="190">
        <f>ROUND(I333*H333,2)</f>
        <v>0</v>
      </c>
      <c r="BL333" s="20" t="s">
        <v>262</v>
      </c>
      <c r="BM333" s="189" t="s">
        <v>473</v>
      </c>
    </row>
    <row r="334" spans="1:47" s="2" customFormat="1" ht="19.5">
      <c r="A334" s="37"/>
      <c r="B334" s="38"/>
      <c r="C334" s="39"/>
      <c r="D334" s="191" t="s">
        <v>133</v>
      </c>
      <c r="E334" s="39"/>
      <c r="F334" s="192" t="s">
        <v>474</v>
      </c>
      <c r="G334" s="39"/>
      <c r="H334" s="39"/>
      <c r="I334" s="193"/>
      <c r="J334" s="39"/>
      <c r="K334" s="39"/>
      <c r="L334" s="42"/>
      <c r="M334" s="194"/>
      <c r="N334" s="195"/>
      <c r="O334" s="67"/>
      <c r="P334" s="67"/>
      <c r="Q334" s="67"/>
      <c r="R334" s="67"/>
      <c r="S334" s="67"/>
      <c r="T334" s="68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T334" s="20" t="s">
        <v>133</v>
      </c>
      <c r="AU334" s="20" t="s">
        <v>82</v>
      </c>
    </row>
    <row r="335" spans="2:51" s="14" customFormat="1" ht="12">
      <c r="B335" s="208"/>
      <c r="C335" s="209"/>
      <c r="D335" s="191" t="s">
        <v>137</v>
      </c>
      <c r="E335" s="210" t="s">
        <v>19</v>
      </c>
      <c r="F335" s="211" t="s">
        <v>475</v>
      </c>
      <c r="G335" s="209"/>
      <c r="H335" s="212">
        <v>145</v>
      </c>
      <c r="I335" s="213"/>
      <c r="J335" s="209"/>
      <c r="K335" s="209"/>
      <c r="L335" s="214"/>
      <c r="M335" s="252"/>
      <c r="N335" s="253"/>
      <c r="O335" s="253"/>
      <c r="P335" s="253"/>
      <c r="Q335" s="253"/>
      <c r="R335" s="253"/>
      <c r="S335" s="253"/>
      <c r="T335" s="254"/>
      <c r="AT335" s="218" t="s">
        <v>137</v>
      </c>
      <c r="AU335" s="218" t="s">
        <v>82</v>
      </c>
      <c r="AV335" s="14" t="s">
        <v>82</v>
      </c>
      <c r="AW335" s="14" t="s">
        <v>33</v>
      </c>
      <c r="AX335" s="14" t="s">
        <v>80</v>
      </c>
      <c r="AY335" s="218" t="s">
        <v>125</v>
      </c>
    </row>
    <row r="336" spans="1:31" s="2" customFormat="1" ht="6.95" customHeight="1">
      <c r="A336" s="37"/>
      <c r="B336" s="50"/>
      <c r="C336" s="51"/>
      <c r="D336" s="51"/>
      <c r="E336" s="51"/>
      <c r="F336" s="51"/>
      <c r="G336" s="51"/>
      <c r="H336" s="51"/>
      <c r="I336" s="51"/>
      <c r="J336" s="51"/>
      <c r="K336" s="51"/>
      <c r="L336" s="42"/>
      <c r="M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</row>
  </sheetData>
  <sheetProtection algorithmName="SHA-512" hashValue="iU+CO6YQR1kxbI6rtjyWisyRPm5Br7WP5sV6Bd3ONqUGPbYywTTK9ux1sHmWdeLzf1lNyUM/8W3tvByp0S2z3g==" saltValue="bbSEqtiiVW4QiwxsLotJImmM9nF1RS+ILRpxLtHHM3KOxE7d4G2XQScKZUkOeuiXWmLg6aMkTxwL7V6EDtykvw==" spinCount="100000" sheet="1" objects="1" scenarios="1" formatColumns="0" formatRows="0" autoFilter="0"/>
  <autoFilter ref="C89:K335"/>
  <mergeCells count="9">
    <mergeCell ref="E50:H50"/>
    <mergeCell ref="E80:H80"/>
    <mergeCell ref="E82:H82"/>
    <mergeCell ref="L2:V2"/>
    <mergeCell ref="E7:H7"/>
    <mergeCell ref="E9:H9"/>
    <mergeCell ref="E18:H18"/>
    <mergeCell ref="E27:H27"/>
    <mergeCell ref="E48:H48"/>
  </mergeCells>
  <hyperlinks>
    <hyperlink ref="F95" r:id="rId1" display="https://podminky.urs.cz/item/CS_URS_2024_01/121151103"/>
    <hyperlink ref="F100" r:id="rId2" display="https://podminky.urs.cz/item/CS_URS_2024_01/131251102"/>
    <hyperlink ref="F111" r:id="rId3" display="https://podminky.urs.cz/item/CS_URS_2024_01/132251101"/>
    <hyperlink ref="F118" r:id="rId4" display="https://podminky.urs.cz/item/CS_URS_2024_01/151101201"/>
    <hyperlink ref="F123" r:id="rId5" display="https://podminky.urs.cz/item/CS_URS_2024_01/151101211"/>
    <hyperlink ref="F126" r:id="rId6" display="https://podminky.urs.cz/item/CS_URS_2024_01/174151102"/>
    <hyperlink ref="F144" r:id="rId7" display="https://podminky.urs.cz/item/CS_URS_2024_01/181111131"/>
    <hyperlink ref="F151" r:id="rId8" display="https://podminky.urs.cz/item/CS_URS_2024_01/181351003"/>
    <hyperlink ref="F162" r:id="rId9" display="https://podminky.urs.cz/item/CS_URS_2024_01/181951112"/>
    <hyperlink ref="F170" r:id="rId10" display="https://podminky.urs.cz/item/CS_URS_2024_01/274313511"/>
    <hyperlink ref="F178" r:id="rId11" display="https://podminky.urs.cz/item/CS_URS_2024_01/274322511"/>
    <hyperlink ref="F184" r:id="rId12" display="https://podminky.urs.cz/item/CS_URS_2024_01/274351121"/>
    <hyperlink ref="F189" r:id="rId13" display="https://podminky.urs.cz/item/CS_URS_2024_01/274351122"/>
    <hyperlink ref="F192" r:id="rId14" display="https://podminky.urs.cz/item/CS_URS_2024_01/274361821"/>
    <hyperlink ref="F198" r:id="rId15" display="https://podminky.urs.cz/item/CS_URS_2024_01/275322511"/>
    <hyperlink ref="F207" r:id="rId16" display="https://podminky.urs.cz/item/CS_URS_2024_01/275351121"/>
    <hyperlink ref="F212" r:id="rId17" display="https://podminky.urs.cz/item/CS_URS_2024_01/275351122"/>
    <hyperlink ref="F215" r:id="rId18" display="https://podminky.urs.cz/item/CS_URS_2024_01/275361821"/>
    <hyperlink ref="F245" r:id="rId19" display="https://podminky.urs.cz/item/CS_URS_2024_01/998014221"/>
    <hyperlink ref="F331" r:id="rId20" display="https://podminky.urs.cz/item/CS_URS_2024_01/99876710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AT2" s="20" t="s">
        <v>86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3"/>
      <c r="AT3" s="20" t="s">
        <v>82</v>
      </c>
    </row>
    <row r="4" spans="2:46" s="1" customFormat="1" ht="24.95" customHeight="1">
      <c r="B4" s="23"/>
      <c r="D4" s="106" t="s">
        <v>91</v>
      </c>
      <c r="L4" s="23"/>
      <c r="M4" s="107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08" t="s">
        <v>16</v>
      </c>
      <c r="L6" s="23"/>
    </row>
    <row r="7" spans="2:12" s="1" customFormat="1" ht="16.5" customHeight="1">
      <c r="B7" s="23"/>
      <c r="E7" s="389" t="str">
        <f>'Rekapitulace stavby'!K6</f>
        <v>Litomyšl - cíle cest - rozhledna</v>
      </c>
      <c r="F7" s="390"/>
      <c r="G7" s="390"/>
      <c r="H7" s="390"/>
      <c r="L7" s="23"/>
    </row>
    <row r="8" spans="1:31" s="2" customFormat="1" ht="12" customHeight="1">
      <c r="A8" s="37"/>
      <c r="B8" s="42"/>
      <c r="C8" s="37"/>
      <c r="D8" s="108" t="s">
        <v>92</v>
      </c>
      <c r="E8" s="37"/>
      <c r="F8" s="37"/>
      <c r="G8" s="37"/>
      <c r="H8" s="37"/>
      <c r="I8" s="37"/>
      <c r="J8" s="37"/>
      <c r="K8" s="37"/>
      <c r="L8" s="10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2"/>
      <c r="C9" s="37"/>
      <c r="D9" s="37"/>
      <c r="E9" s="391" t="s">
        <v>476</v>
      </c>
      <c r="F9" s="392"/>
      <c r="G9" s="392"/>
      <c r="H9" s="392"/>
      <c r="I9" s="37"/>
      <c r="J9" s="37"/>
      <c r="K9" s="37"/>
      <c r="L9" s="10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0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2"/>
      <c r="C11" s="37"/>
      <c r="D11" s="108" t="s">
        <v>18</v>
      </c>
      <c r="E11" s="37"/>
      <c r="F11" s="110" t="s">
        <v>19</v>
      </c>
      <c r="G11" s="37"/>
      <c r="H11" s="37"/>
      <c r="I11" s="108" t="s">
        <v>20</v>
      </c>
      <c r="J11" s="110" t="s">
        <v>19</v>
      </c>
      <c r="K11" s="37"/>
      <c r="L11" s="10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08" t="s">
        <v>21</v>
      </c>
      <c r="E12" s="37"/>
      <c r="F12" s="110" t="s">
        <v>22</v>
      </c>
      <c r="G12" s="37"/>
      <c r="H12" s="37"/>
      <c r="I12" s="108" t="s">
        <v>23</v>
      </c>
      <c r="J12" s="111" t="str">
        <f>'Rekapitulace stavby'!AN8</f>
        <v>8. 1. 2024</v>
      </c>
      <c r="K12" s="37"/>
      <c r="L12" s="10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9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0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08" t="s">
        <v>25</v>
      </c>
      <c r="E14" s="37"/>
      <c r="F14" s="37"/>
      <c r="G14" s="37"/>
      <c r="H14" s="37"/>
      <c r="I14" s="108" t="s">
        <v>26</v>
      </c>
      <c r="J14" s="110" t="s">
        <v>19</v>
      </c>
      <c r="K14" s="37"/>
      <c r="L14" s="10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2"/>
      <c r="C15" s="37"/>
      <c r="D15" s="37"/>
      <c r="E15" s="110" t="s">
        <v>27</v>
      </c>
      <c r="F15" s="37"/>
      <c r="G15" s="37"/>
      <c r="H15" s="37"/>
      <c r="I15" s="108" t="s">
        <v>28</v>
      </c>
      <c r="J15" s="110" t="s">
        <v>19</v>
      </c>
      <c r="K15" s="37"/>
      <c r="L15" s="10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0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08" t="s">
        <v>29</v>
      </c>
      <c r="E17" s="37"/>
      <c r="F17" s="37"/>
      <c r="G17" s="37"/>
      <c r="H17" s="37"/>
      <c r="I17" s="108" t="s">
        <v>26</v>
      </c>
      <c r="J17" s="33" t="str">
        <f>'Rekapitulace stavby'!AN13</f>
        <v>Vyplň údaj</v>
      </c>
      <c r="K17" s="37"/>
      <c r="L17" s="10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393" t="str">
        <f>'Rekapitulace stavby'!E14</f>
        <v>Vyplň údaj</v>
      </c>
      <c r="F18" s="394"/>
      <c r="G18" s="394"/>
      <c r="H18" s="394"/>
      <c r="I18" s="108" t="s">
        <v>28</v>
      </c>
      <c r="J18" s="33" t="str">
        <f>'Rekapitulace stavby'!AN14</f>
        <v>Vyplň údaj</v>
      </c>
      <c r="K18" s="37"/>
      <c r="L18" s="10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0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08" t="s">
        <v>31</v>
      </c>
      <c r="E20" s="37"/>
      <c r="F20" s="37"/>
      <c r="G20" s="37"/>
      <c r="H20" s="37"/>
      <c r="I20" s="108" t="s">
        <v>26</v>
      </c>
      <c r="J20" s="110" t="s">
        <v>19</v>
      </c>
      <c r="K20" s="37"/>
      <c r="L20" s="10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10" t="s">
        <v>32</v>
      </c>
      <c r="F21" s="37"/>
      <c r="G21" s="37"/>
      <c r="H21" s="37"/>
      <c r="I21" s="108" t="s">
        <v>28</v>
      </c>
      <c r="J21" s="110" t="s">
        <v>19</v>
      </c>
      <c r="K21" s="37"/>
      <c r="L21" s="10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0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08" t="s">
        <v>34</v>
      </c>
      <c r="E23" s="37"/>
      <c r="F23" s="37"/>
      <c r="G23" s="37"/>
      <c r="H23" s="37"/>
      <c r="I23" s="108" t="s">
        <v>26</v>
      </c>
      <c r="J23" s="110" t="s">
        <v>19</v>
      </c>
      <c r="K23" s="37"/>
      <c r="L23" s="10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10" t="s">
        <v>94</v>
      </c>
      <c r="F24" s="37"/>
      <c r="G24" s="37"/>
      <c r="H24" s="37"/>
      <c r="I24" s="108" t="s">
        <v>28</v>
      </c>
      <c r="J24" s="110" t="s">
        <v>19</v>
      </c>
      <c r="K24" s="37"/>
      <c r="L24" s="10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0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08" t="s">
        <v>36</v>
      </c>
      <c r="E26" s="37"/>
      <c r="F26" s="37"/>
      <c r="G26" s="37"/>
      <c r="H26" s="37"/>
      <c r="I26" s="37"/>
      <c r="J26" s="37"/>
      <c r="K26" s="37"/>
      <c r="L26" s="10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12"/>
      <c r="B27" s="113"/>
      <c r="C27" s="112"/>
      <c r="D27" s="112"/>
      <c r="E27" s="395" t="s">
        <v>19</v>
      </c>
      <c r="F27" s="395"/>
      <c r="G27" s="395"/>
      <c r="H27" s="395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0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115"/>
      <c r="E29" s="115"/>
      <c r="F29" s="115"/>
      <c r="G29" s="115"/>
      <c r="H29" s="115"/>
      <c r="I29" s="115"/>
      <c r="J29" s="115"/>
      <c r="K29" s="115"/>
      <c r="L29" s="10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16" t="s">
        <v>38</v>
      </c>
      <c r="E30" s="37"/>
      <c r="F30" s="37"/>
      <c r="G30" s="37"/>
      <c r="H30" s="37"/>
      <c r="I30" s="37"/>
      <c r="J30" s="117">
        <f>ROUND(J82,2)</f>
        <v>0</v>
      </c>
      <c r="K30" s="37"/>
      <c r="L30" s="10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15"/>
      <c r="E31" s="115"/>
      <c r="F31" s="115"/>
      <c r="G31" s="115"/>
      <c r="H31" s="115"/>
      <c r="I31" s="115"/>
      <c r="J31" s="115"/>
      <c r="K31" s="115"/>
      <c r="L31" s="10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5" customHeight="1">
      <c r="A32" s="37"/>
      <c r="B32" s="42"/>
      <c r="C32" s="37"/>
      <c r="D32" s="37"/>
      <c r="E32" s="37"/>
      <c r="F32" s="118" t="s">
        <v>40</v>
      </c>
      <c r="G32" s="37"/>
      <c r="H32" s="37"/>
      <c r="I32" s="118" t="s">
        <v>39</v>
      </c>
      <c r="J32" s="118" t="s">
        <v>41</v>
      </c>
      <c r="K32" s="37"/>
      <c r="L32" s="10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5" customHeight="1">
      <c r="A33" s="37"/>
      <c r="B33" s="42"/>
      <c r="C33" s="37"/>
      <c r="D33" s="119" t="s">
        <v>42</v>
      </c>
      <c r="E33" s="108" t="s">
        <v>43</v>
      </c>
      <c r="F33" s="120">
        <f>ROUND((SUM(BE82:BE91)),2)</f>
        <v>0</v>
      </c>
      <c r="G33" s="37"/>
      <c r="H33" s="37"/>
      <c r="I33" s="121">
        <v>0.21</v>
      </c>
      <c r="J33" s="120">
        <f>ROUND(((SUM(BE82:BE91))*I33),2)</f>
        <v>0</v>
      </c>
      <c r="K33" s="37"/>
      <c r="L33" s="10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108" t="s">
        <v>44</v>
      </c>
      <c r="F34" s="120">
        <f>ROUND((SUM(BF82:BF91)),2)</f>
        <v>0</v>
      </c>
      <c r="G34" s="37"/>
      <c r="H34" s="37"/>
      <c r="I34" s="121">
        <v>0.12</v>
      </c>
      <c r="J34" s="120">
        <f>ROUND(((SUM(BF82:BF91))*I34),2)</f>
        <v>0</v>
      </c>
      <c r="K34" s="37"/>
      <c r="L34" s="10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 hidden="1">
      <c r="A35" s="37"/>
      <c r="B35" s="42"/>
      <c r="C35" s="37"/>
      <c r="D35" s="37"/>
      <c r="E35" s="108" t="s">
        <v>45</v>
      </c>
      <c r="F35" s="120">
        <f>ROUND((SUM(BG82:BG91)),2)</f>
        <v>0</v>
      </c>
      <c r="G35" s="37"/>
      <c r="H35" s="37"/>
      <c r="I35" s="121">
        <v>0.21</v>
      </c>
      <c r="J35" s="120">
        <f>0</f>
        <v>0</v>
      </c>
      <c r="K35" s="37"/>
      <c r="L35" s="10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 hidden="1">
      <c r="A36" s="37"/>
      <c r="B36" s="42"/>
      <c r="C36" s="37"/>
      <c r="D36" s="37"/>
      <c r="E36" s="108" t="s">
        <v>46</v>
      </c>
      <c r="F36" s="120">
        <f>ROUND((SUM(BH82:BH91)),2)</f>
        <v>0</v>
      </c>
      <c r="G36" s="37"/>
      <c r="H36" s="37"/>
      <c r="I36" s="121">
        <v>0.12</v>
      </c>
      <c r="J36" s="120">
        <f>0</f>
        <v>0</v>
      </c>
      <c r="K36" s="37"/>
      <c r="L36" s="10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08" t="s">
        <v>47</v>
      </c>
      <c r="F37" s="120">
        <f>ROUND((SUM(BI82:BI91)),2)</f>
        <v>0</v>
      </c>
      <c r="G37" s="37"/>
      <c r="H37" s="37"/>
      <c r="I37" s="121">
        <v>0</v>
      </c>
      <c r="J37" s="120">
        <f>0</f>
        <v>0</v>
      </c>
      <c r="K37" s="37"/>
      <c r="L37" s="10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0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2"/>
      <c r="D39" s="123" t="s">
        <v>48</v>
      </c>
      <c r="E39" s="124"/>
      <c r="F39" s="124"/>
      <c r="G39" s="125" t="s">
        <v>49</v>
      </c>
      <c r="H39" s="126" t="s">
        <v>50</v>
      </c>
      <c r="I39" s="124"/>
      <c r="J39" s="127">
        <f>SUM(J30:J37)</f>
        <v>0</v>
      </c>
      <c r="K39" s="128"/>
      <c r="L39" s="10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>
      <c r="A40" s="37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6" t="s">
        <v>95</v>
      </c>
      <c r="D45" s="39"/>
      <c r="E45" s="39"/>
      <c r="F45" s="39"/>
      <c r="G45" s="39"/>
      <c r="H45" s="39"/>
      <c r="I45" s="39"/>
      <c r="J45" s="39"/>
      <c r="K45" s="39"/>
      <c r="L45" s="109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09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2" t="s">
        <v>16</v>
      </c>
      <c r="D47" s="39"/>
      <c r="E47" s="39"/>
      <c r="F47" s="39"/>
      <c r="G47" s="39"/>
      <c r="H47" s="39"/>
      <c r="I47" s="39"/>
      <c r="J47" s="39"/>
      <c r="K47" s="39"/>
      <c r="L47" s="109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387" t="str">
        <f>E7</f>
        <v>Litomyšl - cíle cest - rozhledna</v>
      </c>
      <c r="F48" s="388"/>
      <c r="G48" s="388"/>
      <c r="H48" s="388"/>
      <c r="I48" s="39"/>
      <c r="J48" s="39"/>
      <c r="K48" s="39"/>
      <c r="L48" s="109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92</v>
      </c>
      <c r="D49" s="39"/>
      <c r="E49" s="39"/>
      <c r="F49" s="39"/>
      <c r="G49" s="39"/>
      <c r="H49" s="39"/>
      <c r="I49" s="39"/>
      <c r="J49" s="39"/>
      <c r="K49" s="39"/>
      <c r="L49" s="109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56" t="str">
        <f>E9</f>
        <v>24-SO002-02 - Vedlejší a ostatní náklady</v>
      </c>
      <c r="F50" s="386"/>
      <c r="G50" s="386"/>
      <c r="H50" s="386"/>
      <c r="I50" s="39"/>
      <c r="J50" s="39"/>
      <c r="K50" s="39"/>
      <c r="L50" s="109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09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2" t="s">
        <v>21</v>
      </c>
      <c r="D52" s="39"/>
      <c r="E52" s="39"/>
      <c r="F52" s="30" t="str">
        <f>F12</f>
        <v>Litomyšl</v>
      </c>
      <c r="G52" s="39"/>
      <c r="H52" s="39"/>
      <c r="I52" s="32" t="s">
        <v>23</v>
      </c>
      <c r="J52" s="62" t="str">
        <f>IF(J12="","",J12)</f>
        <v>8. 1. 2024</v>
      </c>
      <c r="K52" s="39"/>
      <c r="L52" s="109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09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25.7" customHeight="1">
      <c r="A54" s="37"/>
      <c r="B54" s="38"/>
      <c r="C54" s="32" t="s">
        <v>25</v>
      </c>
      <c r="D54" s="39"/>
      <c r="E54" s="39"/>
      <c r="F54" s="30" t="str">
        <f>E15</f>
        <v>město Litomyšl</v>
      </c>
      <c r="G54" s="39"/>
      <c r="H54" s="39"/>
      <c r="I54" s="32" t="s">
        <v>31</v>
      </c>
      <c r="J54" s="35" t="str">
        <f>E21</f>
        <v>atelier-r, s.r.o., Olomouc</v>
      </c>
      <c r="K54" s="39"/>
      <c r="L54" s="109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2" customHeight="1">
      <c r="A55" s="37"/>
      <c r="B55" s="38"/>
      <c r="C55" s="32" t="s">
        <v>29</v>
      </c>
      <c r="D55" s="39"/>
      <c r="E55" s="39"/>
      <c r="F55" s="30" t="str">
        <f>IF(E18="","",E18)</f>
        <v>Vyplň údaj</v>
      </c>
      <c r="G55" s="39"/>
      <c r="H55" s="39"/>
      <c r="I55" s="32" t="s">
        <v>34</v>
      </c>
      <c r="J55" s="35" t="str">
        <f>E24</f>
        <v>Votavová</v>
      </c>
      <c r="K55" s="39"/>
      <c r="L55" s="109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09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33" t="s">
        <v>96</v>
      </c>
      <c r="D57" s="134"/>
      <c r="E57" s="134"/>
      <c r="F57" s="134"/>
      <c r="G57" s="134"/>
      <c r="H57" s="134"/>
      <c r="I57" s="134"/>
      <c r="J57" s="135" t="s">
        <v>97</v>
      </c>
      <c r="K57" s="134"/>
      <c r="L57" s="109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09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9" customHeight="1">
      <c r="A59" s="37"/>
      <c r="B59" s="38"/>
      <c r="C59" s="136" t="s">
        <v>70</v>
      </c>
      <c r="D59" s="39"/>
      <c r="E59" s="39"/>
      <c r="F59" s="39"/>
      <c r="G59" s="39"/>
      <c r="H59" s="39"/>
      <c r="I59" s="39"/>
      <c r="J59" s="80">
        <f>J82</f>
        <v>0</v>
      </c>
      <c r="K59" s="39"/>
      <c r="L59" s="109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20" t="s">
        <v>98</v>
      </c>
    </row>
    <row r="60" spans="2:12" s="9" customFormat="1" ht="24.95" customHeight="1">
      <c r="B60" s="137"/>
      <c r="C60" s="138"/>
      <c r="D60" s="139" t="s">
        <v>477</v>
      </c>
      <c r="E60" s="140"/>
      <c r="F60" s="140"/>
      <c r="G60" s="140"/>
      <c r="H60" s="140"/>
      <c r="I60" s="140"/>
      <c r="J60" s="141">
        <f>J83</f>
        <v>0</v>
      </c>
      <c r="K60" s="138"/>
      <c r="L60" s="142"/>
    </row>
    <row r="61" spans="2:12" s="10" customFormat="1" ht="19.9" customHeight="1">
      <c r="B61" s="143"/>
      <c r="C61" s="144"/>
      <c r="D61" s="145" t="s">
        <v>478</v>
      </c>
      <c r="E61" s="146"/>
      <c r="F61" s="146"/>
      <c r="G61" s="146"/>
      <c r="H61" s="146"/>
      <c r="I61" s="146"/>
      <c r="J61" s="147">
        <f>J84</f>
        <v>0</v>
      </c>
      <c r="K61" s="144"/>
      <c r="L61" s="148"/>
    </row>
    <row r="62" spans="2:12" s="10" customFormat="1" ht="19.9" customHeight="1">
      <c r="B62" s="143"/>
      <c r="C62" s="144"/>
      <c r="D62" s="145" t="s">
        <v>479</v>
      </c>
      <c r="E62" s="146"/>
      <c r="F62" s="146"/>
      <c r="G62" s="146"/>
      <c r="H62" s="146"/>
      <c r="I62" s="146"/>
      <c r="J62" s="147">
        <f>J88</f>
        <v>0</v>
      </c>
      <c r="K62" s="144"/>
      <c r="L62" s="148"/>
    </row>
    <row r="63" spans="1:31" s="2" customFormat="1" ht="21.75" customHeight="1">
      <c r="A63" s="37"/>
      <c r="B63" s="38"/>
      <c r="C63" s="39"/>
      <c r="D63" s="39"/>
      <c r="E63" s="39"/>
      <c r="F63" s="39"/>
      <c r="G63" s="39"/>
      <c r="H63" s="39"/>
      <c r="I63" s="39"/>
      <c r="J63" s="39"/>
      <c r="K63" s="39"/>
      <c r="L63" s="109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4" spans="1:31" s="2" customFormat="1" ht="6.95" customHeight="1">
      <c r="A64" s="37"/>
      <c r="B64" s="50"/>
      <c r="C64" s="51"/>
      <c r="D64" s="51"/>
      <c r="E64" s="51"/>
      <c r="F64" s="51"/>
      <c r="G64" s="51"/>
      <c r="H64" s="51"/>
      <c r="I64" s="51"/>
      <c r="J64" s="51"/>
      <c r="K64" s="51"/>
      <c r="L64" s="109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8" spans="1:31" s="2" customFormat="1" ht="6.95" customHeight="1">
      <c r="A68" s="37"/>
      <c r="B68" s="52"/>
      <c r="C68" s="53"/>
      <c r="D68" s="53"/>
      <c r="E68" s="53"/>
      <c r="F68" s="53"/>
      <c r="G68" s="53"/>
      <c r="H68" s="53"/>
      <c r="I68" s="53"/>
      <c r="J68" s="53"/>
      <c r="K68" s="53"/>
      <c r="L68" s="109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24.95" customHeight="1">
      <c r="A69" s="37"/>
      <c r="B69" s="38"/>
      <c r="C69" s="26" t="s">
        <v>110</v>
      </c>
      <c r="D69" s="39"/>
      <c r="E69" s="39"/>
      <c r="F69" s="39"/>
      <c r="G69" s="39"/>
      <c r="H69" s="39"/>
      <c r="I69" s="39"/>
      <c r="J69" s="39"/>
      <c r="K69" s="39"/>
      <c r="L69" s="109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6.95" customHeight="1">
      <c r="A70" s="37"/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109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2" customHeight="1">
      <c r="A71" s="37"/>
      <c r="B71" s="38"/>
      <c r="C71" s="32" t="s">
        <v>16</v>
      </c>
      <c r="D71" s="39"/>
      <c r="E71" s="39"/>
      <c r="F71" s="39"/>
      <c r="G71" s="39"/>
      <c r="H71" s="39"/>
      <c r="I71" s="39"/>
      <c r="J71" s="39"/>
      <c r="K71" s="39"/>
      <c r="L71" s="109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6.5" customHeight="1">
      <c r="A72" s="37"/>
      <c r="B72" s="38"/>
      <c r="C72" s="39"/>
      <c r="D72" s="39"/>
      <c r="E72" s="387" t="str">
        <f>E7</f>
        <v>Litomyšl - cíle cest - rozhledna</v>
      </c>
      <c r="F72" s="388"/>
      <c r="G72" s="388"/>
      <c r="H72" s="388"/>
      <c r="I72" s="39"/>
      <c r="J72" s="39"/>
      <c r="K72" s="39"/>
      <c r="L72" s="109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2" customHeight="1">
      <c r="A73" s="37"/>
      <c r="B73" s="38"/>
      <c r="C73" s="32" t="s">
        <v>92</v>
      </c>
      <c r="D73" s="39"/>
      <c r="E73" s="39"/>
      <c r="F73" s="39"/>
      <c r="G73" s="39"/>
      <c r="H73" s="39"/>
      <c r="I73" s="39"/>
      <c r="J73" s="39"/>
      <c r="K73" s="39"/>
      <c r="L73" s="109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6.5" customHeight="1">
      <c r="A74" s="37"/>
      <c r="B74" s="38"/>
      <c r="C74" s="39"/>
      <c r="D74" s="39"/>
      <c r="E74" s="356" t="str">
        <f>E9</f>
        <v>24-SO002-02 - Vedlejší a ostatní náklady</v>
      </c>
      <c r="F74" s="386"/>
      <c r="G74" s="386"/>
      <c r="H74" s="386"/>
      <c r="I74" s="39"/>
      <c r="J74" s="39"/>
      <c r="K74" s="39"/>
      <c r="L74" s="109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6.95" customHeight="1">
      <c r="A75" s="37"/>
      <c r="B75" s="38"/>
      <c r="C75" s="39"/>
      <c r="D75" s="39"/>
      <c r="E75" s="39"/>
      <c r="F75" s="39"/>
      <c r="G75" s="39"/>
      <c r="H75" s="39"/>
      <c r="I75" s="39"/>
      <c r="J75" s="39"/>
      <c r="K75" s="39"/>
      <c r="L75" s="109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2" customHeight="1">
      <c r="A76" s="37"/>
      <c r="B76" s="38"/>
      <c r="C76" s="32" t="s">
        <v>21</v>
      </c>
      <c r="D76" s="39"/>
      <c r="E76" s="39"/>
      <c r="F76" s="30" t="str">
        <f>F12</f>
        <v>Litomyšl</v>
      </c>
      <c r="G76" s="39"/>
      <c r="H76" s="39"/>
      <c r="I76" s="32" t="s">
        <v>23</v>
      </c>
      <c r="J76" s="62" t="str">
        <f>IF(J12="","",J12)</f>
        <v>8. 1. 2024</v>
      </c>
      <c r="K76" s="39"/>
      <c r="L76" s="10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6.95" customHeight="1">
      <c r="A77" s="37"/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10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25.7" customHeight="1">
      <c r="A78" s="37"/>
      <c r="B78" s="38"/>
      <c r="C78" s="32" t="s">
        <v>25</v>
      </c>
      <c r="D78" s="39"/>
      <c r="E78" s="39"/>
      <c r="F78" s="30" t="str">
        <f>E15</f>
        <v>město Litomyšl</v>
      </c>
      <c r="G78" s="39"/>
      <c r="H78" s="39"/>
      <c r="I78" s="32" t="s">
        <v>31</v>
      </c>
      <c r="J78" s="35" t="str">
        <f>E21</f>
        <v>atelier-r, s.r.o., Olomouc</v>
      </c>
      <c r="K78" s="39"/>
      <c r="L78" s="109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5.2" customHeight="1">
      <c r="A79" s="37"/>
      <c r="B79" s="38"/>
      <c r="C79" s="32" t="s">
        <v>29</v>
      </c>
      <c r="D79" s="39"/>
      <c r="E79" s="39"/>
      <c r="F79" s="30" t="str">
        <f>IF(E18="","",E18)</f>
        <v>Vyplň údaj</v>
      </c>
      <c r="G79" s="39"/>
      <c r="H79" s="39"/>
      <c r="I79" s="32" t="s">
        <v>34</v>
      </c>
      <c r="J79" s="35" t="str">
        <f>E24</f>
        <v>Votavová</v>
      </c>
      <c r="K79" s="39"/>
      <c r="L79" s="109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0.35" customHeight="1">
      <c r="A80" s="37"/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109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11" customFormat="1" ht="29.25" customHeight="1">
      <c r="A81" s="149"/>
      <c r="B81" s="150"/>
      <c r="C81" s="151" t="s">
        <v>111</v>
      </c>
      <c r="D81" s="152" t="s">
        <v>57</v>
      </c>
      <c r="E81" s="152" t="s">
        <v>53</v>
      </c>
      <c r="F81" s="152" t="s">
        <v>54</v>
      </c>
      <c r="G81" s="152" t="s">
        <v>112</v>
      </c>
      <c r="H81" s="152" t="s">
        <v>113</v>
      </c>
      <c r="I81" s="152" t="s">
        <v>114</v>
      </c>
      <c r="J81" s="153" t="s">
        <v>97</v>
      </c>
      <c r="K81" s="154" t="s">
        <v>115</v>
      </c>
      <c r="L81" s="155"/>
      <c r="M81" s="71" t="s">
        <v>19</v>
      </c>
      <c r="N81" s="72" t="s">
        <v>42</v>
      </c>
      <c r="O81" s="72" t="s">
        <v>116</v>
      </c>
      <c r="P81" s="72" t="s">
        <v>117</v>
      </c>
      <c r="Q81" s="72" t="s">
        <v>118</v>
      </c>
      <c r="R81" s="72" t="s">
        <v>119</v>
      </c>
      <c r="S81" s="72" t="s">
        <v>120</v>
      </c>
      <c r="T81" s="73" t="s">
        <v>121</v>
      </c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</row>
    <row r="82" spans="1:63" s="2" customFormat="1" ht="22.9" customHeight="1">
      <c r="A82" s="37"/>
      <c r="B82" s="38"/>
      <c r="C82" s="78" t="s">
        <v>122</v>
      </c>
      <c r="D82" s="39"/>
      <c r="E82" s="39"/>
      <c r="F82" s="39"/>
      <c r="G82" s="39"/>
      <c r="H82" s="39"/>
      <c r="I82" s="39"/>
      <c r="J82" s="156">
        <f>BK82</f>
        <v>0</v>
      </c>
      <c r="K82" s="39"/>
      <c r="L82" s="42"/>
      <c r="M82" s="74"/>
      <c r="N82" s="157"/>
      <c r="O82" s="75"/>
      <c r="P82" s="158">
        <f>P83</f>
        <v>0</v>
      </c>
      <c r="Q82" s="75"/>
      <c r="R82" s="158">
        <f>R83</f>
        <v>0</v>
      </c>
      <c r="S82" s="75"/>
      <c r="T82" s="159">
        <f>T83</f>
        <v>0</v>
      </c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T82" s="20" t="s">
        <v>71</v>
      </c>
      <c r="AU82" s="20" t="s">
        <v>98</v>
      </c>
      <c r="BK82" s="160">
        <f>BK83</f>
        <v>0</v>
      </c>
    </row>
    <row r="83" spans="2:63" s="12" customFormat="1" ht="25.9" customHeight="1">
      <c r="B83" s="161"/>
      <c r="C83" s="162"/>
      <c r="D83" s="163" t="s">
        <v>71</v>
      </c>
      <c r="E83" s="164" t="s">
        <v>480</v>
      </c>
      <c r="F83" s="164" t="s">
        <v>481</v>
      </c>
      <c r="G83" s="162"/>
      <c r="H83" s="162"/>
      <c r="I83" s="165"/>
      <c r="J83" s="166">
        <f>BK83</f>
        <v>0</v>
      </c>
      <c r="K83" s="162"/>
      <c r="L83" s="167"/>
      <c r="M83" s="168"/>
      <c r="N83" s="169"/>
      <c r="O83" s="169"/>
      <c r="P83" s="170">
        <f>P84+P88</f>
        <v>0</v>
      </c>
      <c r="Q83" s="169"/>
      <c r="R83" s="170">
        <f>R84+R88</f>
        <v>0</v>
      </c>
      <c r="S83" s="169"/>
      <c r="T83" s="171">
        <f>T84+T88</f>
        <v>0</v>
      </c>
      <c r="AR83" s="172" t="s">
        <v>169</v>
      </c>
      <c r="AT83" s="173" t="s">
        <v>71</v>
      </c>
      <c r="AU83" s="173" t="s">
        <v>72</v>
      </c>
      <c r="AY83" s="172" t="s">
        <v>125</v>
      </c>
      <c r="BK83" s="174">
        <f>BK84+BK88</f>
        <v>0</v>
      </c>
    </row>
    <row r="84" spans="2:63" s="12" customFormat="1" ht="22.9" customHeight="1">
      <c r="B84" s="161"/>
      <c r="C84" s="162"/>
      <c r="D84" s="163" t="s">
        <v>71</v>
      </c>
      <c r="E84" s="175" t="s">
        <v>482</v>
      </c>
      <c r="F84" s="175" t="s">
        <v>483</v>
      </c>
      <c r="G84" s="162"/>
      <c r="H84" s="162"/>
      <c r="I84" s="165"/>
      <c r="J84" s="176">
        <f>BK84</f>
        <v>0</v>
      </c>
      <c r="K84" s="162"/>
      <c r="L84" s="167"/>
      <c r="M84" s="168"/>
      <c r="N84" s="169"/>
      <c r="O84" s="169"/>
      <c r="P84" s="170">
        <f>SUM(P85:P87)</f>
        <v>0</v>
      </c>
      <c r="Q84" s="169"/>
      <c r="R84" s="170">
        <f>SUM(R85:R87)</f>
        <v>0</v>
      </c>
      <c r="S84" s="169"/>
      <c r="T84" s="171">
        <f>SUM(T85:T87)</f>
        <v>0</v>
      </c>
      <c r="AR84" s="172" t="s">
        <v>169</v>
      </c>
      <c r="AT84" s="173" t="s">
        <v>71</v>
      </c>
      <c r="AU84" s="173" t="s">
        <v>80</v>
      </c>
      <c r="AY84" s="172" t="s">
        <v>125</v>
      </c>
      <c r="BK84" s="174">
        <f>SUM(BK85:BK87)</f>
        <v>0</v>
      </c>
    </row>
    <row r="85" spans="1:65" s="2" customFormat="1" ht="24.2" customHeight="1">
      <c r="A85" s="37"/>
      <c r="B85" s="38"/>
      <c r="C85" s="177" t="s">
        <v>80</v>
      </c>
      <c r="D85" s="177" t="s">
        <v>127</v>
      </c>
      <c r="E85" s="178" t="s">
        <v>484</v>
      </c>
      <c r="F85" s="179" t="s">
        <v>485</v>
      </c>
      <c r="G85" s="180" t="s">
        <v>299</v>
      </c>
      <c r="H85" s="181">
        <v>1</v>
      </c>
      <c r="I85" s="182"/>
      <c r="J85" s="183">
        <f>ROUND(I85*H85,2)</f>
        <v>0</v>
      </c>
      <c r="K85" s="184"/>
      <c r="L85" s="42"/>
      <c r="M85" s="185" t="s">
        <v>19</v>
      </c>
      <c r="N85" s="186" t="s">
        <v>43</v>
      </c>
      <c r="O85" s="67"/>
      <c r="P85" s="187">
        <f>O85*H85</f>
        <v>0</v>
      </c>
      <c r="Q85" s="187">
        <v>0</v>
      </c>
      <c r="R85" s="187">
        <f>Q85*H85</f>
        <v>0</v>
      </c>
      <c r="S85" s="187">
        <v>0</v>
      </c>
      <c r="T85" s="188">
        <f>S85*H85</f>
        <v>0</v>
      </c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R85" s="189" t="s">
        <v>486</v>
      </c>
      <c r="AT85" s="189" t="s">
        <v>127</v>
      </c>
      <c r="AU85" s="189" t="s">
        <v>82</v>
      </c>
      <c r="AY85" s="20" t="s">
        <v>125</v>
      </c>
      <c r="BE85" s="190">
        <f>IF(N85="základní",J85,0)</f>
        <v>0</v>
      </c>
      <c r="BF85" s="190">
        <f>IF(N85="snížená",J85,0)</f>
        <v>0</v>
      </c>
      <c r="BG85" s="190">
        <f>IF(N85="zákl. přenesená",J85,0)</f>
        <v>0</v>
      </c>
      <c r="BH85" s="190">
        <f>IF(N85="sníž. přenesená",J85,0)</f>
        <v>0</v>
      </c>
      <c r="BI85" s="190">
        <f>IF(N85="nulová",J85,0)</f>
        <v>0</v>
      </c>
      <c r="BJ85" s="20" t="s">
        <v>80</v>
      </c>
      <c r="BK85" s="190">
        <f>ROUND(I85*H85,2)</f>
        <v>0</v>
      </c>
      <c r="BL85" s="20" t="s">
        <v>486</v>
      </c>
      <c r="BM85" s="189" t="s">
        <v>487</v>
      </c>
    </row>
    <row r="86" spans="1:47" s="2" customFormat="1" ht="19.5">
      <c r="A86" s="37"/>
      <c r="B86" s="38"/>
      <c r="C86" s="39"/>
      <c r="D86" s="191" t="s">
        <v>133</v>
      </c>
      <c r="E86" s="39"/>
      <c r="F86" s="192" t="s">
        <v>485</v>
      </c>
      <c r="G86" s="39"/>
      <c r="H86" s="39"/>
      <c r="I86" s="193"/>
      <c r="J86" s="39"/>
      <c r="K86" s="39"/>
      <c r="L86" s="42"/>
      <c r="M86" s="194"/>
      <c r="N86" s="195"/>
      <c r="O86" s="67"/>
      <c r="P86" s="67"/>
      <c r="Q86" s="67"/>
      <c r="R86" s="67"/>
      <c r="S86" s="67"/>
      <c r="T86" s="68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T86" s="20" t="s">
        <v>133</v>
      </c>
      <c r="AU86" s="20" t="s">
        <v>82</v>
      </c>
    </row>
    <row r="87" spans="1:47" s="2" customFormat="1" ht="12">
      <c r="A87" s="37"/>
      <c r="B87" s="38"/>
      <c r="C87" s="39"/>
      <c r="D87" s="196" t="s">
        <v>135</v>
      </c>
      <c r="E87" s="39"/>
      <c r="F87" s="197" t="s">
        <v>488</v>
      </c>
      <c r="G87" s="39"/>
      <c r="H87" s="39"/>
      <c r="I87" s="193"/>
      <c r="J87" s="39"/>
      <c r="K87" s="39"/>
      <c r="L87" s="42"/>
      <c r="M87" s="194"/>
      <c r="N87" s="195"/>
      <c r="O87" s="67"/>
      <c r="P87" s="67"/>
      <c r="Q87" s="67"/>
      <c r="R87" s="67"/>
      <c r="S87" s="67"/>
      <c r="T87" s="68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T87" s="20" t="s">
        <v>135</v>
      </c>
      <c r="AU87" s="20" t="s">
        <v>82</v>
      </c>
    </row>
    <row r="88" spans="2:63" s="12" customFormat="1" ht="22.9" customHeight="1">
      <c r="B88" s="161"/>
      <c r="C88" s="162"/>
      <c r="D88" s="163" t="s">
        <v>71</v>
      </c>
      <c r="E88" s="175" t="s">
        <v>489</v>
      </c>
      <c r="F88" s="175" t="s">
        <v>490</v>
      </c>
      <c r="G88" s="162"/>
      <c r="H88" s="162"/>
      <c r="I88" s="165"/>
      <c r="J88" s="176">
        <f>BK88</f>
        <v>0</v>
      </c>
      <c r="K88" s="162"/>
      <c r="L88" s="167"/>
      <c r="M88" s="168"/>
      <c r="N88" s="169"/>
      <c r="O88" s="169"/>
      <c r="P88" s="170">
        <f>SUM(P89:P91)</f>
        <v>0</v>
      </c>
      <c r="Q88" s="169"/>
      <c r="R88" s="170">
        <f>SUM(R89:R91)</f>
        <v>0</v>
      </c>
      <c r="S88" s="169"/>
      <c r="T88" s="171">
        <f>SUM(T89:T91)</f>
        <v>0</v>
      </c>
      <c r="AR88" s="172" t="s">
        <v>169</v>
      </c>
      <c r="AT88" s="173" t="s">
        <v>71</v>
      </c>
      <c r="AU88" s="173" t="s">
        <v>80</v>
      </c>
      <c r="AY88" s="172" t="s">
        <v>125</v>
      </c>
      <c r="BK88" s="174">
        <f>SUM(BK89:BK91)</f>
        <v>0</v>
      </c>
    </row>
    <row r="89" spans="1:65" s="2" customFormat="1" ht="24.2" customHeight="1">
      <c r="A89" s="37"/>
      <c r="B89" s="38"/>
      <c r="C89" s="177" t="s">
        <v>82</v>
      </c>
      <c r="D89" s="177" t="s">
        <v>127</v>
      </c>
      <c r="E89" s="178" t="s">
        <v>491</v>
      </c>
      <c r="F89" s="179" t="s">
        <v>492</v>
      </c>
      <c r="G89" s="180" t="s">
        <v>493</v>
      </c>
      <c r="H89" s="181">
        <v>1</v>
      </c>
      <c r="I89" s="182"/>
      <c r="J89" s="183">
        <f>ROUND(I89*H89,2)</f>
        <v>0</v>
      </c>
      <c r="K89" s="184"/>
      <c r="L89" s="42"/>
      <c r="M89" s="185" t="s">
        <v>19</v>
      </c>
      <c r="N89" s="186" t="s">
        <v>43</v>
      </c>
      <c r="O89" s="67"/>
      <c r="P89" s="187">
        <f>O89*H89</f>
        <v>0</v>
      </c>
      <c r="Q89" s="187">
        <v>0</v>
      </c>
      <c r="R89" s="187">
        <f>Q89*H89</f>
        <v>0</v>
      </c>
      <c r="S89" s="187">
        <v>0</v>
      </c>
      <c r="T89" s="188">
        <f>S89*H89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189" t="s">
        <v>486</v>
      </c>
      <c r="AT89" s="189" t="s">
        <v>127</v>
      </c>
      <c r="AU89" s="189" t="s">
        <v>82</v>
      </c>
      <c r="AY89" s="20" t="s">
        <v>125</v>
      </c>
      <c r="BE89" s="190">
        <f>IF(N89="základní",J89,0)</f>
        <v>0</v>
      </c>
      <c r="BF89" s="190">
        <f>IF(N89="snížená",J89,0)</f>
        <v>0</v>
      </c>
      <c r="BG89" s="190">
        <f>IF(N89="zákl. přenesená",J89,0)</f>
        <v>0</v>
      </c>
      <c r="BH89" s="190">
        <f>IF(N89="sníž. přenesená",J89,0)</f>
        <v>0</v>
      </c>
      <c r="BI89" s="190">
        <f>IF(N89="nulová",J89,0)</f>
        <v>0</v>
      </c>
      <c r="BJ89" s="20" t="s">
        <v>80</v>
      </c>
      <c r="BK89" s="190">
        <f>ROUND(I89*H89,2)</f>
        <v>0</v>
      </c>
      <c r="BL89" s="20" t="s">
        <v>486</v>
      </c>
      <c r="BM89" s="189" t="s">
        <v>494</v>
      </c>
    </row>
    <row r="90" spans="1:47" s="2" customFormat="1" ht="19.5">
      <c r="A90" s="37"/>
      <c r="B90" s="38"/>
      <c r="C90" s="39"/>
      <c r="D90" s="191" t="s">
        <v>133</v>
      </c>
      <c r="E90" s="39"/>
      <c r="F90" s="192" t="s">
        <v>495</v>
      </c>
      <c r="G90" s="39"/>
      <c r="H90" s="39"/>
      <c r="I90" s="193"/>
      <c r="J90" s="39"/>
      <c r="K90" s="39"/>
      <c r="L90" s="42"/>
      <c r="M90" s="194"/>
      <c r="N90" s="195"/>
      <c r="O90" s="67"/>
      <c r="P90" s="67"/>
      <c r="Q90" s="67"/>
      <c r="R90" s="67"/>
      <c r="S90" s="67"/>
      <c r="T90" s="68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20" t="s">
        <v>133</v>
      </c>
      <c r="AU90" s="20" t="s">
        <v>82</v>
      </c>
    </row>
    <row r="91" spans="1:47" s="2" customFormat="1" ht="12">
      <c r="A91" s="37"/>
      <c r="B91" s="38"/>
      <c r="C91" s="39"/>
      <c r="D91" s="196" t="s">
        <v>135</v>
      </c>
      <c r="E91" s="39"/>
      <c r="F91" s="197" t="s">
        <v>496</v>
      </c>
      <c r="G91" s="39"/>
      <c r="H91" s="39"/>
      <c r="I91" s="193"/>
      <c r="J91" s="39"/>
      <c r="K91" s="39"/>
      <c r="L91" s="42"/>
      <c r="M91" s="255"/>
      <c r="N91" s="256"/>
      <c r="O91" s="257"/>
      <c r="P91" s="257"/>
      <c r="Q91" s="257"/>
      <c r="R91" s="257"/>
      <c r="S91" s="257"/>
      <c r="T91" s="258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T91" s="20" t="s">
        <v>135</v>
      </c>
      <c r="AU91" s="20" t="s">
        <v>82</v>
      </c>
    </row>
    <row r="92" spans="1:31" s="2" customFormat="1" ht="6.95" customHeight="1">
      <c r="A92" s="37"/>
      <c r="B92" s="50"/>
      <c r="C92" s="51"/>
      <c r="D92" s="51"/>
      <c r="E92" s="51"/>
      <c r="F92" s="51"/>
      <c r="G92" s="51"/>
      <c r="H92" s="51"/>
      <c r="I92" s="51"/>
      <c r="J92" s="51"/>
      <c r="K92" s="51"/>
      <c r="L92" s="42"/>
      <c r="M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</sheetData>
  <sheetProtection algorithmName="SHA-512" hashValue="rnckWWD2JZnyki7h5W+HTwbj5VVEpwBQCH8giR8BvVu98NPmOkFuvUMgdjzy2e1K2dDHZ6de8wcNDDO8FoRLWQ==" saltValue="pI6G3423HeE90k7Bg8sX+wZzCZjnw+/372CREU3PpxP/Vs+iklyMGCCAfKWmwNau8eRfOsHKETYi3swIgR2Z8A==" spinCount="100000" sheet="1" objects="1" scenarios="1" formatColumns="0" formatRows="0" autoFilter="0"/>
  <autoFilter ref="C81:K91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hyperlinks>
    <hyperlink ref="F87" r:id="rId1" display="https://podminky.urs.cz/item/CS_URS_2024_01/013294000"/>
    <hyperlink ref="F91" r:id="rId2" display="https://podminky.urs.cz/item/CS_URS_2024_01/031002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AT2" s="20" t="s">
        <v>90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3"/>
      <c r="AT3" s="20" t="s">
        <v>82</v>
      </c>
    </row>
    <row r="4" spans="2:46" s="1" customFormat="1" ht="24.95" customHeight="1">
      <c r="B4" s="23"/>
      <c r="D4" s="106" t="s">
        <v>91</v>
      </c>
      <c r="L4" s="23"/>
      <c r="M4" s="107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08" t="s">
        <v>16</v>
      </c>
      <c r="L6" s="23"/>
    </row>
    <row r="7" spans="2:12" s="1" customFormat="1" ht="16.5" customHeight="1">
      <c r="B7" s="23"/>
      <c r="E7" s="389" t="str">
        <f>'Rekapitulace stavby'!K6</f>
        <v>Litomyšl - cíle cest - rozhledna</v>
      </c>
      <c r="F7" s="390"/>
      <c r="G7" s="390"/>
      <c r="H7" s="390"/>
      <c r="L7" s="23"/>
    </row>
    <row r="8" spans="1:31" s="2" customFormat="1" ht="12" customHeight="1">
      <c r="A8" s="37"/>
      <c r="B8" s="42"/>
      <c r="C8" s="37"/>
      <c r="D8" s="108" t="s">
        <v>92</v>
      </c>
      <c r="E8" s="37"/>
      <c r="F8" s="37"/>
      <c r="G8" s="37"/>
      <c r="H8" s="37"/>
      <c r="I8" s="37"/>
      <c r="J8" s="37"/>
      <c r="K8" s="37"/>
      <c r="L8" s="10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2"/>
      <c r="C9" s="37"/>
      <c r="D9" s="37"/>
      <c r="E9" s="391" t="s">
        <v>497</v>
      </c>
      <c r="F9" s="392"/>
      <c r="G9" s="392"/>
      <c r="H9" s="392"/>
      <c r="I9" s="37"/>
      <c r="J9" s="37"/>
      <c r="K9" s="37"/>
      <c r="L9" s="10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0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2"/>
      <c r="C11" s="37"/>
      <c r="D11" s="108" t="s">
        <v>18</v>
      </c>
      <c r="E11" s="37"/>
      <c r="F11" s="110" t="s">
        <v>19</v>
      </c>
      <c r="G11" s="37"/>
      <c r="H11" s="37"/>
      <c r="I11" s="108" t="s">
        <v>20</v>
      </c>
      <c r="J11" s="110" t="s">
        <v>19</v>
      </c>
      <c r="K11" s="37"/>
      <c r="L11" s="10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08" t="s">
        <v>21</v>
      </c>
      <c r="E12" s="37"/>
      <c r="F12" s="110" t="s">
        <v>22</v>
      </c>
      <c r="G12" s="37"/>
      <c r="H12" s="37"/>
      <c r="I12" s="108" t="s">
        <v>23</v>
      </c>
      <c r="J12" s="111" t="str">
        <f>'Rekapitulace stavby'!AN8</f>
        <v>8. 1. 2024</v>
      </c>
      <c r="K12" s="37"/>
      <c r="L12" s="10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9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0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08" t="s">
        <v>25</v>
      </c>
      <c r="E14" s="37"/>
      <c r="F14" s="37"/>
      <c r="G14" s="37"/>
      <c r="H14" s="37"/>
      <c r="I14" s="108" t="s">
        <v>26</v>
      </c>
      <c r="J14" s="110" t="s">
        <v>19</v>
      </c>
      <c r="K14" s="37"/>
      <c r="L14" s="10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2"/>
      <c r="C15" s="37"/>
      <c r="D15" s="37"/>
      <c r="E15" s="110" t="s">
        <v>27</v>
      </c>
      <c r="F15" s="37"/>
      <c r="G15" s="37"/>
      <c r="H15" s="37"/>
      <c r="I15" s="108" t="s">
        <v>28</v>
      </c>
      <c r="J15" s="110" t="s">
        <v>19</v>
      </c>
      <c r="K15" s="37"/>
      <c r="L15" s="10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0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08" t="s">
        <v>29</v>
      </c>
      <c r="E17" s="37"/>
      <c r="F17" s="37"/>
      <c r="G17" s="37"/>
      <c r="H17" s="37"/>
      <c r="I17" s="108" t="s">
        <v>26</v>
      </c>
      <c r="J17" s="33" t="str">
        <f>'Rekapitulace stavby'!AN13</f>
        <v>Vyplň údaj</v>
      </c>
      <c r="K17" s="37"/>
      <c r="L17" s="10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393" t="str">
        <f>'Rekapitulace stavby'!E14</f>
        <v>Vyplň údaj</v>
      </c>
      <c r="F18" s="394"/>
      <c r="G18" s="394"/>
      <c r="H18" s="394"/>
      <c r="I18" s="108" t="s">
        <v>28</v>
      </c>
      <c r="J18" s="33" t="str">
        <f>'Rekapitulace stavby'!AN14</f>
        <v>Vyplň údaj</v>
      </c>
      <c r="K18" s="37"/>
      <c r="L18" s="10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0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08" t="s">
        <v>31</v>
      </c>
      <c r="E20" s="37"/>
      <c r="F20" s="37"/>
      <c r="G20" s="37"/>
      <c r="H20" s="37"/>
      <c r="I20" s="108" t="s">
        <v>26</v>
      </c>
      <c r="J20" s="110" t="s">
        <v>19</v>
      </c>
      <c r="K20" s="37"/>
      <c r="L20" s="10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10" t="s">
        <v>32</v>
      </c>
      <c r="F21" s="37"/>
      <c r="G21" s="37"/>
      <c r="H21" s="37"/>
      <c r="I21" s="108" t="s">
        <v>28</v>
      </c>
      <c r="J21" s="110" t="s">
        <v>19</v>
      </c>
      <c r="K21" s="37"/>
      <c r="L21" s="10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0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08" t="s">
        <v>34</v>
      </c>
      <c r="E23" s="37"/>
      <c r="F23" s="37"/>
      <c r="G23" s="37"/>
      <c r="H23" s="37"/>
      <c r="I23" s="108" t="s">
        <v>26</v>
      </c>
      <c r="J23" s="110" t="s">
        <v>19</v>
      </c>
      <c r="K23" s="37"/>
      <c r="L23" s="10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10" t="s">
        <v>94</v>
      </c>
      <c r="F24" s="37"/>
      <c r="G24" s="37"/>
      <c r="H24" s="37"/>
      <c r="I24" s="108" t="s">
        <v>28</v>
      </c>
      <c r="J24" s="110" t="s">
        <v>19</v>
      </c>
      <c r="K24" s="37"/>
      <c r="L24" s="10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0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08" t="s">
        <v>36</v>
      </c>
      <c r="E26" s="37"/>
      <c r="F26" s="37"/>
      <c r="G26" s="37"/>
      <c r="H26" s="37"/>
      <c r="I26" s="37"/>
      <c r="J26" s="37"/>
      <c r="K26" s="37"/>
      <c r="L26" s="10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12"/>
      <c r="B27" s="113"/>
      <c r="C27" s="112"/>
      <c r="D27" s="112"/>
      <c r="E27" s="395" t="s">
        <v>19</v>
      </c>
      <c r="F27" s="395"/>
      <c r="G27" s="395"/>
      <c r="H27" s="395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0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115"/>
      <c r="E29" s="115"/>
      <c r="F29" s="115"/>
      <c r="G29" s="115"/>
      <c r="H29" s="115"/>
      <c r="I29" s="115"/>
      <c r="J29" s="115"/>
      <c r="K29" s="115"/>
      <c r="L29" s="10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16" t="s">
        <v>38</v>
      </c>
      <c r="E30" s="37"/>
      <c r="F30" s="37"/>
      <c r="G30" s="37"/>
      <c r="H30" s="37"/>
      <c r="I30" s="37"/>
      <c r="J30" s="117">
        <f>ROUND(J81,2)</f>
        <v>0</v>
      </c>
      <c r="K30" s="37"/>
      <c r="L30" s="10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15"/>
      <c r="E31" s="115"/>
      <c r="F31" s="115"/>
      <c r="G31" s="115"/>
      <c r="H31" s="115"/>
      <c r="I31" s="115"/>
      <c r="J31" s="115"/>
      <c r="K31" s="115"/>
      <c r="L31" s="10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5" customHeight="1">
      <c r="A32" s="37"/>
      <c r="B32" s="42"/>
      <c r="C32" s="37"/>
      <c r="D32" s="37"/>
      <c r="E32" s="37"/>
      <c r="F32" s="118" t="s">
        <v>40</v>
      </c>
      <c r="G32" s="37"/>
      <c r="H32" s="37"/>
      <c r="I32" s="118" t="s">
        <v>39</v>
      </c>
      <c r="J32" s="118" t="s">
        <v>41</v>
      </c>
      <c r="K32" s="37"/>
      <c r="L32" s="10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5" customHeight="1">
      <c r="A33" s="37"/>
      <c r="B33" s="42"/>
      <c r="C33" s="37"/>
      <c r="D33" s="119" t="s">
        <v>42</v>
      </c>
      <c r="E33" s="108" t="s">
        <v>43</v>
      </c>
      <c r="F33" s="120">
        <f>ROUND((SUM(BE81:BE85)),2)</f>
        <v>0</v>
      </c>
      <c r="G33" s="37"/>
      <c r="H33" s="37"/>
      <c r="I33" s="121">
        <v>0.21</v>
      </c>
      <c r="J33" s="120">
        <f>ROUND(((SUM(BE81:BE85))*I33),2)</f>
        <v>0</v>
      </c>
      <c r="K33" s="37"/>
      <c r="L33" s="10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108" t="s">
        <v>44</v>
      </c>
      <c r="F34" s="120">
        <f>ROUND((SUM(BF81:BF85)),2)</f>
        <v>0</v>
      </c>
      <c r="G34" s="37"/>
      <c r="H34" s="37"/>
      <c r="I34" s="121">
        <v>0.12</v>
      </c>
      <c r="J34" s="120">
        <f>ROUND(((SUM(BF81:BF85))*I34),2)</f>
        <v>0</v>
      </c>
      <c r="K34" s="37"/>
      <c r="L34" s="10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 hidden="1">
      <c r="A35" s="37"/>
      <c r="B35" s="42"/>
      <c r="C35" s="37"/>
      <c r="D35" s="37"/>
      <c r="E35" s="108" t="s">
        <v>45</v>
      </c>
      <c r="F35" s="120">
        <f>ROUND((SUM(BG81:BG85)),2)</f>
        <v>0</v>
      </c>
      <c r="G35" s="37"/>
      <c r="H35" s="37"/>
      <c r="I35" s="121">
        <v>0.21</v>
      </c>
      <c r="J35" s="120">
        <f>0</f>
        <v>0</v>
      </c>
      <c r="K35" s="37"/>
      <c r="L35" s="10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 hidden="1">
      <c r="A36" s="37"/>
      <c r="B36" s="42"/>
      <c r="C36" s="37"/>
      <c r="D36" s="37"/>
      <c r="E36" s="108" t="s">
        <v>46</v>
      </c>
      <c r="F36" s="120">
        <f>ROUND((SUM(BH81:BH85)),2)</f>
        <v>0</v>
      </c>
      <c r="G36" s="37"/>
      <c r="H36" s="37"/>
      <c r="I36" s="121">
        <v>0.12</v>
      </c>
      <c r="J36" s="120">
        <f>0</f>
        <v>0</v>
      </c>
      <c r="K36" s="37"/>
      <c r="L36" s="10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08" t="s">
        <v>47</v>
      </c>
      <c r="F37" s="120">
        <f>ROUND((SUM(BI81:BI85)),2)</f>
        <v>0</v>
      </c>
      <c r="G37" s="37"/>
      <c r="H37" s="37"/>
      <c r="I37" s="121">
        <v>0</v>
      </c>
      <c r="J37" s="120">
        <f>0</f>
        <v>0</v>
      </c>
      <c r="K37" s="37"/>
      <c r="L37" s="10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0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2"/>
      <c r="D39" s="123" t="s">
        <v>48</v>
      </c>
      <c r="E39" s="124"/>
      <c r="F39" s="124"/>
      <c r="G39" s="125" t="s">
        <v>49</v>
      </c>
      <c r="H39" s="126" t="s">
        <v>50</v>
      </c>
      <c r="I39" s="124"/>
      <c r="J39" s="127">
        <f>SUM(J30:J37)</f>
        <v>0</v>
      </c>
      <c r="K39" s="128"/>
      <c r="L39" s="10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>
      <c r="A40" s="37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6" t="s">
        <v>95</v>
      </c>
      <c r="D45" s="39"/>
      <c r="E45" s="39"/>
      <c r="F45" s="39"/>
      <c r="G45" s="39"/>
      <c r="H45" s="39"/>
      <c r="I45" s="39"/>
      <c r="J45" s="39"/>
      <c r="K45" s="39"/>
      <c r="L45" s="109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09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2" t="s">
        <v>16</v>
      </c>
      <c r="D47" s="39"/>
      <c r="E47" s="39"/>
      <c r="F47" s="39"/>
      <c r="G47" s="39"/>
      <c r="H47" s="39"/>
      <c r="I47" s="39"/>
      <c r="J47" s="39"/>
      <c r="K47" s="39"/>
      <c r="L47" s="109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387" t="str">
        <f>E7</f>
        <v>Litomyšl - cíle cest - rozhledna</v>
      </c>
      <c r="F48" s="388"/>
      <c r="G48" s="388"/>
      <c r="H48" s="388"/>
      <c r="I48" s="39"/>
      <c r="J48" s="39"/>
      <c r="K48" s="39"/>
      <c r="L48" s="109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92</v>
      </c>
      <c r="D49" s="39"/>
      <c r="E49" s="39"/>
      <c r="F49" s="39"/>
      <c r="G49" s="39"/>
      <c r="H49" s="39"/>
      <c r="I49" s="39"/>
      <c r="J49" s="39"/>
      <c r="K49" s="39"/>
      <c r="L49" s="109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56" t="str">
        <f>E9</f>
        <v>24-SO002-03 - Ostatní náklady</v>
      </c>
      <c r="F50" s="386"/>
      <c r="G50" s="386"/>
      <c r="H50" s="386"/>
      <c r="I50" s="39"/>
      <c r="J50" s="39"/>
      <c r="K50" s="39"/>
      <c r="L50" s="109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09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2" t="s">
        <v>21</v>
      </c>
      <c r="D52" s="39"/>
      <c r="E52" s="39"/>
      <c r="F52" s="30" t="str">
        <f>F12</f>
        <v>Litomyšl</v>
      </c>
      <c r="G52" s="39"/>
      <c r="H52" s="39"/>
      <c r="I52" s="32" t="s">
        <v>23</v>
      </c>
      <c r="J52" s="62" t="str">
        <f>IF(J12="","",J12)</f>
        <v>8. 1. 2024</v>
      </c>
      <c r="K52" s="39"/>
      <c r="L52" s="109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09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25.7" customHeight="1">
      <c r="A54" s="37"/>
      <c r="B54" s="38"/>
      <c r="C54" s="32" t="s">
        <v>25</v>
      </c>
      <c r="D54" s="39"/>
      <c r="E54" s="39"/>
      <c r="F54" s="30" t="str">
        <f>E15</f>
        <v>město Litomyšl</v>
      </c>
      <c r="G54" s="39"/>
      <c r="H54" s="39"/>
      <c r="I54" s="32" t="s">
        <v>31</v>
      </c>
      <c r="J54" s="35" t="str">
        <f>E21</f>
        <v>atelier-r, s.r.o., Olomouc</v>
      </c>
      <c r="K54" s="39"/>
      <c r="L54" s="109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2" customHeight="1">
      <c r="A55" s="37"/>
      <c r="B55" s="38"/>
      <c r="C55" s="32" t="s">
        <v>29</v>
      </c>
      <c r="D55" s="39"/>
      <c r="E55" s="39"/>
      <c r="F55" s="30" t="str">
        <f>IF(E18="","",E18)</f>
        <v>Vyplň údaj</v>
      </c>
      <c r="G55" s="39"/>
      <c r="H55" s="39"/>
      <c r="I55" s="32" t="s">
        <v>34</v>
      </c>
      <c r="J55" s="35" t="str">
        <f>E24</f>
        <v>Votavová</v>
      </c>
      <c r="K55" s="39"/>
      <c r="L55" s="109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09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33" t="s">
        <v>96</v>
      </c>
      <c r="D57" s="134"/>
      <c r="E57" s="134"/>
      <c r="F57" s="134"/>
      <c r="G57" s="134"/>
      <c r="H57" s="134"/>
      <c r="I57" s="134"/>
      <c r="J57" s="135" t="s">
        <v>97</v>
      </c>
      <c r="K57" s="134"/>
      <c r="L57" s="109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09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9" customHeight="1">
      <c r="A59" s="37"/>
      <c r="B59" s="38"/>
      <c r="C59" s="136" t="s">
        <v>70</v>
      </c>
      <c r="D59" s="39"/>
      <c r="E59" s="39"/>
      <c r="F59" s="39"/>
      <c r="G59" s="39"/>
      <c r="H59" s="39"/>
      <c r="I59" s="39"/>
      <c r="J59" s="80">
        <f>J81</f>
        <v>0</v>
      </c>
      <c r="K59" s="39"/>
      <c r="L59" s="109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20" t="s">
        <v>98</v>
      </c>
    </row>
    <row r="60" spans="2:12" s="9" customFormat="1" ht="24.95" customHeight="1">
      <c r="B60" s="137"/>
      <c r="C60" s="138"/>
      <c r="D60" s="139" t="s">
        <v>477</v>
      </c>
      <c r="E60" s="140"/>
      <c r="F60" s="140"/>
      <c r="G60" s="140"/>
      <c r="H60" s="140"/>
      <c r="I60" s="140"/>
      <c r="J60" s="141">
        <f>J82</f>
        <v>0</v>
      </c>
      <c r="K60" s="138"/>
      <c r="L60" s="142"/>
    </row>
    <row r="61" spans="2:12" s="10" customFormat="1" ht="19.9" customHeight="1">
      <c r="B61" s="143"/>
      <c r="C61" s="144"/>
      <c r="D61" s="145" t="s">
        <v>498</v>
      </c>
      <c r="E61" s="146"/>
      <c r="F61" s="146"/>
      <c r="G61" s="146"/>
      <c r="H61" s="146"/>
      <c r="I61" s="146"/>
      <c r="J61" s="147">
        <f>J83</f>
        <v>0</v>
      </c>
      <c r="K61" s="144"/>
      <c r="L61" s="148"/>
    </row>
    <row r="62" spans="1:31" s="2" customFormat="1" ht="21.75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09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6.95" customHeight="1">
      <c r="A63" s="37"/>
      <c r="B63" s="50"/>
      <c r="C63" s="51"/>
      <c r="D63" s="51"/>
      <c r="E63" s="51"/>
      <c r="F63" s="51"/>
      <c r="G63" s="51"/>
      <c r="H63" s="51"/>
      <c r="I63" s="51"/>
      <c r="J63" s="51"/>
      <c r="K63" s="51"/>
      <c r="L63" s="109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7" spans="1:31" s="2" customFormat="1" ht="6.95" customHeight="1">
      <c r="A67" s="37"/>
      <c r="B67" s="52"/>
      <c r="C67" s="53"/>
      <c r="D67" s="53"/>
      <c r="E67" s="53"/>
      <c r="F67" s="53"/>
      <c r="G67" s="53"/>
      <c r="H67" s="53"/>
      <c r="I67" s="53"/>
      <c r="J67" s="53"/>
      <c r="K67" s="53"/>
      <c r="L67" s="109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24.95" customHeight="1">
      <c r="A68" s="37"/>
      <c r="B68" s="38"/>
      <c r="C68" s="26" t="s">
        <v>110</v>
      </c>
      <c r="D68" s="39"/>
      <c r="E68" s="39"/>
      <c r="F68" s="39"/>
      <c r="G68" s="39"/>
      <c r="H68" s="39"/>
      <c r="I68" s="39"/>
      <c r="J68" s="39"/>
      <c r="K68" s="39"/>
      <c r="L68" s="109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109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2" customHeight="1">
      <c r="A70" s="37"/>
      <c r="B70" s="38"/>
      <c r="C70" s="32" t="s">
        <v>16</v>
      </c>
      <c r="D70" s="39"/>
      <c r="E70" s="39"/>
      <c r="F70" s="39"/>
      <c r="G70" s="39"/>
      <c r="H70" s="39"/>
      <c r="I70" s="39"/>
      <c r="J70" s="39"/>
      <c r="K70" s="39"/>
      <c r="L70" s="109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6.5" customHeight="1">
      <c r="A71" s="37"/>
      <c r="B71" s="38"/>
      <c r="C71" s="39"/>
      <c r="D71" s="39"/>
      <c r="E71" s="387" t="str">
        <f>E7</f>
        <v>Litomyšl - cíle cest - rozhledna</v>
      </c>
      <c r="F71" s="388"/>
      <c r="G71" s="388"/>
      <c r="H71" s="388"/>
      <c r="I71" s="39"/>
      <c r="J71" s="39"/>
      <c r="K71" s="39"/>
      <c r="L71" s="109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2" t="s">
        <v>92</v>
      </c>
      <c r="D72" s="39"/>
      <c r="E72" s="39"/>
      <c r="F72" s="39"/>
      <c r="G72" s="39"/>
      <c r="H72" s="39"/>
      <c r="I72" s="39"/>
      <c r="J72" s="39"/>
      <c r="K72" s="39"/>
      <c r="L72" s="109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356" t="str">
        <f>E9</f>
        <v>24-SO002-03 - Ostatní náklady</v>
      </c>
      <c r="F73" s="386"/>
      <c r="G73" s="386"/>
      <c r="H73" s="386"/>
      <c r="I73" s="39"/>
      <c r="J73" s="39"/>
      <c r="K73" s="39"/>
      <c r="L73" s="109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09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2" t="s">
        <v>21</v>
      </c>
      <c r="D75" s="39"/>
      <c r="E75" s="39"/>
      <c r="F75" s="30" t="str">
        <f>F12</f>
        <v>Litomyšl</v>
      </c>
      <c r="G75" s="39"/>
      <c r="H75" s="39"/>
      <c r="I75" s="32" t="s">
        <v>23</v>
      </c>
      <c r="J75" s="62" t="str">
        <f>IF(J12="","",J12)</f>
        <v>8. 1. 2024</v>
      </c>
      <c r="K75" s="39"/>
      <c r="L75" s="109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0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25.7" customHeight="1">
      <c r="A77" s="37"/>
      <c r="B77" s="38"/>
      <c r="C77" s="32" t="s">
        <v>25</v>
      </c>
      <c r="D77" s="39"/>
      <c r="E77" s="39"/>
      <c r="F77" s="30" t="str">
        <f>E15</f>
        <v>město Litomyšl</v>
      </c>
      <c r="G77" s="39"/>
      <c r="H77" s="39"/>
      <c r="I77" s="32" t="s">
        <v>31</v>
      </c>
      <c r="J77" s="35" t="str">
        <f>E21</f>
        <v>atelier-r, s.r.o., Olomouc</v>
      </c>
      <c r="K77" s="39"/>
      <c r="L77" s="10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5.2" customHeight="1">
      <c r="A78" s="37"/>
      <c r="B78" s="38"/>
      <c r="C78" s="32" t="s">
        <v>29</v>
      </c>
      <c r="D78" s="39"/>
      <c r="E78" s="39"/>
      <c r="F78" s="30" t="str">
        <f>IF(E18="","",E18)</f>
        <v>Vyplň údaj</v>
      </c>
      <c r="G78" s="39"/>
      <c r="H78" s="39"/>
      <c r="I78" s="32" t="s">
        <v>34</v>
      </c>
      <c r="J78" s="35" t="str">
        <f>E24</f>
        <v>Votavová</v>
      </c>
      <c r="K78" s="39"/>
      <c r="L78" s="109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0.35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09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11" customFormat="1" ht="29.25" customHeight="1">
      <c r="A80" s="149"/>
      <c r="B80" s="150"/>
      <c r="C80" s="151" t="s">
        <v>111</v>
      </c>
      <c r="D80" s="152" t="s">
        <v>57</v>
      </c>
      <c r="E80" s="152" t="s">
        <v>53</v>
      </c>
      <c r="F80" s="152" t="s">
        <v>54</v>
      </c>
      <c r="G80" s="152" t="s">
        <v>112</v>
      </c>
      <c r="H80" s="152" t="s">
        <v>113</v>
      </c>
      <c r="I80" s="152" t="s">
        <v>114</v>
      </c>
      <c r="J80" s="153" t="s">
        <v>97</v>
      </c>
      <c r="K80" s="154" t="s">
        <v>115</v>
      </c>
      <c r="L80" s="155"/>
      <c r="M80" s="71" t="s">
        <v>19</v>
      </c>
      <c r="N80" s="72" t="s">
        <v>42</v>
      </c>
      <c r="O80" s="72" t="s">
        <v>116</v>
      </c>
      <c r="P80" s="72" t="s">
        <v>117</v>
      </c>
      <c r="Q80" s="72" t="s">
        <v>118</v>
      </c>
      <c r="R80" s="72" t="s">
        <v>119</v>
      </c>
      <c r="S80" s="72" t="s">
        <v>120</v>
      </c>
      <c r="T80" s="73" t="s">
        <v>121</v>
      </c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</row>
    <row r="81" spans="1:63" s="2" customFormat="1" ht="22.9" customHeight="1">
      <c r="A81" s="37"/>
      <c r="B81" s="38"/>
      <c r="C81" s="78" t="s">
        <v>122</v>
      </c>
      <c r="D81" s="39"/>
      <c r="E81" s="39"/>
      <c r="F81" s="39"/>
      <c r="G81" s="39"/>
      <c r="H81" s="39"/>
      <c r="I81" s="39"/>
      <c r="J81" s="156">
        <f>BK81</f>
        <v>0</v>
      </c>
      <c r="K81" s="39"/>
      <c r="L81" s="42"/>
      <c r="M81" s="74"/>
      <c r="N81" s="157"/>
      <c r="O81" s="75"/>
      <c r="P81" s="158">
        <f>P82</f>
        <v>0</v>
      </c>
      <c r="Q81" s="75"/>
      <c r="R81" s="158">
        <f>R82</f>
        <v>0</v>
      </c>
      <c r="S81" s="75"/>
      <c r="T81" s="159">
        <f>T82</f>
        <v>0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20" t="s">
        <v>71</v>
      </c>
      <c r="AU81" s="20" t="s">
        <v>98</v>
      </c>
      <c r="BK81" s="160">
        <f>BK82</f>
        <v>0</v>
      </c>
    </row>
    <row r="82" spans="2:63" s="12" customFormat="1" ht="25.9" customHeight="1">
      <c r="B82" s="161"/>
      <c r="C82" s="162"/>
      <c r="D82" s="163" t="s">
        <v>71</v>
      </c>
      <c r="E82" s="164" t="s">
        <v>480</v>
      </c>
      <c r="F82" s="164" t="s">
        <v>481</v>
      </c>
      <c r="G82" s="162"/>
      <c r="H82" s="162"/>
      <c r="I82" s="165"/>
      <c r="J82" s="166">
        <f>BK82</f>
        <v>0</v>
      </c>
      <c r="K82" s="162"/>
      <c r="L82" s="167"/>
      <c r="M82" s="168"/>
      <c r="N82" s="169"/>
      <c r="O82" s="169"/>
      <c r="P82" s="170">
        <f>P83</f>
        <v>0</v>
      </c>
      <c r="Q82" s="169"/>
      <c r="R82" s="170">
        <f>R83</f>
        <v>0</v>
      </c>
      <c r="S82" s="169"/>
      <c r="T82" s="171">
        <f>T83</f>
        <v>0</v>
      </c>
      <c r="AR82" s="172" t="s">
        <v>169</v>
      </c>
      <c r="AT82" s="173" t="s">
        <v>71</v>
      </c>
      <c r="AU82" s="173" t="s">
        <v>72</v>
      </c>
      <c r="AY82" s="172" t="s">
        <v>125</v>
      </c>
      <c r="BK82" s="174">
        <f>BK83</f>
        <v>0</v>
      </c>
    </row>
    <row r="83" spans="2:63" s="12" customFormat="1" ht="22.9" customHeight="1">
      <c r="B83" s="161"/>
      <c r="C83" s="162"/>
      <c r="D83" s="163" t="s">
        <v>71</v>
      </c>
      <c r="E83" s="175" t="s">
        <v>499</v>
      </c>
      <c r="F83" s="175" t="s">
        <v>88</v>
      </c>
      <c r="G83" s="162"/>
      <c r="H83" s="162"/>
      <c r="I83" s="165"/>
      <c r="J83" s="176">
        <f>BK83</f>
        <v>0</v>
      </c>
      <c r="K83" s="162"/>
      <c r="L83" s="167"/>
      <c r="M83" s="168"/>
      <c r="N83" s="169"/>
      <c r="O83" s="169"/>
      <c r="P83" s="170">
        <f>SUM(P84:P85)</f>
        <v>0</v>
      </c>
      <c r="Q83" s="169"/>
      <c r="R83" s="170">
        <f>SUM(R84:R85)</f>
        <v>0</v>
      </c>
      <c r="S83" s="169"/>
      <c r="T83" s="171">
        <f>SUM(T84:T85)</f>
        <v>0</v>
      </c>
      <c r="AR83" s="172" t="s">
        <v>169</v>
      </c>
      <c r="AT83" s="173" t="s">
        <v>71</v>
      </c>
      <c r="AU83" s="173" t="s">
        <v>80</v>
      </c>
      <c r="AY83" s="172" t="s">
        <v>125</v>
      </c>
      <c r="BK83" s="174">
        <f>SUM(BK84:BK85)</f>
        <v>0</v>
      </c>
    </row>
    <row r="84" spans="1:65" s="2" customFormat="1" ht="16.5" customHeight="1">
      <c r="A84" s="37"/>
      <c r="B84" s="38"/>
      <c r="C84" s="177" t="s">
        <v>80</v>
      </c>
      <c r="D84" s="177" t="s">
        <v>127</v>
      </c>
      <c r="E84" s="178" t="s">
        <v>500</v>
      </c>
      <c r="F84" s="179" t="s">
        <v>501</v>
      </c>
      <c r="G84" s="180" t="s">
        <v>299</v>
      </c>
      <c r="H84" s="181">
        <v>1</v>
      </c>
      <c r="I84" s="182"/>
      <c r="J84" s="183">
        <f>ROUND(I84*H84,2)</f>
        <v>0</v>
      </c>
      <c r="K84" s="184"/>
      <c r="L84" s="42"/>
      <c r="M84" s="185" t="s">
        <v>19</v>
      </c>
      <c r="N84" s="186" t="s">
        <v>43</v>
      </c>
      <c r="O84" s="67"/>
      <c r="P84" s="187">
        <f>O84*H84</f>
        <v>0</v>
      </c>
      <c r="Q84" s="187">
        <v>0</v>
      </c>
      <c r="R84" s="187">
        <f>Q84*H84</f>
        <v>0</v>
      </c>
      <c r="S84" s="187">
        <v>0</v>
      </c>
      <c r="T84" s="188">
        <f>S84*H84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R84" s="189" t="s">
        <v>486</v>
      </c>
      <c r="AT84" s="189" t="s">
        <v>127</v>
      </c>
      <c r="AU84" s="189" t="s">
        <v>82</v>
      </c>
      <c r="AY84" s="20" t="s">
        <v>125</v>
      </c>
      <c r="BE84" s="190">
        <f>IF(N84="základní",J84,0)</f>
        <v>0</v>
      </c>
      <c r="BF84" s="190">
        <f>IF(N84="snížená",J84,0)</f>
        <v>0</v>
      </c>
      <c r="BG84" s="190">
        <f>IF(N84="zákl. přenesená",J84,0)</f>
        <v>0</v>
      </c>
      <c r="BH84" s="190">
        <f>IF(N84="sníž. přenesená",J84,0)</f>
        <v>0</v>
      </c>
      <c r="BI84" s="190">
        <f>IF(N84="nulová",J84,0)</f>
        <v>0</v>
      </c>
      <c r="BJ84" s="20" t="s">
        <v>80</v>
      </c>
      <c r="BK84" s="190">
        <f>ROUND(I84*H84,2)</f>
        <v>0</v>
      </c>
      <c r="BL84" s="20" t="s">
        <v>486</v>
      </c>
      <c r="BM84" s="189" t="s">
        <v>502</v>
      </c>
    </row>
    <row r="85" spans="1:47" s="2" customFormat="1" ht="12">
      <c r="A85" s="37"/>
      <c r="B85" s="38"/>
      <c r="C85" s="39"/>
      <c r="D85" s="191" t="s">
        <v>133</v>
      </c>
      <c r="E85" s="39"/>
      <c r="F85" s="192" t="s">
        <v>501</v>
      </c>
      <c r="G85" s="39"/>
      <c r="H85" s="39"/>
      <c r="I85" s="193"/>
      <c r="J85" s="39"/>
      <c r="K85" s="39"/>
      <c r="L85" s="42"/>
      <c r="M85" s="255"/>
      <c r="N85" s="256"/>
      <c r="O85" s="257"/>
      <c r="P85" s="257"/>
      <c r="Q85" s="257"/>
      <c r="R85" s="257"/>
      <c r="S85" s="257"/>
      <c r="T85" s="258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T85" s="20" t="s">
        <v>133</v>
      </c>
      <c r="AU85" s="20" t="s">
        <v>82</v>
      </c>
    </row>
    <row r="86" spans="1:31" s="2" customFormat="1" ht="6.95" customHeight="1">
      <c r="A86" s="37"/>
      <c r="B86" s="50"/>
      <c r="C86" s="51"/>
      <c r="D86" s="51"/>
      <c r="E86" s="51"/>
      <c r="F86" s="51"/>
      <c r="G86" s="51"/>
      <c r="H86" s="51"/>
      <c r="I86" s="51"/>
      <c r="J86" s="51"/>
      <c r="K86" s="51"/>
      <c r="L86" s="42"/>
      <c r="M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</sheetData>
  <sheetProtection algorithmName="SHA-512" hashValue="MmqBrnrqZQdCVWnTGdEIYxvXp/seOZSkKlcZMmh0K4QFACEzDZngXyjjZQ1guRXk/YojiG6UojkMpSxjPmuNtA==" saltValue="4BsRUVXp1tAs8SgxIjjnX0MzYefqDkoeW5lpSQE+1VeCYp4iXKZkB8zxv3Cu/UzdFG03bFzjaeKncM/v5QXsmQ==" spinCount="100000" sheet="1" objects="1" scenarios="1" formatColumns="0" formatRows="0" autoFilter="0"/>
  <autoFilter ref="C80:K85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59" customWidth="1"/>
    <col min="2" max="2" width="1.7109375" style="259" customWidth="1"/>
    <col min="3" max="4" width="5.00390625" style="259" customWidth="1"/>
    <col min="5" max="5" width="11.7109375" style="259" customWidth="1"/>
    <col min="6" max="6" width="9.140625" style="259" customWidth="1"/>
    <col min="7" max="7" width="5.00390625" style="259" customWidth="1"/>
    <col min="8" max="8" width="77.8515625" style="259" customWidth="1"/>
    <col min="9" max="10" width="20.00390625" style="259" customWidth="1"/>
    <col min="11" max="11" width="1.7109375" style="259" customWidth="1"/>
  </cols>
  <sheetData>
    <row r="1" s="1" customFormat="1" ht="37.5" customHeight="1"/>
    <row r="2" spans="2:11" s="1" customFormat="1" ht="7.5" customHeight="1">
      <c r="B2" s="260"/>
      <c r="C2" s="261"/>
      <c r="D2" s="261"/>
      <c r="E2" s="261"/>
      <c r="F2" s="261"/>
      <c r="G2" s="261"/>
      <c r="H2" s="261"/>
      <c r="I2" s="261"/>
      <c r="J2" s="261"/>
      <c r="K2" s="262"/>
    </row>
    <row r="3" spans="2:11" s="17" customFormat="1" ht="45" customHeight="1">
      <c r="B3" s="263"/>
      <c r="C3" s="398" t="s">
        <v>503</v>
      </c>
      <c r="D3" s="398"/>
      <c r="E3" s="398"/>
      <c r="F3" s="398"/>
      <c r="G3" s="398"/>
      <c r="H3" s="398"/>
      <c r="I3" s="398"/>
      <c r="J3" s="398"/>
      <c r="K3" s="264"/>
    </row>
    <row r="4" spans="2:11" s="1" customFormat="1" ht="25.5" customHeight="1">
      <c r="B4" s="265"/>
      <c r="C4" s="403" t="s">
        <v>504</v>
      </c>
      <c r="D4" s="403"/>
      <c r="E4" s="403"/>
      <c r="F4" s="403"/>
      <c r="G4" s="403"/>
      <c r="H4" s="403"/>
      <c r="I4" s="403"/>
      <c r="J4" s="403"/>
      <c r="K4" s="266"/>
    </row>
    <row r="5" spans="2:11" s="1" customFormat="1" ht="5.25" customHeight="1">
      <c r="B5" s="265"/>
      <c r="C5" s="267"/>
      <c r="D5" s="267"/>
      <c r="E5" s="267"/>
      <c r="F5" s="267"/>
      <c r="G5" s="267"/>
      <c r="H5" s="267"/>
      <c r="I5" s="267"/>
      <c r="J5" s="267"/>
      <c r="K5" s="266"/>
    </row>
    <row r="6" spans="2:11" s="1" customFormat="1" ht="15" customHeight="1">
      <c r="B6" s="265"/>
      <c r="C6" s="402" t="s">
        <v>505</v>
      </c>
      <c r="D6" s="402"/>
      <c r="E6" s="402"/>
      <c r="F6" s="402"/>
      <c r="G6" s="402"/>
      <c r="H6" s="402"/>
      <c r="I6" s="402"/>
      <c r="J6" s="402"/>
      <c r="K6" s="266"/>
    </row>
    <row r="7" spans="2:11" s="1" customFormat="1" ht="15" customHeight="1">
      <c r="B7" s="269"/>
      <c r="C7" s="402" t="s">
        <v>506</v>
      </c>
      <c r="D7" s="402"/>
      <c r="E7" s="402"/>
      <c r="F7" s="402"/>
      <c r="G7" s="402"/>
      <c r="H7" s="402"/>
      <c r="I7" s="402"/>
      <c r="J7" s="402"/>
      <c r="K7" s="266"/>
    </row>
    <row r="8" spans="2:11" s="1" customFormat="1" ht="12.75" customHeight="1">
      <c r="B8" s="269"/>
      <c r="C8" s="268"/>
      <c r="D8" s="268"/>
      <c r="E8" s="268"/>
      <c r="F8" s="268"/>
      <c r="G8" s="268"/>
      <c r="H8" s="268"/>
      <c r="I8" s="268"/>
      <c r="J8" s="268"/>
      <c r="K8" s="266"/>
    </row>
    <row r="9" spans="2:11" s="1" customFormat="1" ht="15" customHeight="1">
      <c r="B9" s="269"/>
      <c r="C9" s="402" t="s">
        <v>507</v>
      </c>
      <c r="D9" s="402"/>
      <c r="E9" s="402"/>
      <c r="F9" s="402"/>
      <c r="G9" s="402"/>
      <c r="H9" s="402"/>
      <c r="I9" s="402"/>
      <c r="J9" s="402"/>
      <c r="K9" s="266"/>
    </row>
    <row r="10" spans="2:11" s="1" customFormat="1" ht="15" customHeight="1">
      <c r="B10" s="269"/>
      <c r="C10" s="268"/>
      <c r="D10" s="402" t="s">
        <v>508</v>
      </c>
      <c r="E10" s="402"/>
      <c r="F10" s="402"/>
      <c r="G10" s="402"/>
      <c r="H10" s="402"/>
      <c r="I10" s="402"/>
      <c r="J10" s="402"/>
      <c r="K10" s="266"/>
    </row>
    <row r="11" spans="2:11" s="1" customFormat="1" ht="15" customHeight="1">
      <c r="B11" s="269"/>
      <c r="C11" s="270"/>
      <c r="D11" s="402" t="s">
        <v>509</v>
      </c>
      <c r="E11" s="402"/>
      <c r="F11" s="402"/>
      <c r="G11" s="402"/>
      <c r="H11" s="402"/>
      <c r="I11" s="402"/>
      <c r="J11" s="402"/>
      <c r="K11" s="266"/>
    </row>
    <row r="12" spans="2:11" s="1" customFormat="1" ht="15" customHeight="1">
      <c r="B12" s="269"/>
      <c r="C12" s="270"/>
      <c r="D12" s="268"/>
      <c r="E12" s="268"/>
      <c r="F12" s="268"/>
      <c r="G12" s="268"/>
      <c r="H12" s="268"/>
      <c r="I12" s="268"/>
      <c r="J12" s="268"/>
      <c r="K12" s="266"/>
    </row>
    <row r="13" spans="2:11" s="1" customFormat="1" ht="15" customHeight="1">
      <c r="B13" s="269"/>
      <c r="C13" s="270"/>
      <c r="D13" s="271" t="s">
        <v>510</v>
      </c>
      <c r="E13" s="268"/>
      <c r="F13" s="268"/>
      <c r="G13" s="268"/>
      <c r="H13" s="268"/>
      <c r="I13" s="268"/>
      <c r="J13" s="268"/>
      <c r="K13" s="266"/>
    </row>
    <row r="14" spans="2:11" s="1" customFormat="1" ht="12.75" customHeight="1">
      <c r="B14" s="269"/>
      <c r="C14" s="270"/>
      <c r="D14" s="270"/>
      <c r="E14" s="270"/>
      <c r="F14" s="270"/>
      <c r="G14" s="270"/>
      <c r="H14" s="270"/>
      <c r="I14" s="270"/>
      <c r="J14" s="270"/>
      <c r="K14" s="266"/>
    </row>
    <row r="15" spans="2:11" s="1" customFormat="1" ht="15" customHeight="1">
      <c r="B15" s="269"/>
      <c r="C15" s="270"/>
      <c r="D15" s="402" t="s">
        <v>511</v>
      </c>
      <c r="E15" s="402"/>
      <c r="F15" s="402"/>
      <c r="G15" s="402"/>
      <c r="H15" s="402"/>
      <c r="I15" s="402"/>
      <c r="J15" s="402"/>
      <c r="K15" s="266"/>
    </row>
    <row r="16" spans="2:11" s="1" customFormat="1" ht="15" customHeight="1">
      <c r="B16" s="269"/>
      <c r="C16" s="270"/>
      <c r="D16" s="402" t="s">
        <v>512</v>
      </c>
      <c r="E16" s="402"/>
      <c r="F16" s="402"/>
      <c r="G16" s="402"/>
      <c r="H16" s="402"/>
      <c r="I16" s="402"/>
      <c r="J16" s="402"/>
      <c r="K16" s="266"/>
    </row>
    <row r="17" spans="2:11" s="1" customFormat="1" ht="15" customHeight="1">
      <c r="B17" s="269"/>
      <c r="C17" s="270"/>
      <c r="D17" s="402" t="s">
        <v>513</v>
      </c>
      <c r="E17" s="402"/>
      <c r="F17" s="402"/>
      <c r="G17" s="402"/>
      <c r="H17" s="402"/>
      <c r="I17" s="402"/>
      <c r="J17" s="402"/>
      <c r="K17" s="266"/>
    </row>
    <row r="18" spans="2:11" s="1" customFormat="1" ht="15" customHeight="1">
      <c r="B18" s="269"/>
      <c r="C18" s="270"/>
      <c r="D18" s="270"/>
      <c r="E18" s="272" t="s">
        <v>79</v>
      </c>
      <c r="F18" s="402" t="s">
        <v>514</v>
      </c>
      <c r="G18" s="402"/>
      <c r="H18" s="402"/>
      <c r="I18" s="402"/>
      <c r="J18" s="402"/>
      <c r="K18" s="266"/>
    </row>
    <row r="19" spans="2:11" s="1" customFormat="1" ht="15" customHeight="1">
      <c r="B19" s="269"/>
      <c r="C19" s="270"/>
      <c r="D19" s="270"/>
      <c r="E19" s="272" t="s">
        <v>515</v>
      </c>
      <c r="F19" s="402" t="s">
        <v>516</v>
      </c>
      <c r="G19" s="402"/>
      <c r="H19" s="402"/>
      <c r="I19" s="402"/>
      <c r="J19" s="402"/>
      <c r="K19" s="266"/>
    </row>
    <row r="20" spans="2:11" s="1" customFormat="1" ht="15" customHeight="1">
      <c r="B20" s="269"/>
      <c r="C20" s="270"/>
      <c r="D20" s="270"/>
      <c r="E20" s="272" t="s">
        <v>517</v>
      </c>
      <c r="F20" s="402" t="s">
        <v>518</v>
      </c>
      <c r="G20" s="402"/>
      <c r="H20" s="402"/>
      <c r="I20" s="402"/>
      <c r="J20" s="402"/>
      <c r="K20" s="266"/>
    </row>
    <row r="21" spans="2:11" s="1" customFormat="1" ht="15" customHeight="1">
      <c r="B21" s="269"/>
      <c r="C21" s="270"/>
      <c r="D21" s="270"/>
      <c r="E21" s="272" t="s">
        <v>85</v>
      </c>
      <c r="F21" s="402" t="s">
        <v>84</v>
      </c>
      <c r="G21" s="402"/>
      <c r="H21" s="402"/>
      <c r="I21" s="402"/>
      <c r="J21" s="402"/>
      <c r="K21" s="266"/>
    </row>
    <row r="22" spans="2:11" s="1" customFormat="1" ht="15" customHeight="1">
      <c r="B22" s="269"/>
      <c r="C22" s="270"/>
      <c r="D22" s="270"/>
      <c r="E22" s="272" t="s">
        <v>89</v>
      </c>
      <c r="F22" s="402" t="s">
        <v>519</v>
      </c>
      <c r="G22" s="402"/>
      <c r="H22" s="402"/>
      <c r="I22" s="402"/>
      <c r="J22" s="402"/>
      <c r="K22" s="266"/>
    </row>
    <row r="23" spans="2:11" s="1" customFormat="1" ht="15" customHeight="1">
      <c r="B23" s="269"/>
      <c r="C23" s="270"/>
      <c r="D23" s="270"/>
      <c r="E23" s="272" t="s">
        <v>520</v>
      </c>
      <c r="F23" s="402" t="s">
        <v>521</v>
      </c>
      <c r="G23" s="402"/>
      <c r="H23" s="402"/>
      <c r="I23" s="402"/>
      <c r="J23" s="402"/>
      <c r="K23" s="266"/>
    </row>
    <row r="24" spans="2:11" s="1" customFormat="1" ht="12.75" customHeight="1">
      <c r="B24" s="269"/>
      <c r="C24" s="270"/>
      <c r="D24" s="270"/>
      <c r="E24" s="270"/>
      <c r="F24" s="270"/>
      <c r="G24" s="270"/>
      <c r="H24" s="270"/>
      <c r="I24" s="270"/>
      <c r="J24" s="270"/>
      <c r="K24" s="266"/>
    </row>
    <row r="25" spans="2:11" s="1" customFormat="1" ht="15" customHeight="1">
      <c r="B25" s="269"/>
      <c r="C25" s="402" t="s">
        <v>522</v>
      </c>
      <c r="D25" s="402"/>
      <c r="E25" s="402"/>
      <c r="F25" s="402"/>
      <c r="G25" s="402"/>
      <c r="H25" s="402"/>
      <c r="I25" s="402"/>
      <c r="J25" s="402"/>
      <c r="K25" s="266"/>
    </row>
    <row r="26" spans="2:11" s="1" customFormat="1" ht="15" customHeight="1">
      <c r="B26" s="269"/>
      <c r="C26" s="402" t="s">
        <v>523</v>
      </c>
      <c r="D26" s="402"/>
      <c r="E26" s="402"/>
      <c r="F26" s="402"/>
      <c r="G26" s="402"/>
      <c r="H26" s="402"/>
      <c r="I26" s="402"/>
      <c r="J26" s="402"/>
      <c r="K26" s="266"/>
    </row>
    <row r="27" spans="2:11" s="1" customFormat="1" ht="15" customHeight="1">
      <c r="B27" s="269"/>
      <c r="C27" s="268"/>
      <c r="D27" s="402" t="s">
        <v>524</v>
      </c>
      <c r="E27" s="402"/>
      <c r="F27" s="402"/>
      <c r="G27" s="402"/>
      <c r="H27" s="402"/>
      <c r="I27" s="402"/>
      <c r="J27" s="402"/>
      <c r="K27" s="266"/>
    </row>
    <row r="28" spans="2:11" s="1" customFormat="1" ht="15" customHeight="1">
      <c r="B28" s="269"/>
      <c r="C28" s="270"/>
      <c r="D28" s="402" t="s">
        <v>525</v>
      </c>
      <c r="E28" s="402"/>
      <c r="F28" s="402"/>
      <c r="G28" s="402"/>
      <c r="H28" s="402"/>
      <c r="I28" s="402"/>
      <c r="J28" s="402"/>
      <c r="K28" s="266"/>
    </row>
    <row r="29" spans="2:11" s="1" customFormat="1" ht="12.75" customHeight="1">
      <c r="B29" s="269"/>
      <c r="C29" s="270"/>
      <c r="D29" s="270"/>
      <c r="E29" s="270"/>
      <c r="F29" s="270"/>
      <c r="G29" s="270"/>
      <c r="H29" s="270"/>
      <c r="I29" s="270"/>
      <c r="J29" s="270"/>
      <c r="K29" s="266"/>
    </row>
    <row r="30" spans="2:11" s="1" customFormat="1" ht="15" customHeight="1">
      <c r="B30" s="269"/>
      <c r="C30" s="270"/>
      <c r="D30" s="402" t="s">
        <v>526</v>
      </c>
      <c r="E30" s="402"/>
      <c r="F30" s="402"/>
      <c r="G30" s="402"/>
      <c r="H30" s="402"/>
      <c r="I30" s="402"/>
      <c r="J30" s="402"/>
      <c r="K30" s="266"/>
    </row>
    <row r="31" spans="2:11" s="1" customFormat="1" ht="15" customHeight="1">
      <c r="B31" s="269"/>
      <c r="C31" s="270"/>
      <c r="D31" s="402" t="s">
        <v>527</v>
      </c>
      <c r="E31" s="402"/>
      <c r="F31" s="402"/>
      <c r="G31" s="402"/>
      <c r="H31" s="402"/>
      <c r="I31" s="402"/>
      <c r="J31" s="402"/>
      <c r="K31" s="266"/>
    </row>
    <row r="32" spans="2:11" s="1" customFormat="1" ht="12.75" customHeight="1">
      <c r="B32" s="269"/>
      <c r="C32" s="270"/>
      <c r="D32" s="270"/>
      <c r="E32" s="270"/>
      <c r="F32" s="270"/>
      <c r="G32" s="270"/>
      <c r="H32" s="270"/>
      <c r="I32" s="270"/>
      <c r="J32" s="270"/>
      <c r="K32" s="266"/>
    </row>
    <row r="33" spans="2:11" s="1" customFormat="1" ht="15" customHeight="1">
      <c r="B33" s="269"/>
      <c r="C33" s="270"/>
      <c r="D33" s="402" t="s">
        <v>528</v>
      </c>
      <c r="E33" s="402"/>
      <c r="F33" s="402"/>
      <c r="G33" s="402"/>
      <c r="H33" s="402"/>
      <c r="I33" s="402"/>
      <c r="J33" s="402"/>
      <c r="K33" s="266"/>
    </row>
    <row r="34" spans="2:11" s="1" customFormat="1" ht="15" customHeight="1">
      <c r="B34" s="269"/>
      <c r="C34" s="270"/>
      <c r="D34" s="402" t="s">
        <v>529</v>
      </c>
      <c r="E34" s="402"/>
      <c r="F34" s="402"/>
      <c r="G34" s="402"/>
      <c r="H34" s="402"/>
      <c r="I34" s="402"/>
      <c r="J34" s="402"/>
      <c r="K34" s="266"/>
    </row>
    <row r="35" spans="2:11" s="1" customFormat="1" ht="15" customHeight="1">
      <c r="B35" s="269"/>
      <c r="C35" s="270"/>
      <c r="D35" s="402" t="s">
        <v>530</v>
      </c>
      <c r="E35" s="402"/>
      <c r="F35" s="402"/>
      <c r="G35" s="402"/>
      <c r="H35" s="402"/>
      <c r="I35" s="402"/>
      <c r="J35" s="402"/>
      <c r="K35" s="266"/>
    </row>
    <row r="36" spans="2:11" s="1" customFormat="1" ht="15" customHeight="1">
      <c r="B36" s="269"/>
      <c r="C36" s="270"/>
      <c r="D36" s="268"/>
      <c r="E36" s="271" t="s">
        <v>111</v>
      </c>
      <c r="F36" s="268"/>
      <c r="G36" s="402" t="s">
        <v>531</v>
      </c>
      <c r="H36" s="402"/>
      <c r="I36" s="402"/>
      <c r="J36" s="402"/>
      <c r="K36" s="266"/>
    </row>
    <row r="37" spans="2:11" s="1" customFormat="1" ht="30.75" customHeight="1">
      <c r="B37" s="269"/>
      <c r="C37" s="270"/>
      <c r="D37" s="268"/>
      <c r="E37" s="271" t="s">
        <v>532</v>
      </c>
      <c r="F37" s="268"/>
      <c r="G37" s="402" t="s">
        <v>533</v>
      </c>
      <c r="H37" s="402"/>
      <c r="I37" s="402"/>
      <c r="J37" s="402"/>
      <c r="K37" s="266"/>
    </row>
    <row r="38" spans="2:11" s="1" customFormat="1" ht="15" customHeight="1">
      <c r="B38" s="269"/>
      <c r="C38" s="270"/>
      <c r="D38" s="268"/>
      <c r="E38" s="271" t="s">
        <v>53</v>
      </c>
      <c r="F38" s="268"/>
      <c r="G38" s="402" t="s">
        <v>534</v>
      </c>
      <c r="H38" s="402"/>
      <c r="I38" s="402"/>
      <c r="J38" s="402"/>
      <c r="K38" s="266"/>
    </row>
    <row r="39" spans="2:11" s="1" customFormat="1" ht="15" customHeight="1">
      <c r="B39" s="269"/>
      <c r="C39" s="270"/>
      <c r="D39" s="268"/>
      <c r="E39" s="271" t="s">
        <v>54</v>
      </c>
      <c r="F39" s="268"/>
      <c r="G39" s="402" t="s">
        <v>535</v>
      </c>
      <c r="H39" s="402"/>
      <c r="I39" s="402"/>
      <c r="J39" s="402"/>
      <c r="K39" s="266"/>
    </row>
    <row r="40" spans="2:11" s="1" customFormat="1" ht="15" customHeight="1">
      <c r="B40" s="269"/>
      <c r="C40" s="270"/>
      <c r="D40" s="268"/>
      <c r="E40" s="271" t="s">
        <v>112</v>
      </c>
      <c r="F40" s="268"/>
      <c r="G40" s="402" t="s">
        <v>536</v>
      </c>
      <c r="H40" s="402"/>
      <c r="I40" s="402"/>
      <c r="J40" s="402"/>
      <c r="K40" s="266"/>
    </row>
    <row r="41" spans="2:11" s="1" customFormat="1" ht="15" customHeight="1">
      <c r="B41" s="269"/>
      <c r="C41" s="270"/>
      <c r="D41" s="268"/>
      <c r="E41" s="271" t="s">
        <v>113</v>
      </c>
      <c r="F41" s="268"/>
      <c r="G41" s="402" t="s">
        <v>537</v>
      </c>
      <c r="H41" s="402"/>
      <c r="I41" s="402"/>
      <c r="J41" s="402"/>
      <c r="K41" s="266"/>
    </row>
    <row r="42" spans="2:11" s="1" customFormat="1" ht="15" customHeight="1">
      <c r="B42" s="269"/>
      <c r="C42" s="270"/>
      <c r="D42" s="268"/>
      <c r="E42" s="271" t="s">
        <v>538</v>
      </c>
      <c r="F42" s="268"/>
      <c r="G42" s="402" t="s">
        <v>539</v>
      </c>
      <c r="H42" s="402"/>
      <c r="I42" s="402"/>
      <c r="J42" s="402"/>
      <c r="K42" s="266"/>
    </row>
    <row r="43" spans="2:11" s="1" customFormat="1" ht="15" customHeight="1">
      <c r="B43" s="269"/>
      <c r="C43" s="270"/>
      <c r="D43" s="268"/>
      <c r="E43" s="271"/>
      <c r="F43" s="268"/>
      <c r="G43" s="402" t="s">
        <v>540</v>
      </c>
      <c r="H43" s="402"/>
      <c r="I43" s="402"/>
      <c r="J43" s="402"/>
      <c r="K43" s="266"/>
    </row>
    <row r="44" spans="2:11" s="1" customFormat="1" ht="15" customHeight="1">
      <c r="B44" s="269"/>
      <c r="C44" s="270"/>
      <c r="D44" s="268"/>
      <c r="E44" s="271" t="s">
        <v>541</v>
      </c>
      <c r="F44" s="268"/>
      <c r="G44" s="402" t="s">
        <v>542</v>
      </c>
      <c r="H44" s="402"/>
      <c r="I44" s="402"/>
      <c r="J44" s="402"/>
      <c r="K44" s="266"/>
    </row>
    <row r="45" spans="2:11" s="1" customFormat="1" ht="15" customHeight="1">
      <c r="B45" s="269"/>
      <c r="C45" s="270"/>
      <c r="D45" s="268"/>
      <c r="E45" s="271" t="s">
        <v>115</v>
      </c>
      <c r="F45" s="268"/>
      <c r="G45" s="402" t="s">
        <v>543</v>
      </c>
      <c r="H45" s="402"/>
      <c r="I45" s="402"/>
      <c r="J45" s="402"/>
      <c r="K45" s="266"/>
    </row>
    <row r="46" spans="2:11" s="1" customFormat="1" ht="12.75" customHeight="1">
      <c r="B46" s="269"/>
      <c r="C46" s="270"/>
      <c r="D46" s="268"/>
      <c r="E46" s="268"/>
      <c r="F46" s="268"/>
      <c r="G46" s="268"/>
      <c r="H46" s="268"/>
      <c r="I46" s="268"/>
      <c r="J46" s="268"/>
      <c r="K46" s="266"/>
    </row>
    <row r="47" spans="2:11" s="1" customFormat="1" ht="15" customHeight="1">
      <c r="B47" s="269"/>
      <c r="C47" s="270"/>
      <c r="D47" s="402" t="s">
        <v>544</v>
      </c>
      <c r="E47" s="402"/>
      <c r="F47" s="402"/>
      <c r="G47" s="402"/>
      <c r="H47" s="402"/>
      <c r="I47" s="402"/>
      <c r="J47" s="402"/>
      <c r="K47" s="266"/>
    </row>
    <row r="48" spans="2:11" s="1" customFormat="1" ht="15" customHeight="1">
      <c r="B48" s="269"/>
      <c r="C48" s="270"/>
      <c r="D48" s="270"/>
      <c r="E48" s="402" t="s">
        <v>545</v>
      </c>
      <c r="F48" s="402"/>
      <c r="G48" s="402"/>
      <c r="H48" s="402"/>
      <c r="I48" s="402"/>
      <c r="J48" s="402"/>
      <c r="K48" s="266"/>
    </row>
    <row r="49" spans="2:11" s="1" customFormat="1" ht="15" customHeight="1">
      <c r="B49" s="269"/>
      <c r="C49" s="270"/>
      <c r="D49" s="270"/>
      <c r="E49" s="402" t="s">
        <v>546</v>
      </c>
      <c r="F49" s="402"/>
      <c r="G49" s="402"/>
      <c r="H49" s="402"/>
      <c r="I49" s="402"/>
      <c r="J49" s="402"/>
      <c r="K49" s="266"/>
    </row>
    <row r="50" spans="2:11" s="1" customFormat="1" ht="15" customHeight="1">
      <c r="B50" s="269"/>
      <c r="C50" s="270"/>
      <c r="D50" s="270"/>
      <c r="E50" s="402" t="s">
        <v>547</v>
      </c>
      <c r="F50" s="402"/>
      <c r="G50" s="402"/>
      <c r="H50" s="402"/>
      <c r="I50" s="402"/>
      <c r="J50" s="402"/>
      <c r="K50" s="266"/>
    </row>
    <row r="51" spans="2:11" s="1" customFormat="1" ht="15" customHeight="1">
      <c r="B51" s="269"/>
      <c r="C51" s="270"/>
      <c r="D51" s="402" t="s">
        <v>548</v>
      </c>
      <c r="E51" s="402"/>
      <c r="F51" s="402"/>
      <c r="G51" s="402"/>
      <c r="H51" s="402"/>
      <c r="I51" s="402"/>
      <c r="J51" s="402"/>
      <c r="K51" s="266"/>
    </row>
    <row r="52" spans="2:11" s="1" customFormat="1" ht="25.5" customHeight="1">
      <c r="B52" s="265"/>
      <c r="C52" s="403" t="s">
        <v>549</v>
      </c>
      <c r="D52" s="403"/>
      <c r="E52" s="403"/>
      <c r="F52" s="403"/>
      <c r="G52" s="403"/>
      <c r="H52" s="403"/>
      <c r="I52" s="403"/>
      <c r="J52" s="403"/>
      <c r="K52" s="266"/>
    </row>
    <row r="53" spans="2:11" s="1" customFormat="1" ht="5.25" customHeight="1">
      <c r="B53" s="265"/>
      <c r="C53" s="267"/>
      <c r="D53" s="267"/>
      <c r="E53" s="267"/>
      <c r="F53" s="267"/>
      <c r="G53" s="267"/>
      <c r="H53" s="267"/>
      <c r="I53" s="267"/>
      <c r="J53" s="267"/>
      <c r="K53" s="266"/>
    </row>
    <row r="54" spans="2:11" s="1" customFormat="1" ht="15" customHeight="1">
      <c r="B54" s="265"/>
      <c r="C54" s="402" t="s">
        <v>550</v>
      </c>
      <c r="D54" s="402"/>
      <c r="E54" s="402"/>
      <c r="F54" s="402"/>
      <c r="G54" s="402"/>
      <c r="H54" s="402"/>
      <c r="I54" s="402"/>
      <c r="J54" s="402"/>
      <c r="K54" s="266"/>
    </row>
    <row r="55" spans="2:11" s="1" customFormat="1" ht="15" customHeight="1">
      <c r="B55" s="265"/>
      <c r="C55" s="402" t="s">
        <v>551</v>
      </c>
      <c r="D55" s="402"/>
      <c r="E55" s="402"/>
      <c r="F55" s="402"/>
      <c r="G55" s="402"/>
      <c r="H55" s="402"/>
      <c r="I55" s="402"/>
      <c r="J55" s="402"/>
      <c r="K55" s="266"/>
    </row>
    <row r="56" spans="2:11" s="1" customFormat="1" ht="12.75" customHeight="1">
      <c r="B56" s="265"/>
      <c r="C56" s="268"/>
      <c r="D56" s="268"/>
      <c r="E56" s="268"/>
      <c r="F56" s="268"/>
      <c r="G56" s="268"/>
      <c r="H56" s="268"/>
      <c r="I56" s="268"/>
      <c r="J56" s="268"/>
      <c r="K56" s="266"/>
    </row>
    <row r="57" spans="2:11" s="1" customFormat="1" ht="15" customHeight="1">
      <c r="B57" s="265"/>
      <c r="C57" s="402" t="s">
        <v>552</v>
      </c>
      <c r="D57" s="402"/>
      <c r="E57" s="402"/>
      <c r="F57" s="402"/>
      <c r="G57" s="402"/>
      <c r="H57" s="402"/>
      <c r="I57" s="402"/>
      <c r="J57" s="402"/>
      <c r="K57" s="266"/>
    </row>
    <row r="58" spans="2:11" s="1" customFormat="1" ht="15" customHeight="1">
      <c r="B58" s="265"/>
      <c r="C58" s="270"/>
      <c r="D58" s="402" t="s">
        <v>553</v>
      </c>
      <c r="E58" s="402"/>
      <c r="F58" s="402"/>
      <c r="G58" s="402"/>
      <c r="H58" s="402"/>
      <c r="I58" s="402"/>
      <c r="J58" s="402"/>
      <c r="K58" s="266"/>
    </row>
    <row r="59" spans="2:11" s="1" customFormat="1" ht="15" customHeight="1">
      <c r="B59" s="265"/>
      <c r="C59" s="270"/>
      <c r="D59" s="402" t="s">
        <v>554</v>
      </c>
      <c r="E59" s="402"/>
      <c r="F59" s="402"/>
      <c r="G59" s="402"/>
      <c r="H59" s="402"/>
      <c r="I59" s="402"/>
      <c r="J59" s="402"/>
      <c r="K59" s="266"/>
    </row>
    <row r="60" spans="2:11" s="1" customFormat="1" ht="15" customHeight="1">
      <c r="B60" s="265"/>
      <c r="C60" s="270"/>
      <c r="D60" s="402" t="s">
        <v>555</v>
      </c>
      <c r="E60" s="402"/>
      <c r="F60" s="402"/>
      <c r="G60" s="402"/>
      <c r="H60" s="402"/>
      <c r="I60" s="402"/>
      <c r="J60" s="402"/>
      <c r="K60" s="266"/>
    </row>
    <row r="61" spans="2:11" s="1" customFormat="1" ht="15" customHeight="1">
      <c r="B61" s="265"/>
      <c r="C61" s="270"/>
      <c r="D61" s="402" t="s">
        <v>556</v>
      </c>
      <c r="E61" s="402"/>
      <c r="F61" s="402"/>
      <c r="G61" s="402"/>
      <c r="H61" s="402"/>
      <c r="I61" s="402"/>
      <c r="J61" s="402"/>
      <c r="K61" s="266"/>
    </row>
    <row r="62" spans="2:11" s="1" customFormat="1" ht="15" customHeight="1">
      <c r="B62" s="265"/>
      <c r="C62" s="270"/>
      <c r="D62" s="401" t="s">
        <v>557</v>
      </c>
      <c r="E62" s="401"/>
      <c r="F62" s="401"/>
      <c r="G62" s="401"/>
      <c r="H62" s="401"/>
      <c r="I62" s="401"/>
      <c r="J62" s="401"/>
      <c r="K62" s="266"/>
    </row>
    <row r="63" spans="2:11" s="1" customFormat="1" ht="15" customHeight="1">
      <c r="B63" s="265"/>
      <c r="C63" s="270"/>
      <c r="D63" s="402" t="s">
        <v>558</v>
      </c>
      <c r="E63" s="402"/>
      <c r="F63" s="402"/>
      <c r="G63" s="402"/>
      <c r="H63" s="402"/>
      <c r="I63" s="402"/>
      <c r="J63" s="402"/>
      <c r="K63" s="266"/>
    </row>
    <row r="64" spans="2:11" s="1" customFormat="1" ht="12.75" customHeight="1">
      <c r="B64" s="265"/>
      <c r="C64" s="270"/>
      <c r="D64" s="270"/>
      <c r="E64" s="273"/>
      <c r="F64" s="270"/>
      <c r="G64" s="270"/>
      <c r="H64" s="270"/>
      <c r="I64" s="270"/>
      <c r="J64" s="270"/>
      <c r="K64" s="266"/>
    </row>
    <row r="65" spans="2:11" s="1" customFormat="1" ht="15" customHeight="1">
      <c r="B65" s="265"/>
      <c r="C65" s="270"/>
      <c r="D65" s="402" t="s">
        <v>559</v>
      </c>
      <c r="E65" s="402"/>
      <c r="F65" s="402"/>
      <c r="G65" s="402"/>
      <c r="H65" s="402"/>
      <c r="I65" s="402"/>
      <c r="J65" s="402"/>
      <c r="K65" s="266"/>
    </row>
    <row r="66" spans="2:11" s="1" customFormat="1" ht="15" customHeight="1">
      <c r="B66" s="265"/>
      <c r="C66" s="270"/>
      <c r="D66" s="401" t="s">
        <v>560</v>
      </c>
      <c r="E66" s="401"/>
      <c r="F66" s="401"/>
      <c r="G66" s="401"/>
      <c r="H66" s="401"/>
      <c r="I66" s="401"/>
      <c r="J66" s="401"/>
      <c r="K66" s="266"/>
    </row>
    <row r="67" spans="2:11" s="1" customFormat="1" ht="15" customHeight="1">
      <c r="B67" s="265"/>
      <c r="C67" s="270"/>
      <c r="D67" s="402" t="s">
        <v>561</v>
      </c>
      <c r="E67" s="402"/>
      <c r="F67" s="402"/>
      <c r="G67" s="402"/>
      <c r="H67" s="402"/>
      <c r="I67" s="402"/>
      <c r="J67" s="402"/>
      <c r="K67" s="266"/>
    </row>
    <row r="68" spans="2:11" s="1" customFormat="1" ht="15" customHeight="1">
      <c r="B68" s="265"/>
      <c r="C68" s="270"/>
      <c r="D68" s="402" t="s">
        <v>562</v>
      </c>
      <c r="E68" s="402"/>
      <c r="F68" s="402"/>
      <c r="G68" s="402"/>
      <c r="H68" s="402"/>
      <c r="I68" s="402"/>
      <c r="J68" s="402"/>
      <c r="K68" s="266"/>
    </row>
    <row r="69" spans="2:11" s="1" customFormat="1" ht="15" customHeight="1">
      <c r="B69" s="265"/>
      <c r="C69" s="270"/>
      <c r="D69" s="402" t="s">
        <v>563</v>
      </c>
      <c r="E69" s="402"/>
      <c r="F69" s="402"/>
      <c r="G69" s="402"/>
      <c r="H69" s="402"/>
      <c r="I69" s="402"/>
      <c r="J69" s="402"/>
      <c r="K69" s="266"/>
    </row>
    <row r="70" spans="2:11" s="1" customFormat="1" ht="15" customHeight="1">
      <c r="B70" s="265"/>
      <c r="C70" s="270"/>
      <c r="D70" s="402" t="s">
        <v>564</v>
      </c>
      <c r="E70" s="402"/>
      <c r="F70" s="402"/>
      <c r="G70" s="402"/>
      <c r="H70" s="402"/>
      <c r="I70" s="402"/>
      <c r="J70" s="402"/>
      <c r="K70" s="266"/>
    </row>
    <row r="71" spans="2:11" s="1" customFormat="1" ht="12.75" customHeight="1">
      <c r="B71" s="274"/>
      <c r="C71" s="275"/>
      <c r="D71" s="275"/>
      <c r="E71" s="275"/>
      <c r="F71" s="275"/>
      <c r="G71" s="275"/>
      <c r="H71" s="275"/>
      <c r="I71" s="275"/>
      <c r="J71" s="275"/>
      <c r="K71" s="276"/>
    </row>
    <row r="72" spans="2:11" s="1" customFormat="1" ht="18.75" customHeight="1">
      <c r="B72" s="277"/>
      <c r="C72" s="277"/>
      <c r="D72" s="277"/>
      <c r="E72" s="277"/>
      <c r="F72" s="277"/>
      <c r="G72" s="277"/>
      <c r="H72" s="277"/>
      <c r="I72" s="277"/>
      <c r="J72" s="277"/>
      <c r="K72" s="278"/>
    </row>
    <row r="73" spans="2:11" s="1" customFormat="1" ht="18.75" customHeight="1">
      <c r="B73" s="278"/>
      <c r="C73" s="278"/>
      <c r="D73" s="278"/>
      <c r="E73" s="278"/>
      <c r="F73" s="278"/>
      <c r="G73" s="278"/>
      <c r="H73" s="278"/>
      <c r="I73" s="278"/>
      <c r="J73" s="278"/>
      <c r="K73" s="278"/>
    </row>
    <row r="74" spans="2:11" s="1" customFormat="1" ht="7.5" customHeight="1">
      <c r="B74" s="279"/>
      <c r="C74" s="280"/>
      <c r="D74" s="280"/>
      <c r="E74" s="280"/>
      <c r="F74" s="280"/>
      <c r="G74" s="280"/>
      <c r="H74" s="280"/>
      <c r="I74" s="280"/>
      <c r="J74" s="280"/>
      <c r="K74" s="281"/>
    </row>
    <row r="75" spans="2:11" s="1" customFormat="1" ht="45" customHeight="1">
      <c r="B75" s="282"/>
      <c r="C75" s="400" t="s">
        <v>565</v>
      </c>
      <c r="D75" s="400"/>
      <c r="E75" s="400"/>
      <c r="F75" s="400"/>
      <c r="G75" s="400"/>
      <c r="H75" s="400"/>
      <c r="I75" s="400"/>
      <c r="J75" s="400"/>
      <c r="K75" s="283"/>
    </row>
    <row r="76" spans="2:11" s="1" customFormat="1" ht="17.25" customHeight="1">
      <c r="B76" s="282"/>
      <c r="C76" s="284" t="s">
        <v>566</v>
      </c>
      <c r="D76" s="284"/>
      <c r="E76" s="284"/>
      <c r="F76" s="284" t="s">
        <v>567</v>
      </c>
      <c r="G76" s="285"/>
      <c r="H76" s="284" t="s">
        <v>54</v>
      </c>
      <c r="I76" s="284" t="s">
        <v>57</v>
      </c>
      <c r="J76" s="284" t="s">
        <v>568</v>
      </c>
      <c r="K76" s="283"/>
    </row>
    <row r="77" spans="2:11" s="1" customFormat="1" ht="17.25" customHeight="1">
      <c r="B77" s="282"/>
      <c r="C77" s="286" t="s">
        <v>569</v>
      </c>
      <c r="D77" s="286"/>
      <c r="E77" s="286"/>
      <c r="F77" s="287" t="s">
        <v>570</v>
      </c>
      <c r="G77" s="288"/>
      <c r="H77" s="286"/>
      <c r="I77" s="286"/>
      <c r="J77" s="286" t="s">
        <v>571</v>
      </c>
      <c r="K77" s="283"/>
    </row>
    <row r="78" spans="2:11" s="1" customFormat="1" ht="5.25" customHeight="1">
      <c r="B78" s="282"/>
      <c r="C78" s="289"/>
      <c r="D78" s="289"/>
      <c r="E78" s="289"/>
      <c r="F78" s="289"/>
      <c r="G78" s="290"/>
      <c r="H78" s="289"/>
      <c r="I78" s="289"/>
      <c r="J78" s="289"/>
      <c r="K78" s="283"/>
    </row>
    <row r="79" spans="2:11" s="1" customFormat="1" ht="15" customHeight="1">
      <c r="B79" s="282"/>
      <c r="C79" s="271" t="s">
        <v>53</v>
      </c>
      <c r="D79" s="291"/>
      <c r="E79" s="291"/>
      <c r="F79" s="292" t="s">
        <v>572</v>
      </c>
      <c r="G79" s="293"/>
      <c r="H79" s="271" t="s">
        <v>573</v>
      </c>
      <c r="I79" s="271" t="s">
        <v>574</v>
      </c>
      <c r="J79" s="271">
        <v>20</v>
      </c>
      <c r="K79" s="283"/>
    </row>
    <row r="80" spans="2:11" s="1" customFormat="1" ht="15" customHeight="1">
      <c r="B80" s="282"/>
      <c r="C80" s="271" t="s">
        <v>575</v>
      </c>
      <c r="D80" s="271"/>
      <c r="E80" s="271"/>
      <c r="F80" s="292" t="s">
        <v>572</v>
      </c>
      <c r="G80" s="293"/>
      <c r="H80" s="271" t="s">
        <v>576</v>
      </c>
      <c r="I80" s="271" t="s">
        <v>574</v>
      </c>
      <c r="J80" s="271">
        <v>120</v>
      </c>
      <c r="K80" s="283"/>
    </row>
    <row r="81" spans="2:11" s="1" customFormat="1" ht="15" customHeight="1">
      <c r="B81" s="294"/>
      <c r="C81" s="271" t="s">
        <v>577</v>
      </c>
      <c r="D81" s="271"/>
      <c r="E81" s="271"/>
      <c r="F81" s="292" t="s">
        <v>578</v>
      </c>
      <c r="G81" s="293"/>
      <c r="H81" s="271" t="s">
        <v>579</v>
      </c>
      <c r="I81" s="271" t="s">
        <v>574</v>
      </c>
      <c r="J81" s="271">
        <v>50</v>
      </c>
      <c r="K81" s="283"/>
    </row>
    <row r="82" spans="2:11" s="1" customFormat="1" ht="15" customHeight="1">
      <c r="B82" s="294"/>
      <c r="C82" s="271" t="s">
        <v>580</v>
      </c>
      <c r="D82" s="271"/>
      <c r="E82" s="271"/>
      <c r="F82" s="292" t="s">
        <v>572</v>
      </c>
      <c r="G82" s="293"/>
      <c r="H82" s="271" t="s">
        <v>581</v>
      </c>
      <c r="I82" s="271" t="s">
        <v>582</v>
      </c>
      <c r="J82" s="271"/>
      <c r="K82" s="283"/>
    </row>
    <row r="83" spans="2:11" s="1" customFormat="1" ht="15" customHeight="1">
      <c r="B83" s="294"/>
      <c r="C83" s="295" t="s">
        <v>583</v>
      </c>
      <c r="D83" s="295"/>
      <c r="E83" s="295"/>
      <c r="F83" s="296" t="s">
        <v>578</v>
      </c>
      <c r="G83" s="295"/>
      <c r="H83" s="295" t="s">
        <v>584</v>
      </c>
      <c r="I83" s="295" t="s">
        <v>574</v>
      </c>
      <c r="J83" s="295">
        <v>15</v>
      </c>
      <c r="K83" s="283"/>
    </row>
    <row r="84" spans="2:11" s="1" customFormat="1" ht="15" customHeight="1">
      <c r="B84" s="294"/>
      <c r="C84" s="295" t="s">
        <v>585</v>
      </c>
      <c r="D84" s="295"/>
      <c r="E84" s="295"/>
      <c r="F84" s="296" t="s">
        <v>578</v>
      </c>
      <c r="G84" s="295"/>
      <c r="H84" s="295" t="s">
        <v>586</v>
      </c>
      <c r="I84" s="295" t="s">
        <v>574</v>
      </c>
      <c r="J84" s="295">
        <v>15</v>
      </c>
      <c r="K84" s="283"/>
    </row>
    <row r="85" spans="2:11" s="1" customFormat="1" ht="15" customHeight="1">
      <c r="B85" s="294"/>
      <c r="C85" s="295" t="s">
        <v>587</v>
      </c>
      <c r="D85" s="295"/>
      <c r="E85" s="295"/>
      <c r="F85" s="296" t="s">
        <v>578</v>
      </c>
      <c r="G85" s="295"/>
      <c r="H85" s="295" t="s">
        <v>588</v>
      </c>
      <c r="I85" s="295" t="s">
        <v>574</v>
      </c>
      <c r="J85" s="295">
        <v>20</v>
      </c>
      <c r="K85" s="283"/>
    </row>
    <row r="86" spans="2:11" s="1" customFormat="1" ht="15" customHeight="1">
      <c r="B86" s="294"/>
      <c r="C86" s="295" t="s">
        <v>589</v>
      </c>
      <c r="D86" s="295"/>
      <c r="E86" s="295"/>
      <c r="F86" s="296" t="s">
        <v>578</v>
      </c>
      <c r="G86" s="295"/>
      <c r="H86" s="295" t="s">
        <v>590</v>
      </c>
      <c r="I86" s="295" t="s">
        <v>574</v>
      </c>
      <c r="J86" s="295">
        <v>20</v>
      </c>
      <c r="K86" s="283"/>
    </row>
    <row r="87" spans="2:11" s="1" customFormat="1" ht="15" customHeight="1">
      <c r="B87" s="294"/>
      <c r="C87" s="271" t="s">
        <v>591</v>
      </c>
      <c r="D87" s="271"/>
      <c r="E87" s="271"/>
      <c r="F87" s="292" t="s">
        <v>578</v>
      </c>
      <c r="G87" s="293"/>
      <c r="H87" s="271" t="s">
        <v>592</v>
      </c>
      <c r="I87" s="271" t="s">
        <v>574</v>
      </c>
      <c r="J87" s="271">
        <v>50</v>
      </c>
      <c r="K87" s="283"/>
    </row>
    <row r="88" spans="2:11" s="1" customFormat="1" ht="15" customHeight="1">
      <c r="B88" s="294"/>
      <c r="C88" s="271" t="s">
        <v>593</v>
      </c>
      <c r="D88" s="271"/>
      <c r="E88" s="271"/>
      <c r="F88" s="292" t="s">
        <v>578</v>
      </c>
      <c r="G88" s="293"/>
      <c r="H88" s="271" t="s">
        <v>594</v>
      </c>
      <c r="I88" s="271" t="s">
        <v>574</v>
      </c>
      <c r="J88" s="271">
        <v>20</v>
      </c>
      <c r="K88" s="283"/>
    </row>
    <row r="89" spans="2:11" s="1" customFormat="1" ht="15" customHeight="1">
      <c r="B89" s="294"/>
      <c r="C89" s="271" t="s">
        <v>595</v>
      </c>
      <c r="D89" s="271"/>
      <c r="E89" s="271"/>
      <c r="F89" s="292" t="s">
        <v>578</v>
      </c>
      <c r="G89" s="293"/>
      <c r="H89" s="271" t="s">
        <v>596</v>
      </c>
      <c r="I89" s="271" t="s">
        <v>574</v>
      </c>
      <c r="J89" s="271">
        <v>20</v>
      </c>
      <c r="K89" s="283"/>
    </row>
    <row r="90" spans="2:11" s="1" customFormat="1" ht="15" customHeight="1">
      <c r="B90" s="294"/>
      <c r="C90" s="271" t="s">
        <v>597</v>
      </c>
      <c r="D90" s="271"/>
      <c r="E90" s="271"/>
      <c r="F90" s="292" t="s">
        <v>578</v>
      </c>
      <c r="G90" s="293"/>
      <c r="H90" s="271" t="s">
        <v>598</v>
      </c>
      <c r="I90" s="271" t="s">
        <v>574</v>
      </c>
      <c r="J90" s="271">
        <v>50</v>
      </c>
      <c r="K90" s="283"/>
    </row>
    <row r="91" spans="2:11" s="1" customFormat="1" ht="15" customHeight="1">
      <c r="B91" s="294"/>
      <c r="C91" s="271" t="s">
        <v>599</v>
      </c>
      <c r="D91" s="271"/>
      <c r="E91" s="271"/>
      <c r="F91" s="292" t="s">
        <v>578</v>
      </c>
      <c r="G91" s="293"/>
      <c r="H91" s="271" t="s">
        <v>599</v>
      </c>
      <c r="I91" s="271" t="s">
        <v>574</v>
      </c>
      <c r="J91" s="271">
        <v>50</v>
      </c>
      <c r="K91" s="283"/>
    </row>
    <row r="92" spans="2:11" s="1" customFormat="1" ht="15" customHeight="1">
      <c r="B92" s="294"/>
      <c r="C92" s="271" t="s">
        <v>600</v>
      </c>
      <c r="D92" s="271"/>
      <c r="E92" s="271"/>
      <c r="F92" s="292" t="s">
        <v>578</v>
      </c>
      <c r="G92" s="293"/>
      <c r="H92" s="271" t="s">
        <v>601</v>
      </c>
      <c r="I92" s="271" t="s">
        <v>574</v>
      </c>
      <c r="J92" s="271">
        <v>255</v>
      </c>
      <c r="K92" s="283"/>
    </row>
    <row r="93" spans="2:11" s="1" customFormat="1" ht="15" customHeight="1">
      <c r="B93" s="294"/>
      <c r="C93" s="271" t="s">
        <v>602</v>
      </c>
      <c r="D93" s="271"/>
      <c r="E93" s="271"/>
      <c r="F93" s="292" t="s">
        <v>572</v>
      </c>
      <c r="G93" s="293"/>
      <c r="H93" s="271" t="s">
        <v>603</v>
      </c>
      <c r="I93" s="271" t="s">
        <v>604</v>
      </c>
      <c r="J93" s="271"/>
      <c r="K93" s="283"/>
    </row>
    <row r="94" spans="2:11" s="1" customFormat="1" ht="15" customHeight="1">
      <c r="B94" s="294"/>
      <c r="C94" s="271" t="s">
        <v>605</v>
      </c>
      <c r="D94" s="271"/>
      <c r="E94" s="271"/>
      <c r="F94" s="292" t="s">
        <v>572</v>
      </c>
      <c r="G94" s="293"/>
      <c r="H94" s="271" t="s">
        <v>606</v>
      </c>
      <c r="I94" s="271" t="s">
        <v>607</v>
      </c>
      <c r="J94" s="271"/>
      <c r="K94" s="283"/>
    </row>
    <row r="95" spans="2:11" s="1" customFormat="1" ht="15" customHeight="1">
      <c r="B95" s="294"/>
      <c r="C95" s="271" t="s">
        <v>608</v>
      </c>
      <c r="D95" s="271"/>
      <c r="E95" s="271"/>
      <c r="F95" s="292" t="s">
        <v>572</v>
      </c>
      <c r="G95" s="293"/>
      <c r="H95" s="271" t="s">
        <v>608</v>
      </c>
      <c r="I95" s="271" t="s">
        <v>607</v>
      </c>
      <c r="J95" s="271"/>
      <c r="K95" s="283"/>
    </row>
    <row r="96" spans="2:11" s="1" customFormat="1" ht="15" customHeight="1">
      <c r="B96" s="294"/>
      <c r="C96" s="271" t="s">
        <v>38</v>
      </c>
      <c r="D96" s="271"/>
      <c r="E96" s="271"/>
      <c r="F96" s="292" t="s">
        <v>572</v>
      </c>
      <c r="G96" s="293"/>
      <c r="H96" s="271" t="s">
        <v>609</v>
      </c>
      <c r="I96" s="271" t="s">
        <v>607</v>
      </c>
      <c r="J96" s="271"/>
      <c r="K96" s="283"/>
    </row>
    <row r="97" spans="2:11" s="1" customFormat="1" ht="15" customHeight="1">
      <c r="B97" s="294"/>
      <c r="C97" s="271" t="s">
        <v>48</v>
      </c>
      <c r="D97" s="271"/>
      <c r="E97" s="271"/>
      <c r="F97" s="292" t="s">
        <v>572</v>
      </c>
      <c r="G97" s="293"/>
      <c r="H97" s="271" t="s">
        <v>610</v>
      </c>
      <c r="I97" s="271" t="s">
        <v>607</v>
      </c>
      <c r="J97" s="271"/>
      <c r="K97" s="283"/>
    </row>
    <row r="98" spans="2:11" s="1" customFormat="1" ht="15" customHeight="1">
      <c r="B98" s="297"/>
      <c r="C98" s="298"/>
      <c r="D98" s="298"/>
      <c r="E98" s="298"/>
      <c r="F98" s="298"/>
      <c r="G98" s="298"/>
      <c r="H98" s="298"/>
      <c r="I98" s="298"/>
      <c r="J98" s="298"/>
      <c r="K98" s="299"/>
    </row>
    <row r="99" spans="2:11" s="1" customFormat="1" ht="18.75" customHeight="1">
      <c r="B99" s="300"/>
      <c r="C99" s="301"/>
      <c r="D99" s="301"/>
      <c r="E99" s="301"/>
      <c r="F99" s="301"/>
      <c r="G99" s="301"/>
      <c r="H99" s="301"/>
      <c r="I99" s="301"/>
      <c r="J99" s="301"/>
      <c r="K99" s="300"/>
    </row>
    <row r="100" spans="2:11" s="1" customFormat="1" ht="18.75" customHeight="1">
      <c r="B100" s="278"/>
      <c r="C100" s="278"/>
      <c r="D100" s="278"/>
      <c r="E100" s="278"/>
      <c r="F100" s="278"/>
      <c r="G100" s="278"/>
      <c r="H100" s="278"/>
      <c r="I100" s="278"/>
      <c r="J100" s="278"/>
      <c r="K100" s="278"/>
    </row>
    <row r="101" spans="2:11" s="1" customFormat="1" ht="7.5" customHeight="1">
      <c r="B101" s="279"/>
      <c r="C101" s="280"/>
      <c r="D101" s="280"/>
      <c r="E101" s="280"/>
      <c r="F101" s="280"/>
      <c r="G101" s="280"/>
      <c r="H101" s="280"/>
      <c r="I101" s="280"/>
      <c r="J101" s="280"/>
      <c r="K101" s="281"/>
    </row>
    <row r="102" spans="2:11" s="1" customFormat="1" ht="45" customHeight="1">
      <c r="B102" s="282"/>
      <c r="C102" s="400" t="s">
        <v>611</v>
      </c>
      <c r="D102" s="400"/>
      <c r="E102" s="400"/>
      <c r="F102" s="400"/>
      <c r="G102" s="400"/>
      <c r="H102" s="400"/>
      <c r="I102" s="400"/>
      <c r="J102" s="400"/>
      <c r="K102" s="283"/>
    </row>
    <row r="103" spans="2:11" s="1" customFormat="1" ht="17.25" customHeight="1">
      <c r="B103" s="282"/>
      <c r="C103" s="284" t="s">
        <v>566</v>
      </c>
      <c r="D103" s="284"/>
      <c r="E103" s="284"/>
      <c r="F103" s="284" t="s">
        <v>567</v>
      </c>
      <c r="G103" s="285"/>
      <c r="H103" s="284" t="s">
        <v>54</v>
      </c>
      <c r="I103" s="284" t="s">
        <v>57</v>
      </c>
      <c r="J103" s="284" t="s">
        <v>568</v>
      </c>
      <c r="K103" s="283"/>
    </row>
    <row r="104" spans="2:11" s="1" customFormat="1" ht="17.25" customHeight="1">
      <c r="B104" s="282"/>
      <c r="C104" s="286" t="s">
        <v>569</v>
      </c>
      <c r="D104" s="286"/>
      <c r="E104" s="286"/>
      <c r="F104" s="287" t="s">
        <v>570</v>
      </c>
      <c r="G104" s="288"/>
      <c r="H104" s="286"/>
      <c r="I104" s="286"/>
      <c r="J104" s="286" t="s">
        <v>571</v>
      </c>
      <c r="K104" s="283"/>
    </row>
    <row r="105" spans="2:11" s="1" customFormat="1" ht="5.25" customHeight="1">
      <c r="B105" s="282"/>
      <c r="C105" s="284"/>
      <c r="D105" s="284"/>
      <c r="E105" s="284"/>
      <c r="F105" s="284"/>
      <c r="G105" s="302"/>
      <c r="H105" s="284"/>
      <c r="I105" s="284"/>
      <c r="J105" s="284"/>
      <c r="K105" s="283"/>
    </row>
    <row r="106" spans="2:11" s="1" customFormat="1" ht="15" customHeight="1">
      <c r="B106" s="282"/>
      <c r="C106" s="271" t="s">
        <v>53</v>
      </c>
      <c r="D106" s="291"/>
      <c r="E106" s="291"/>
      <c r="F106" s="292" t="s">
        <v>572</v>
      </c>
      <c r="G106" s="271"/>
      <c r="H106" s="271" t="s">
        <v>612</v>
      </c>
      <c r="I106" s="271" t="s">
        <v>574</v>
      </c>
      <c r="J106" s="271">
        <v>20</v>
      </c>
      <c r="K106" s="283"/>
    </row>
    <row r="107" spans="2:11" s="1" customFormat="1" ht="15" customHeight="1">
      <c r="B107" s="282"/>
      <c r="C107" s="271" t="s">
        <v>575</v>
      </c>
      <c r="D107" s="271"/>
      <c r="E107" s="271"/>
      <c r="F107" s="292" t="s">
        <v>572</v>
      </c>
      <c r="G107" s="271"/>
      <c r="H107" s="271" t="s">
        <v>612</v>
      </c>
      <c r="I107" s="271" t="s">
        <v>574</v>
      </c>
      <c r="J107" s="271">
        <v>120</v>
      </c>
      <c r="K107" s="283"/>
    </row>
    <row r="108" spans="2:11" s="1" customFormat="1" ht="15" customHeight="1">
      <c r="B108" s="294"/>
      <c r="C108" s="271" t="s">
        <v>577</v>
      </c>
      <c r="D108" s="271"/>
      <c r="E108" s="271"/>
      <c r="F108" s="292" t="s">
        <v>578</v>
      </c>
      <c r="G108" s="271"/>
      <c r="H108" s="271" t="s">
        <v>612</v>
      </c>
      <c r="I108" s="271" t="s">
        <v>574</v>
      </c>
      <c r="J108" s="271">
        <v>50</v>
      </c>
      <c r="K108" s="283"/>
    </row>
    <row r="109" spans="2:11" s="1" customFormat="1" ht="15" customHeight="1">
      <c r="B109" s="294"/>
      <c r="C109" s="271" t="s">
        <v>580</v>
      </c>
      <c r="D109" s="271"/>
      <c r="E109" s="271"/>
      <c r="F109" s="292" t="s">
        <v>572</v>
      </c>
      <c r="G109" s="271"/>
      <c r="H109" s="271" t="s">
        <v>612</v>
      </c>
      <c r="I109" s="271" t="s">
        <v>582</v>
      </c>
      <c r="J109" s="271"/>
      <c r="K109" s="283"/>
    </row>
    <row r="110" spans="2:11" s="1" customFormat="1" ht="15" customHeight="1">
      <c r="B110" s="294"/>
      <c r="C110" s="271" t="s">
        <v>591</v>
      </c>
      <c r="D110" s="271"/>
      <c r="E110" s="271"/>
      <c r="F110" s="292" t="s">
        <v>578</v>
      </c>
      <c r="G110" s="271"/>
      <c r="H110" s="271" t="s">
        <v>612</v>
      </c>
      <c r="I110" s="271" t="s">
        <v>574</v>
      </c>
      <c r="J110" s="271">
        <v>50</v>
      </c>
      <c r="K110" s="283"/>
    </row>
    <row r="111" spans="2:11" s="1" customFormat="1" ht="15" customHeight="1">
      <c r="B111" s="294"/>
      <c r="C111" s="271" t="s">
        <v>599</v>
      </c>
      <c r="D111" s="271"/>
      <c r="E111" s="271"/>
      <c r="F111" s="292" t="s">
        <v>578</v>
      </c>
      <c r="G111" s="271"/>
      <c r="H111" s="271" t="s">
        <v>612</v>
      </c>
      <c r="I111" s="271" t="s">
        <v>574</v>
      </c>
      <c r="J111" s="271">
        <v>50</v>
      </c>
      <c r="K111" s="283"/>
    </row>
    <row r="112" spans="2:11" s="1" customFormat="1" ht="15" customHeight="1">
      <c r="B112" s="294"/>
      <c r="C112" s="271" t="s">
        <v>597</v>
      </c>
      <c r="D112" s="271"/>
      <c r="E112" s="271"/>
      <c r="F112" s="292" t="s">
        <v>578</v>
      </c>
      <c r="G112" s="271"/>
      <c r="H112" s="271" t="s">
        <v>612</v>
      </c>
      <c r="I112" s="271" t="s">
        <v>574</v>
      </c>
      <c r="J112" s="271">
        <v>50</v>
      </c>
      <c r="K112" s="283"/>
    </row>
    <row r="113" spans="2:11" s="1" customFormat="1" ht="15" customHeight="1">
      <c r="B113" s="294"/>
      <c r="C113" s="271" t="s">
        <v>53</v>
      </c>
      <c r="D113" s="271"/>
      <c r="E113" s="271"/>
      <c r="F113" s="292" t="s">
        <v>572</v>
      </c>
      <c r="G113" s="271"/>
      <c r="H113" s="271" t="s">
        <v>613</v>
      </c>
      <c r="I113" s="271" t="s">
        <v>574</v>
      </c>
      <c r="J113" s="271">
        <v>20</v>
      </c>
      <c r="K113" s="283"/>
    </row>
    <row r="114" spans="2:11" s="1" customFormat="1" ht="15" customHeight="1">
      <c r="B114" s="294"/>
      <c r="C114" s="271" t="s">
        <v>614</v>
      </c>
      <c r="D114" s="271"/>
      <c r="E114" s="271"/>
      <c r="F114" s="292" t="s">
        <v>572</v>
      </c>
      <c r="G114" s="271"/>
      <c r="H114" s="271" t="s">
        <v>615</v>
      </c>
      <c r="I114" s="271" t="s">
        <v>574</v>
      </c>
      <c r="J114" s="271">
        <v>120</v>
      </c>
      <c r="K114" s="283"/>
    </row>
    <row r="115" spans="2:11" s="1" customFormat="1" ht="15" customHeight="1">
      <c r="B115" s="294"/>
      <c r="C115" s="271" t="s">
        <v>38</v>
      </c>
      <c r="D115" s="271"/>
      <c r="E115" s="271"/>
      <c r="F115" s="292" t="s">
        <v>572</v>
      </c>
      <c r="G115" s="271"/>
      <c r="H115" s="271" t="s">
        <v>616</v>
      </c>
      <c r="I115" s="271" t="s">
        <v>607</v>
      </c>
      <c r="J115" s="271"/>
      <c r="K115" s="283"/>
    </row>
    <row r="116" spans="2:11" s="1" customFormat="1" ht="15" customHeight="1">
      <c r="B116" s="294"/>
      <c r="C116" s="271" t="s">
        <v>48</v>
      </c>
      <c r="D116" s="271"/>
      <c r="E116" s="271"/>
      <c r="F116" s="292" t="s">
        <v>572</v>
      </c>
      <c r="G116" s="271"/>
      <c r="H116" s="271" t="s">
        <v>617</v>
      </c>
      <c r="I116" s="271" t="s">
        <v>607</v>
      </c>
      <c r="J116" s="271"/>
      <c r="K116" s="283"/>
    </row>
    <row r="117" spans="2:11" s="1" customFormat="1" ht="15" customHeight="1">
      <c r="B117" s="294"/>
      <c r="C117" s="271" t="s">
        <v>57</v>
      </c>
      <c r="D117" s="271"/>
      <c r="E117" s="271"/>
      <c r="F117" s="292" t="s">
        <v>572</v>
      </c>
      <c r="G117" s="271"/>
      <c r="H117" s="271" t="s">
        <v>618</v>
      </c>
      <c r="I117" s="271" t="s">
        <v>619</v>
      </c>
      <c r="J117" s="271"/>
      <c r="K117" s="283"/>
    </row>
    <row r="118" spans="2:11" s="1" customFormat="1" ht="15" customHeight="1">
      <c r="B118" s="297"/>
      <c r="C118" s="303"/>
      <c r="D118" s="303"/>
      <c r="E118" s="303"/>
      <c r="F118" s="303"/>
      <c r="G118" s="303"/>
      <c r="H118" s="303"/>
      <c r="I118" s="303"/>
      <c r="J118" s="303"/>
      <c r="K118" s="299"/>
    </row>
    <row r="119" spans="2:11" s="1" customFormat="1" ht="18.75" customHeight="1">
      <c r="B119" s="304"/>
      <c r="C119" s="305"/>
      <c r="D119" s="305"/>
      <c r="E119" s="305"/>
      <c r="F119" s="306"/>
      <c r="G119" s="305"/>
      <c r="H119" s="305"/>
      <c r="I119" s="305"/>
      <c r="J119" s="305"/>
      <c r="K119" s="304"/>
    </row>
    <row r="120" spans="2:11" s="1" customFormat="1" ht="18.75" customHeight="1">
      <c r="B120" s="278"/>
      <c r="C120" s="278"/>
      <c r="D120" s="278"/>
      <c r="E120" s="278"/>
      <c r="F120" s="278"/>
      <c r="G120" s="278"/>
      <c r="H120" s="278"/>
      <c r="I120" s="278"/>
      <c r="J120" s="278"/>
      <c r="K120" s="278"/>
    </row>
    <row r="121" spans="2:11" s="1" customFormat="1" ht="7.5" customHeight="1">
      <c r="B121" s="307"/>
      <c r="C121" s="308"/>
      <c r="D121" s="308"/>
      <c r="E121" s="308"/>
      <c r="F121" s="308"/>
      <c r="G121" s="308"/>
      <c r="H121" s="308"/>
      <c r="I121" s="308"/>
      <c r="J121" s="308"/>
      <c r="K121" s="309"/>
    </row>
    <row r="122" spans="2:11" s="1" customFormat="1" ht="45" customHeight="1">
      <c r="B122" s="310"/>
      <c r="C122" s="398" t="s">
        <v>620</v>
      </c>
      <c r="D122" s="398"/>
      <c r="E122" s="398"/>
      <c r="F122" s="398"/>
      <c r="G122" s="398"/>
      <c r="H122" s="398"/>
      <c r="I122" s="398"/>
      <c r="J122" s="398"/>
      <c r="K122" s="311"/>
    </row>
    <row r="123" spans="2:11" s="1" customFormat="1" ht="17.25" customHeight="1">
      <c r="B123" s="312"/>
      <c r="C123" s="284" t="s">
        <v>566</v>
      </c>
      <c r="D123" s="284"/>
      <c r="E123" s="284"/>
      <c r="F123" s="284" t="s">
        <v>567</v>
      </c>
      <c r="G123" s="285"/>
      <c r="H123" s="284" t="s">
        <v>54</v>
      </c>
      <c r="I123" s="284" t="s">
        <v>57</v>
      </c>
      <c r="J123" s="284" t="s">
        <v>568</v>
      </c>
      <c r="K123" s="313"/>
    </row>
    <row r="124" spans="2:11" s="1" customFormat="1" ht="17.25" customHeight="1">
      <c r="B124" s="312"/>
      <c r="C124" s="286" t="s">
        <v>569</v>
      </c>
      <c r="D124" s="286"/>
      <c r="E124" s="286"/>
      <c r="F124" s="287" t="s">
        <v>570</v>
      </c>
      <c r="G124" s="288"/>
      <c r="H124" s="286"/>
      <c r="I124" s="286"/>
      <c r="J124" s="286" t="s">
        <v>571</v>
      </c>
      <c r="K124" s="313"/>
    </row>
    <row r="125" spans="2:11" s="1" customFormat="1" ht="5.25" customHeight="1">
      <c r="B125" s="314"/>
      <c r="C125" s="289"/>
      <c r="D125" s="289"/>
      <c r="E125" s="289"/>
      <c r="F125" s="289"/>
      <c r="G125" s="315"/>
      <c r="H125" s="289"/>
      <c r="I125" s="289"/>
      <c r="J125" s="289"/>
      <c r="K125" s="316"/>
    </row>
    <row r="126" spans="2:11" s="1" customFormat="1" ht="15" customHeight="1">
      <c r="B126" s="314"/>
      <c r="C126" s="271" t="s">
        <v>575</v>
      </c>
      <c r="D126" s="291"/>
      <c r="E126" s="291"/>
      <c r="F126" s="292" t="s">
        <v>572</v>
      </c>
      <c r="G126" s="271"/>
      <c r="H126" s="271" t="s">
        <v>612</v>
      </c>
      <c r="I126" s="271" t="s">
        <v>574</v>
      </c>
      <c r="J126" s="271">
        <v>120</v>
      </c>
      <c r="K126" s="317"/>
    </row>
    <row r="127" spans="2:11" s="1" customFormat="1" ht="15" customHeight="1">
      <c r="B127" s="314"/>
      <c r="C127" s="271" t="s">
        <v>621</v>
      </c>
      <c r="D127" s="271"/>
      <c r="E127" s="271"/>
      <c r="F127" s="292" t="s">
        <v>572</v>
      </c>
      <c r="G127" s="271"/>
      <c r="H127" s="271" t="s">
        <v>622</v>
      </c>
      <c r="I127" s="271" t="s">
        <v>574</v>
      </c>
      <c r="J127" s="271" t="s">
        <v>623</v>
      </c>
      <c r="K127" s="317"/>
    </row>
    <row r="128" spans="2:11" s="1" customFormat="1" ht="15" customHeight="1">
      <c r="B128" s="314"/>
      <c r="C128" s="271" t="s">
        <v>520</v>
      </c>
      <c r="D128" s="271"/>
      <c r="E128" s="271"/>
      <c r="F128" s="292" t="s">
        <v>572</v>
      </c>
      <c r="G128" s="271"/>
      <c r="H128" s="271" t="s">
        <v>624</v>
      </c>
      <c r="I128" s="271" t="s">
        <v>574</v>
      </c>
      <c r="J128" s="271" t="s">
        <v>623</v>
      </c>
      <c r="K128" s="317"/>
    </row>
    <row r="129" spans="2:11" s="1" customFormat="1" ht="15" customHeight="1">
      <c r="B129" s="314"/>
      <c r="C129" s="271" t="s">
        <v>583</v>
      </c>
      <c r="D129" s="271"/>
      <c r="E129" s="271"/>
      <c r="F129" s="292" t="s">
        <v>578</v>
      </c>
      <c r="G129" s="271"/>
      <c r="H129" s="271" t="s">
        <v>584</v>
      </c>
      <c r="I129" s="271" t="s">
        <v>574</v>
      </c>
      <c r="J129" s="271">
        <v>15</v>
      </c>
      <c r="K129" s="317"/>
    </row>
    <row r="130" spans="2:11" s="1" customFormat="1" ht="15" customHeight="1">
      <c r="B130" s="314"/>
      <c r="C130" s="295" t="s">
        <v>585</v>
      </c>
      <c r="D130" s="295"/>
      <c r="E130" s="295"/>
      <c r="F130" s="296" t="s">
        <v>578</v>
      </c>
      <c r="G130" s="295"/>
      <c r="H130" s="295" t="s">
        <v>586</v>
      </c>
      <c r="I130" s="295" t="s">
        <v>574</v>
      </c>
      <c r="J130" s="295">
        <v>15</v>
      </c>
      <c r="K130" s="317"/>
    </row>
    <row r="131" spans="2:11" s="1" customFormat="1" ht="15" customHeight="1">
      <c r="B131" s="314"/>
      <c r="C131" s="295" t="s">
        <v>587</v>
      </c>
      <c r="D131" s="295"/>
      <c r="E131" s="295"/>
      <c r="F131" s="296" t="s">
        <v>578</v>
      </c>
      <c r="G131" s="295"/>
      <c r="H131" s="295" t="s">
        <v>588</v>
      </c>
      <c r="I131" s="295" t="s">
        <v>574</v>
      </c>
      <c r="J131" s="295">
        <v>20</v>
      </c>
      <c r="K131" s="317"/>
    </row>
    <row r="132" spans="2:11" s="1" customFormat="1" ht="15" customHeight="1">
      <c r="B132" s="314"/>
      <c r="C132" s="295" t="s">
        <v>589</v>
      </c>
      <c r="D132" s="295"/>
      <c r="E132" s="295"/>
      <c r="F132" s="296" t="s">
        <v>578</v>
      </c>
      <c r="G132" s="295"/>
      <c r="H132" s="295" t="s">
        <v>590</v>
      </c>
      <c r="I132" s="295" t="s">
        <v>574</v>
      </c>
      <c r="J132" s="295">
        <v>20</v>
      </c>
      <c r="K132" s="317"/>
    </row>
    <row r="133" spans="2:11" s="1" customFormat="1" ht="15" customHeight="1">
      <c r="B133" s="314"/>
      <c r="C133" s="271" t="s">
        <v>577</v>
      </c>
      <c r="D133" s="271"/>
      <c r="E133" s="271"/>
      <c r="F133" s="292" t="s">
        <v>578</v>
      </c>
      <c r="G133" s="271"/>
      <c r="H133" s="271" t="s">
        <v>612</v>
      </c>
      <c r="I133" s="271" t="s">
        <v>574</v>
      </c>
      <c r="J133" s="271">
        <v>50</v>
      </c>
      <c r="K133" s="317"/>
    </row>
    <row r="134" spans="2:11" s="1" customFormat="1" ht="15" customHeight="1">
      <c r="B134" s="314"/>
      <c r="C134" s="271" t="s">
        <v>591</v>
      </c>
      <c r="D134" s="271"/>
      <c r="E134" s="271"/>
      <c r="F134" s="292" t="s">
        <v>578</v>
      </c>
      <c r="G134" s="271"/>
      <c r="H134" s="271" t="s">
        <v>612</v>
      </c>
      <c r="I134" s="271" t="s">
        <v>574</v>
      </c>
      <c r="J134" s="271">
        <v>50</v>
      </c>
      <c r="K134" s="317"/>
    </row>
    <row r="135" spans="2:11" s="1" customFormat="1" ht="15" customHeight="1">
      <c r="B135" s="314"/>
      <c r="C135" s="271" t="s">
        <v>597</v>
      </c>
      <c r="D135" s="271"/>
      <c r="E135" s="271"/>
      <c r="F135" s="292" t="s">
        <v>578</v>
      </c>
      <c r="G135" s="271"/>
      <c r="H135" s="271" t="s">
        <v>612</v>
      </c>
      <c r="I135" s="271" t="s">
        <v>574</v>
      </c>
      <c r="J135" s="271">
        <v>50</v>
      </c>
      <c r="K135" s="317"/>
    </row>
    <row r="136" spans="2:11" s="1" customFormat="1" ht="15" customHeight="1">
      <c r="B136" s="314"/>
      <c r="C136" s="271" t="s">
        <v>599</v>
      </c>
      <c r="D136" s="271"/>
      <c r="E136" s="271"/>
      <c r="F136" s="292" t="s">
        <v>578</v>
      </c>
      <c r="G136" s="271"/>
      <c r="H136" s="271" t="s">
        <v>612</v>
      </c>
      <c r="I136" s="271" t="s">
        <v>574</v>
      </c>
      <c r="J136" s="271">
        <v>50</v>
      </c>
      <c r="K136" s="317"/>
    </row>
    <row r="137" spans="2:11" s="1" customFormat="1" ht="15" customHeight="1">
      <c r="B137" s="314"/>
      <c r="C137" s="271" t="s">
        <v>600</v>
      </c>
      <c r="D137" s="271"/>
      <c r="E137" s="271"/>
      <c r="F137" s="292" t="s">
        <v>578</v>
      </c>
      <c r="G137" s="271"/>
      <c r="H137" s="271" t="s">
        <v>625</v>
      </c>
      <c r="I137" s="271" t="s">
        <v>574</v>
      </c>
      <c r="J137" s="271">
        <v>255</v>
      </c>
      <c r="K137" s="317"/>
    </row>
    <row r="138" spans="2:11" s="1" customFormat="1" ht="15" customHeight="1">
      <c r="B138" s="314"/>
      <c r="C138" s="271" t="s">
        <v>602</v>
      </c>
      <c r="D138" s="271"/>
      <c r="E138" s="271"/>
      <c r="F138" s="292" t="s">
        <v>572</v>
      </c>
      <c r="G138" s="271"/>
      <c r="H138" s="271" t="s">
        <v>626</v>
      </c>
      <c r="I138" s="271" t="s">
        <v>604</v>
      </c>
      <c r="J138" s="271"/>
      <c r="K138" s="317"/>
    </row>
    <row r="139" spans="2:11" s="1" customFormat="1" ht="15" customHeight="1">
      <c r="B139" s="314"/>
      <c r="C139" s="271" t="s">
        <v>605</v>
      </c>
      <c r="D139" s="271"/>
      <c r="E139" s="271"/>
      <c r="F139" s="292" t="s">
        <v>572</v>
      </c>
      <c r="G139" s="271"/>
      <c r="H139" s="271" t="s">
        <v>627</v>
      </c>
      <c r="I139" s="271" t="s">
        <v>607</v>
      </c>
      <c r="J139" s="271"/>
      <c r="K139" s="317"/>
    </row>
    <row r="140" spans="2:11" s="1" customFormat="1" ht="15" customHeight="1">
      <c r="B140" s="314"/>
      <c r="C140" s="271" t="s">
        <v>608</v>
      </c>
      <c r="D140" s="271"/>
      <c r="E140" s="271"/>
      <c r="F140" s="292" t="s">
        <v>572</v>
      </c>
      <c r="G140" s="271"/>
      <c r="H140" s="271" t="s">
        <v>608</v>
      </c>
      <c r="I140" s="271" t="s">
        <v>607</v>
      </c>
      <c r="J140" s="271"/>
      <c r="K140" s="317"/>
    </row>
    <row r="141" spans="2:11" s="1" customFormat="1" ht="15" customHeight="1">
      <c r="B141" s="314"/>
      <c r="C141" s="271" t="s">
        <v>38</v>
      </c>
      <c r="D141" s="271"/>
      <c r="E141" s="271"/>
      <c r="F141" s="292" t="s">
        <v>572</v>
      </c>
      <c r="G141" s="271"/>
      <c r="H141" s="271" t="s">
        <v>628</v>
      </c>
      <c r="I141" s="271" t="s">
        <v>607</v>
      </c>
      <c r="J141" s="271"/>
      <c r="K141" s="317"/>
    </row>
    <row r="142" spans="2:11" s="1" customFormat="1" ht="15" customHeight="1">
      <c r="B142" s="314"/>
      <c r="C142" s="271" t="s">
        <v>629</v>
      </c>
      <c r="D142" s="271"/>
      <c r="E142" s="271"/>
      <c r="F142" s="292" t="s">
        <v>572</v>
      </c>
      <c r="G142" s="271"/>
      <c r="H142" s="271" t="s">
        <v>630</v>
      </c>
      <c r="I142" s="271" t="s">
        <v>607</v>
      </c>
      <c r="J142" s="271"/>
      <c r="K142" s="317"/>
    </row>
    <row r="143" spans="2:11" s="1" customFormat="1" ht="15" customHeight="1">
      <c r="B143" s="318"/>
      <c r="C143" s="319"/>
      <c r="D143" s="319"/>
      <c r="E143" s="319"/>
      <c r="F143" s="319"/>
      <c r="G143" s="319"/>
      <c r="H143" s="319"/>
      <c r="I143" s="319"/>
      <c r="J143" s="319"/>
      <c r="K143" s="320"/>
    </row>
    <row r="144" spans="2:11" s="1" customFormat="1" ht="18.75" customHeight="1">
      <c r="B144" s="305"/>
      <c r="C144" s="305"/>
      <c r="D144" s="305"/>
      <c r="E144" s="305"/>
      <c r="F144" s="306"/>
      <c r="G144" s="305"/>
      <c r="H144" s="305"/>
      <c r="I144" s="305"/>
      <c r="J144" s="305"/>
      <c r="K144" s="305"/>
    </row>
    <row r="145" spans="2:11" s="1" customFormat="1" ht="18.75" customHeight="1">
      <c r="B145" s="278"/>
      <c r="C145" s="278"/>
      <c r="D145" s="278"/>
      <c r="E145" s="278"/>
      <c r="F145" s="278"/>
      <c r="G145" s="278"/>
      <c r="H145" s="278"/>
      <c r="I145" s="278"/>
      <c r="J145" s="278"/>
      <c r="K145" s="278"/>
    </row>
    <row r="146" spans="2:11" s="1" customFormat="1" ht="7.5" customHeight="1">
      <c r="B146" s="279"/>
      <c r="C146" s="280"/>
      <c r="D146" s="280"/>
      <c r="E146" s="280"/>
      <c r="F146" s="280"/>
      <c r="G146" s="280"/>
      <c r="H146" s="280"/>
      <c r="I146" s="280"/>
      <c r="J146" s="280"/>
      <c r="K146" s="281"/>
    </row>
    <row r="147" spans="2:11" s="1" customFormat="1" ht="45" customHeight="1">
      <c r="B147" s="282"/>
      <c r="C147" s="400" t="s">
        <v>631</v>
      </c>
      <c r="D147" s="400"/>
      <c r="E147" s="400"/>
      <c r="F147" s="400"/>
      <c r="G147" s="400"/>
      <c r="H147" s="400"/>
      <c r="I147" s="400"/>
      <c r="J147" s="400"/>
      <c r="K147" s="283"/>
    </row>
    <row r="148" spans="2:11" s="1" customFormat="1" ht="17.25" customHeight="1">
      <c r="B148" s="282"/>
      <c r="C148" s="284" t="s">
        <v>566</v>
      </c>
      <c r="D148" s="284"/>
      <c r="E148" s="284"/>
      <c r="F148" s="284" t="s">
        <v>567</v>
      </c>
      <c r="G148" s="285"/>
      <c r="H148" s="284" t="s">
        <v>54</v>
      </c>
      <c r="I148" s="284" t="s">
        <v>57</v>
      </c>
      <c r="J148" s="284" t="s">
        <v>568</v>
      </c>
      <c r="K148" s="283"/>
    </row>
    <row r="149" spans="2:11" s="1" customFormat="1" ht="17.25" customHeight="1">
      <c r="B149" s="282"/>
      <c r="C149" s="286" t="s">
        <v>569</v>
      </c>
      <c r="D149" s="286"/>
      <c r="E149" s="286"/>
      <c r="F149" s="287" t="s">
        <v>570</v>
      </c>
      <c r="G149" s="288"/>
      <c r="H149" s="286"/>
      <c r="I149" s="286"/>
      <c r="J149" s="286" t="s">
        <v>571</v>
      </c>
      <c r="K149" s="283"/>
    </row>
    <row r="150" spans="2:11" s="1" customFormat="1" ht="5.25" customHeight="1">
      <c r="B150" s="294"/>
      <c r="C150" s="289"/>
      <c r="D150" s="289"/>
      <c r="E150" s="289"/>
      <c r="F150" s="289"/>
      <c r="G150" s="290"/>
      <c r="H150" s="289"/>
      <c r="I150" s="289"/>
      <c r="J150" s="289"/>
      <c r="K150" s="317"/>
    </row>
    <row r="151" spans="2:11" s="1" customFormat="1" ht="15" customHeight="1">
      <c r="B151" s="294"/>
      <c r="C151" s="321" t="s">
        <v>575</v>
      </c>
      <c r="D151" s="271"/>
      <c r="E151" s="271"/>
      <c r="F151" s="322" t="s">
        <v>572</v>
      </c>
      <c r="G151" s="271"/>
      <c r="H151" s="321" t="s">
        <v>612</v>
      </c>
      <c r="I151" s="321" t="s">
        <v>574</v>
      </c>
      <c r="J151" s="321">
        <v>120</v>
      </c>
      <c r="K151" s="317"/>
    </row>
    <row r="152" spans="2:11" s="1" customFormat="1" ht="15" customHeight="1">
      <c r="B152" s="294"/>
      <c r="C152" s="321" t="s">
        <v>621</v>
      </c>
      <c r="D152" s="271"/>
      <c r="E152" s="271"/>
      <c r="F152" s="322" t="s">
        <v>572</v>
      </c>
      <c r="G152" s="271"/>
      <c r="H152" s="321" t="s">
        <v>632</v>
      </c>
      <c r="I152" s="321" t="s">
        <v>574</v>
      </c>
      <c r="J152" s="321" t="s">
        <v>623</v>
      </c>
      <c r="K152" s="317"/>
    </row>
    <row r="153" spans="2:11" s="1" customFormat="1" ht="15" customHeight="1">
      <c r="B153" s="294"/>
      <c r="C153" s="321" t="s">
        <v>520</v>
      </c>
      <c r="D153" s="271"/>
      <c r="E153" s="271"/>
      <c r="F153" s="322" t="s">
        <v>572</v>
      </c>
      <c r="G153" s="271"/>
      <c r="H153" s="321" t="s">
        <v>633</v>
      </c>
      <c r="I153" s="321" t="s">
        <v>574</v>
      </c>
      <c r="J153" s="321" t="s">
        <v>623</v>
      </c>
      <c r="K153" s="317"/>
    </row>
    <row r="154" spans="2:11" s="1" customFormat="1" ht="15" customHeight="1">
      <c r="B154" s="294"/>
      <c r="C154" s="321" t="s">
        <v>577</v>
      </c>
      <c r="D154" s="271"/>
      <c r="E154" s="271"/>
      <c r="F154" s="322" t="s">
        <v>578</v>
      </c>
      <c r="G154" s="271"/>
      <c r="H154" s="321" t="s">
        <v>612</v>
      </c>
      <c r="I154" s="321" t="s">
        <v>574</v>
      </c>
      <c r="J154" s="321">
        <v>50</v>
      </c>
      <c r="K154" s="317"/>
    </row>
    <row r="155" spans="2:11" s="1" customFormat="1" ht="15" customHeight="1">
      <c r="B155" s="294"/>
      <c r="C155" s="321" t="s">
        <v>580</v>
      </c>
      <c r="D155" s="271"/>
      <c r="E155" s="271"/>
      <c r="F155" s="322" t="s">
        <v>572</v>
      </c>
      <c r="G155" s="271"/>
      <c r="H155" s="321" t="s">
        <v>612</v>
      </c>
      <c r="I155" s="321" t="s">
        <v>582</v>
      </c>
      <c r="J155" s="321"/>
      <c r="K155" s="317"/>
    </row>
    <row r="156" spans="2:11" s="1" customFormat="1" ht="15" customHeight="1">
      <c r="B156" s="294"/>
      <c r="C156" s="321" t="s">
        <v>591</v>
      </c>
      <c r="D156" s="271"/>
      <c r="E156" s="271"/>
      <c r="F156" s="322" t="s">
        <v>578</v>
      </c>
      <c r="G156" s="271"/>
      <c r="H156" s="321" t="s">
        <v>612</v>
      </c>
      <c r="I156" s="321" t="s">
        <v>574</v>
      </c>
      <c r="J156" s="321">
        <v>50</v>
      </c>
      <c r="K156" s="317"/>
    </row>
    <row r="157" spans="2:11" s="1" customFormat="1" ht="15" customHeight="1">
      <c r="B157" s="294"/>
      <c r="C157" s="321" t="s">
        <v>599</v>
      </c>
      <c r="D157" s="271"/>
      <c r="E157" s="271"/>
      <c r="F157" s="322" t="s">
        <v>578</v>
      </c>
      <c r="G157" s="271"/>
      <c r="H157" s="321" t="s">
        <v>612</v>
      </c>
      <c r="I157" s="321" t="s">
        <v>574</v>
      </c>
      <c r="J157" s="321">
        <v>50</v>
      </c>
      <c r="K157" s="317"/>
    </row>
    <row r="158" spans="2:11" s="1" customFormat="1" ht="15" customHeight="1">
      <c r="B158" s="294"/>
      <c r="C158" s="321" t="s">
        <v>597</v>
      </c>
      <c r="D158" s="271"/>
      <c r="E158" s="271"/>
      <c r="F158" s="322" t="s">
        <v>578</v>
      </c>
      <c r="G158" s="271"/>
      <c r="H158" s="321" t="s">
        <v>612</v>
      </c>
      <c r="I158" s="321" t="s">
        <v>574</v>
      </c>
      <c r="J158" s="321">
        <v>50</v>
      </c>
      <c r="K158" s="317"/>
    </row>
    <row r="159" spans="2:11" s="1" customFormat="1" ht="15" customHeight="1">
      <c r="B159" s="294"/>
      <c r="C159" s="321" t="s">
        <v>96</v>
      </c>
      <c r="D159" s="271"/>
      <c r="E159" s="271"/>
      <c r="F159" s="322" t="s">
        <v>572</v>
      </c>
      <c r="G159" s="271"/>
      <c r="H159" s="321" t="s">
        <v>634</v>
      </c>
      <c r="I159" s="321" t="s">
        <v>574</v>
      </c>
      <c r="J159" s="321" t="s">
        <v>635</v>
      </c>
      <c r="K159" s="317"/>
    </row>
    <row r="160" spans="2:11" s="1" customFormat="1" ht="15" customHeight="1">
      <c r="B160" s="294"/>
      <c r="C160" s="321" t="s">
        <v>636</v>
      </c>
      <c r="D160" s="271"/>
      <c r="E160" s="271"/>
      <c r="F160" s="322" t="s">
        <v>572</v>
      </c>
      <c r="G160" s="271"/>
      <c r="H160" s="321" t="s">
        <v>637</v>
      </c>
      <c r="I160" s="321" t="s">
        <v>607</v>
      </c>
      <c r="J160" s="321"/>
      <c r="K160" s="317"/>
    </row>
    <row r="161" spans="2:11" s="1" customFormat="1" ht="15" customHeight="1">
      <c r="B161" s="323"/>
      <c r="C161" s="303"/>
      <c r="D161" s="303"/>
      <c r="E161" s="303"/>
      <c r="F161" s="303"/>
      <c r="G161" s="303"/>
      <c r="H161" s="303"/>
      <c r="I161" s="303"/>
      <c r="J161" s="303"/>
      <c r="K161" s="324"/>
    </row>
    <row r="162" spans="2:11" s="1" customFormat="1" ht="18.75" customHeight="1">
      <c r="B162" s="305"/>
      <c r="C162" s="315"/>
      <c r="D162" s="315"/>
      <c r="E162" s="315"/>
      <c r="F162" s="325"/>
      <c r="G162" s="315"/>
      <c r="H162" s="315"/>
      <c r="I162" s="315"/>
      <c r="J162" s="315"/>
      <c r="K162" s="305"/>
    </row>
    <row r="163" spans="2:11" s="1" customFormat="1" ht="18.75" customHeight="1">
      <c r="B163" s="278"/>
      <c r="C163" s="278"/>
      <c r="D163" s="278"/>
      <c r="E163" s="278"/>
      <c r="F163" s="278"/>
      <c r="G163" s="278"/>
      <c r="H163" s="278"/>
      <c r="I163" s="278"/>
      <c r="J163" s="278"/>
      <c r="K163" s="278"/>
    </row>
    <row r="164" spans="2:11" s="1" customFormat="1" ht="7.5" customHeight="1">
      <c r="B164" s="260"/>
      <c r="C164" s="261"/>
      <c r="D164" s="261"/>
      <c r="E164" s="261"/>
      <c r="F164" s="261"/>
      <c r="G164" s="261"/>
      <c r="H164" s="261"/>
      <c r="I164" s="261"/>
      <c r="J164" s="261"/>
      <c r="K164" s="262"/>
    </row>
    <row r="165" spans="2:11" s="1" customFormat="1" ht="45" customHeight="1">
      <c r="B165" s="263"/>
      <c r="C165" s="398" t="s">
        <v>638</v>
      </c>
      <c r="D165" s="398"/>
      <c r="E165" s="398"/>
      <c r="F165" s="398"/>
      <c r="G165" s="398"/>
      <c r="H165" s="398"/>
      <c r="I165" s="398"/>
      <c r="J165" s="398"/>
      <c r="K165" s="264"/>
    </row>
    <row r="166" spans="2:11" s="1" customFormat="1" ht="17.25" customHeight="1">
      <c r="B166" s="263"/>
      <c r="C166" s="284" t="s">
        <v>566</v>
      </c>
      <c r="D166" s="284"/>
      <c r="E166" s="284"/>
      <c r="F166" s="284" t="s">
        <v>567</v>
      </c>
      <c r="G166" s="326"/>
      <c r="H166" s="327" t="s">
        <v>54</v>
      </c>
      <c r="I166" s="327" t="s">
        <v>57</v>
      </c>
      <c r="J166" s="284" t="s">
        <v>568</v>
      </c>
      <c r="K166" s="264"/>
    </row>
    <row r="167" spans="2:11" s="1" customFormat="1" ht="17.25" customHeight="1">
      <c r="B167" s="265"/>
      <c r="C167" s="286" t="s">
        <v>569</v>
      </c>
      <c r="D167" s="286"/>
      <c r="E167" s="286"/>
      <c r="F167" s="287" t="s">
        <v>570</v>
      </c>
      <c r="G167" s="328"/>
      <c r="H167" s="329"/>
      <c r="I167" s="329"/>
      <c r="J167" s="286" t="s">
        <v>571</v>
      </c>
      <c r="K167" s="266"/>
    </row>
    <row r="168" spans="2:11" s="1" customFormat="1" ht="5.25" customHeight="1">
      <c r="B168" s="294"/>
      <c r="C168" s="289"/>
      <c r="D168" s="289"/>
      <c r="E168" s="289"/>
      <c r="F168" s="289"/>
      <c r="G168" s="290"/>
      <c r="H168" s="289"/>
      <c r="I168" s="289"/>
      <c r="J168" s="289"/>
      <c r="K168" s="317"/>
    </row>
    <row r="169" spans="2:11" s="1" customFormat="1" ht="15" customHeight="1">
      <c r="B169" s="294"/>
      <c r="C169" s="271" t="s">
        <v>575</v>
      </c>
      <c r="D169" s="271"/>
      <c r="E169" s="271"/>
      <c r="F169" s="292" t="s">
        <v>572</v>
      </c>
      <c r="G169" s="271"/>
      <c r="H169" s="271" t="s">
        <v>612</v>
      </c>
      <c r="I169" s="271" t="s">
        <v>574</v>
      </c>
      <c r="J169" s="271">
        <v>120</v>
      </c>
      <c r="K169" s="317"/>
    </row>
    <row r="170" spans="2:11" s="1" customFormat="1" ht="15" customHeight="1">
      <c r="B170" s="294"/>
      <c r="C170" s="271" t="s">
        <v>621</v>
      </c>
      <c r="D170" s="271"/>
      <c r="E170" s="271"/>
      <c r="F170" s="292" t="s">
        <v>572</v>
      </c>
      <c r="G170" s="271"/>
      <c r="H170" s="271" t="s">
        <v>622</v>
      </c>
      <c r="I170" s="271" t="s">
        <v>574</v>
      </c>
      <c r="J170" s="271" t="s">
        <v>623</v>
      </c>
      <c r="K170" s="317"/>
    </row>
    <row r="171" spans="2:11" s="1" customFormat="1" ht="15" customHeight="1">
      <c r="B171" s="294"/>
      <c r="C171" s="271" t="s">
        <v>520</v>
      </c>
      <c r="D171" s="271"/>
      <c r="E171" s="271"/>
      <c r="F171" s="292" t="s">
        <v>572</v>
      </c>
      <c r="G171" s="271"/>
      <c r="H171" s="271" t="s">
        <v>639</v>
      </c>
      <c r="I171" s="271" t="s">
        <v>574</v>
      </c>
      <c r="J171" s="271" t="s">
        <v>623</v>
      </c>
      <c r="K171" s="317"/>
    </row>
    <row r="172" spans="2:11" s="1" customFormat="1" ht="15" customHeight="1">
      <c r="B172" s="294"/>
      <c r="C172" s="271" t="s">
        <v>577</v>
      </c>
      <c r="D172" s="271"/>
      <c r="E172" s="271"/>
      <c r="F172" s="292" t="s">
        <v>578</v>
      </c>
      <c r="G172" s="271"/>
      <c r="H172" s="271" t="s">
        <v>639</v>
      </c>
      <c r="I172" s="271" t="s">
        <v>574</v>
      </c>
      <c r="J172" s="271">
        <v>50</v>
      </c>
      <c r="K172" s="317"/>
    </row>
    <row r="173" spans="2:11" s="1" customFormat="1" ht="15" customHeight="1">
      <c r="B173" s="294"/>
      <c r="C173" s="271" t="s">
        <v>580</v>
      </c>
      <c r="D173" s="271"/>
      <c r="E173" s="271"/>
      <c r="F173" s="292" t="s">
        <v>572</v>
      </c>
      <c r="G173" s="271"/>
      <c r="H173" s="271" t="s">
        <v>639</v>
      </c>
      <c r="I173" s="271" t="s">
        <v>582</v>
      </c>
      <c r="J173" s="271"/>
      <c r="K173" s="317"/>
    </row>
    <row r="174" spans="2:11" s="1" customFormat="1" ht="15" customHeight="1">
      <c r="B174" s="294"/>
      <c r="C174" s="271" t="s">
        <v>591</v>
      </c>
      <c r="D174" s="271"/>
      <c r="E174" s="271"/>
      <c r="F174" s="292" t="s">
        <v>578</v>
      </c>
      <c r="G174" s="271"/>
      <c r="H174" s="271" t="s">
        <v>639</v>
      </c>
      <c r="I174" s="271" t="s">
        <v>574</v>
      </c>
      <c r="J174" s="271">
        <v>50</v>
      </c>
      <c r="K174" s="317"/>
    </row>
    <row r="175" spans="2:11" s="1" customFormat="1" ht="15" customHeight="1">
      <c r="B175" s="294"/>
      <c r="C175" s="271" t="s">
        <v>599</v>
      </c>
      <c r="D175" s="271"/>
      <c r="E175" s="271"/>
      <c r="F175" s="292" t="s">
        <v>578</v>
      </c>
      <c r="G175" s="271"/>
      <c r="H175" s="271" t="s">
        <v>639</v>
      </c>
      <c r="I175" s="271" t="s">
        <v>574</v>
      </c>
      <c r="J175" s="271">
        <v>50</v>
      </c>
      <c r="K175" s="317"/>
    </row>
    <row r="176" spans="2:11" s="1" customFormat="1" ht="15" customHeight="1">
      <c r="B176" s="294"/>
      <c r="C176" s="271" t="s">
        <v>597</v>
      </c>
      <c r="D176" s="271"/>
      <c r="E176" s="271"/>
      <c r="F176" s="292" t="s">
        <v>578</v>
      </c>
      <c r="G176" s="271"/>
      <c r="H176" s="271" t="s">
        <v>639</v>
      </c>
      <c r="I176" s="271" t="s">
        <v>574</v>
      </c>
      <c r="J176" s="271">
        <v>50</v>
      </c>
      <c r="K176" s="317"/>
    </row>
    <row r="177" spans="2:11" s="1" customFormat="1" ht="15" customHeight="1">
      <c r="B177" s="294"/>
      <c r="C177" s="271" t="s">
        <v>111</v>
      </c>
      <c r="D177" s="271"/>
      <c r="E177" s="271"/>
      <c r="F177" s="292" t="s">
        <v>572</v>
      </c>
      <c r="G177" s="271"/>
      <c r="H177" s="271" t="s">
        <v>640</v>
      </c>
      <c r="I177" s="271" t="s">
        <v>641</v>
      </c>
      <c r="J177" s="271"/>
      <c r="K177" s="317"/>
    </row>
    <row r="178" spans="2:11" s="1" customFormat="1" ht="15" customHeight="1">
      <c r="B178" s="294"/>
      <c r="C178" s="271" t="s">
        <v>57</v>
      </c>
      <c r="D178" s="271"/>
      <c r="E178" s="271"/>
      <c r="F178" s="292" t="s">
        <v>572</v>
      </c>
      <c r="G178" s="271"/>
      <c r="H178" s="271" t="s">
        <v>642</v>
      </c>
      <c r="I178" s="271" t="s">
        <v>643</v>
      </c>
      <c r="J178" s="271">
        <v>1</v>
      </c>
      <c r="K178" s="317"/>
    </row>
    <row r="179" spans="2:11" s="1" customFormat="1" ht="15" customHeight="1">
      <c r="B179" s="294"/>
      <c r="C179" s="271" t="s">
        <v>53</v>
      </c>
      <c r="D179" s="271"/>
      <c r="E179" s="271"/>
      <c r="F179" s="292" t="s">
        <v>572</v>
      </c>
      <c r="G179" s="271"/>
      <c r="H179" s="271" t="s">
        <v>644</v>
      </c>
      <c r="I179" s="271" t="s">
        <v>574</v>
      </c>
      <c r="J179" s="271">
        <v>20</v>
      </c>
      <c r="K179" s="317"/>
    </row>
    <row r="180" spans="2:11" s="1" customFormat="1" ht="15" customHeight="1">
      <c r="B180" s="294"/>
      <c r="C180" s="271" t="s">
        <v>54</v>
      </c>
      <c r="D180" s="271"/>
      <c r="E180" s="271"/>
      <c r="F180" s="292" t="s">
        <v>572</v>
      </c>
      <c r="G180" s="271"/>
      <c r="H180" s="271" t="s">
        <v>645</v>
      </c>
      <c r="I180" s="271" t="s">
        <v>574</v>
      </c>
      <c r="J180" s="271">
        <v>255</v>
      </c>
      <c r="K180" s="317"/>
    </row>
    <row r="181" spans="2:11" s="1" customFormat="1" ht="15" customHeight="1">
      <c r="B181" s="294"/>
      <c r="C181" s="271" t="s">
        <v>112</v>
      </c>
      <c r="D181" s="271"/>
      <c r="E181" s="271"/>
      <c r="F181" s="292" t="s">
        <v>572</v>
      </c>
      <c r="G181" s="271"/>
      <c r="H181" s="271" t="s">
        <v>536</v>
      </c>
      <c r="I181" s="271" t="s">
        <v>574</v>
      </c>
      <c r="J181" s="271">
        <v>10</v>
      </c>
      <c r="K181" s="317"/>
    </row>
    <row r="182" spans="2:11" s="1" customFormat="1" ht="15" customHeight="1">
      <c r="B182" s="294"/>
      <c r="C182" s="271" t="s">
        <v>113</v>
      </c>
      <c r="D182" s="271"/>
      <c r="E182" s="271"/>
      <c r="F182" s="292" t="s">
        <v>572</v>
      </c>
      <c r="G182" s="271"/>
      <c r="H182" s="271" t="s">
        <v>646</v>
      </c>
      <c r="I182" s="271" t="s">
        <v>607</v>
      </c>
      <c r="J182" s="271"/>
      <c r="K182" s="317"/>
    </row>
    <row r="183" spans="2:11" s="1" customFormat="1" ht="15" customHeight="1">
      <c r="B183" s="294"/>
      <c r="C183" s="271" t="s">
        <v>647</v>
      </c>
      <c r="D183" s="271"/>
      <c r="E183" s="271"/>
      <c r="F183" s="292" t="s">
        <v>572</v>
      </c>
      <c r="G183" s="271"/>
      <c r="H183" s="271" t="s">
        <v>648</v>
      </c>
      <c r="I183" s="271" t="s">
        <v>607</v>
      </c>
      <c r="J183" s="271"/>
      <c r="K183" s="317"/>
    </row>
    <row r="184" spans="2:11" s="1" customFormat="1" ht="15" customHeight="1">
      <c r="B184" s="294"/>
      <c r="C184" s="271" t="s">
        <v>636</v>
      </c>
      <c r="D184" s="271"/>
      <c r="E184" s="271"/>
      <c r="F184" s="292" t="s">
        <v>572</v>
      </c>
      <c r="G184" s="271"/>
      <c r="H184" s="271" t="s">
        <v>649</v>
      </c>
      <c r="I184" s="271" t="s">
        <v>607</v>
      </c>
      <c r="J184" s="271"/>
      <c r="K184" s="317"/>
    </row>
    <row r="185" spans="2:11" s="1" customFormat="1" ht="15" customHeight="1">
      <c r="B185" s="294"/>
      <c r="C185" s="271" t="s">
        <v>115</v>
      </c>
      <c r="D185" s="271"/>
      <c r="E185" s="271"/>
      <c r="F185" s="292" t="s">
        <v>578</v>
      </c>
      <c r="G185" s="271"/>
      <c r="H185" s="271" t="s">
        <v>650</v>
      </c>
      <c r="I185" s="271" t="s">
        <v>574</v>
      </c>
      <c r="J185" s="271">
        <v>50</v>
      </c>
      <c r="K185" s="317"/>
    </row>
    <row r="186" spans="2:11" s="1" customFormat="1" ht="15" customHeight="1">
      <c r="B186" s="294"/>
      <c r="C186" s="271" t="s">
        <v>651</v>
      </c>
      <c r="D186" s="271"/>
      <c r="E186" s="271"/>
      <c r="F186" s="292" t="s">
        <v>578</v>
      </c>
      <c r="G186" s="271"/>
      <c r="H186" s="271" t="s">
        <v>652</v>
      </c>
      <c r="I186" s="271" t="s">
        <v>653</v>
      </c>
      <c r="J186" s="271"/>
      <c r="K186" s="317"/>
    </row>
    <row r="187" spans="2:11" s="1" customFormat="1" ht="15" customHeight="1">
      <c r="B187" s="294"/>
      <c r="C187" s="271" t="s">
        <v>654</v>
      </c>
      <c r="D187" s="271"/>
      <c r="E187" s="271"/>
      <c r="F187" s="292" t="s">
        <v>578</v>
      </c>
      <c r="G187" s="271"/>
      <c r="H187" s="271" t="s">
        <v>655</v>
      </c>
      <c r="I187" s="271" t="s">
        <v>653</v>
      </c>
      <c r="J187" s="271"/>
      <c r="K187" s="317"/>
    </row>
    <row r="188" spans="2:11" s="1" customFormat="1" ht="15" customHeight="1">
      <c r="B188" s="294"/>
      <c r="C188" s="271" t="s">
        <v>656</v>
      </c>
      <c r="D188" s="271"/>
      <c r="E188" s="271"/>
      <c r="F188" s="292" t="s">
        <v>578</v>
      </c>
      <c r="G188" s="271"/>
      <c r="H188" s="271" t="s">
        <v>657</v>
      </c>
      <c r="I188" s="271" t="s">
        <v>653</v>
      </c>
      <c r="J188" s="271"/>
      <c r="K188" s="317"/>
    </row>
    <row r="189" spans="2:11" s="1" customFormat="1" ht="15" customHeight="1">
      <c r="B189" s="294"/>
      <c r="C189" s="330" t="s">
        <v>658</v>
      </c>
      <c r="D189" s="271"/>
      <c r="E189" s="271"/>
      <c r="F189" s="292" t="s">
        <v>578</v>
      </c>
      <c r="G189" s="271"/>
      <c r="H189" s="271" t="s">
        <v>659</v>
      </c>
      <c r="I189" s="271" t="s">
        <v>660</v>
      </c>
      <c r="J189" s="331" t="s">
        <v>661</v>
      </c>
      <c r="K189" s="317"/>
    </row>
    <row r="190" spans="2:11" s="18" customFormat="1" ht="15" customHeight="1">
      <c r="B190" s="332"/>
      <c r="C190" s="333" t="s">
        <v>662</v>
      </c>
      <c r="D190" s="334"/>
      <c r="E190" s="334"/>
      <c r="F190" s="335" t="s">
        <v>578</v>
      </c>
      <c r="G190" s="334"/>
      <c r="H190" s="334" t="s">
        <v>663</v>
      </c>
      <c r="I190" s="334" t="s">
        <v>660</v>
      </c>
      <c r="J190" s="336" t="s">
        <v>661</v>
      </c>
      <c r="K190" s="337"/>
    </row>
    <row r="191" spans="2:11" s="1" customFormat="1" ht="15" customHeight="1">
      <c r="B191" s="294"/>
      <c r="C191" s="330" t="s">
        <v>42</v>
      </c>
      <c r="D191" s="271"/>
      <c r="E191" s="271"/>
      <c r="F191" s="292" t="s">
        <v>572</v>
      </c>
      <c r="G191" s="271"/>
      <c r="H191" s="268" t="s">
        <v>664</v>
      </c>
      <c r="I191" s="271" t="s">
        <v>665</v>
      </c>
      <c r="J191" s="271"/>
      <c r="K191" s="317"/>
    </row>
    <row r="192" spans="2:11" s="1" customFormat="1" ht="15" customHeight="1">
      <c r="B192" s="294"/>
      <c r="C192" s="330" t="s">
        <v>666</v>
      </c>
      <c r="D192" s="271"/>
      <c r="E192" s="271"/>
      <c r="F192" s="292" t="s">
        <v>572</v>
      </c>
      <c r="G192" s="271"/>
      <c r="H192" s="271" t="s">
        <v>667</v>
      </c>
      <c r="I192" s="271" t="s">
        <v>607</v>
      </c>
      <c r="J192" s="271"/>
      <c r="K192" s="317"/>
    </row>
    <row r="193" spans="2:11" s="1" customFormat="1" ht="15" customHeight="1">
      <c r="B193" s="294"/>
      <c r="C193" s="330" t="s">
        <v>668</v>
      </c>
      <c r="D193" s="271"/>
      <c r="E193" s="271"/>
      <c r="F193" s="292" t="s">
        <v>572</v>
      </c>
      <c r="G193" s="271"/>
      <c r="H193" s="271" t="s">
        <v>669</v>
      </c>
      <c r="I193" s="271" t="s">
        <v>607</v>
      </c>
      <c r="J193" s="271"/>
      <c r="K193" s="317"/>
    </row>
    <row r="194" spans="2:11" s="1" customFormat="1" ht="15" customHeight="1">
      <c r="B194" s="294"/>
      <c r="C194" s="330" t="s">
        <v>670</v>
      </c>
      <c r="D194" s="271"/>
      <c r="E194" s="271"/>
      <c r="F194" s="292" t="s">
        <v>578</v>
      </c>
      <c r="G194" s="271"/>
      <c r="H194" s="271" t="s">
        <v>671</v>
      </c>
      <c r="I194" s="271" t="s">
        <v>607</v>
      </c>
      <c r="J194" s="271"/>
      <c r="K194" s="317"/>
    </row>
    <row r="195" spans="2:11" s="1" customFormat="1" ht="15" customHeight="1">
      <c r="B195" s="323"/>
      <c r="C195" s="338"/>
      <c r="D195" s="303"/>
      <c r="E195" s="303"/>
      <c r="F195" s="303"/>
      <c r="G195" s="303"/>
      <c r="H195" s="303"/>
      <c r="I195" s="303"/>
      <c r="J195" s="303"/>
      <c r="K195" s="324"/>
    </row>
    <row r="196" spans="2:11" s="1" customFormat="1" ht="18.75" customHeight="1">
      <c r="B196" s="305"/>
      <c r="C196" s="315"/>
      <c r="D196" s="315"/>
      <c r="E196" s="315"/>
      <c r="F196" s="325"/>
      <c r="G196" s="315"/>
      <c r="H196" s="315"/>
      <c r="I196" s="315"/>
      <c r="J196" s="315"/>
      <c r="K196" s="305"/>
    </row>
    <row r="197" spans="2:11" s="1" customFormat="1" ht="18.75" customHeight="1">
      <c r="B197" s="305"/>
      <c r="C197" s="315"/>
      <c r="D197" s="315"/>
      <c r="E197" s="315"/>
      <c r="F197" s="325"/>
      <c r="G197" s="315"/>
      <c r="H197" s="315"/>
      <c r="I197" s="315"/>
      <c r="J197" s="315"/>
      <c r="K197" s="305"/>
    </row>
    <row r="198" spans="2:11" s="1" customFormat="1" ht="18.75" customHeight="1">
      <c r="B198" s="278"/>
      <c r="C198" s="278"/>
      <c r="D198" s="278"/>
      <c r="E198" s="278"/>
      <c r="F198" s="278"/>
      <c r="G198" s="278"/>
      <c r="H198" s="278"/>
      <c r="I198" s="278"/>
      <c r="J198" s="278"/>
      <c r="K198" s="278"/>
    </row>
    <row r="199" spans="2:11" s="1" customFormat="1" ht="13.5">
      <c r="B199" s="260"/>
      <c r="C199" s="261"/>
      <c r="D199" s="261"/>
      <c r="E199" s="261"/>
      <c r="F199" s="261"/>
      <c r="G199" s="261"/>
      <c r="H199" s="261"/>
      <c r="I199" s="261"/>
      <c r="J199" s="261"/>
      <c r="K199" s="262"/>
    </row>
    <row r="200" spans="2:11" s="1" customFormat="1" ht="21">
      <c r="B200" s="263"/>
      <c r="C200" s="398" t="s">
        <v>672</v>
      </c>
      <c r="D200" s="398"/>
      <c r="E200" s="398"/>
      <c r="F200" s="398"/>
      <c r="G200" s="398"/>
      <c r="H200" s="398"/>
      <c r="I200" s="398"/>
      <c r="J200" s="398"/>
      <c r="K200" s="264"/>
    </row>
    <row r="201" spans="2:11" s="1" customFormat="1" ht="25.5" customHeight="1">
      <c r="B201" s="263"/>
      <c r="C201" s="339" t="s">
        <v>673</v>
      </c>
      <c r="D201" s="339"/>
      <c r="E201" s="339"/>
      <c r="F201" s="339" t="s">
        <v>674</v>
      </c>
      <c r="G201" s="340"/>
      <c r="H201" s="399" t="s">
        <v>675</v>
      </c>
      <c r="I201" s="399"/>
      <c r="J201" s="399"/>
      <c r="K201" s="264"/>
    </row>
    <row r="202" spans="2:11" s="1" customFormat="1" ht="5.25" customHeight="1">
      <c r="B202" s="294"/>
      <c r="C202" s="289"/>
      <c r="D202" s="289"/>
      <c r="E202" s="289"/>
      <c r="F202" s="289"/>
      <c r="G202" s="315"/>
      <c r="H202" s="289"/>
      <c r="I202" s="289"/>
      <c r="J202" s="289"/>
      <c r="K202" s="317"/>
    </row>
    <row r="203" spans="2:11" s="1" customFormat="1" ht="15" customHeight="1">
      <c r="B203" s="294"/>
      <c r="C203" s="271" t="s">
        <v>665</v>
      </c>
      <c r="D203" s="271"/>
      <c r="E203" s="271"/>
      <c r="F203" s="292" t="s">
        <v>43</v>
      </c>
      <c r="G203" s="271"/>
      <c r="H203" s="397" t="s">
        <v>676</v>
      </c>
      <c r="I203" s="397"/>
      <c r="J203" s="397"/>
      <c r="K203" s="317"/>
    </row>
    <row r="204" spans="2:11" s="1" customFormat="1" ht="15" customHeight="1">
      <c r="B204" s="294"/>
      <c r="C204" s="271"/>
      <c r="D204" s="271"/>
      <c r="E204" s="271"/>
      <c r="F204" s="292" t="s">
        <v>44</v>
      </c>
      <c r="G204" s="271"/>
      <c r="H204" s="397" t="s">
        <v>677</v>
      </c>
      <c r="I204" s="397"/>
      <c r="J204" s="397"/>
      <c r="K204" s="317"/>
    </row>
    <row r="205" spans="2:11" s="1" customFormat="1" ht="15" customHeight="1">
      <c r="B205" s="294"/>
      <c r="C205" s="271"/>
      <c r="D205" s="271"/>
      <c r="E205" s="271"/>
      <c r="F205" s="292" t="s">
        <v>47</v>
      </c>
      <c r="G205" s="271"/>
      <c r="H205" s="397" t="s">
        <v>678</v>
      </c>
      <c r="I205" s="397"/>
      <c r="J205" s="397"/>
      <c r="K205" s="317"/>
    </row>
    <row r="206" spans="2:11" s="1" customFormat="1" ht="15" customHeight="1">
      <c r="B206" s="294"/>
      <c r="C206" s="271"/>
      <c r="D206" s="271"/>
      <c r="E206" s="271"/>
      <c r="F206" s="292" t="s">
        <v>45</v>
      </c>
      <c r="G206" s="271"/>
      <c r="H206" s="397" t="s">
        <v>679</v>
      </c>
      <c r="I206" s="397"/>
      <c r="J206" s="397"/>
      <c r="K206" s="317"/>
    </row>
    <row r="207" spans="2:11" s="1" customFormat="1" ht="15" customHeight="1">
      <c r="B207" s="294"/>
      <c r="C207" s="271"/>
      <c r="D207" s="271"/>
      <c r="E207" s="271"/>
      <c r="F207" s="292" t="s">
        <v>46</v>
      </c>
      <c r="G207" s="271"/>
      <c r="H207" s="397" t="s">
        <v>680</v>
      </c>
      <c r="I207" s="397"/>
      <c r="J207" s="397"/>
      <c r="K207" s="317"/>
    </row>
    <row r="208" spans="2:11" s="1" customFormat="1" ht="15" customHeight="1">
      <c r="B208" s="294"/>
      <c r="C208" s="271"/>
      <c r="D208" s="271"/>
      <c r="E208" s="271"/>
      <c r="F208" s="292"/>
      <c r="G208" s="271"/>
      <c r="H208" s="271"/>
      <c r="I208" s="271"/>
      <c r="J208" s="271"/>
      <c r="K208" s="317"/>
    </row>
    <row r="209" spans="2:11" s="1" customFormat="1" ht="15" customHeight="1">
      <c r="B209" s="294"/>
      <c r="C209" s="271" t="s">
        <v>619</v>
      </c>
      <c r="D209" s="271"/>
      <c r="E209" s="271"/>
      <c r="F209" s="292" t="s">
        <v>79</v>
      </c>
      <c r="G209" s="271"/>
      <c r="H209" s="397" t="s">
        <v>681</v>
      </c>
      <c r="I209" s="397"/>
      <c r="J209" s="397"/>
      <c r="K209" s="317"/>
    </row>
    <row r="210" spans="2:11" s="1" customFormat="1" ht="15" customHeight="1">
      <c r="B210" s="294"/>
      <c r="C210" s="271"/>
      <c r="D210" s="271"/>
      <c r="E210" s="271"/>
      <c r="F210" s="292" t="s">
        <v>517</v>
      </c>
      <c r="G210" s="271"/>
      <c r="H210" s="397" t="s">
        <v>518</v>
      </c>
      <c r="I210" s="397"/>
      <c r="J210" s="397"/>
      <c r="K210" s="317"/>
    </row>
    <row r="211" spans="2:11" s="1" customFormat="1" ht="15" customHeight="1">
      <c r="B211" s="294"/>
      <c r="C211" s="271"/>
      <c r="D211" s="271"/>
      <c r="E211" s="271"/>
      <c r="F211" s="292" t="s">
        <v>515</v>
      </c>
      <c r="G211" s="271"/>
      <c r="H211" s="397" t="s">
        <v>682</v>
      </c>
      <c r="I211" s="397"/>
      <c r="J211" s="397"/>
      <c r="K211" s="317"/>
    </row>
    <row r="212" spans="2:11" s="1" customFormat="1" ht="15" customHeight="1">
      <c r="B212" s="341"/>
      <c r="C212" s="271"/>
      <c r="D212" s="271"/>
      <c r="E212" s="271"/>
      <c r="F212" s="292" t="s">
        <v>85</v>
      </c>
      <c r="G212" s="330"/>
      <c r="H212" s="396" t="s">
        <v>84</v>
      </c>
      <c r="I212" s="396"/>
      <c r="J212" s="396"/>
      <c r="K212" s="342"/>
    </row>
    <row r="213" spans="2:11" s="1" customFormat="1" ht="15" customHeight="1">
      <c r="B213" s="341"/>
      <c r="C213" s="271"/>
      <c r="D213" s="271"/>
      <c r="E213" s="271"/>
      <c r="F213" s="292" t="s">
        <v>89</v>
      </c>
      <c r="G213" s="330"/>
      <c r="H213" s="396" t="s">
        <v>88</v>
      </c>
      <c r="I213" s="396"/>
      <c r="J213" s="396"/>
      <c r="K213" s="342"/>
    </row>
    <row r="214" spans="2:11" s="1" customFormat="1" ht="15" customHeight="1">
      <c r="B214" s="341"/>
      <c r="C214" s="271"/>
      <c r="D214" s="271"/>
      <c r="E214" s="271"/>
      <c r="F214" s="292"/>
      <c r="G214" s="330"/>
      <c r="H214" s="321"/>
      <c r="I214" s="321"/>
      <c r="J214" s="321"/>
      <c r="K214" s="342"/>
    </row>
    <row r="215" spans="2:11" s="1" customFormat="1" ht="15" customHeight="1">
      <c r="B215" s="341"/>
      <c r="C215" s="271" t="s">
        <v>643</v>
      </c>
      <c r="D215" s="271"/>
      <c r="E215" s="271"/>
      <c r="F215" s="292">
        <v>1</v>
      </c>
      <c r="G215" s="330"/>
      <c r="H215" s="396" t="s">
        <v>683</v>
      </c>
      <c r="I215" s="396"/>
      <c r="J215" s="396"/>
      <c r="K215" s="342"/>
    </row>
    <row r="216" spans="2:11" s="1" customFormat="1" ht="15" customHeight="1">
      <c r="B216" s="341"/>
      <c r="C216" s="271"/>
      <c r="D216" s="271"/>
      <c r="E216" s="271"/>
      <c r="F216" s="292">
        <v>2</v>
      </c>
      <c r="G216" s="330"/>
      <c r="H216" s="396" t="s">
        <v>684</v>
      </c>
      <c r="I216" s="396"/>
      <c r="J216" s="396"/>
      <c r="K216" s="342"/>
    </row>
    <row r="217" spans="2:11" s="1" customFormat="1" ht="15" customHeight="1">
      <c r="B217" s="341"/>
      <c r="C217" s="271"/>
      <c r="D217" s="271"/>
      <c r="E217" s="271"/>
      <c r="F217" s="292">
        <v>3</v>
      </c>
      <c r="G217" s="330"/>
      <c r="H217" s="396" t="s">
        <v>685</v>
      </c>
      <c r="I217" s="396"/>
      <c r="J217" s="396"/>
      <c r="K217" s="342"/>
    </row>
    <row r="218" spans="2:11" s="1" customFormat="1" ht="15" customHeight="1">
      <c r="B218" s="341"/>
      <c r="C218" s="271"/>
      <c r="D218" s="271"/>
      <c r="E218" s="271"/>
      <c r="F218" s="292">
        <v>4</v>
      </c>
      <c r="G218" s="330"/>
      <c r="H218" s="396" t="s">
        <v>686</v>
      </c>
      <c r="I218" s="396"/>
      <c r="J218" s="396"/>
      <c r="K218" s="342"/>
    </row>
    <row r="219" spans="2:11" s="1" customFormat="1" ht="12.75" customHeight="1">
      <c r="B219" s="343"/>
      <c r="C219" s="344"/>
      <c r="D219" s="344"/>
      <c r="E219" s="344"/>
      <c r="F219" s="344"/>
      <c r="G219" s="344"/>
      <c r="H219" s="344"/>
      <c r="I219" s="344"/>
      <c r="J219" s="344"/>
      <c r="K219" s="345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0:J210"/>
    <mergeCell ref="H217:J217"/>
    <mergeCell ref="H218:J218"/>
    <mergeCell ref="H216:J216"/>
    <mergeCell ref="H213:J213"/>
    <mergeCell ref="H212:J212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PC\Votavová</dc:creator>
  <cp:keywords/>
  <dc:description/>
  <cp:lastModifiedBy>Kubes Pavel, Mesto Litomysl</cp:lastModifiedBy>
  <dcterms:created xsi:type="dcterms:W3CDTF">2024-01-16T16:08:03Z</dcterms:created>
  <dcterms:modified xsi:type="dcterms:W3CDTF">2024-01-31T13:25:39Z</dcterms:modified>
  <cp:category/>
  <cp:version/>
  <cp:contentType/>
  <cp:contentStatus/>
</cp:coreProperties>
</file>