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5200" windowHeight="11085" firstSheet="1" activeTab="1"/>
  </bookViews>
  <sheets>
    <sheet name="Rekapitulace stavby" sheetId="1" state="veryHidden" r:id="rId1"/>
    <sheet name="DPS 1150 - Rekonstrukce r..." sheetId="2" r:id="rId2"/>
    <sheet name="List1" sheetId="3" r:id="rId3"/>
  </sheets>
  <definedNames>
    <definedName name="_xlnm._FilterDatabase" localSheetId="1" hidden="1">'DPS 1150 - Rekonstrukce r...'!$C$135:$K$277</definedName>
    <definedName name="_xlnm.Print_Area" localSheetId="1">'DPS 1150 - Rekonstrukce r...'!$C$4:$J$76,'DPS 1150 - Rekonstrukce r...'!$C$123:$J$277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'DPS 1150 - Rekonstrukce r...'!$135:$135</definedName>
  </definedNames>
  <calcPr calcId="191029"/>
</workbook>
</file>

<file path=xl/sharedStrings.xml><?xml version="1.0" encoding="utf-8"?>
<sst xmlns="http://schemas.openxmlformats.org/spreadsheetml/2006/main" count="2098" uniqueCount="656">
  <si>
    <t>Export Komplet</t>
  </si>
  <si>
    <t/>
  </si>
  <si>
    <t>2.0</t>
  </si>
  <si>
    <t>False</t>
  </si>
  <si>
    <t>{5609b5bd-cab1-4962-ac2a-f27a16d10efe}</t>
  </si>
  <si>
    <t>&gt;&gt;  skryté sloupce  &lt;&lt;</t>
  </si>
  <si>
    <t>0,001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</si>
  <si>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</si>
  <si>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</si>
  <si>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</si>
  <si>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</si>
  <si>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</si>
  <si>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</si>
  <si>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</si>
  <si>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2022_150(1)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</si>
  <si>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</si>
  <si>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</si>
  <si>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DPS 1150 Litomyšl - II. etapa</t>
  </si>
  <si>
    <t>KSO:</t>
  </si>
  <si>
    <t>CC-CZ:</t>
  </si>
  <si>
    <t>Místo:</t>
  </si>
  <si>
    <t>Litomyšl</t>
  </si>
  <si>
    <t>Datum:</t>
  </si>
  <si>
    <t>22. 5. 2023</t>
  </si>
  <si>
    <t>Zadavatel:</t>
  </si>
  <si>
    <t>IČ:</t>
  </si>
  <si>
    <t>00276944</t>
  </si>
  <si>
    <t>Město Litomyšl</t>
  </si>
  <si>
    <t>DIČ:</t>
  </si>
  <si>
    <t>CZ00276944</t>
  </si>
  <si>
    <t>Uchazeč:</t>
  </si>
  <si>
    <t>Vyplň údaj</t>
  </si>
  <si>
    <t>Projektant:</t>
  </si>
  <si>
    <t xml:space="preserve"> </t>
  </si>
  <si>
    <t>True</t>
  </si>
  <si>
    <t>Zpracovatel:</t>
  </si>
  <si>
    <t>David Čermák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</si>
  <si>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</si>
  <si>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</si>
  <si>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</si>
  <si>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</si>
  <si>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</si>
  <si>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</si>
  <si>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</si>
  <si>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</si>
  <si>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</si>
  <si>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</si>
  <si>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</si>
  <si>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</si>
  <si>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</si>
  <si>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</si>
  <si>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</si>
  <si>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</si>
  <si>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</si>
  <si>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</si>
  <si>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</si>
  <si>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</si>
  <si>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</si>
  <si>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</si>
  <si>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</si>
  <si>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</si>
  <si>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</si>
  <si>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</si>
  <si>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</si>
  <si>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</si>
  <si>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</si>
  <si>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</si>
  <si>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</si>
  <si>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</si>
  <si>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</si>
  <si>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</si>
  <si>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</si>
  <si>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</si>
  <si>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</si>
  <si>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</si>
  <si>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</si>
  <si>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</si>
  <si>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</si>
  <si>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</si>
  <si>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</si>
  <si>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</si>
  <si>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</si>
  <si>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</si>
  <si>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DPS 1150</t>
  </si>
  <si>
    <t>Rekonstrukce rozvodů ÚT a ZTI, Litomyšl - II. etapa</t>
  </si>
  <si>
    <t>STA</t>
  </si>
  <si>
    <t>{26efbbf4-2c82-41e1-a807-3817bb15abda}</t>
  </si>
  <si>
    <t>2</t>
  </si>
  <si>
    <t>KRYCÍ LIST SOUPISU PRACÍ</t>
  </si>
  <si>
    <t>Objekt:</t>
  </si>
  <si>
    <t>DPS 1150 - Rekonstrukce rozvodů ÚT a ZTI, Litomyšl - II. 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</si>
  <si>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</si>
  <si>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</si>
  <si>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</si>
  <si>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</si>
  <si>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</si>
  <si>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</si>
  <si>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</si>
  <si>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povrchu, podlahy</t>
  </si>
  <si>
    <t xml:space="preserve">    4 - Vodorovné konstrukce</t>
  </si>
  <si>
    <t xml:space="preserve">    61 - Úpravy povrchů vnitřní</t>
  </si>
  <si>
    <t xml:space="preserve">    63 - Podlahy a podlahové konstrukce</t>
  </si>
  <si>
    <t xml:space="preserve">    96 - Bourání konstrukcí</t>
  </si>
  <si>
    <t xml:space="preserve">    99 - Staveništní přesun hmot</t>
  </si>
  <si>
    <t xml:space="preserve">    D96 - Přesuny suti a vybouraných hmot</t>
  </si>
  <si>
    <t xml:space="preserve">    771 - Podlahy z dlaždic a obklady</t>
  </si>
  <si>
    <t xml:space="preserve">    781 - Obklady keramické</t>
  </si>
  <si>
    <t>PSV - Práce a dodávky PSV</t>
  </si>
  <si>
    <t xml:space="preserve">    M21 - Elektromontáže</t>
  </si>
  <si>
    <t xml:space="preserve">    722 - Vnitřní vodovod</t>
  </si>
  <si>
    <t xml:space="preserve">    725 - Zařizovací předměty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</si>
  <si>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</si>
  <si>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</si>
  <si>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</si>
  <si>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</si>
  <si>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</si>
  <si>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</si>
  <si>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</si>
  <si>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</si>
  <si>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</si>
  <si>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</si>
  <si>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</si>
  <si>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</si>
  <si>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</si>
  <si>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</si>
  <si>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</si>
  <si>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</si>
  <si>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</si>
  <si>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</si>
  <si>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</si>
  <si>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</si>
  <si>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</si>
  <si>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</si>
  <si>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</si>
  <si>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53</t>
  </si>
  <si>
    <t>K</t>
  </si>
  <si>
    <t>310237241RT1</t>
  </si>
  <si>
    <t>Zazdívka otvorů pl. 0,25 m2 cihlami, tl. zdi do 30 cm, s použitím suché maltové směsi</t>
  </si>
  <si>
    <t>kus</t>
  </si>
  <si>
    <t>4</t>
  </si>
  <si>
    <t>-1865075620</t>
  </si>
  <si>
    <t>54</t>
  </si>
  <si>
    <t>342255022R00</t>
  </si>
  <si>
    <t>Příčky z desek Ytong tl. 7,5 cm</t>
  </si>
  <si>
    <t>m2</t>
  </si>
  <si>
    <t>1212352854</t>
  </si>
  <si>
    <t>6</t>
  </si>
  <si>
    <t>Úpravy povrchu, podlahy</t>
  </si>
  <si>
    <t>58</t>
  </si>
  <si>
    <t>602011141RT1</t>
  </si>
  <si>
    <t>Štuk na stěnách vnitřní Cemix 033, ručně, tloušťka vrstvy 2 mm</t>
  </si>
  <si>
    <t>-1852934491</t>
  </si>
  <si>
    <t>Vodorovné konstrukce</t>
  </si>
  <si>
    <t>57</t>
  </si>
  <si>
    <t>4-11</t>
  </si>
  <si>
    <t>Kazetový strop</t>
  </si>
  <si>
    <t>-1549236653</t>
  </si>
  <si>
    <t>55</t>
  </si>
  <si>
    <t>416021121R00</t>
  </si>
  <si>
    <t>Podhledy SDK, kovová.kce CD. 1x deska RB 12,5 mm</t>
  </si>
  <si>
    <t>1429169636</t>
  </si>
  <si>
    <t>56</t>
  </si>
  <si>
    <t>416093121R00</t>
  </si>
  <si>
    <t>Čelo podhledu SDK, v.do 500 mm, 1xCD, 1xRB 12,5 mm</t>
  </si>
  <si>
    <t>-675148087</t>
  </si>
  <si>
    <t>61</t>
  </si>
  <si>
    <t>Úpravy povrchů vnitřní</t>
  </si>
  <si>
    <t>59</t>
  </si>
  <si>
    <t>612403388RT1</t>
  </si>
  <si>
    <t>Hrubá výplň rýh ve stěnách do 15x15cm maltou z SMS, zdicí maltou</t>
  </si>
  <si>
    <t>m</t>
  </si>
  <si>
    <t>-1708796311</t>
  </si>
  <si>
    <t>60</t>
  </si>
  <si>
    <t>612481211RT7</t>
  </si>
  <si>
    <t>Montáž výztužné sítě(perlinky)do stěrky-vnit.stěny, včetně výztužné sítě a stěrkového tmelu Hasit</t>
  </si>
  <si>
    <t>382460937</t>
  </si>
  <si>
    <t>63</t>
  </si>
  <si>
    <t>Podlahy a podlahové konstrukce</t>
  </si>
  <si>
    <t>63-11</t>
  </si>
  <si>
    <t>Zabetonování podlah do výšky 8cm, vč. dodávky materiálu</t>
  </si>
  <si>
    <t>-82949838</t>
  </si>
  <si>
    <t>96</t>
  </si>
  <si>
    <t>Bourání konstrukcí</t>
  </si>
  <si>
    <t>65</t>
  </si>
  <si>
    <t>96-11</t>
  </si>
  <si>
    <t>Demontáž SDK kastlíků, vč. profilů</t>
  </si>
  <si>
    <t>kpl</t>
  </si>
  <si>
    <t>-820764742</t>
  </si>
  <si>
    <t>62</t>
  </si>
  <si>
    <t>971033441R00</t>
  </si>
  <si>
    <t>Vybourání otv. zeď cihel. pl.0,25 m2, tl.30cm, MVC</t>
  </si>
  <si>
    <t>1855796275</t>
  </si>
  <si>
    <t>974031145R00</t>
  </si>
  <si>
    <t>Vysekání rýh ve zdi cihelné 7 x 20 cm</t>
  </si>
  <si>
    <t>1660162769</t>
  </si>
  <si>
    <t>66</t>
  </si>
  <si>
    <t>975481-11</t>
  </si>
  <si>
    <t>Vybourání podlahové mazaniny, vč. proříznutí spáry</t>
  </si>
  <si>
    <t>1813672978</t>
  </si>
  <si>
    <t>64</t>
  </si>
  <si>
    <t>978059511R00</t>
  </si>
  <si>
    <t>Odsekání vnitřních obkladů stěn do 1 m2</t>
  </si>
  <si>
    <t>-1344285116</t>
  </si>
  <si>
    <t>67</t>
  </si>
  <si>
    <t>978-151</t>
  </si>
  <si>
    <t>Proříznutí spáry u obkladu</t>
  </si>
  <si>
    <t>-596847393</t>
  </si>
  <si>
    <t>99</t>
  </si>
  <si>
    <t>Staveništní přesun hmot</t>
  </si>
  <si>
    <t>68</t>
  </si>
  <si>
    <t>998011002R00</t>
  </si>
  <si>
    <t>Přesun hmot pro budovy zděné</t>
  </si>
  <si>
    <t>1729606515</t>
  </si>
  <si>
    <t>D96</t>
  </si>
  <si>
    <t>Přesuny suti a vybouraných hmot</t>
  </si>
  <si>
    <t>131</t>
  </si>
  <si>
    <t>979081111RT2</t>
  </si>
  <si>
    <t>Odvoz suti a vybour. hmot na skládku do 1 km, kontejnerem 4 t</t>
  </si>
  <si>
    <t>t</t>
  </si>
  <si>
    <t>994076303</t>
  </si>
  <si>
    <t>132</t>
  </si>
  <si>
    <t>979081121R00</t>
  </si>
  <si>
    <t>Příplatek k odvozu za každý další 1 km</t>
  </si>
  <si>
    <t>2000214339</t>
  </si>
  <si>
    <t>134</t>
  </si>
  <si>
    <t>979087311R00</t>
  </si>
  <si>
    <t>Vodorovné přemístění suti nošením do 10 m</t>
  </si>
  <si>
    <t>211287847</t>
  </si>
  <si>
    <t>135</t>
  </si>
  <si>
    <t>979087391R00</t>
  </si>
  <si>
    <t>Příplatek za nošení suti každých dalších 10 m</t>
  </si>
  <si>
    <t>1035329899</t>
  </si>
  <si>
    <t>133</t>
  </si>
  <si>
    <t>979990001R00</t>
  </si>
  <si>
    <t>Poplatek za skládku stavební suti</t>
  </si>
  <si>
    <t>-1607440678</t>
  </si>
  <si>
    <t>129</t>
  </si>
  <si>
    <t>979990003R00</t>
  </si>
  <si>
    <t>Poplatek za skládku nebezpeč. odpadu</t>
  </si>
  <si>
    <t>1586545046</t>
  </si>
  <si>
    <t>130</t>
  </si>
  <si>
    <t>D96 - 11</t>
  </si>
  <si>
    <t>Kontajner - denní nájemné</t>
  </si>
  <si>
    <t>dní</t>
  </si>
  <si>
    <t>1252052628</t>
  </si>
  <si>
    <t>49</t>
  </si>
  <si>
    <t>98932256.2</t>
  </si>
  <si>
    <t>Strojní jádrové vrtání monolit.stěn. do 100mm pr. a do 500mm délky</t>
  </si>
  <si>
    <t>ks</t>
  </si>
  <si>
    <t>16</t>
  </si>
  <si>
    <t>1856086420</t>
  </si>
  <si>
    <t>36</t>
  </si>
  <si>
    <t>989131411.33</t>
  </si>
  <si>
    <t>Lokální oprava maleb po demontáží potrubí a stavebních zápravkách</t>
  </si>
  <si>
    <t>sou</t>
  </si>
  <si>
    <t>-240834962</t>
  </si>
  <si>
    <t>771</t>
  </si>
  <si>
    <t>Podlahy z dlaždic a obklady</t>
  </si>
  <si>
    <t>771101210R00</t>
  </si>
  <si>
    <t>Penetrace podkladu pod dlažby</t>
  </si>
  <si>
    <t>-938200162</t>
  </si>
  <si>
    <t>771-11</t>
  </si>
  <si>
    <t>Dodávka dlažby 30x30cm světle šedá</t>
  </si>
  <si>
    <t>1203352730</t>
  </si>
  <si>
    <t>97</t>
  </si>
  <si>
    <t>771575109R00</t>
  </si>
  <si>
    <t>Montáž podlah keram.,hladké, tmel, 30x30 cm</t>
  </si>
  <si>
    <t>-1335885902</t>
  </si>
  <si>
    <t>98</t>
  </si>
  <si>
    <t>998771102R00</t>
  </si>
  <si>
    <t>Přesun hmot pro podlahy z dlaždic, výšky do 12 m</t>
  </si>
  <si>
    <t>-1545195267</t>
  </si>
  <si>
    <t>781</t>
  </si>
  <si>
    <t>Obklady keramické</t>
  </si>
  <si>
    <t>100</t>
  </si>
  <si>
    <t>781101210R00</t>
  </si>
  <si>
    <t>Penetrace podkladu pod obklady</t>
  </si>
  <si>
    <t>196861800</t>
  </si>
  <si>
    <t>103</t>
  </si>
  <si>
    <t>781-11</t>
  </si>
  <si>
    <t>Dodávka obkladu 20x25cm béžový</t>
  </si>
  <si>
    <t>-272819001</t>
  </si>
  <si>
    <t>104</t>
  </si>
  <si>
    <t>781-12</t>
  </si>
  <si>
    <t>Dodávka obkladu 20x20cm bílá</t>
  </si>
  <si>
    <t>-1455386724</t>
  </si>
  <si>
    <t>105</t>
  </si>
  <si>
    <t>781-13</t>
  </si>
  <si>
    <t>Dodávka obkladu 15x20cm béžová</t>
  </si>
  <si>
    <t>1733345015</t>
  </si>
  <si>
    <t>106</t>
  </si>
  <si>
    <t>781-415</t>
  </si>
  <si>
    <t>Odstranění stávajícího lepidla</t>
  </si>
  <si>
    <t>-734945620</t>
  </si>
  <si>
    <t>101</t>
  </si>
  <si>
    <t>781475114R00</t>
  </si>
  <si>
    <t>Obklad vnitřní stěn keramický, do tmele, 20x20 cm</t>
  </si>
  <si>
    <t>-1522791591</t>
  </si>
  <si>
    <t>107</t>
  </si>
  <si>
    <t>781-784</t>
  </si>
  <si>
    <t>Přestěrkování stávajícího zdiva lepidlem</t>
  </si>
  <si>
    <t>-1924071064</t>
  </si>
  <si>
    <t>102</t>
  </si>
  <si>
    <t>998781102R00</t>
  </si>
  <si>
    <t>Přesun hmot pro obklady keramické a dlažby, výšky do 12 m</t>
  </si>
  <si>
    <t>-1652903627</t>
  </si>
  <si>
    <t>PSV</t>
  </si>
  <si>
    <t>Práce a dodávky PSV</t>
  </si>
  <si>
    <t>M21</t>
  </si>
  <si>
    <t>Elektromontáže</t>
  </si>
  <si>
    <t>111</t>
  </si>
  <si>
    <t>M21-11</t>
  </si>
  <si>
    <t>Demontáž zářivkových světel, vč. odpojení</t>
  </si>
  <si>
    <t>1339266623</t>
  </si>
  <si>
    <t>112</t>
  </si>
  <si>
    <t>M21-12</t>
  </si>
  <si>
    <t>Demontáž ventilátorů</t>
  </si>
  <si>
    <t>-967368129</t>
  </si>
  <si>
    <t>113</t>
  </si>
  <si>
    <t>M21-13</t>
  </si>
  <si>
    <t>Svorkovnice</t>
  </si>
  <si>
    <t>1787341245</t>
  </si>
  <si>
    <t>114</t>
  </si>
  <si>
    <t>M21-14</t>
  </si>
  <si>
    <t>Úklid a uskladnění světel a ventilátorů</t>
  </si>
  <si>
    <t>1580657078</t>
  </si>
  <si>
    <t>115</t>
  </si>
  <si>
    <t>M21-15</t>
  </si>
  <si>
    <t>Montáž svítidel (14ks)</t>
  </si>
  <si>
    <t>-1305022625</t>
  </si>
  <si>
    <t>116</t>
  </si>
  <si>
    <t>M21-16</t>
  </si>
  <si>
    <t>Montáž ventilátorů (5ks)</t>
  </si>
  <si>
    <t>117532241</t>
  </si>
  <si>
    <t>117</t>
  </si>
  <si>
    <t>M21-17</t>
  </si>
  <si>
    <t>Nastavení vodičů</t>
  </si>
  <si>
    <t>1227306525</t>
  </si>
  <si>
    <t>118</t>
  </si>
  <si>
    <t>M21-18</t>
  </si>
  <si>
    <t>A box 040</t>
  </si>
  <si>
    <t>1047394534</t>
  </si>
  <si>
    <t>119</t>
  </si>
  <si>
    <t>M21-19</t>
  </si>
  <si>
    <t>Lišta 18x20</t>
  </si>
  <si>
    <t>-1042276815</t>
  </si>
  <si>
    <t>120</t>
  </si>
  <si>
    <t>M21-20</t>
  </si>
  <si>
    <t>CYKY 3x1,5</t>
  </si>
  <si>
    <t>365369383</t>
  </si>
  <si>
    <t>121</t>
  </si>
  <si>
    <t>M21-21</t>
  </si>
  <si>
    <t>Dutinka 1,5</t>
  </si>
  <si>
    <t>7972596</t>
  </si>
  <si>
    <t>122</t>
  </si>
  <si>
    <t>M21-22</t>
  </si>
  <si>
    <t>Spojovací a podružný materiál</t>
  </si>
  <si>
    <t>-1107004625</t>
  </si>
  <si>
    <t>123</t>
  </si>
  <si>
    <t>M21-23</t>
  </si>
  <si>
    <t>Flexibilní spoj pr.100</t>
  </si>
  <si>
    <t>-684052318</t>
  </si>
  <si>
    <t>124</t>
  </si>
  <si>
    <t>M21-24</t>
  </si>
  <si>
    <t>Úprava ventilačního potrubí</t>
  </si>
  <si>
    <t>-47357438</t>
  </si>
  <si>
    <t>127</t>
  </si>
  <si>
    <t>M21-27</t>
  </si>
  <si>
    <t>Hliníková páska</t>
  </si>
  <si>
    <t>1851259492</t>
  </si>
  <si>
    <t>128</t>
  </si>
  <si>
    <t>M21-28</t>
  </si>
  <si>
    <t>Smršťovací bužírka</t>
  </si>
  <si>
    <t>-1894785687</t>
  </si>
  <si>
    <t>722</t>
  </si>
  <si>
    <t>Vnitřní vodovod</t>
  </si>
  <si>
    <t>84</t>
  </si>
  <si>
    <t>722-11</t>
  </si>
  <si>
    <t>D+M vodoměru na studenou vodu</t>
  </si>
  <si>
    <t>83370215</t>
  </si>
  <si>
    <t>85</t>
  </si>
  <si>
    <t>722-12</t>
  </si>
  <si>
    <t>D+M vodoměru na teplou vodu</t>
  </si>
  <si>
    <t>501286982</t>
  </si>
  <si>
    <t>69</t>
  </si>
  <si>
    <t>722172711R00</t>
  </si>
  <si>
    <t>Potrubí z PPR Ekoplastik, D 20 x 2,8 mm, PN 16</t>
  </si>
  <si>
    <t>-920230165</t>
  </si>
  <si>
    <t>70</t>
  </si>
  <si>
    <t>722172712R00</t>
  </si>
  <si>
    <t>Potrubí z PPR Ekoplastik, D 25 x 3,5 mm, PN 16</t>
  </si>
  <si>
    <t>-750830007</t>
  </si>
  <si>
    <t>71</t>
  </si>
  <si>
    <t>722172713R00</t>
  </si>
  <si>
    <t>Potrubí z PPR Ekoplastik, D 32 x 4,4 mm, PN 16</t>
  </si>
  <si>
    <t>-56627521</t>
  </si>
  <si>
    <t>72</t>
  </si>
  <si>
    <t>722172714R00</t>
  </si>
  <si>
    <t>Potrubí z PPR Ekoplastik, D 40 x 5,5 mm, PN 16</t>
  </si>
  <si>
    <t>1599601860</t>
  </si>
  <si>
    <t>73</t>
  </si>
  <si>
    <t>722181212RT7</t>
  </si>
  <si>
    <t>Izolace návleková MIRELON PRO tl. stěny 9 mm, vnitřní průměr 22 mm</t>
  </si>
  <si>
    <t>1136215671</t>
  </si>
  <si>
    <t>74</t>
  </si>
  <si>
    <t>722181212RT8</t>
  </si>
  <si>
    <t>Izolace návleková MIRELON PRO tl. stěny 9 mm, vnitřní průměr 25 mm</t>
  </si>
  <si>
    <t>-766124112</t>
  </si>
  <si>
    <t>75</t>
  </si>
  <si>
    <t>722181212RU2</t>
  </si>
  <si>
    <t>Izolace návleková MIRELON PRO tl. stěny 9 mm, vnitřní průměr 35 mm</t>
  </si>
  <si>
    <t>568140635</t>
  </si>
  <si>
    <t>76</t>
  </si>
  <si>
    <t>722181212RV9</t>
  </si>
  <si>
    <t>Izolace návleková MIRELON PRO tl. stěny 9 mm, vnitřní průměr 40 mm</t>
  </si>
  <si>
    <t>-387531600</t>
  </si>
  <si>
    <t>77</t>
  </si>
  <si>
    <t>722190401R00</t>
  </si>
  <si>
    <t>Vyvedení a upevnění výpustek DN 15</t>
  </si>
  <si>
    <t>-1923070529</t>
  </si>
  <si>
    <t>78</t>
  </si>
  <si>
    <t>722220111R00</t>
  </si>
  <si>
    <t>Nástěnka K 247, pro výtokový ventil G 1/2</t>
  </si>
  <si>
    <t>-670090465</t>
  </si>
  <si>
    <t>79</t>
  </si>
  <si>
    <t>722237121R00</t>
  </si>
  <si>
    <t>Kohout vod.kul.,2xvnitř.záv.GIACOMINI R250D DN 15</t>
  </si>
  <si>
    <t>1069578490</t>
  </si>
  <si>
    <t>80</t>
  </si>
  <si>
    <t>722237122R00</t>
  </si>
  <si>
    <t>Kohout vod.kul.,2xvnitř.záv.GIACOMINI R250D DN 20</t>
  </si>
  <si>
    <t>802603535</t>
  </si>
  <si>
    <t>81</t>
  </si>
  <si>
    <t>722237123R00</t>
  </si>
  <si>
    <t>Kohout vod.kul.,2xvnitř.záv.GIACOMINI R250D DN 25</t>
  </si>
  <si>
    <t>1000458294</t>
  </si>
  <si>
    <t>82</t>
  </si>
  <si>
    <t>722237124R00</t>
  </si>
  <si>
    <t>Kohout vod.kul.,2xvnitř.záv.GIACOMINI R250D DN 32</t>
  </si>
  <si>
    <t>-138854190</t>
  </si>
  <si>
    <t>86</t>
  </si>
  <si>
    <t>722-50</t>
  </si>
  <si>
    <t>Napojení stávajícího rozvodu</t>
  </si>
  <si>
    <t>824481871</t>
  </si>
  <si>
    <t>83</t>
  </si>
  <si>
    <t>998722102R00</t>
  </si>
  <si>
    <t>Přesun hmot pro vnitřní vodovod, výšky do 12 m</t>
  </si>
  <si>
    <t>-1313818050</t>
  </si>
  <si>
    <t>725</t>
  </si>
  <si>
    <t>Zařizovací předměty</t>
  </si>
  <si>
    <t>87</t>
  </si>
  <si>
    <t>725-11</t>
  </si>
  <si>
    <t>Dmtž a zpětná montáž umyvadla, vč. baterie a sifonu</t>
  </si>
  <si>
    <t>533962201</t>
  </si>
  <si>
    <t>88</t>
  </si>
  <si>
    <t>725-12</t>
  </si>
  <si>
    <t>Dmtž a zpětná montáž dřezu, vč. baterie a sifonu</t>
  </si>
  <si>
    <t>343677595</t>
  </si>
  <si>
    <t>89</t>
  </si>
  <si>
    <t>725-13</t>
  </si>
  <si>
    <t>Dmtž a zpětná van. baterie</t>
  </si>
  <si>
    <t>-314158975</t>
  </si>
  <si>
    <t>90</t>
  </si>
  <si>
    <t>725-14</t>
  </si>
  <si>
    <t>Dmtž a zpětná montáž WC kombi, vč. nového rohového ventilu a připojovacího potrubí</t>
  </si>
  <si>
    <t>-238043894</t>
  </si>
  <si>
    <t>91</t>
  </si>
  <si>
    <t>725-15</t>
  </si>
  <si>
    <t>Dmtž a zpětná montáž výlevky a nástěnné baterie</t>
  </si>
  <si>
    <t>-1886922177</t>
  </si>
  <si>
    <t>92</t>
  </si>
  <si>
    <t>725-16</t>
  </si>
  <si>
    <t>Dmtž a zpětná montáž sprchové baterie</t>
  </si>
  <si>
    <t>-1351520300</t>
  </si>
  <si>
    <t>93</t>
  </si>
  <si>
    <t>725-17</t>
  </si>
  <si>
    <t>Dmtž a zpětná montáž pračkového ventilu</t>
  </si>
  <si>
    <t>-2135540458</t>
  </si>
  <si>
    <t>94</t>
  </si>
  <si>
    <t>725-18</t>
  </si>
  <si>
    <t>Dmtž a zpětná montáž madla, vč. nových šroubů</t>
  </si>
  <si>
    <t>483365150</t>
  </si>
  <si>
    <t>95</t>
  </si>
  <si>
    <t>725-90</t>
  </si>
  <si>
    <t>Kompletační materiál (šrouby, prodloužení, silikony...)</t>
  </si>
  <si>
    <t>-1915126841</t>
  </si>
  <si>
    <t>713</t>
  </si>
  <si>
    <t>Izolace tepelné</t>
  </si>
  <si>
    <t>713463211</t>
  </si>
  <si>
    <t>Montáž izolace tepelné potrubí potrubními pouzdry s Al fólií staženými Al páskou 1x D do 50 mm</t>
  </si>
  <si>
    <t>-411662276</t>
  </si>
  <si>
    <t>M</t>
  </si>
  <si>
    <t>RKW.32032</t>
  </si>
  <si>
    <t>Potrubní pouzdra ROCKWOOL 800 vnitřní D 15mm, délka 1000mm, tloušťka izolace 20mm</t>
  </si>
  <si>
    <t>32</t>
  </si>
  <si>
    <t>1653671828</t>
  </si>
  <si>
    <t>RKW.109060</t>
  </si>
  <si>
    <t>Potrubní pouzdra ROCKWOOL 800 vnitřní D 18mm, délka 1000mm, tloušťka izolace 30mm</t>
  </si>
  <si>
    <t>-2067166950</t>
  </si>
  <si>
    <t>RKW.109051</t>
  </si>
  <si>
    <t>Potrubní pouzdra ROCKWOOL 800 vnitřní D 22mm, délka 1000mm, tloušťka izolace 30mm</t>
  </si>
  <si>
    <t>-1629238357</t>
  </si>
  <si>
    <t>5</t>
  </si>
  <si>
    <t>RKW.17467</t>
  </si>
  <si>
    <t>Potrubní pouzdra ROCKWOOL 800 vnitřní D 35mm, délka 1000mm, tloušťka izolace 40mm</t>
  </si>
  <si>
    <t>-147647073</t>
  </si>
  <si>
    <t>RKW.32041</t>
  </si>
  <si>
    <t>Potrubní pouzdra ROCKWOOL 800 vnitřní D 42mm, délka 1000mm, tloušťka izolace 40mm</t>
  </si>
  <si>
    <t>-1470215094</t>
  </si>
  <si>
    <t>7</t>
  </si>
  <si>
    <t>998713201</t>
  </si>
  <si>
    <t>Přesun hmot procentní pro izolace tepelné v objektech v do 6 m</t>
  </si>
  <si>
    <t>%</t>
  </si>
  <si>
    <t>-105255683</t>
  </si>
  <si>
    <t>733</t>
  </si>
  <si>
    <t>Ústřední vytápění - rozvodné potrubí</t>
  </si>
  <si>
    <t>8</t>
  </si>
  <si>
    <t>733110808.1</t>
  </si>
  <si>
    <t>Demontáž potrubí ocelového závitového DN  do 50</t>
  </si>
  <si>
    <t>401736327</t>
  </si>
  <si>
    <t>9</t>
  </si>
  <si>
    <t>733110808.2</t>
  </si>
  <si>
    <t>Demontáž odboček stávajícího potrubí připojeného z podlahy</t>
  </si>
  <si>
    <t>1174262198</t>
  </si>
  <si>
    <t>10</t>
  </si>
  <si>
    <t>733122202.VGA</t>
  </si>
  <si>
    <t>Potrubí Viega Prestabo 1104 z uhlíkové oceli tenkostěnné PP opláštění spojované lisováním D 15x1,2 mm</t>
  </si>
  <si>
    <t>-912469782</t>
  </si>
  <si>
    <t>11</t>
  </si>
  <si>
    <t>733122203.VGA</t>
  </si>
  <si>
    <t>Potrubí Viega Prestabo 1104 z uhlíkové oceli tenkostěnné PP opláštění spojované lisováním D 18x1,2 mm</t>
  </si>
  <si>
    <t>1160453693</t>
  </si>
  <si>
    <t>12</t>
  </si>
  <si>
    <t>733122204.VGA</t>
  </si>
  <si>
    <t>Potrubí Viega Prestabo 1104 z uhlíkové oceli tenkostěnné PP opláštění spojované lisováním D 22x1,5 mm</t>
  </si>
  <si>
    <t>-1839253528</t>
  </si>
  <si>
    <t>13</t>
  </si>
  <si>
    <t>733122206.VGA</t>
  </si>
  <si>
    <t>Potrubí Viega Prestabo 1104 z uhlíkové oceli tenkostěnné PP opláštění spojované lisováním D 35x1,5 mm</t>
  </si>
  <si>
    <t>1525910262</t>
  </si>
  <si>
    <t>14</t>
  </si>
  <si>
    <t>733122207.GBT</t>
  </si>
  <si>
    <t>Potrubí Geberit Mapress z uhlíkové oceli tenkostěnné PP opláštění spojované lisováním D 42x1,5 mm</t>
  </si>
  <si>
    <t>-874762721</t>
  </si>
  <si>
    <t>733123110</t>
  </si>
  <si>
    <t>Příplatek k potrubí ocelovému hladkému za zhotovení přípojky z trubek ocelových hladkých D 15</t>
  </si>
  <si>
    <t>897203812</t>
  </si>
  <si>
    <t>733131106</t>
  </si>
  <si>
    <t>Kompenzátor pro ocelové potrubí pryžový G 6/4 PN 16 do 100°C závitový</t>
  </si>
  <si>
    <t>1229030082</t>
  </si>
  <si>
    <t>18</t>
  </si>
  <si>
    <t>733190107</t>
  </si>
  <si>
    <t>Zkouška těsnosti potrubí ocelové závitové DN do 40</t>
  </si>
  <si>
    <t>1422351320</t>
  </si>
  <si>
    <t>17</t>
  </si>
  <si>
    <t>733nap</t>
  </si>
  <si>
    <t>Napojení na stávající rozvody ÚT</t>
  </si>
  <si>
    <t>-582287248</t>
  </si>
  <si>
    <t>19</t>
  </si>
  <si>
    <t>733PRESTABO</t>
  </si>
  <si>
    <t>Přechod Ocel/Prestabo</t>
  </si>
  <si>
    <t>-1102338807</t>
  </si>
  <si>
    <t>20</t>
  </si>
  <si>
    <t>998733201</t>
  </si>
  <si>
    <t>Přesun hmot procentní pro rozvody potrubí v objektech v do 6 m</t>
  </si>
  <si>
    <t>-1623859147</t>
  </si>
  <si>
    <t>734</t>
  </si>
  <si>
    <t>Ústřední vytápění - armatury</t>
  </si>
  <si>
    <t>734200822</t>
  </si>
  <si>
    <t>Demontáž armatury závitové se dvěma závity přes G 1/2 do G 1</t>
  </si>
  <si>
    <t>599746591</t>
  </si>
  <si>
    <t>22</t>
  </si>
  <si>
    <t>734211120</t>
  </si>
  <si>
    <t>Ventil závitový odvzdušňovací G 1/2 PN 14 do 120°C automatický</t>
  </si>
  <si>
    <t>1881624393</t>
  </si>
  <si>
    <t>23</t>
  </si>
  <si>
    <t>734261402.ECL</t>
  </si>
  <si>
    <t>garnitura radiátorová roh.Imi Heimeier MULTILUX ECLIPSE R1/2˝</t>
  </si>
  <si>
    <t>1156894614</t>
  </si>
  <si>
    <t>25</t>
  </si>
  <si>
    <t>734209114</t>
  </si>
  <si>
    <t>Montáž armatury závitové s dvěma závity G 3/4</t>
  </si>
  <si>
    <t>427978781</t>
  </si>
  <si>
    <t>27</t>
  </si>
  <si>
    <t>405650regu</t>
  </si>
  <si>
    <t>regulátor diferenciálního tlaku otopových soustav vnitřní závit (5-30kPa) DN 20"</t>
  </si>
  <si>
    <t>-1145881431</t>
  </si>
  <si>
    <t>29</t>
  </si>
  <si>
    <t>734220092</t>
  </si>
  <si>
    <t>Kulový kohout DN 20 a Impulsní ventil pro PV Compact s měřící vsuvkou</t>
  </si>
  <si>
    <t>-1756708473</t>
  </si>
  <si>
    <t>30</t>
  </si>
  <si>
    <t>734291123.GCM</t>
  </si>
  <si>
    <t>Kohout plnící a vypouštěcí Giacomini R608 G 1/2 PN 10 do 90°C závitový</t>
  </si>
  <si>
    <t>402886189</t>
  </si>
  <si>
    <t>31</t>
  </si>
  <si>
    <t>734292713.GCM</t>
  </si>
  <si>
    <t>Kohout kulový Giacomini R250D přímý G 1/2 PN 42 do 185°C vnitřní závit</t>
  </si>
  <si>
    <t>-470560236</t>
  </si>
  <si>
    <t>33</t>
  </si>
  <si>
    <t>734292715.GCM</t>
  </si>
  <si>
    <t>Kohout kulový Giacomini R250D přímý G 1 PN 42 do 185°C vnitřní závit</t>
  </si>
  <si>
    <t>1424504995</t>
  </si>
  <si>
    <t>52</t>
  </si>
  <si>
    <t>735524120</t>
  </si>
  <si>
    <t>DMTŽ a zpět MTŽ otopných těles vč. nový rad. konzol</t>
  </si>
  <si>
    <t>-251320453</t>
  </si>
  <si>
    <t>34</t>
  </si>
  <si>
    <t>998734202</t>
  </si>
  <si>
    <t>Přesun hmot procentní pro armatury v objektech v přes 6 do 12 m</t>
  </si>
  <si>
    <t>-255938976</t>
  </si>
  <si>
    <t>767</t>
  </si>
  <si>
    <t>Konstrukce zámečnické</t>
  </si>
  <si>
    <t>39</t>
  </si>
  <si>
    <t>767995112</t>
  </si>
  <si>
    <t>Montáž atypických zámečnických konstrukcí hm přes 5 do 10 kg</t>
  </si>
  <si>
    <t>kg</t>
  </si>
  <si>
    <t>1687410848</t>
  </si>
  <si>
    <t>40</t>
  </si>
  <si>
    <t>13010410</t>
  </si>
  <si>
    <t>úhelník ocelový rovnostranný jakost S235JR (11 375) 35x35x4mm</t>
  </si>
  <si>
    <t>-467092909</t>
  </si>
  <si>
    <t>41</t>
  </si>
  <si>
    <t>998767201</t>
  </si>
  <si>
    <t>Přesun hmot procentní pro zámečnické konstrukce v objektech v do 6 m</t>
  </si>
  <si>
    <t>-2038245812</t>
  </si>
  <si>
    <t>OST</t>
  </si>
  <si>
    <t>Ostatní</t>
  </si>
  <si>
    <t>42</t>
  </si>
  <si>
    <t>28</t>
  </si>
  <si>
    <t>Vypuštění systému a napuštění systému vodou a odvzdušnění</t>
  </si>
  <si>
    <t>92435555</t>
  </si>
  <si>
    <t>45</t>
  </si>
  <si>
    <t>72132256.33</t>
  </si>
  <si>
    <t>Topná zkouška a zkouška funkčnosti</t>
  </si>
  <si>
    <t>-1048370676</t>
  </si>
  <si>
    <t>51</t>
  </si>
  <si>
    <t>779450211</t>
  </si>
  <si>
    <t>Nátěr potrubí protikorozní zinkovou barvou, bílá, 2x vrch</t>
  </si>
  <si>
    <t>2000724881</t>
  </si>
  <si>
    <t>108</t>
  </si>
  <si>
    <t>799-12</t>
  </si>
  <si>
    <t>Rezerva rozpočtu</t>
  </si>
  <si>
    <t>425425534</t>
  </si>
  <si>
    <t>109</t>
  </si>
  <si>
    <t>799-98</t>
  </si>
  <si>
    <t>Koordinační činnost</t>
  </si>
  <si>
    <t>-983615290</t>
  </si>
  <si>
    <t>110</t>
  </si>
  <si>
    <t>799-99</t>
  </si>
  <si>
    <t>VRN, doprava, režijní a kompletační materiál</t>
  </si>
  <si>
    <t>-783991598</t>
  </si>
  <si>
    <t>47</t>
  </si>
  <si>
    <t>OSt007</t>
  </si>
  <si>
    <t>Dokumentace skutečného provedení</t>
  </si>
  <si>
    <t>-1584801331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</si>
</sst>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9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s="1" customFormat="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6</v>
      </c>
    </row>
    <row r="5" spans="2:71" s="1" customFormat="1" ht="12" customHeight="1">
      <c r="B5" s="17"/>
      <c r="D5" s="21" t="s">
        <v>13</v>
      </c>
      <c r="K5" s="175" t="s">
        <v>14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17"/>
      <c r="BE5" s="172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77" t="s">
        <v>17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17"/>
      <c r="BE6" s="173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73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73"/>
      <c r="BS8" s="14" t="s">
        <v>6</v>
      </c>
    </row>
    <row r="9" spans="2:71" s="1" customFormat="1" ht="14.45" customHeight="1">
      <c r="B9" s="17"/>
      <c r="AR9" s="17"/>
      <c r="BE9" s="173"/>
      <c r="BS9" s="14" t="s">
        <v>6</v>
      </c>
    </row>
    <row r="10" spans="2:71" s="1" customFormat="1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73"/>
      <c r="BS10" s="14" t="s">
        <v>6</v>
      </c>
    </row>
    <row r="11" spans="2:71" s="1" customFormat="1" ht="18.4" customHeight="1">
      <c r="B11" s="17"/>
      <c r="E11" s="22" t="s">
        <v>27</v>
      </c>
      <c r="AK11" s="24" t="s">
        <v>28</v>
      </c>
      <c r="AN11" s="22" t="s">
        <v>29</v>
      </c>
      <c r="AR11" s="17"/>
      <c r="BE11" s="173"/>
      <c r="BS11" s="14" t="s">
        <v>6</v>
      </c>
    </row>
    <row r="12" spans="2:71" s="1" customFormat="1" ht="6.95" customHeight="1">
      <c r="B12" s="17"/>
      <c r="AR12" s="17"/>
      <c r="BE12" s="173"/>
      <c r="BS12" s="14" t="s">
        <v>6</v>
      </c>
    </row>
    <row r="13" spans="2:71" s="1" customFormat="1" ht="12" customHeight="1">
      <c r="B13" s="17"/>
      <c r="D13" s="24" t="s">
        <v>30</v>
      </c>
      <c r="AK13" s="24" t="s">
        <v>25</v>
      </c>
      <c r="AN13" s="26" t="s">
        <v>31</v>
      </c>
      <c r="AR13" s="17"/>
      <c r="BE13" s="173"/>
      <c r="BS13" s="14" t="s">
        <v>6</v>
      </c>
    </row>
    <row r="14" spans="2:71" ht="12.75">
      <c r="B14" s="17"/>
      <c r="E14" s="178" t="s">
        <v>31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4" t="s">
        <v>28</v>
      </c>
      <c r="AN14" s="26" t="s">
        <v>31</v>
      </c>
      <c r="AR14" s="17"/>
      <c r="BE14" s="173"/>
      <c r="BS14" s="14" t="s">
        <v>6</v>
      </c>
    </row>
    <row r="15" spans="2:71" s="1" customFormat="1" ht="6.95" customHeight="1">
      <c r="B15" s="17"/>
      <c r="AR15" s="17"/>
      <c r="BE15" s="173"/>
      <c r="BS15" s="14" t="s">
        <v>3</v>
      </c>
    </row>
    <row r="16" spans="2:71" s="1" customFormat="1" ht="12" customHeight="1">
      <c r="B16" s="17"/>
      <c r="D16" s="24" t="s">
        <v>32</v>
      </c>
      <c r="AK16" s="24" t="s">
        <v>25</v>
      </c>
      <c r="AN16" s="22" t="s">
        <v>1</v>
      </c>
      <c r="AR16" s="17"/>
      <c r="BE16" s="173"/>
      <c r="BS16" s="14" t="s">
        <v>3</v>
      </c>
    </row>
    <row r="17" spans="2:71" s="1" customFormat="1" ht="18.4" customHeight="1">
      <c r="B17" s="17"/>
      <c r="E17" s="22" t="s">
        <v>33</v>
      </c>
      <c r="AK17" s="24" t="s">
        <v>28</v>
      </c>
      <c r="AN17" s="22" t="s">
        <v>1</v>
      </c>
      <c r="AR17" s="17"/>
      <c r="BE17" s="173"/>
      <c r="BS17" s="14" t="s">
        <v>34</v>
      </c>
    </row>
    <row r="18" spans="2:71" s="1" customFormat="1" ht="6.95" customHeight="1">
      <c r="B18" s="17"/>
      <c r="AR18" s="17"/>
      <c r="BE18" s="173"/>
      <c r="BS18" s="14" t="s">
        <v>8</v>
      </c>
    </row>
    <row r="19" spans="2:71" s="1" customFormat="1" ht="12" customHeight="1">
      <c r="B19" s="17"/>
      <c r="D19" s="24" t="s">
        <v>35</v>
      </c>
      <c r="AK19" s="24" t="s">
        <v>25</v>
      </c>
      <c r="AN19" s="22" t="s">
        <v>1</v>
      </c>
      <c r="AR19" s="17"/>
      <c r="BE19" s="173"/>
      <c r="BS19" s="14" t="s">
        <v>8</v>
      </c>
    </row>
    <row r="20" spans="2:71" s="1" customFormat="1" ht="18.4" customHeight="1">
      <c r="B20" s="17"/>
      <c r="E20" s="22" t="s">
        <v>36</v>
      </c>
      <c r="AK20" s="24" t="s">
        <v>28</v>
      </c>
      <c r="AN20" s="22" t="s">
        <v>1</v>
      </c>
      <c r="AR20" s="17"/>
      <c r="BE20" s="173"/>
      <c r="BS20" s="14" t="s">
        <v>34</v>
      </c>
    </row>
    <row r="21" spans="2:57" s="1" customFormat="1" ht="6.95" customHeight="1">
      <c r="B21" s="17"/>
      <c r="AR21" s="17"/>
      <c r="BE21" s="173"/>
    </row>
    <row r="22" spans="2:57" s="1" customFormat="1" ht="12" customHeight="1">
      <c r="B22" s="17"/>
      <c r="D22" s="24" t="s">
        <v>37</v>
      </c>
      <c r="AR22" s="17"/>
      <c r="BE22" s="173"/>
    </row>
    <row r="23" spans="2:57" s="1" customFormat="1" ht="16.5" customHeight="1">
      <c r="B23" s="17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7"/>
      <c r="BE23" s="173"/>
    </row>
    <row r="24" spans="2:57" s="1" customFormat="1" ht="6.95" customHeight="1">
      <c r="B24" s="17"/>
      <c r="AR24" s="17"/>
      <c r="BE24" s="173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3"/>
    </row>
    <row r="26" spans="1:57" s="2" customFormat="1" ht="25.9" customHeight="1">
      <c r="A26" s="29"/>
      <c r="B26" s="30"/>
      <c r="C26" s="29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1">
        <f>ROUND(AG94,0)</f>
        <v>0</v>
      </c>
      <c r="AL26" s="182"/>
      <c r="AM26" s="182"/>
      <c r="AN26" s="182"/>
      <c r="AO26" s="182"/>
      <c r="AP26" s="29"/>
      <c r="AQ26" s="29"/>
      <c r="AR26" s="30"/>
      <c r="BE26" s="173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3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3" t="s">
        <v>39</v>
      </c>
      <c r="M28" s="183"/>
      <c r="N28" s="183"/>
      <c r="O28" s="183"/>
      <c r="P28" s="183"/>
      <c r="Q28" s="29"/>
      <c r="R28" s="29"/>
      <c r="S28" s="29"/>
      <c r="T28" s="29"/>
      <c r="U28" s="29"/>
      <c r="V28" s="29"/>
      <c r="W28" s="183" t="s">
        <v>40</v>
      </c>
      <c r="X28" s="183"/>
      <c r="Y28" s="183"/>
      <c r="Z28" s="183"/>
      <c r="AA28" s="183"/>
      <c r="AB28" s="183"/>
      <c r="AC28" s="183"/>
      <c r="AD28" s="183"/>
      <c r="AE28" s="183"/>
      <c r="AF28" s="29"/>
      <c r="AG28" s="29"/>
      <c r="AH28" s="29"/>
      <c r="AI28" s="29"/>
      <c r="AJ28" s="29"/>
      <c r="AK28" s="183" t="s">
        <v>41</v>
      </c>
      <c r="AL28" s="183"/>
      <c r="AM28" s="183"/>
      <c r="AN28" s="183"/>
      <c r="AO28" s="183"/>
      <c r="AP28" s="29"/>
      <c r="AQ28" s="29"/>
      <c r="AR28" s="30"/>
      <c r="BE28" s="173"/>
    </row>
    <row r="29" spans="2:57" s="3" customFormat="1" ht="14.45" customHeight="1">
      <c r="B29" s="34"/>
      <c r="D29" s="24" t="s">
        <v>42</v>
      </c>
      <c r="F29" s="24" t="s">
        <v>43</v>
      </c>
      <c r="L29" s="171">
        <v>0.21</v>
      </c>
      <c r="M29" s="170"/>
      <c r="N29" s="170"/>
      <c r="O29" s="170"/>
      <c r="P29" s="170"/>
      <c r="W29" s="169">
        <f>ROUND(AZ94,0)</f>
        <v>0</v>
      </c>
      <c r="X29" s="170"/>
      <c r="Y29" s="170"/>
      <c r="Z29" s="170"/>
      <c r="AA29" s="170"/>
      <c r="AB29" s="170"/>
      <c r="AC29" s="170"/>
      <c r="AD29" s="170"/>
      <c r="AE29" s="170"/>
      <c r="AK29" s="169">
        <f>ROUND(AV94,0)</f>
        <v>0</v>
      </c>
      <c r="AL29" s="170"/>
      <c r="AM29" s="170"/>
      <c r="AN29" s="170"/>
      <c r="AO29" s="170"/>
      <c r="AR29" s="34"/>
      <c r="BE29" s="174"/>
    </row>
    <row r="30" spans="2:57" s="3" customFormat="1" ht="14.45" customHeight="1">
      <c r="B30" s="34"/>
      <c r="F30" s="24" t="s">
        <v>44</v>
      </c>
      <c r="L30" s="171">
        <v>0.15</v>
      </c>
      <c r="M30" s="170"/>
      <c r="N30" s="170"/>
      <c r="O30" s="170"/>
      <c r="P30" s="170"/>
      <c r="W30" s="169">
        <f>ROUND(BA94,0)</f>
        <v>0</v>
      </c>
      <c r="X30" s="170"/>
      <c r="Y30" s="170"/>
      <c r="Z30" s="170"/>
      <c r="AA30" s="170"/>
      <c r="AB30" s="170"/>
      <c r="AC30" s="170"/>
      <c r="AD30" s="170"/>
      <c r="AE30" s="170"/>
      <c r="AK30" s="169">
        <f>ROUND(AW94,0)</f>
        <v>0</v>
      </c>
      <c r="AL30" s="170"/>
      <c r="AM30" s="170"/>
      <c r="AN30" s="170"/>
      <c r="AO30" s="170"/>
      <c r="AR30" s="34"/>
      <c r="BE30" s="174"/>
    </row>
    <row r="31" spans="2:57" s="3" customFormat="1" ht="14.45" customHeight="1" hidden="1">
      <c r="B31" s="34"/>
      <c r="F31" s="24" t="s">
        <v>45</v>
      </c>
      <c r="L31" s="171">
        <v>0.21</v>
      </c>
      <c r="M31" s="170"/>
      <c r="N31" s="170"/>
      <c r="O31" s="170"/>
      <c r="P31" s="170"/>
      <c r="W31" s="169">
        <f>ROUND(BB94,0)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4"/>
      <c r="BE31" s="174"/>
    </row>
    <row r="32" spans="2:57" s="3" customFormat="1" ht="14.45" customHeight="1" hidden="1">
      <c r="B32" s="34"/>
      <c r="F32" s="24" t="s">
        <v>46</v>
      </c>
      <c r="L32" s="171">
        <v>0.15</v>
      </c>
      <c r="M32" s="170"/>
      <c r="N32" s="170"/>
      <c r="O32" s="170"/>
      <c r="P32" s="170"/>
      <c r="W32" s="169">
        <f>ROUND(BC94,0)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4"/>
      <c r="BE32" s="174"/>
    </row>
    <row r="33" spans="2:57" s="3" customFormat="1" ht="14.45" customHeight="1" hidden="1">
      <c r="B33" s="34"/>
      <c r="F33" s="24" t="s">
        <v>47</v>
      </c>
      <c r="L33" s="171">
        <v>0</v>
      </c>
      <c r="M33" s="170"/>
      <c r="N33" s="170"/>
      <c r="O33" s="170"/>
      <c r="P33" s="170"/>
      <c r="W33" s="169">
        <f>ROUND(BD94,0)</f>
        <v>0</v>
      </c>
      <c r="X33" s="170"/>
      <c r="Y33" s="170"/>
      <c r="Z33" s="170"/>
      <c r="AA33" s="170"/>
      <c r="AB33" s="170"/>
      <c r="AC33" s="170"/>
      <c r="AD33" s="170"/>
      <c r="AE33" s="170"/>
      <c r="AK33" s="169">
        <v>0</v>
      </c>
      <c r="AL33" s="170"/>
      <c r="AM33" s="170"/>
      <c r="AN33" s="170"/>
      <c r="AO33" s="170"/>
      <c r="AR33" s="34"/>
      <c r="BE33" s="17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3"/>
    </row>
    <row r="35" spans="1:57" s="2" customFormat="1" ht="25.9" customHeight="1">
      <c r="A35" s="29"/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04" t="s">
        <v>50</v>
      </c>
      <c r="Y35" s="205"/>
      <c r="Z35" s="205"/>
      <c r="AA35" s="205"/>
      <c r="AB35" s="205"/>
      <c r="AC35" s="37"/>
      <c r="AD35" s="37"/>
      <c r="AE35" s="37"/>
      <c r="AF35" s="37"/>
      <c r="AG35" s="37"/>
      <c r="AH35" s="37"/>
      <c r="AI35" s="37"/>
      <c r="AJ35" s="37"/>
      <c r="AK35" s="206">
        <f>SUM(AK26:AK33)</f>
        <v>0</v>
      </c>
      <c r="AL35" s="205"/>
      <c r="AM35" s="205"/>
      <c r="AN35" s="205"/>
      <c r="AO35" s="20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53</v>
      </c>
      <c r="AI60" s="32"/>
      <c r="AJ60" s="32"/>
      <c r="AK60" s="32"/>
      <c r="AL60" s="32"/>
      <c r="AM60" s="42" t="s">
        <v>54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56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53</v>
      </c>
      <c r="AI75" s="32"/>
      <c r="AJ75" s="32"/>
      <c r="AK75" s="32"/>
      <c r="AL75" s="32"/>
      <c r="AM75" s="42" t="s">
        <v>54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2022_150(1)</v>
      </c>
      <c r="AR84" s="48"/>
    </row>
    <row r="85" spans="2:44" s="5" customFormat="1" ht="36.95" customHeight="1">
      <c r="B85" s="49"/>
      <c r="C85" s="50" t="s">
        <v>16</v>
      </c>
      <c r="L85" s="195" t="str">
        <f>K6</f>
        <v>DPS 1150 Litomyšl - II. etapa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Litomyšl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97" t="str">
        <f>IF(AN8="","",AN8)</f>
        <v>22. 5. 2023</v>
      </c>
      <c r="AN87" s="197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Město Litomyšl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32</v>
      </c>
      <c r="AJ89" s="29"/>
      <c r="AK89" s="29"/>
      <c r="AL89" s="29"/>
      <c r="AM89" s="198" t="str">
        <f>IF(E17="","",E17)</f>
        <v xml:space="preserve"> </v>
      </c>
      <c r="AN89" s="199"/>
      <c r="AO89" s="199"/>
      <c r="AP89" s="199"/>
      <c r="AQ89" s="29"/>
      <c r="AR89" s="30"/>
      <c r="AS89" s="200" t="s">
        <v>58</v>
      </c>
      <c r="AT89" s="20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30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35</v>
      </c>
      <c r="AJ90" s="29"/>
      <c r="AK90" s="29"/>
      <c r="AL90" s="29"/>
      <c r="AM90" s="198" t="str">
        <f>IF(E20="","",E20)</f>
        <v>David Čermák</v>
      </c>
      <c r="AN90" s="199"/>
      <c r="AO90" s="199"/>
      <c r="AP90" s="199"/>
      <c r="AQ90" s="29"/>
      <c r="AR90" s="30"/>
      <c r="AS90" s="202"/>
      <c r="AT90" s="20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2"/>
      <c r="AT91" s="20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90" t="s">
        <v>59</v>
      </c>
      <c r="D92" s="191"/>
      <c r="E92" s="191"/>
      <c r="F92" s="191"/>
      <c r="G92" s="191"/>
      <c r="H92" s="57"/>
      <c r="I92" s="192" t="s">
        <v>60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61</v>
      </c>
      <c r="AH92" s="191"/>
      <c r="AI92" s="191"/>
      <c r="AJ92" s="191"/>
      <c r="AK92" s="191"/>
      <c r="AL92" s="191"/>
      <c r="AM92" s="191"/>
      <c r="AN92" s="192" t="s">
        <v>62</v>
      </c>
      <c r="AO92" s="191"/>
      <c r="AP92" s="194"/>
      <c r="AQ92" s="58" t="s">
        <v>63</v>
      </c>
      <c r="AR92" s="30"/>
      <c r="AS92" s="59" t="s">
        <v>64</v>
      </c>
      <c r="AT92" s="60" t="s">
        <v>65</v>
      </c>
      <c r="AU92" s="60" t="s">
        <v>66</v>
      </c>
      <c r="AV92" s="60" t="s">
        <v>67</v>
      </c>
      <c r="AW92" s="60" t="s">
        <v>68</v>
      </c>
      <c r="AX92" s="60" t="s">
        <v>69</v>
      </c>
      <c r="AY92" s="60" t="s">
        <v>70</v>
      </c>
      <c r="AZ92" s="60" t="s">
        <v>71</v>
      </c>
      <c r="BA92" s="60" t="s">
        <v>72</v>
      </c>
      <c r="BB92" s="60" t="s">
        <v>73</v>
      </c>
      <c r="BC92" s="60" t="s">
        <v>74</v>
      </c>
      <c r="BD92" s="61" t="s">
        <v>75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7">
        <f>ROUND(AG95,0)</f>
        <v>0</v>
      </c>
      <c r="AH94" s="187"/>
      <c r="AI94" s="187"/>
      <c r="AJ94" s="187"/>
      <c r="AK94" s="187"/>
      <c r="AL94" s="187"/>
      <c r="AM94" s="187"/>
      <c r="AN94" s="188">
        <f>SUM(AG94,AT94)</f>
        <v>0</v>
      </c>
      <c r="AO94" s="188"/>
      <c r="AP94" s="188"/>
      <c r="AQ94" s="69" t="s">
        <v>1</v>
      </c>
      <c r="AR94" s="65"/>
      <c r="AS94" s="70">
        <f>ROUND(AS95,0)</f>
        <v>0</v>
      </c>
      <c r="AT94" s="71">
        <f>ROUND(SUM(AV94:AW94),0)</f>
        <v>0</v>
      </c>
      <c r="AU94" s="72">
        <f>ROUND(AU95,5)</f>
        <v>0</v>
      </c>
      <c r="AV94" s="71">
        <f>ROUND(AZ94*L29,0)</f>
        <v>0</v>
      </c>
      <c r="AW94" s="71">
        <f>ROUND(BA94*L30,0)</f>
        <v>0</v>
      </c>
      <c r="AX94" s="71">
        <f>ROUND(BB94*L29,0)</f>
        <v>0</v>
      </c>
      <c r="AY94" s="71">
        <f>ROUND(BC94*L30,0)</f>
        <v>0</v>
      </c>
      <c r="AZ94" s="71">
        <f>ROUND(AZ95,0)</f>
        <v>0</v>
      </c>
      <c r="BA94" s="71">
        <f>ROUND(BA95,0)</f>
        <v>0</v>
      </c>
      <c r="BB94" s="71">
        <f>ROUND(BB95,0)</f>
        <v>0</v>
      </c>
      <c r="BC94" s="71">
        <f>ROUND(BC95,0)</f>
        <v>0</v>
      </c>
      <c r="BD94" s="73">
        <f>ROUND(BD95,0)</f>
        <v>0</v>
      </c>
      <c r="BS94" s="74" t="s">
        <v>77</v>
      </c>
      <c r="BT94" s="74" t="s">
        <v>78</v>
      </c>
      <c r="BU94" s="75" t="s">
        <v>79</v>
      </c>
      <c r="BV94" s="74" t="s">
        <v>80</v>
      </c>
      <c r="BW94" s="74" t="s">
        <v>4</v>
      </c>
      <c r="BX94" s="74" t="s">
        <v>81</v>
      </c>
      <c r="CL94" s="74" t="s">
        <v>1</v>
      </c>
    </row>
    <row r="95" spans="1:91" s="7" customFormat="1" ht="24.75" customHeight="1">
      <c r="A95" s="76" t="s">
        <v>82</v>
      </c>
      <c r="B95" s="77"/>
      <c r="C95" s="78"/>
      <c r="D95" s="186" t="s">
        <v>83</v>
      </c>
      <c r="E95" s="186"/>
      <c r="F95" s="186"/>
      <c r="G95" s="186"/>
      <c r="H95" s="186"/>
      <c r="I95" s="79"/>
      <c r="J95" s="186" t="s">
        <v>84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4">
        <f>'DPS 1150 - Rekonstrukce r...'!J30</f>
        <v>0</v>
      </c>
      <c r="AH95" s="185"/>
      <c r="AI95" s="185"/>
      <c r="AJ95" s="185"/>
      <c r="AK95" s="185"/>
      <c r="AL95" s="185"/>
      <c r="AM95" s="185"/>
      <c r="AN95" s="184">
        <f>SUM(AG95,AT95)</f>
        <v>0</v>
      </c>
      <c r="AO95" s="185"/>
      <c r="AP95" s="185"/>
      <c r="AQ95" s="80" t="s">
        <v>85</v>
      </c>
      <c r="AR95" s="77"/>
      <c r="AS95" s="81">
        <v>0</v>
      </c>
      <c r="AT95" s="82">
        <f>ROUND(SUM(AV95:AW95),0)</f>
        <v>0</v>
      </c>
      <c r="AU95" s="83">
        <f>'DPS 1150 - Rekonstrukce r...'!P136</f>
        <v>0</v>
      </c>
      <c r="AV95" s="82">
        <f>'DPS 1150 - Rekonstrukce r...'!J33</f>
        <v>0</v>
      </c>
      <c r="AW95" s="82">
        <f>'DPS 1150 - Rekonstrukce r...'!J34</f>
        <v>0</v>
      </c>
      <c r="AX95" s="82">
        <f>'DPS 1150 - Rekonstrukce r...'!J35</f>
        <v>0</v>
      </c>
      <c r="AY95" s="82">
        <f>'DPS 1150 - Rekonstrukce r...'!J36</f>
        <v>0</v>
      </c>
      <c r="AZ95" s="82">
        <f>'DPS 1150 - Rekonstrukce r...'!F33</f>
        <v>0</v>
      </c>
      <c r="BA95" s="82">
        <f>'DPS 1150 - Rekonstrukce r...'!F34</f>
        <v>0</v>
      </c>
      <c r="BB95" s="82">
        <f>'DPS 1150 - Rekonstrukce r...'!F35</f>
        <v>0</v>
      </c>
      <c r="BC95" s="82">
        <f>'DPS 1150 - Rekonstrukce r...'!F36</f>
        <v>0</v>
      </c>
      <c r="BD95" s="84">
        <f>'DPS 1150 - Rekonstrukce r...'!F37</f>
        <v>0</v>
      </c>
      <c r="BT95" s="85" t="s">
        <v>8</v>
      </c>
      <c r="BV95" s="85" t="s">
        <v>80</v>
      </c>
      <c r="BW95" s="85" t="s">
        <v>86</v>
      </c>
      <c r="BX95" s="85" t="s">
        <v>4</v>
      </c>
      <c r="CL95" s="85" t="s">
        <v>1</v>
      </c>
      <c r="CM95" s="85" t="s">
        <v>87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DPS 1150 - Rekonstrukce 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8"/>
  <sheetViews>
    <sheetView showGridLines="0" tabSelected="1" workbookViewId="0" topLeftCell="A1">
      <selection activeCell="H156" sqref="H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9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86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87</v>
      </c>
    </row>
    <row r="4" spans="2:46" s="1" customFormat="1" ht="24.95" customHeight="1">
      <c r="B4" s="17"/>
      <c r="D4" s="18" t="s">
        <v>88</v>
      </c>
      <c r="L4" s="17"/>
      <c r="M4" s="86" t="s">
        <v>11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09" t="str">
        <f>'Rekapitulace stavby'!K6</f>
        <v>DPS 1150 Litomyšl - II. etapa</v>
      </c>
      <c r="F7" s="210"/>
      <c r="G7" s="210"/>
      <c r="H7" s="210"/>
      <c r="L7" s="17"/>
    </row>
    <row r="8" spans="1:31" s="2" customFormat="1" ht="12" customHeight="1">
      <c r="A8" s="29"/>
      <c r="B8" s="30"/>
      <c r="C8" s="29"/>
      <c r="D8" s="24" t="s">
        <v>89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195" t="s">
        <v>90</v>
      </c>
      <c r="F9" s="208"/>
      <c r="G9" s="208"/>
      <c r="H9" s="20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22. 5. 2023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27</v>
      </c>
      <c r="F15" s="29"/>
      <c r="G15" s="29"/>
      <c r="H15" s="29"/>
      <c r="I15" s="24" t="s">
        <v>28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30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1" t="str">
        <f>'Rekapitulace stavby'!E14</f>
        <v>Vyplň údaj</v>
      </c>
      <c r="F18" s="175"/>
      <c r="G18" s="175"/>
      <c r="H18" s="175"/>
      <c r="I18" s="24" t="s">
        <v>28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32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28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35</v>
      </c>
      <c r="E23" s="29"/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/>
      <c r="F24" s="29"/>
      <c r="G24" s="29"/>
      <c r="H24" s="29"/>
      <c r="I24" s="24" t="s">
        <v>28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37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80" t="s">
        <v>1</v>
      </c>
      <c r="F27" s="180"/>
      <c r="G27" s="180"/>
      <c r="H27" s="180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38</v>
      </c>
      <c r="E30" s="29"/>
      <c r="F30" s="29"/>
      <c r="G30" s="29"/>
      <c r="H30" s="29"/>
      <c r="I30" s="29"/>
      <c r="J30" s="68">
        <f>ROUND(J136,0)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40</v>
      </c>
      <c r="G32" s="29"/>
      <c r="H32" s="29"/>
      <c r="I32" s="33" t="s">
        <v>39</v>
      </c>
      <c r="J32" s="33" t="s">
        <v>41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42</v>
      </c>
      <c r="E33" s="24" t="s">
        <v>43</v>
      </c>
      <c r="F33" s="92">
        <f>ROUND((SUM(BE136:BE277)),0)</f>
        <v>0</v>
      </c>
      <c r="G33" s="29"/>
      <c r="H33" s="29"/>
      <c r="I33" s="93">
        <v>0.21</v>
      </c>
      <c r="J33" s="92">
        <f>ROUND(((SUM(BE136:BE277))*I33),0)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44</v>
      </c>
      <c r="F34" s="92">
        <f>ROUND((SUM(BF136:BF277)),0)</f>
        <v>0</v>
      </c>
      <c r="G34" s="29"/>
      <c r="H34" s="29"/>
      <c r="I34" s="93">
        <v>0.15</v>
      </c>
      <c r="J34" s="92">
        <f>ROUND(((SUM(BF136:BF277))*I34),0)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45</v>
      </c>
      <c r="F35" s="92">
        <f>ROUND((SUM(BG136:BG277)),0)</f>
        <v>0</v>
      </c>
      <c r="G35" s="29"/>
      <c r="H35" s="29"/>
      <c r="I35" s="93">
        <v>0.21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46</v>
      </c>
      <c r="F36" s="92">
        <f>ROUND((SUM(BH136:BH277)),0)</f>
        <v>0</v>
      </c>
      <c r="G36" s="29"/>
      <c r="H36" s="29"/>
      <c r="I36" s="93">
        <v>0.15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47</v>
      </c>
      <c r="F37" s="92">
        <f>ROUND((SUM(BI136:BI277)),0)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48</v>
      </c>
      <c r="E39" s="57"/>
      <c r="F39" s="57"/>
      <c r="G39" s="96" t="s">
        <v>49</v>
      </c>
      <c r="H39" s="97" t="s">
        <v>50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53</v>
      </c>
      <c r="E61" s="32"/>
      <c r="F61" s="100" t="s">
        <v>54</v>
      </c>
      <c r="G61" s="42" t="s">
        <v>53</v>
      </c>
      <c r="H61" s="32"/>
      <c r="I61" s="32"/>
      <c r="J61" s="10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53</v>
      </c>
      <c r="E76" s="32"/>
      <c r="F76" s="100" t="s">
        <v>54</v>
      </c>
      <c r="G76" s="42" t="s">
        <v>53</v>
      </c>
      <c r="H76" s="32"/>
      <c r="I76" s="32"/>
      <c r="J76" s="10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09" t="str">
        <f>E7</f>
        <v>DPS 1150 Litomyšl - II. etapa</v>
      </c>
      <c r="F85" s="210"/>
      <c r="G85" s="210"/>
      <c r="H85" s="21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4" t="s">
        <v>89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 hidden="1">
      <c r="A87" s="29"/>
      <c r="B87" s="30"/>
      <c r="C87" s="29"/>
      <c r="D87" s="29"/>
      <c r="E87" s="195" t="str">
        <f>E9</f>
        <v>DPS 1150 - Rekonstrukce rozvodů ÚT a ZTI, Litomyšl - II. etapa</v>
      </c>
      <c r="F87" s="208"/>
      <c r="G87" s="208"/>
      <c r="H87" s="20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4" t="s">
        <v>20</v>
      </c>
      <c r="D89" s="29"/>
      <c r="E89" s="29"/>
      <c r="F89" s="22" t="str">
        <f>F12</f>
        <v>Litomyšl</v>
      </c>
      <c r="G89" s="29"/>
      <c r="H89" s="29"/>
      <c r="I89" s="24" t="s">
        <v>22</v>
      </c>
      <c r="J89" s="52" t="str">
        <f>IF(J12="","",J12)</f>
        <v>22. 5. 2023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4" t="s">
        <v>24</v>
      </c>
      <c r="D91" s="29"/>
      <c r="E91" s="29"/>
      <c r="F91" s="22" t="str">
        <f>E15</f>
        <v>Město Litomyšl</v>
      </c>
      <c r="G91" s="29"/>
      <c r="H91" s="29"/>
      <c r="I91" s="24" t="s">
        <v>32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4" t="s">
        <v>30</v>
      </c>
      <c r="D92" s="29"/>
      <c r="E92" s="29"/>
      <c r="F92" s="22" t="str">
        <f>IF(E18="","",E18)</f>
        <v>Vyplň údaj</v>
      </c>
      <c r="G92" s="29"/>
      <c r="H92" s="29"/>
      <c r="I92" s="24" t="s">
        <v>35</v>
      </c>
      <c r="J92" s="27">
        <f>E24</f>
        <v>0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2" t="s">
        <v>92</v>
      </c>
      <c r="D94" s="94"/>
      <c r="E94" s="94"/>
      <c r="F94" s="94"/>
      <c r="G94" s="94"/>
      <c r="H94" s="94"/>
      <c r="I94" s="94"/>
      <c r="J94" s="103" t="s">
        <v>93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04" t="s">
        <v>94</v>
      </c>
      <c r="D96" s="29"/>
      <c r="E96" s="29"/>
      <c r="F96" s="29"/>
      <c r="G96" s="29"/>
      <c r="H96" s="29"/>
      <c r="I96" s="29"/>
      <c r="J96" s="68">
        <f>J136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2:12" s="9" customFormat="1" ht="24.95" customHeight="1" hidden="1">
      <c r="B97" s="105"/>
      <c r="D97" s="106" t="s">
        <v>96</v>
      </c>
      <c r="E97" s="107"/>
      <c r="F97" s="107"/>
      <c r="G97" s="107"/>
      <c r="H97" s="107"/>
      <c r="I97" s="107"/>
      <c r="J97" s="108">
        <f>J137</f>
        <v>0</v>
      </c>
      <c r="L97" s="105"/>
    </row>
    <row r="98" spans="2:12" s="10" customFormat="1" ht="19.9" customHeight="1" hidden="1">
      <c r="B98" s="109"/>
      <c r="D98" s="110" t="s">
        <v>97</v>
      </c>
      <c r="E98" s="111"/>
      <c r="F98" s="111"/>
      <c r="G98" s="111"/>
      <c r="H98" s="111"/>
      <c r="I98" s="111"/>
      <c r="J98" s="112">
        <f>J138</f>
        <v>0</v>
      </c>
      <c r="L98" s="109"/>
    </row>
    <row r="99" spans="2:12" s="10" customFormat="1" ht="19.9" customHeight="1" hidden="1">
      <c r="B99" s="109"/>
      <c r="D99" s="110" t="s">
        <v>98</v>
      </c>
      <c r="E99" s="111"/>
      <c r="F99" s="111"/>
      <c r="G99" s="111"/>
      <c r="H99" s="111"/>
      <c r="I99" s="111"/>
      <c r="J99" s="112">
        <f>J141</f>
        <v>0</v>
      </c>
      <c r="L99" s="109"/>
    </row>
    <row r="100" spans="2:12" s="10" customFormat="1" ht="19.9" customHeight="1" hidden="1">
      <c r="B100" s="109"/>
      <c r="D100" s="110" t="s">
        <v>99</v>
      </c>
      <c r="E100" s="111"/>
      <c r="F100" s="111"/>
      <c r="G100" s="111"/>
      <c r="H100" s="111"/>
      <c r="I100" s="111"/>
      <c r="J100" s="112">
        <f>J143</f>
        <v>0</v>
      </c>
      <c r="L100" s="109"/>
    </row>
    <row r="101" spans="2:12" s="10" customFormat="1" ht="19.9" customHeight="1" hidden="1">
      <c r="B101" s="109"/>
      <c r="D101" s="110" t="s">
        <v>100</v>
      </c>
      <c r="E101" s="111"/>
      <c r="F101" s="111"/>
      <c r="G101" s="111"/>
      <c r="H101" s="111"/>
      <c r="I101" s="111"/>
      <c r="J101" s="112">
        <f>J147</f>
        <v>0</v>
      </c>
      <c r="L101" s="109"/>
    </row>
    <row r="102" spans="2:12" s="10" customFormat="1" ht="19.9" customHeight="1" hidden="1">
      <c r="B102" s="109"/>
      <c r="D102" s="110" t="s">
        <v>101</v>
      </c>
      <c r="E102" s="111"/>
      <c r="F102" s="111"/>
      <c r="G102" s="111"/>
      <c r="H102" s="111"/>
      <c r="I102" s="111"/>
      <c r="J102" s="112">
        <f>J150</f>
        <v>0</v>
      </c>
      <c r="L102" s="109"/>
    </row>
    <row r="103" spans="2:12" s="10" customFormat="1" ht="19.9" customHeight="1" hidden="1">
      <c r="B103" s="109"/>
      <c r="D103" s="110" t="s">
        <v>102</v>
      </c>
      <c r="E103" s="111"/>
      <c r="F103" s="111"/>
      <c r="G103" s="111"/>
      <c r="H103" s="111"/>
      <c r="I103" s="111"/>
      <c r="J103" s="112">
        <f>J152</f>
        <v>0</v>
      </c>
      <c r="L103" s="109"/>
    </row>
    <row r="104" spans="2:12" s="10" customFormat="1" ht="19.9" customHeight="1" hidden="1">
      <c r="B104" s="109"/>
      <c r="D104" s="110" t="s">
        <v>103</v>
      </c>
      <c r="E104" s="111"/>
      <c r="F104" s="111"/>
      <c r="G104" s="111"/>
      <c r="H104" s="111"/>
      <c r="I104" s="111"/>
      <c r="J104" s="112">
        <f>J159</f>
        <v>0</v>
      </c>
      <c r="L104" s="109"/>
    </row>
    <row r="105" spans="2:12" s="10" customFormat="1" ht="19.9" customHeight="1" hidden="1">
      <c r="B105" s="109"/>
      <c r="D105" s="110" t="s">
        <v>104</v>
      </c>
      <c r="E105" s="111"/>
      <c r="F105" s="111"/>
      <c r="G105" s="111"/>
      <c r="H105" s="111"/>
      <c r="I105" s="111"/>
      <c r="J105" s="112">
        <f>J161</f>
        <v>0</v>
      </c>
      <c r="L105" s="109"/>
    </row>
    <row r="106" spans="2:12" s="10" customFormat="1" ht="19.9" customHeight="1" hidden="1">
      <c r="B106" s="109"/>
      <c r="D106" s="110" t="s">
        <v>105</v>
      </c>
      <c r="E106" s="111"/>
      <c r="F106" s="111"/>
      <c r="G106" s="111"/>
      <c r="H106" s="111"/>
      <c r="I106" s="111"/>
      <c r="J106" s="112">
        <f>J171</f>
        <v>0</v>
      </c>
      <c r="L106" s="109"/>
    </row>
    <row r="107" spans="2:12" s="10" customFormat="1" ht="19.9" customHeight="1" hidden="1">
      <c r="B107" s="109"/>
      <c r="D107" s="110" t="s">
        <v>106</v>
      </c>
      <c r="E107" s="111"/>
      <c r="F107" s="111"/>
      <c r="G107" s="111"/>
      <c r="H107" s="111"/>
      <c r="I107" s="111"/>
      <c r="J107" s="112">
        <f>J176</f>
        <v>0</v>
      </c>
      <c r="L107" s="109"/>
    </row>
    <row r="108" spans="2:12" s="9" customFormat="1" ht="24.95" customHeight="1" hidden="1">
      <c r="B108" s="105"/>
      <c r="D108" s="106" t="s">
        <v>107</v>
      </c>
      <c r="E108" s="107"/>
      <c r="F108" s="107"/>
      <c r="G108" s="107"/>
      <c r="H108" s="107"/>
      <c r="I108" s="107"/>
      <c r="J108" s="108">
        <f>J185</f>
        <v>0</v>
      </c>
      <c r="L108" s="105"/>
    </row>
    <row r="109" spans="2:12" s="10" customFormat="1" ht="19.9" customHeight="1" hidden="1">
      <c r="B109" s="109"/>
      <c r="D109" s="110" t="s">
        <v>108</v>
      </c>
      <c r="E109" s="111"/>
      <c r="F109" s="111"/>
      <c r="G109" s="111"/>
      <c r="H109" s="111"/>
      <c r="I109" s="111"/>
      <c r="J109" s="112">
        <f>J186</f>
        <v>0</v>
      </c>
      <c r="L109" s="109"/>
    </row>
    <row r="110" spans="2:12" s="10" customFormat="1" ht="19.9" customHeight="1" hidden="1">
      <c r="B110" s="109"/>
      <c r="D110" s="110" t="s">
        <v>109</v>
      </c>
      <c r="E110" s="111"/>
      <c r="F110" s="111"/>
      <c r="G110" s="111"/>
      <c r="H110" s="111"/>
      <c r="I110" s="111"/>
      <c r="J110" s="112">
        <f>J203</f>
        <v>0</v>
      </c>
      <c r="L110" s="109"/>
    </row>
    <row r="111" spans="2:12" s="10" customFormat="1" ht="19.9" customHeight="1" hidden="1">
      <c r="B111" s="109"/>
      <c r="D111" s="110" t="s">
        <v>110</v>
      </c>
      <c r="E111" s="111"/>
      <c r="F111" s="111"/>
      <c r="G111" s="111"/>
      <c r="H111" s="111"/>
      <c r="I111" s="111"/>
      <c r="J111" s="112">
        <f>J222</f>
        <v>0</v>
      </c>
      <c r="L111" s="109"/>
    </row>
    <row r="112" spans="2:12" s="10" customFormat="1" ht="19.9" customHeight="1" hidden="1">
      <c r="B112" s="109"/>
      <c r="D112" s="110" t="s">
        <v>111</v>
      </c>
      <c r="E112" s="111"/>
      <c r="F112" s="111"/>
      <c r="G112" s="111"/>
      <c r="H112" s="111"/>
      <c r="I112" s="111"/>
      <c r="J112" s="112">
        <f>J232</f>
        <v>0</v>
      </c>
      <c r="L112" s="109"/>
    </row>
    <row r="113" spans="2:12" s="10" customFormat="1" ht="19.9" customHeight="1" hidden="1">
      <c r="B113" s="109"/>
      <c r="D113" s="110" t="s">
        <v>112</v>
      </c>
      <c r="E113" s="111"/>
      <c r="F113" s="111"/>
      <c r="G113" s="111"/>
      <c r="H113" s="111"/>
      <c r="I113" s="111"/>
      <c r="J113" s="112">
        <f>J240</f>
        <v>0</v>
      </c>
      <c r="L113" s="109"/>
    </row>
    <row r="114" spans="2:12" s="10" customFormat="1" ht="19.9" customHeight="1" hidden="1">
      <c r="B114" s="109"/>
      <c r="D114" s="110" t="s">
        <v>113</v>
      </c>
      <c r="E114" s="111"/>
      <c r="F114" s="111"/>
      <c r="G114" s="111"/>
      <c r="H114" s="111"/>
      <c r="I114" s="111"/>
      <c r="J114" s="112">
        <f>J254</f>
        <v>0</v>
      </c>
      <c r="L114" s="109"/>
    </row>
    <row r="115" spans="2:12" s="10" customFormat="1" ht="19.9" customHeight="1" hidden="1">
      <c r="B115" s="109"/>
      <c r="D115" s="110" t="s">
        <v>114</v>
      </c>
      <c r="E115" s="111"/>
      <c r="F115" s="111"/>
      <c r="G115" s="111"/>
      <c r="H115" s="111"/>
      <c r="I115" s="111"/>
      <c r="J115" s="112">
        <f>J266</f>
        <v>0</v>
      </c>
      <c r="L115" s="109"/>
    </row>
    <row r="116" spans="2:12" s="10" customFormat="1" ht="19.9" customHeight="1" hidden="1">
      <c r="B116" s="109"/>
      <c r="D116" s="110" t="s">
        <v>115</v>
      </c>
      <c r="E116" s="111"/>
      <c r="F116" s="111"/>
      <c r="G116" s="111"/>
      <c r="H116" s="111"/>
      <c r="I116" s="111"/>
      <c r="J116" s="112">
        <f>J270</f>
        <v>0</v>
      </c>
      <c r="L116" s="109"/>
    </row>
    <row r="117" spans="1:31" s="2" customFormat="1" ht="21.75" customHeight="1" hidden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 hidden="1">
      <c r="A118" s="29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ht="12" hidden="1"/>
    <row r="120" ht="12" hidden="1"/>
    <row r="121" ht="12" hidden="1"/>
    <row r="122" spans="1:31" s="2" customFormat="1" ht="6.95" customHeight="1">
      <c r="A122" s="29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4.95" customHeight="1">
      <c r="A123" s="29"/>
      <c r="B123" s="30"/>
      <c r="C123" s="18" t="s">
        <v>116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16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09" t="str">
        <f>E7</f>
        <v>DPS 1150 Litomyšl - II. etapa</v>
      </c>
      <c r="F126" s="210"/>
      <c r="G126" s="210"/>
      <c r="H126" s="210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89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30" customHeight="1">
      <c r="A128" s="29"/>
      <c r="B128" s="30"/>
      <c r="C128" s="29"/>
      <c r="D128" s="29"/>
      <c r="E128" s="195" t="str">
        <f>E9</f>
        <v>DPS 1150 - Rekonstrukce rozvodů ÚT a ZTI, Litomyšl - II. etapa</v>
      </c>
      <c r="F128" s="208"/>
      <c r="G128" s="208"/>
      <c r="H128" s="208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2" customHeight="1">
      <c r="A130" s="29"/>
      <c r="B130" s="30"/>
      <c r="C130" s="24" t="s">
        <v>20</v>
      </c>
      <c r="D130" s="29"/>
      <c r="E130" s="29"/>
      <c r="F130" s="22" t="str">
        <f>F12</f>
        <v>Litomyšl</v>
      </c>
      <c r="G130" s="29"/>
      <c r="H130" s="29"/>
      <c r="I130" s="24" t="s">
        <v>22</v>
      </c>
      <c r="J130" s="52" t="str">
        <f>IF(J12="","",J12)</f>
        <v>22. 5. 2023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15.2" customHeight="1">
      <c r="A132" s="29"/>
      <c r="B132" s="30"/>
      <c r="C132" s="24" t="s">
        <v>24</v>
      </c>
      <c r="D132" s="29"/>
      <c r="E132" s="29"/>
      <c r="F132" s="22" t="str">
        <f>E15</f>
        <v>Město Litomyšl</v>
      </c>
      <c r="G132" s="29"/>
      <c r="H132" s="29"/>
      <c r="I132" s="24" t="s">
        <v>32</v>
      </c>
      <c r="J132" s="27" t="str">
        <f>E21</f>
        <v xml:space="preserve">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15.2" customHeight="1">
      <c r="A133" s="29"/>
      <c r="B133" s="30"/>
      <c r="C133" s="24" t="s">
        <v>30</v>
      </c>
      <c r="D133" s="29"/>
      <c r="E133" s="29"/>
      <c r="F133" s="22" t="str">
        <f>IF(E18="","",E18)</f>
        <v>Vyplň údaj</v>
      </c>
      <c r="G133" s="29"/>
      <c r="H133" s="29"/>
      <c r="I133" s="24" t="s">
        <v>35</v>
      </c>
      <c r="J133" s="27">
        <f>E24</f>
        <v>0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11" customFormat="1" ht="29.25" customHeight="1">
      <c r="A135" s="113"/>
      <c r="B135" s="114"/>
      <c r="C135" s="115" t="s">
        <v>117</v>
      </c>
      <c r="D135" s="116" t="s">
        <v>63</v>
      </c>
      <c r="E135" s="116" t="s">
        <v>59</v>
      </c>
      <c r="F135" s="116" t="s">
        <v>60</v>
      </c>
      <c r="G135" s="116" t="s">
        <v>118</v>
      </c>
      <c r="H135" s="116" t="s">
        <v>119</v>
      </c>
      <c r="I135" s="116" t="s">
        <v>120</v>
      </c>
      <c r="J135" s="117" t="s">
        <v>93</v>
      </c>
      <c r="K135" s="118" t="s">
        <v>121</v>
      </c>
      <c r="L135" s="119"/>
      <c r="M135" s="59" t="s">
        <v>1</v>
      </c>
      <c r="N135" s="60" t="s">
        <v>42</v>
      </c>
      <c r="O135" s="60" t="s">
        <v>122</v>
      </c>
      <c r="P135" s="60" t="s">
        <v>123</v>
      </c>
      <c r="Q135" s="60" t="s">
        <v>124</v>
      </c>
      <c r="R135" s="60" t="s">
        <v>125</v>
      </c>
      <c r="S135" s="60" t="s">
        <v>126</v>
      </c>
      <c r="T135" s="61" t="s">
        <v>127</v>
      </c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</row>
    <row r="136" spans="1:63" s="2" customFormat="1" ht="22.9" customHeight="1">
      <c r="A136" s="29"/>
      <c r="B136" s="30"/>
      <c r="C136" s="66" t="s">
        <v>128</v>
      </c>
      <c r="D136" s="29"/>
      <c r="E136" s="29"/>
      <c r="F136" s="29"/>
      <c r="G136" s="29"/>
      <c r="H136" s="29"/>
      <c r="I136" s="29"/>
      <c r="J136" s="120">
        <f>BK136</f>
        <v>0</v>
      </c>
      <c r="K136" s="29"/>
      <c r="L136" s="30"/>
      <c r="M136" s="62"/>
      <c r="N136" s="53"/>
      <c r="O136" s="63"/>
      <c r="P136" s="121">
        <f>P137+P185</f>
        <v>0</v>
      </c>
      <c r="Q136" s="63"/>
      <c r="R136" s="121">
        <f>R137+R185</f>
        <v>0.5410600000000001</v>
      </c>
      <c r="S136" s="63"/>
      <c r="T136" s="122">
        <f>T137+T185</f>
        <v>0.13446000000000002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77</v>
      </c>
      <c r="AU136" s="14" t="s">
        <v>95</v>
      </c>
      <c r="BK136" s="123">
        <f>BK137+BK185</f>
        <v>0</v>
      </c>
    </row>
    <row r="137" spans="2:63" s="12" customFormat="1" ht="25.9" customHeight="1">
      <c r="B137" s="124"/>
      <c r="D137" s="125" t="s">
        <v>77</v>
      </c>
      <c r="E137" s="126" t="s">
        <v>129</v>
      </c>
      <c r="F137" s="126" t="s">
        <v>130</v>
      </c>
      <c r="I137" s="127"/>
      <c r="J137" s="128">
        <f>BK137</f>
        <v>0</v>
      </c>
      <c r="L137" s="124"/>
      <c r="M137" s="129"/>
      <c r="N137" s="130"/>
      <c r="O137" s="130"/>
      <c r="P137" s="131">
        <f>P138+P141+P143+P147+P150+P152+P159+P161+P171+P176</f>
        <v>0</v>
      </c>
      <c r="Q137" s="130"/>
      <c r="R137" s="131">
        <f>R138+R141+R143+R147+R150+R152+R159+R161+R171+R176</f>
        <v>0.03008</v>
      </c>
      <c r="S137" s="130"/>
      <c r="T137" s="132">
        <f>T138+T141+T143+T147+T150+T152+T159+T161+T171+T176</f>
        <v>0</v>
      </c>
      <c r="AR137" s="125" t="s">
        <v>8</v>
      </c>
      <c r="AT137" s="133" t="s">
        <v>77</v>
      </c>
      <c r="AU137" s="133" t="s">
        <v>78</v>
      </c>
      <c r="AY137" s="125" t="s">
        <v>131</v>
      </c>
      <c r="BK137" s="134">
        <f>BK138+BK141+BK143+BK147+BK150+BK152+BK159+BK161+BK171+BK176</f>
        <v>0</v>
      </c>
    </row>
    <row r="138" spans="2:63" s="12" customFormat="1" ht="22.9" customHeight="1">
      <c r="B138" s="124"/>
      <c r="D138" s="125" t="s">
        <v>77</v>
      </c>
      <c r="E138" s="135" t="s">
        <v>132</v>
      </c>
      <c r="F138" s="135" t="s">
        <v>133</v>
      </c>
      <c r="I138" s="127"/>
      <c r="J138" s="136">
        <f>BK138</f>
        <v>0</v>
      </c>
      <c r="L138" s="124"/>
      <c r="M138" s="129"/>
      <c r="N138" s="130"/>
      <c r="O138" s="130"/>
      <c r="P138" s="131">
        <f>SUM(P139:P140)</f>
        <v>0</v>
      </c>
      <c r="Q138" s="130"/>
      <c r="R138" s="131">
        <f>SUM(R139:R140)</f>
        <v>0</v>
      </c>
      <c r="S138" s="130"/>
      <c r="T138" s="132">
        <f>SUM(T139:T140)</f>
        <v>0</v>
      </c>
      <c r="AR138" s="125" t="s">
        <v>8</v>
      </c>
      <c r="AT138" s="133" t="s">
        <v>77</v>
      </c>
      <c r="AU138" s="133" t="s">
        <v>8</v>
      </c>
      <c r="AY138" s="125" t="s">
        <v>131</v>
      </c>
      <c r="BK138" s="134">
        <f>SUM(BK139:BK140)</f>
        <v>0</v>
      </c>
    </row>
    <row r="139" spans="1:65" s="2" customFormat="1" ht="24.2" customHeight="1">
      <c r="A139" s="29"/>
      <c r="B139" s="137"/>
      <c r="C139" s="138" t="s">
        <v>134</v>
      </c>
      <c r="D139" s="138" t="s">
        <v>135</v>
      </c>
      <c r="E139" s="139" t="s">
        <v>136</v>
      </c>
      <c r="F139" s="140" t="s">
        <v>137</v>
      </c>
      <c r="G139" s="141" t="s">
        <v>138</v>
      </c>
      <c r="H139" s="142">
        <v>12</v>
      </c>
      <c r="I139" s="143"/>
      <c r="J139" s="144">
        <f>ROUND(I139*H139,0)</f>
        <v>0</v>
      </c>
      <c r="K139" s="145"/>
      <c r="L139" s="30"/>
      <c r="M139" s="146" t="s">
        <v>1</v>
      </c>
      <c r="N139" s="147" t="s">
        <v>43</v>
      </c>
      <c r="O139" s="55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0" t="s">
        <v>139</v>
      </c>
      <c r="AT139" s="150" t="s">
        <v>135</v>
      </c>
      <c r="AU139" s="150" t="s">
        <v>87</v>
      </c>
      <c r="AY139" s="14" t="s">
        <v>131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4" t="s">
        <v>8</v>
      </c>
      <c r="BK139" s="151">
        <f>ROUND(I139*H139,0)</f>
        <v>0</v>
      </c>
      <c r="BL139" s="14" t="s">
        <v>139</v>
      </c>
      <c r="BM139" s="150" t="s">
        <v>140</v>
      </c>
    </row>
    <row r="140" spans="1:65" s="2" customFormat="1" ht="16.5" customHeight="1">
      <c r="A140" s="29"/>
      <c r="B140" s="137"/>
      <c r="C140" s="138" t="s">
        <v>141</v>
      </c>
      <c r="D140" s="138" t="s">
        <v>135</v>
      </c>
      <c r="E140" s="139" t="s">
        <v>142</v>
      </c>
      <c r="F140" s="140" t="s">
        <v>143</v>
      </c>
      <c r="G140" s="141" t="s">
        <v>144</v>
      </c>
      <c r="H140" s="142">
        <v>6.25</v>
      </c>
      <c r="I140" s="143"/>
      <c r="J140" s="144">
        <f>ROUND(I140*H140,0)</f>
        <v>0</v>
      </c>
      <c r="K140" s="145"/>
      <c r="L140" s="30"/>
      <c r="M140" s="146" t="s">
        <v>1</v>
      </c>
      <c r="N140" s="147" t="s">
        <v>43</v>
      </c>
      <c r="O140" s="55"/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0" t="s">
        <v>139</v>
      </c>
      <c r="AT140" s="150" t="s">
        <v>135</v>
      </c>
      <c r="AU140" s="150" t="s">
        <v>87</v>
      </c>
      <c r="AY140" s="14" t="s">
        <v>131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4" t="s">
        <v>8</v>
      </c>
      <c r="BK140" s="151">
        <f>ROUND(I140*H140,0)</f>
        <v>0</v>
      </c>
      <c r="BL140" s="14" t="s">
        <v>139</v>
      </c>
      <c r="BM140" s="150" t="s">
        <v>145</v>
      </c>
    </row>
    <row r="141" spans="2:63" s="12" customFormat="1" ht="22.9" customHeight="1">
      <c r="B141" s="124"/>
      <c r="D141" s="125" t="s">
        <v>77</v>
      </c>
      <c r="E141" s="135" t="s">
        <v>146</v>
      </c>
      <c r="F141" s="135" t="s">
        <v>147</v>
      </c>
      <c r="I141" s="127"/>
      <c r="J141" s="136">
        <f>BK141</f>
        <v>0</v>
      </c>
      <c r="L141" s="124"/>
      <c r="M141" s="129"/>
      <c r="N141" s="130"/>
      <c r="O141" s="130"/>
      <c r="P141" s="131">
        <f>P142</f>
        <v>0</v>
      </c>
      <c r="Q141" s="130"/>
      <c r="R141" s="131">
        <f>R142</f>
        <v>0</v>
      </c>
      <c r="S141" s="130"/>
      <c r="T141" s="132">
        <f>T142</f>
        <v>0</v>
      </c>
      <c r="AR141" s="125" t="s">
        <v>8</v>
      </c>
      <c r="AT141" s="133" t="s">
        <v>77</v>
      </c>
      <c r="AU141" s="133" t="s">
        <v>8</v>
      </c>
      <c r="AY141" s="125" t="s">
        <v>131</v>
      </c>
      <c r="BK141" s="134">
        <f>BK142</f>
        <v>0</v>
      </c>
    </row>
    <row r="142" spans="1:65" s="2" customFormat="1" ht="24.2" customHeight="1">
      <c r="A142" s="29"/>
      <c r="B142" s="137"/>
      <c r="C142" s="138" t="s">
        <v>148</v>
      </c>
      <c r="D142" s="138" t="s">
        <v>135</v>
      </c>
      <c r="E142" s="139" t="s">
        <v>149</v>
      </c>
      <c r="F142" s="140" t="s">
        <v>150</v>
      </c>
      <c r="G142" s="141" t="s">
        <v>144</v>
      </c>
      <c r="H142" s="142">
        <v>15.5</v>
      </c>
      <c r="I142" s="143"/>
      <c r="J142" s="144">
        <f>ROUND(I142*H142,0)</f>
        <v>0</v>
      </c>
      <c r="K142" s="145"/>
      <c r="L142" s="30"/>
      <c r="M142" s="146" t="s">
        <v>1</v>
      </c>
      <c r="N142" s="147" t="s">
        <v>43</v>
      </c>
      <c r="O142" s="55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0" t="s">
        <v>139</v>
      </c>
      <c r="AT142" s="150" t="s">
        <v>135</v>
      </c>
      <c r="AU142" s="150" t="s">
        <v>87</v>
      </c>
      <c r="AY142" s="14" t="s">
        <v>131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4" t="s">
        <v>8</v>
      </c>
      <c r="BK142" s="151">
        <f>ROUND(I142*H142,0)</f>
        <v>0</v>
      </c>
      <c r="BL142" s="14" t="s">
        <v>139</v>
      </c>
      <c r="BM142" s="150" t="s">
        <v>151</v>
      </c>
    </row>
    <row r="143" spans="2:63" s="12" customFormat="1" ht="22.9" customHeight="1">
      <c r="B143" s="124"/>
      <c r="D143" s="125" t="s">
        <v>77</v>
      </c>
      <c r="E143" s="135" t="s">
        <v>139</v>
      </c>
      <c r="F143" s="135" t="s">
        <v>152</v>
      </c>
      <c r="I143" s="127"/>
      <c r="J143" s="136">
        <f>BK143</f>
        <v>0</v>
      </c>
      <c r="L143" s="124"/>
      <c r="M143" s="129"/>
      <c r="N143" s="130"/>
      <c r="O143" s="130"/>
      <c r="P143" s="131">
        <f>SUM(P144:P146)</f>
        <v>0</v>
      </c>
      <c r="Q143" s="130"/>
      <c r="R143" s="131">
        <f>SUM(R144:R146)</f>
        <v>0</v>
      </c>
      <c r="S143" s="130"/>
      <c r="T143" s="132">
        <f>SUM(T144:T146)</f>
        <v>0</v>
      </c>
      <c r="AR143" s="125" t="s">
        <v>8</v>
      </c>
      <c r="AT143" s="133" t="s">
        <v>77</v>
      </c>
      <c r="AU143" s="133" t="s">
        <v>8</v>
      </c>
      <c r="AY143" s="125" t="s">
        <v>131</v>
      </c>
      <c r="BK143" s="134">
        <f>SUM(BK144:BK146)</f>
        <v>0</v>
      </c>
    </row>
    <row r="144" spans="1:65" s="2" customFormat="1" ht="16.5" customHeight="1">
      <c r="A144" s="29"/>
      <c r="B144" s="137"/>
      <c r="C144" s="138" t="s">
        <v>153</v>
      </c>
      <c r="D144" s="138" t="s">
        <v>135</v>
      </c>
      <c r="E144" s="139" t="s">
        <v>154</v>
      </c>
      <c r="F144" s="140" t="s">
        <v>155</v>
      </c>
      <c r="G144" s="141" t="s">
        <v>144</v>
      </c>
      <c r="H144" s="142">
        <v>72.39</v>
      </c>
      <c r="I144" s="143"/>
      <c r="J144" s="144">
        <f>ROUND(I144*H144,0)</f>
        <v>0</v>
      </c>
      <c r="K144" s="145"/>
      <c r="L144" s="30"/>
      <c r="M144" s="146" t="s">
        <v>1</v>
      </c>
      <c r="N144" s="147" t="s">
        <v>43</v>
      </c>
      <c r="O144" s="55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0" t="s">
        <v>139</v>
      </c>
      <c r="AT144" s="150" t="s">
        <v>135</v>
      </c>
      <c r="AU144" s="150" t="s">
        <v>87</v>
      </c>
      <c r="AY144" s="14" t="s">
        <v>131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4" t="s">
        <v>8</v>
      </c>
      <c r="BK144" s="151">
        <f>ROUND(I144*H144,0)</f>
        <v>0</v>
      </c>
      <c r="BL144" s="14" t="s">
        <v>139</v>
      </c>
      <c r="BM144" s="150" t="s">
        <v>156</v>
      </c>
    </row>
    <row r="145" spans="1:65" s="2" customFormat="1" ht="21.75" customHeight="1">
      <c r="A145" s="29"/>
      <c r="B145" s="137"/>
      <c r="C145" s="138" t="s">
        <v>157</v>
      </c>
      <c r="D145" s="138" t="s">
        <v>135</v>
      </c>
      <c r="E145" s="139" t="s">
        <v>158</v>
      </c>
      <c r="F145" s="140" t="s">
        <v>159</v>
      </c>
      <c r="G145" s="141" t="s">
        <v>144</v>
      </c>
      <c r="H145" s="142">
        <v>10.72</v>
      </c>
      <c r="I145" s="143"/>
      <c r="J145" s="144">
        <f>ROUND(I145*H145,0)</f>
        <v>0</v>
      </c>
      <c r="K145" s="145"/>
      <c r="L145" s="30"/>
      <c r="M145" s="146" t="s">
        <v>1</v>
      </c>
      <c r="N145" s="147" t="s">
        <v>43</v>
      </c>
      <c r="O145" s="55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0" t="s">
        <v>139</v>
      </c>
      <c r="AT145" s="150" t="s">
        <v>135</v>
      </c>
      <c r="AU145" s="150" t="s">
        <v>87</v>
      </c>
      <c r="AY145" s="14" t="s">
        <v>131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4" t="s">
        <v>8</v>
      </c>
      <c r="BK145" s="151">
        <f>ROUND(I145*H145,0)</f>
        <v>0</v>
      </c>
      <c r="BL145" s="14" t="s">
        <v>139</v>
      </c>
      <c r="BM145" s="150" t="s">
        <v>160</v>
      </c>
    </row>
    <row r="146" spans="1:65" s="2" customFormat="1" ht="24.2" customHeight="1">
      <c r="A146" s="29"/>
      <c r="B146" s="137"/>
      <c r="C146" s="138" t="s">
        <v>161</v>
      </c>
      <c r="D146" s="138" t="s">
        <v>135</v>
      </c>
      <c r="E146" s="139" t="s">
        <v>162</v>
      </c>
      <c r="F146" s="140" t="s">
        <v>163</v>
      </c>
      <c r="G146" s="141" t="s">
        <v>144</v>
      </c>
      <c r="H146" s="142">
        <v>10</v>
      </c>
      <c r="I146" s="143"/>
      <c r="J146" s="144">
        <f>ROUND(I146*H146,0)</f>
        <v>0</v>
      </c>
      <c r="K146" s="145"/>
      <c r="L146" s="30"/>
      <c r="M146" s="146" t="s">
        <v>1</v>
      </c>
      <c r="N146" s="147" t="s">
        <v>43</v>
      </c>
      <c r="O146" s="55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0" t="s">
        <v>139</v>
      </c>
      <c r="AT146" s="150" t="s">
        <v>135</v>
      </c>
      <c r="AU146" s="150" t="s">
        <v>87</v>
      </c>
      <c r="AY146" s="14" t="s">
        <v>131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4" t="s">
        <v>8</v>
      </c>
      <c r="BK146" s="151">
        <f>ROUND(I146*H146,0)</f>
        <v>0</v>
      </c>
      <c r="BL146" s="14" t="s">
        <v>139</v>
      </c>
      <c r="BM146" s="150" t="s">
        <v>164</v>
      </c>
    </row>
    <row r="147" spans="2:63" s="12" customFormat="1" ht="22.9" customHeight="1">
      <c r="B147" s="124"/>
      <c r="D147" s="125" t="s">
        <v>77</v>
      </c>
      <c r="E147" s="135" t="s">
        <v>165</v>
      </c>
      <c r="F147" s="135" t="s">
        <v>166</v>
      </c>
      <c r="I147" s="127"/>
      <c r="J147" s="136">
        <f>BK147</f>
        <v>0</v>
      </c>
      <c r="L147" s="124"/>
      <c r="M147" s="129"/>
      <c r="N147" s="130"/>
      <c r="O147" s="130"/>
      <c r="P147" s="131">
        <f>SUM(P148:P149)</f>
        <v>0</v>
      </c>
      <c r="Q147" s="130"/>
      <c r="R147" s="131">
        <f>SUM(R148:R149)</f>
        <v>0</v>
      </c>
      <c r="S147" s="130"/>
      <c r="T147" s="132">
        <f>SUM(T148:T149)</f>
        <v>0</v>
      </c>
      <c r="AR147" s="125" t="s">
        <v>8</v>
      </c>
      <c r="AT147" s="133" t="s">
        <v>77</v>
      </c>
      <c r="AU147" s="133" t="s">
        <v>8</v>
      </c>
      <c r="AY147" s="125" t="s">
        <v>131</v>
      </c>
      <c r="BK147" s="134">
        <f>SUM(BK148:BK149)</f>
        <v>0</v>
      </c>
    </row>
    <row r="148" spans="1:65" s="2" customFormat="1" ht="24.2" customHeight="1">
      <c r="A148" s="29"/>
      <c r="B148" s="137"/>
      <c r="C148" s="138" t="s">
        <v>167</v>
      </c>
      <c r="D148" s="138" t="s">
        <v>135</v>
      </c>
      <c r="E148" s="139" t="s">
        <v>168</v>
      </c>
      <c r="F148" s="140" t="s">
        <v>169</v>
      </c>
      <c r="G148" s="141" t="s">
        <v>170</v>
      </c>
      <c r="H148" s="142">
        <v>50.9</v>
      </c>
      <c r="I148" s="143"/>
      <c r="J148" s="144">
        <f>ROUND(I148*H148,0)</f>
        <v>0</v>
      </c>
      <c r="K148" s="145"/>
      <c r="L148" s="30"/>
      <c r="M148" s="146" t="s">
        <v>1</v>
      </c>
      <c r="N148" s="147" t="s">
        <v>43</v>
      </c>
      <c r="O148" s="55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0" t="s">
        <v>139</v>
      </c>
      <c r="AT148" s="150" t="s">
        <v>135</v>
      </c>
      <c r="AU148" s="150" t="s">
        <v>87</v>
      </c>
      <c r="AY148" s="14" t="s">
        <v>131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4" t="s">
        <v>8</v>
      </c>
      <c r="BK148" s="151">
        <f>ROUND(I148*H148,0)</f>
        <v>0</v>
      </c>
      <c r="BL148" s="14" t="s">
        <v>139</v>
      </c>
      <c r="BM148" s="150" t="s">
        <v>171</v>
      </c>
    </row>
    <row r="149" spans="1:65" s="2" customFormat="1" ht="24.2" customHeight="1">
      <c r="A149" s="29"/>
      <c r="B149" s="137"/>
      <c r="C149" s="138" t="s">
        <v>172</v>
      </c>
      <c r="D149" s="138" t="s">
        <v>135</v>
      </c>
      <c r="E149" s="139" t="s">
        <v>173</v>
      </c>
      <c r="F149" s="140" t="s">
        <v>174</v>
      </c>
      <c r="G149" s="141" t="s">
        <v>144</v>
      </c>
      <c r="H149" s="142">
        <v>12.5</v>
      </c>
      <c r="I149" s="143"/>
      <c r="J149" s="144">
        <f>ROUND(I149*H149,0)</f>
        <v>0</v>
      </c>
      <c r="K149" s="145"/>
      <c r="L149" s="30"/>
      <c r="M149" s="146" t="s">
        <v>1</v>
      </c>
      <c r="N149" s="147" t="s">
        <v>43</v>
      </c>
      <c r="O149" s="55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0" t="s">
        <v>139</v>
      </c>
      <c r="AT149" s="150" t="s">
        <v>135</v>
      </c>
      <c r="AU149" s="150" t="s">
        <v>87</v>
      </c>
      <c r="AY149" s="14" t="s">
        <v>131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4" t="s">
        <v>8</v>
      </c>
      <c r="BK149" s="151">
        <f>ROUND(I149*H149,0)</f>
        <v>0</v>
      </c>
      <c r="BL149" s="14" t="s">
        <v>139</v>
      </c>
      <c r="BM149" s="150" t="s">
        <v>175</v>
      </c>
    </row>
    <row r="150" spans="2:63" s="12" customFormat="1" ht="22.9" customHeight="1">
      <c r="B150" s="124"/>
      <c r="D150" s="125" t="s">
        <v>77</v>
      </c>
      <c r="E150" s="135" t="s">
        <v>176</v>
      </c>
      <c r="F150" s="135" t="s">
        <v>177</v>
      </c>
      <c r="I150" s="127"/>
      <c r="J150" s="136">
        <f>BK150</f>
        <v>0</v>
      </c>
      <c r="L150" s="124"/>
      <c r="M150" s="129"/>
      <c r="N150" s="130"/>
      <c r="O150" s="130"/>
      <c r="P150" s="131">
        <f>P151</f>
        <v>0</v>
      </c>
      <c r="Q150" s="130"/>
      <c r="R150" s="131">
        <f>R151</f>
        <v>0</v>
      </c>
      <c r="S150" s="130"/>
      <c r="T150" s="132">
        <f>T151</f>
        <v>0</v>
      </c>
      <c r="AR150" s="125" t="s">
        <v>8</v>
      </c>
      <c r="AT150" s="133" t="s">
        <v>77</v>
      </c>
      <c r="AU150" s="133" t="s">
        <v>8</v>
      </c>
      <c r="AY150" s="125" t="s">
        <v>131</v>
      </c>
      <c r="BK150" s="134">
        <f>BK151</f>
        <v>0</v>
      </c>
    </row>
    <row r="151" spans="1:65" s="2" customFormat="1" ht="24.2" customHeight="1">
      <c r="A151" s="29"/>
      <c r="B151" s="137"/>
      <c r="C151" s="138" t="s">
        <v>165</v>
      </c>
      <c r="D151" s="138" t="s">
        <v>135</v>
      </c>
      <c r="E151" s="139" t="s">
        <v>178</v>
      </c>
      <c r="F151" s="140" t="s">
        <v>179</v>
      </c>
      <c r="G151" s="141" t="s">
        <v>144</v>
      </c>
      <c r="H151" s="142">
        <v>1</v>
      </c>
      <c r="I151" s="143"/>
      <c r="J151" s="144">
        <f>ROUND(I151*H151,0)</f>
        <v>0</v>
      </c>
      <c r="K151" s="145"/>
      <c r="L151" s="30"/>
      <c r="M151" s="146" t="s">
        <v>1</v>
      </c>
      <c r="N151" s="147" t="s">
        <v>43</v>
      </c>
      <c r="O151" s="55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0" t="s">
        <v>139</v>
      </c>
      <c r="AT151" s="150" t="s">
        <v>135</v>
      </c>
      <c r="AU151" s="150" t="s">
        <v>87</v>
      </c>
      <c r="AY151" s="14" t="s">
        <v>131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8</v>
      </c>
      <c r="BK151" s="151">
        <f>ROUND(I151*H151,0)</f>
        <v>0</v>
      </c>
      <c r="BL151" s="14" t="s">
        <v>139</v>
      </c>
      <c r="BM151" s="150" t="s">
        <v>180</v>
      </c>
    </row>
    <row r="152" spans="2:63" s="12" customFormat="1" ht="22.9" customHeight="1">
      <c r="B152" s="124"/>
      <c r="D152" s="125" t="s">
        <v>77</v>
      </c>
      <c r="E152" s="135" t="s">
        <v>181</v>
      </c>
      <c r="F152" s="135" t="s">
        <v>182</v>
      </c>
      <c r="I152" s="127"/>
      <c r="J152" s="136">
        <f>BK152</f>
        <v>0</v>
      </c>
      <c r="L152" s="124"/>
      <c r="M152" s="129"/>
      <c r="N152" s="130"/>
      <c r="O152" s="130"/>
      <c r="P152" s="131">
        <f>SUM(P153:P158)</f>
        <v>0</v>
      </c>
      <c r="Q152" s="130"/>
      <c r="R152" s="131">
        <f>SUM(R153:R158)</f>
        <v>0</v>
      </c>
      <c r="S152" s="130"/>
      <c r="T152" s="132">
        <f>SUM(T153:T158)</f>
        <v>0</v>
      </c>
      <c r="AR152" s="125" t="s">
        <v>8</v>
      </c>
      <c r="AT152" s="133" t="s">
        <v>77</v>
      </c>
      <c r="AU152" s="133" t="s">
        <v>8</v>
      </c>
      <c r="AY152" s="125" t="s">
        <v>131</v>
      </c>
      <c r="BK152" s="134">
        <f>SUM(BK153:BK158)</f>
        <v>0</v>
      </c>
    </row>
    <row r="153" spans="1:65" s="2" customFormat="1" ht="16.5" customHeight="1">
      <c r="A153" s="29"/>
      <c r="B153" s="137"/>
      <c r="C153" s="138" t="s">
        <v>183</v>
      </c>
      <c r="D153" s="138" t="s">
        <v>135</v>
      </c>
      <c r="E153" s="139" t="s">
        <v>184</v>
      </c>
      <c r="F153" s="140" t="s">
        <v>185</v>
      </c>
      <c r="G153" s="141" t="s">
        <v>186</v>
      </c>
      <c r="H153" s="142">
        <v>1</v>
      </c>
      <c r="I153" s="143"/>
      <c r="J153" s="144">
        <f aca="true" t="shared" si="0" ref="J153:J158">ROUND(I153*H153,0)</f>
        <v>0</v>
      </c>
      <c r="K153" s="145"/>
      <c r="L153" s="30"/>
      <c r="M153" s="146" t="s">
        <v>1</v>
      </c>
      <c r="N153" s="147" t="s">
        <v>43</v>
      </c>
      <c r="O153" s="55"/>
      <c r="P153" s="148">
        <f aca="true" t="shared" si="1" ref="P153:P158">O153*H153</f>
        <v>0</v>
      </c>
      <c r="Q153" s="148">
        <v>0</v>
      </c>
      <c r="R153" s="148">
        <f aca="true" t="shared" si="2" ref="R153:R158">Q153*H153</f>
        <v>0</v>
      </c>
      <c r="S153" s="148">
        <v>0</v>
      </c>
      <c r="T153" s="149">
        <f aca="true" t="shared" si="3" ref="T153:T15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0" t="s">
        <v>139</v>
      </c>
      <c r="AT153" s="150" t="s">
        <v>135</v>
      </c>
      <c r="AU153" s="150" t="s">
        <v>87</v>
      </c>
      <c r="AY153" s="14" t="s">
        <v>131</v>
      </c>
      <c r="BE153" s="151">
        <f aca="true" t="shared" si="4" ref="BE153:BE158">IF(N153="základní",J153,0)</f>
        <v>0</v>
      </c>
      <c r="BF153" s="151">
        <f aca="true" t="shared" si="5" ref="BF153:BF158">IF(N153="snížená",J153,0)</f>
        <v>0</v>
      </c>
      <c r="BG153" s="151">
        <f aca="true" t="shared" si="6" ref="BG153:BG158">IF(N153="zákl. přenesená",J153,0)</f>
        <v>0</v>
      </c>
      <c r="BH153" s="151">
        <f aca="true" t="shared" si="7" ref="BH153:BH158">IF(N153="sníž. přenesená",J153,0)</f>
        <v>0</v>
      </c>
      <c r="BI153" s="151">
        <f aca="true" t="shared" si="8" ref="BI153:BI158">IF(N153="nulová",J153,0)</f>
        <v>0</v>
      </c>
      <c r="BJ153" s="14" t="s">
        <v>8</v>
      </c>
      <c r="BK153" s="151">
        <f aca="true" t="shared" si="9" ref="BK153:BK158">ROUND(I153*H153,0)</f>
        <v>0</v>
      </c>
      <c r="BL153" s="14" t="s">
        <v>139</v>
      </c>
      <c r="BM153" s="150" t="s">
        <v>187</v>
      </c>
    </row>
    <row r="154" spans="1:65" s="2" customFormat="1" ht="21.75" customHeight="1">
      <c r="A154" s="29"/>
      <c r="B154" s="137"/>
      <c r="C154" s="138" t="s">
        <v>188</v>
      </c>
      <c r="D154" s="138" t="s">
        <v>135</v>
      </c>
      <c r="E154" s="139" t="s">
        <v>189</v>
      </c>
      <c r="F154" s="140" t="s">
        <v>190</v>
      </c>
      <c r="G154" s="141" t="s">
        <v>138</v>
      </c>
      <c r="H154" s="142">
        <v>22</v>
      </c>
      <c r="I154" s="143"/>
      <c r="J154" s="144">
        <f t="shared" si="0"/>
        <v>0</v>
      </c>
      <c r="K154" s="145"/>
      <c r="L154" s="30"/>
      <c r="M154" s="146" t="s">
        <v>1</v>
      </c>
      <c r="N154" s="147" t="s">
        <v>43</v>
      </c>
      <c r="O154" s="55"/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0" t="s">
        <v>139</v>
      </c>
      <c r="AT154" s="150" t="s">
        <v>135</v>
      </c>
      <c r="AU154" s="150" t="s">
        <v>87</v>
      </c>
      <c r="AY154" s="14" t="s">
        <v>131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4" t="s">
        <v>8</v>
      </c>
      <c r="BK154" s="151">
        <f t="shared" si="9"/>
        <v>0</v>
      </c>
      <c r="BL154" s="14" t="s">
        <v>139</v>
      </c>
      <c r="BM154" s="150" t="s">
        <v>191</v>
      </c>
    </row>
    <row r="155" spans="1:65" s="2" customFormat="1" ht="16.5" customHeight="1">
      <c r="A155" s="29"/>
      <c r="B155" s="137"/>
      <c r="C155" s="138" t="s">
        <v>176</v>
      </c>
      <c r="D155" s="138" t="s">
        <v>135</v>
      </c>
      <c r="E155" s="139" t="s">
        <v>192</v>
      </c>
      <c r="F155" s="140" t="s">
        <v>193</v>
      </c>
      <c r="G155" s="141" t="s">
        <v>170</v>
      </c>
      <c r="H155" s="142">
        <v>50.9</v>
      </c>
      <c r="I155" s="143"/>
      <c r="J155" s="144">
        <f t="shared" si="0"/>
        <v>0</v>
      </c>
      <c r="K155" s="145"/>
      <c r="L155" s="30"/>
      <c r="M155" s="146" t="s">
        <v>1</v>
      </c>
      <c r="N155" s="147" t="s">
        <v>43</v>
      </c>
      <c r="O155" s="55"/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0" t="s">
        <v>139</v>
      </c>
      <c r="AT155" s="150" t="s">
        <v>135</v>
      </c>
      <c r="AU155" s="150" t="s">
        <v>87</v>
      </c>
      <c r="AY155" s="14" t="s">
        <v>131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4" t="s">
        <v>8</v>
      </c>
      <c r="BK155" s="151">
        <f t="shared" si="9"/>
        <v>0</v>
      </c>
      <c r="BL155" s="14" t="s">
        <v>139</v>
      </c>
      <c r="BM155" s="150" t="s">
        <v>194</v>
      </c>
    </row>
    <row r="156" spans="1:65" s="2" customFormat="1" ht="21.75" customHeight="1">
      <c r="A156" s="29"/>
      <c r="B156" s="137"/>
      <c r="C156" s="138" t="s">
        <v>195</v>
      </c>
      <c r="D156" s="138" t="s">
        <v>135</v>
      </c>
      <c r="E156" s="139" t="s">
        <v>196</v>
      </c>
      <c r="F156" s="140" t="s">
        <v>197</v>
      </c>
      <c r="G156" s="141" t="s">
        <v>144</v>
      </c>
      <c r="H156" s="142">
        <v>1</v>
      </c>
      <c r="I156" s="143"/>
      <c r="J156" s="144">
        <f t="shared" si="0"/>
        <v>0</v>
      </c>
      <c r="K156" s="145"/>
      <c r="L156" s="30"/>
      <c r="M156" s="146" t="s">
        <v>1</v>
      </c>
      <c r="N156" s="147" t="s">
        <v>43</v>
      </c>
      <c r="O156" s="55"/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0" t="s">
        <v>139</v>
      </c>
      <c r="AT156" s="150" t="s">
        <v>135</v>
      </c>
      <c r="AU156" s="150" t="s">
        <v>87</v>
      </c>
      <c r="AY156" s="14" t="s">
        <v>131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4" t="s">
        <v>8</v>
      </c>
      <c r="BK156" s="151">
        <f t="shared" si="9"/>
        <v>0</v>
      </c>
      <c r="BL156" s="14" t="s">
        <v>139</v>
      </c>
      <c r="BM156" s="150" t="s">
        <v>198</v>
      </c>
    </row>
    <row r="157" spans="1:65" s="2" customFormat="1" ht="16.5" customHeight="1">
      <c r="A157" s="29"/>
      <c r="B157" s="137"/>
      <c r="C157" s="138" t="s">
        <v>199</v>
      </c>
      <c r="D157" s="138" t="s">
        <v>135</v>
      </c>
      <c r="E157" s="139" t="s">
        <v>200</v>
      </c>
      <c r="F157" s="140" t="s">
        <v>201</v>
      </c>
      <c r="G157" s="141" t="s">
        <v>144</v>
      </c>
      <c r="H157" s="142">
        <v>23</v>
      </c>
      <c r="I157" s="143"/>
      <c r="J157" s="144">
        <f t="shared" si="0"/>
        <v>0</v>
      </c>
      <c r="K157" s="145"/>
      <c r="L157" s="30"/>
      <c r="M157" s="146" t="s">
        <v>1</v>
      </c>
      <c r="N157" s="147" t="s">
        <v>43</v>
      </c>
      <c r="O157" s="55"/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0" t="s">
        <v>139</v>
      </c>
      <c r="AT157" s="150" t="s">
        <v>135</v>
      </c>
      <c r="AU157" s="150" t="s">
        <v>87</v>
      </c>
      <c r="AY157" s="14" t="s">
        <v>131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4" t="s">
        <v>8</v>
      </c>
      <c r="BK157" s="151">
        <f t="shared" si="9"/>
        <v>0</v>
      </c>
      <c r="BL157" s="14" t="s">
        <v>139</v>
      </c>
      <c r="BM157" s="150" t="s">
        <v>202</v>
      </c>
    </row>
    <row r="158" spans="1:65" s="2" customFormat="1" ht="16.5" customHeight="1">
      <c r="A158" s="29"/>
      <c r="B158" s="137"/>
      <c r="C158" s="138" t="s">
        <v>203</v>
      </c>
      <c r="D158" s="138" t="s">
        <v>135</v>
      </c>
      <c r="E158" s="139" t="s">
        <v>204</v>
      </c>
      <c r="F158" s="140" t="s">
        <v>205</v>
      </c>
      <c r="G158" s="141" t="s">
        <v>170</v>
      </c>
      <c r="H158" s="142">
        <v>28.2</v>
      </c>
      <c r="I158" s="143"/>
      <c r="J158" s="144">
        <f t="shared" si="0"/>
        <v>0</v>
      </c>
      <c r="K158" s="145"/>
      <c r="L158" s="30"/>
      <c r="M158" s="146" t="s">
        <v>1</v>
      </c>
      <c r="N158" s="147" t="s">
        <v>43</v>
      </c>
      <c r="O158" s="55"/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0" t="s">
        <v>139</v>
      </c>
      <c r="AT158" s="150" t="s">
        <v>135</v>
      </c>
      <c r="AU158" s="150" t="s">
        <v>87</v>
      </c>
      <c r="AY158" s="14" t="s">
        <v>131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4" t="s">
        <v>8</v>
      </c>
      <c r="BK158" s="151">
        <f t="shared" si="9"/>
        <v>0</v>
      </c>
      <c r="BL158" s="14" t="s">
        <v>139</v>
      </c>
      <c r="BM158" s="150" t="s">
        <v>206</v>
      </c>
    </row>
    <row r="159" spans="2:63" s="12" customFormat="1" ht="22.9" customHeight="1">
      <c r="B159" s="124"/>
      <c r="D159" s="125" t="s">
        <v>77</v>
      </c>
      <c r="E159" s="135" t="s">
        <v>207</v>
      </c>
      <c r="F159" s="135" t="s">
        <v>208</v>
      </c>
      <c r="I159" s="127"/>
      <c r="J159" s="136">
        <f>BK159</f>
        <v>0</v>
      </c>
      <c r="L159" s="124"/>
      <c r="M159" s="129"/>
      <c r="N159" s="130"/>
      <c r="O159" s="130"/>
      <c r="P159" s="131">
        <f>P160</f>
        <v>0</v>
      </c>
      <c r="Q159" s="130"/>
      <c r="R159" s="131">
        <f>R160</f>
        <v>0</v>
      </c>
      <c r="S159" s="130"/>
      <c r="T159" s="132">
        <f>T160</f>
        <v>0</v>
      </c>
      <c r="AR159" s="125" t="s">
        <v>8</v>
      </c>
      <c r="AT159" s="133" t="s">
        <v>77</v>
      </c>
      <c r="AU159" s="133" t="s">
        <v>8</v>
      </c>
      <c r="AY159" s="125" t="s">
        <v>131</v>
      </c>
      <c r="BK159" s="134">
        <f>BK160</f>
        <v>0</v>
      </c>
    </row>
    <row r="160" spans="1:65" s="2" customFormat="1" ht="16.5" customHeight="1">
      <c r="A160" s="29"/>
      <c r="B160" s="137"/>
      <c r="C160" s="138" t="s">
        <v>209</v>
      </c>
      <c r="D160" s="138" t="s">
        <v>135</v>
      </c>
      <c r="E160" s="139" t="s">
        <v>210</v>
      </c>
      <c r="F160" s="140" t="s">
        <v>211</v>
      </c>
      <c r="G160" s="141" t="s">
        <v>186</v>
      </c>
      <c r="H160" s="142">
        <v>1</v>
      </c>
      <c r="I160" s="143"/>
      <c r="J160" s="144">
        <f>ROUND(I160*H160,0)</f>
        <v>0</v>
      </c>
      <c r="K160" s="145"/>
      <c r="L160" s="30"/>
      <c r="M160" s="146" t="s">
        <v>1</v>
      </c>
      <c r="N160" s="147" t="s">
        <v>43</v>
      </c>
      <c r="O160" s="55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0" t="s">
        <v>139</v>
      </c>
      <c r="AT160" s="150" t="s">
        <v>135</v>
      </c>
      <c r="AU160" s="150" t="s">
        <v>87</v>
      </c>
      <c r="AY160" s="14" t="s">
        <v>131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8</v>
      </c>
      <c r="BK160" s="151">
        <f>ROUND(I160*H160,0)</f>
        <v>0</v>
      </c>
      <c r="BL160" s="14" t="s">
        <v>139</v>
      </c>
      <c r="BM160" s="150" t="s">
        <v>212</v>
      </c>
    </row>
    <row r="161" spans="2:63" s="12" customFormat="1" ht="22.9" customHeight="1">
      <c r="B161" s="124"/>
      <c r="D161" s="125" t="s">
        <v>77</v>
      </c>
      <c r="E161" s="135" t="s">
        <v>213</v>
      </c>
      <c r="F161" s="135" t="s">
        <v>214</v>
      </c>
      <c r="I161" s="127"/>
      <c r="J161" s="136">
        <f>BK161</f>
        <v>0</v>
      </c>
      <c r="L161" s="124"/>
      <c r="M161" s="129"/>
      <c r="N161" s="130"/>
      <c r="O161" s="130"/>
      <c r="P161" s="131">
        <f>SUM(P162:P170)</f>
        <v>0</v>
      </c>
      <c r="Q161" s="130"/>
      <c r="R161" s="131">
        <f>SUM(R162:R170)</f>
        <v>0.03008</v>
      </c>
      <c r="S161" s="130"/>
      <c r="T161" s="132">
        <f>SUM(T162:T170)</f>
        <v>0</v>
      </c>
      <c r="AR161" s="125" t="s">
        <v>8</v>
      </c>
      <c r="AT161" s="133" t="s">
        <v>77</v>
      </c>
      <c r="AU161" s="133" t="s">
        <v>8</v>
      </c>
      <c r="AY161" s="125" t="s">
        <v>131</v>
      </c>
      <c r="BK161" s="134">
        <f>SUM(BK162:BK170)</f>
        <v>0</v>
      </c>
    </row>
    <row r="162" spans="1:65" s="2" customFormat="1" ht="24.2" customHeight="1">
      <c r="A162" s="29"/>
      <c r="B162" s="137"/>
      <c r="C162" s="138" t="s">
        <v>215</v>
      </c>
      <c r="D162" s="138" t="s">
        <v>135</v>
      </c>
      <c r="E162" s="139" t="s">
        <v>216</v>
      </c>
      <c r="F162" s="140" t="s">
        <v>217</v>
      </c>
      <c r="G162" s="141" t="s">
        <v>218</v>
      </c>
      <c r="H162" s="142">
        <v>6.123</v>
      </c>
      <c r="I162" s="143"/>
      <c r="J162" s="144">
        <f aca="true" t="shared" si="10" ref="J162:J170">ROUND(I162*H162,0)</f>
        <v>0</v>
      </c>
      <c r="K162" s="145"/>
      <c r="L162" s="30"/>
      <c r="M162" s="146" t="s">
        <v>1</v>
      </c>
      <c r="N162" s="147" t="s">
        <v>43</v>
      </c>
      <c r="O162" s="55"/>
      <c r="P162" s="148">
        <f aca="true" t="shared" si="11" ref="P162:P170">O162*H162</f>
        <v>0</v>
      </c>
      <c r="Q162" s="148">
        <v>0</v>
      </c>
      <c r="R162" s="148">
        <f aca="true" t="shared" si="12" ref="R162:R170">Q162*H162</f>
        <v>0</v>
      </c>
      <c r="S162" s="148">
        <v>0</v>
      </c>
      <c r="T162" s="149">
        <f aca="true" t="shared" si="13" ref="T162:T170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0" t="s">
        <v>139</v>
      </c>
      <c r="AT162" s="150" t="s">
        <v>135</v>
      </c>
      <c r="AU162" s="150" t="s">
        <v>87</v>
      </c>
      <c r="AY162" s="14" t="s">
        <v>131</v>
      </c>
      <c r="BE162" s="151">
        <f aca="true" t="shared" si="14" ref="BE162:BE170">IF(N162="základní",J162,0)</f>
        <v>0</v>
      </c>
      <c r="BF162" s="151">
        <f aca="true" t="shared" si="15" ref="BF162:BF170">IF(N162="snížená",J162,0)</f>
        <v>0</v>
      </c>
      <c r="BG162" s="151">
        <f aca="true" t="shared" si="16" ref="BG162:BG170">IF(N162="zákl. přenesená",J162,0)</f>
        <v>0</v>
      </c>
      <c r="BH162" s="151">
        <f aca="true" t="shared" si="17" ref="BH162:BH170">IF(N162="sníž. přenesená",J162,0)</f>
        <v>0</v>
      </c>
      <c r="BI162" s="151">
        <f aca="true" t="shared" si="18" ref="BI162:BI170">IF(N162="nulová",J162,0)</f>
        <v>0</v>
      </c>
      <c r="BJ162" s="14" t="s">
        <v>8</v>
      </c>
      <c r="BK162" s="151">
        <f aca="true" t="shared" si="19" ref="BK162:BK170">ROUND(I162*H162,0)</f>
        <v>0</v>
      </c>
      <c r="BL162" s="14" t="s">
        <v>139</v>
      </c>
      <c r="BM162" s="150" t="s">
        <v>219</v>
      </c>
    </row>
    <row r="163" spans="1:65" s="2" customFormat="1" ht="16.5" customHeight="1">
      <c r="A163" s="29"/>
      <c r="B163" s="137"/>
      <c r="C163" s="138" t="s">
        <v>220</v>
      </c>
      <c r="D163" s="138" t="s">
        <v>135</v>
      </c>
      <c r="E163" s="139" t="s">
        <v>221</v>
      </c>
      <c r="F163" s="140" t="s">
        <v>222</v>
      </c>
      <c r="G163" s="141" t="s">
        <v>218</v>
      </c>
      <c r="H163" s="142">
        <v>73.47</v>
      </c>
      <c r="I163" s="143"/>
      <c r="J163" s="144">
        <f t="shared" si="10"/>
        <v>0</v>
      </c>
      <c r="K163" s="145"/>
      <c r="L163" s="30"/>
      <c r="M163" s="146" t="s">
        <v>1</v>
      </c>
      <c r="N163" s="147" t="s">
        <v>43</v>
      </c>
      <c r="O163" s="55"/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0" t="s">
        <v>139</v>
      </c>
      <c r="AT163" s="150" t="s">
        <v>135</v>
      </c>
      <c r="AU163" s="150" t="s">
        <v>87</v>
      </c>
      <c r="AY163" s="14" t="s">
        <v>131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8</v>
      </c>
      <c r="BK163" s="151">
        <f t="shared" si="19"/>
        <v>0</v>
      </c>
      <c r="BL163" s="14" t="s">
        <v>139</v>
      </c>
      <c r="BM163" s="150" t="s">
        <v>223</v>
      </c>
    </row>
    <row r="164" spans="1:65" s="2" customFormat="1" ht="16.5" customHeight="1">
      <c r="A164" s="29"/>
      <c r="B164" s="137"/>
      <c r="C164" s="138" t="s">
        <v>224</v>
      </c>
      <c r="D164" s="138" t="s">
        <v>135</v>
      </c>
      <c r="E164" s="139" t="s">
        <v>225</v>
      </c>
      <c r="F164" s="140" t="s">
        <v>226</v>
      </c>
      <c r="G164" s="141" t="s">
        <v>218</v>
      </c>
      <c r="H164" s="142">
        <v>6.123</v>
      </c>
      <c r="I164" s="143"/>
      <c r="J164" s="144">
        <f t="shared" si="10"/>
        <v>0</v>
      </c>
      <c r="K164" s="145"/>
      <c r="L164" s="30"/>
      <c r="M164" s="146" t="s">
        <v>1</v>
      </c>
      <c r="N164" s="147" t="s">
        <v>43</v>
      </c>
      <c r="O164" s="55"/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0" t="s">
        <v>139</v>
      </c>
      <c r="AT164" s="150" t="s">
        <v>135</v>
      </c>
      <c r="AU164" s="150" t="s">
        <v>87</v>
      </c>
      <c r="AY164" s="14" t="s">
        <v>131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8</v>
      </c>
      <c r="BK164" s="151">
        <f t="shared" si="19"/>
        <v>0</v>
      </c>
      <c r="BL164" s="14" t="s">
        <v>139</v>
      </c>
      <c r="BM164" s="150" t="s">
        <v>227</v>
      </c>
    </row>
    <row r="165" spans="1:65" s="2" customFormat="1" ht="16.5" customHeight="1">
      <c r="A165" s="29"/>
      <c r="B165" s="137"/>
      <c r="C165" s="138" t="s">
        <v>228</v>
      </c>
      <c r="D165" s="138" t="s">
        <v>135</v>
      </c>
      <c r="E165" s="139" t="s">
        <v>229</v>
      </c>
      <c r="F165" s="140" t="s">
        <v>230</v>
      </c>
      <c r="G165" s="141" t="s">
        <v>218</v>
      </c>
      <c r="H165" s="142">
        <v>73.47</v>
      </c>
      <c r="I165" s="143"/>
      <c r="J165" s="144">
        <f t="shared" si="10"/>
        <v>0</v>
      </c>
      <c r="K165" s="145"/>
      <c r="L165" s="30"/>
      <c r="M165" s="146" t="s">
        <v>1</v>
      </c>
      <c r="N165" s="147" t="s">
        <v>43</v>
      </c>
      <c r="O165" s="55"/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0" t="s">
        <v>139</v>
      </c>
      <c r="AT165" s="150" t="s">
        <v>135</v>
      </c>
      <c r="AU165" s="150" t="s">
        <v>87</v>
      </c>
      <c r="AY165" s="14" t="s">
        <v>131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8</v>
      </c>
      <c r="BK165" s="151">
        <f t="shared" si="19"/>
        <v>0</v>
      </c>
      <c r="BL165" s="14" t="s">
        <v>139</v>
      </c>
      <c r="BM165" s="150" t="s">
        <v>231</v>
      </c>
    </row>
    <row r="166" spans="1:65" s="2" customFormat="1" ht="16.5" customHeight="1">
      <c r="A166" s="29"/>
      <c r="B166" s="137"/>
      <c r="C166" s="138" t="s">
        <v>232</v>
      </c>
      <c r="D166" s="138" t="s">
        <v>135</v>
      </c>
      <c r="E166" s="139" t="s">
        <v>233</v>
      </c>
      <c r="F166" s="140" t="s">
        <v>234</v>
      </c>
      <c r="G166" s="141" t="s">
        <v>218</v>
      </c>
      <c r="H166" s="142">
        <v>6.123</v>
      </c>
      <c r="I166" s="143"/>
      <c r="J166" s="144">
        <f t="shared" si="10"/>
        <v>0</v>
      </c>
      <c r="K166" s="145"/>
      <c r="L166" s="30"/>
      <c r="M166" s="146" t="s">
        <v>1</v>
      </c>
      <c r="N166" s="147" t="s">
        <v>43</v>
      </c>
      <c r="O166" s="55"/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0" t="s">
        <v>139</v>
      </c>
      <c r="AT166" s="150" t="s">
        <v>135</v>
      </c>
      <c r="AU166" s="150" t="s">
        <v>87</v>
      </c>
      <c r="AY166" s="14" t="s">
        <v>131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4" t="s">
        <v>8</v>
      </c>
      <c r="BK166" s="151">
        <f t="shared" si="19"/>
        <v>0</v>
      </c>
      <c r="BL166" s="14" t="s">
        <v>139</v>
      </c>
      <c r="BM166" s="150" t="s">
        <v>235</v>
      </c>
    </row>
    <row r="167" spans="1:65" s="2" customFormat="1" ht="16.5" customHeight="1">
      <c r="A167" s="29"/>
      <c r="B167" s="137"/>
      <c r="C167" s="138" t="s">
        <v>236</v>
      </c>
      <c r="D167" s="138" t="s">
        <v>135</v>
      </c>
      <c r="E167" s="139" t="s">
        <v>237</v>
      </c>
      <c r="F167" s="140" t="s">
        <v>238</v>
      </c>
      <c r="G167" s="141" t="s">
        <v>186</v>
      </c>
      <c r="H167" s="142">
        <v>1</v>
      </c>
      <c r="I167" s="143"/>
      <c r="J167" s="144">
        <f t="shared" si="10"/>
        <v>0</v>
      </c>
      <c r="K167" s="145"/>
      <c r="L167" s="30"/>
      <c r="M167" s="146" t="s">
        <v>1</v>
      </c>
      <c r="N167" s="147" t="s">
        <v>43</v>
      </c>
      <c r="O167" s="55"/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0" t="s">
        <v>139</v>
      </c>
      <c r="AT167" s="150" t="s">
        <v>135</v>
      </c>
      <c r="AU167" s="150" t="s">
        <v>87</v>
      </c>
      <c r="AY167" s="14" t="s">
        <v>131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8</v>
      </c>
      <c r="BK167" s="151">
        <f t="shared" si="19"/>
        <v>0</v>
      </c>
      <c r="BL167" s="14" t="s">
        <v>139</v>
      </c>
      <c r="BM167" s="150" t="s">
        <v>239</v>
      </c>
    </row>
    <row r="168" spans="1:65" s="2" customFormat="1" ht="16.5" customHeight="1">
      <c r="A168" s="29"/>
      <c r="B168" s="137"/>
      <c r="C168" s="138" t="s">
        <v>240</v>
      </c>
      <c r="D168" s="138" t="s">
        <v>135</v>
      </c>
      <c r="E168" s="139" t="s">
        <v>241</v>
      </c>
      <c r="F168" s="140" t="s">
        <v>242</v>
      </c>
      <c r="G168" s="141" t="s">
        <v>243</v>
      </c>
      <c r="H168" s="142">
        <v>30</v>
      </c>
      <c r="I168" s="143"/>
      <c r="J168" s="144">
        <f t="shared" si="10"/>
        <v>0</v>
      </c>
      <c r="K168" s="145"/>
      <c r="L168" s="30"/>
      <c r="M168" s="146" t="s">
        <v>1</v>
      </c>
      <c r="N168" s="147" t="s">
        <v>43</v>
      </c>
      <c r="O168" s="55"/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0" t="s">
        <v>139</v>
      </c>
      <c r="AT168" s="150" t="s">
        <v>135</v>
      </c>
      <c r="AU168" s="150" t="s">
        <v>87</v>
      </c>
      <c r="AY168" s="14" t="s">
        <v>131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8</v>
      </c>
      <c r="BK168" s="151">
        <f t="shared" si="19"/>
        <v>0</v>
      </c>
      <c r="BL168" s="14" t="s">
        <v>139</v>
      </c>
      <c r="BM168" s="150" t="s">
        <v>244</v>
      </c>
    </row>
    <row r="169" spans="1:65" s="2" customFormat="1" ht="24.2" customHeight="1">
      <c r="A169" s="29"/>
      <c r="B169" s="137"/>
      <c r="C169" s="138" t="s">
        <v>245</v>
      </c>
      <c r="D169" s="138" t="s">
        <v>135</v>
      </c>
      <c r="E169" s="139" t="s">
        <v>246</v>
      </c>
      <c r="F169" s="140" t="s">
        <v>247</v>
      </c>
      <c r="G169" s="141" t="s">
        <v>248</v>
      </c>
      <c r="H169" s="142">
        <v>5</v>
      </c>
      <c r="I169" s="143"/>
      <c r="J169" s="144">
        <f t="shared" si="10"/>
        <v>0</v>
      </c>
      <c r="K169" s="145"/>
      <c r="L169" s="30"/>
      <c r="M169" s="146" t="s">
        <v>1</v>
      </c>
      <c r="N169" s="147" t="s">
        <v>43</v>
      </c>
      <c r="O169" s="55"/>
      <c r="P169" s="148">
        <f t="shared" si="11"/>
        <v>0</v>
      </c>
      <c r="Q169" s="148">
        <v>0.00104</v>
      </c>
      <c r="R169" s="148">
        <f t="shared" si="12"/>
        <v>0.0052</v>
      </c>
      <c r="S169" s="148">
        <v>0</v>
      </c>
      <c r="T169" s="14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0" t="s">
        <v>249</v>
      </c>
      <c r="AT169" s="150" t="s">
        <v>135</v>
      </c>
      <c r="AU169" s="150" t="s">
        <v>87</v>
      </c>
      <c r="AY169" s="14" t="s">
        <v>131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8</v>
      </c>
      <c r="BK169" s="151">
        <f t="shared" si="19"/>
        <v>0</v>
      </c>
      <c r="BL169" s="14" t="s">
        <v>249</v>
      </c>
      <c r="BM169" s="150" t="s">
        <v>250</v>
      </c>
    </row>
    <row r="170" spans="1:65" s="2" customFormat="1" ht="24.2" customHeight="1">
      <c r="A170" s="29"/>
      <c r="B170" s="137"/>
      <c r="C170" s="138" t="s">
        <v>251</v>
      </c>
      <c r="D170" s="168" t="s">
        <v>135</v>
      </c>
      <c r="E170" s="139" t="s">
        <v>252</v>
      </c>
      <c r="F170" s="140" t="s">
        <v>253</v>
      </c>
      <c r="G170" s="141" t="s">
        <v>254</v>
      </c>
      <c r="H170" s="142">
        <v>2</v>
      </c>
      <c r="I170" s="143"/>
      <c r="J170" s="144">
        <f t="shared" si="10"/>
        <v>0</v>
      </c>
      <c r="K170" s="145"/>
      <c r="L170" s="30"/>
      <c r="M170" s="146" t="s">
        <v>1</v>
      </c>
      <c r="N170" s="147" t="s">
        <v>43</v>
      </c>
      <c r="O170" s="55"/>
      <c r="P170" s="148">
        <f t="shared" si="11"/>
        <v>0</v>
      </c>
      <c r="Q170" s="148">
        <v>0.01244</v>
      </c>
      <c r="R170" s="148">
        <f t="shared" si="12"/>
        <v>0.02488</v>
      </c>
      <c r="S170" s="148">
        <v>0</v>
      </c>
      <c r="T170" s="14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0" t="s">
        <v>249</v>
      </c>
      <c r="AT170" s="150" t="s">
        <v>135</v>
      </c>
      <c r="AU170" s="150" t="s">
        <v>87</v>
      </c>
      <c r="AY170" s="14" t="s">
        <v>131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8</v>
      </c>
      <c r="BK170" s="151">
        <f t="shared" si="19"/>
        <v>0</v>
      </c>
      <c r="BL170" s="14" t="s">
        <v>249</v>
      </c>
      <c r="BM170" s="150" t="s">
        <v>255</v>
      </c>
    </row>
    <row r="171" spans="2:63" s="12" customFormat="1" ht="22.9" customHeight="1">
      <c r="B171" s="124"/>
      <c r="D171" s="125" t="s">
        <v>77</v>
      </c>
      <c r="E171" s="135" t="s">
        <v>256</v>
      </c>
      <c r="F171" s="135" t="s">
        <v>257</v>
      </c>
      <c r="I171" s="127"/>
      <c r="J171" s="136">
        <f>BK171</f>
        <v>0</v>
      </c>
      <c r="L171" s="124"/>
      <c r="M171" s="129"/>
      <c r="N171" s="130"/>
      <c r="O171" s="130"/>
      <c r="P171" s="131">
        <f>SUM(P172:P175)</f>
        <v>0</v>
      </c>
      <c r="Q171" s="130"/>
      <c r="R171" s="131">
        <f>SUM(R172:R175)</f>
        <v>0</v>
      </c>
      <c r="S171" s="130"/>
      <c r="T171" s="132">
        <f>SUM(T172:T175)</f>
        <v>0</v>
      </c>
      <c r="AR171" s="125" t="s">
        <v>87</v>
      </c>
      <c r="AT171" s="133" t="s">
        <v>77</v>
      </c>
      <c r="AU171" s="133" t="s">
        <v>8</v>
      </c>
      <c r="AY171" s="125" t="s">
        <v>131</v>
      </c>
      <c r="BK171" s="134">
        <f>SUM(BK172:BK175)</f>
        <v>0</v>
      </c>
    </row>
    <row r="172" spans="1:65" s="2" customFormat="1" ht="16.5" customHeight="1">
      <c r="A172" s="29"/>
      <c r="B172" s="137"/>
      <c r="C172" s="138" t="s">
        <v>181</v>
      </c>
      <c r="D172" s="138" t="s">
        <v>135</v>
      </c>
      <c r="E172" s="139" t="s">
        <v>258</v>
      </c>
      <c r="F172" s="140" t="s">
        <v>259</v>
      </c>
      <c r="G172" s="141" t="s">
        <v>144</v>
      </c>
      <c r="H172" s="142">
        <v>1</v>
      </c>
      <c r="I172" s="143"/>
      <c r="J172" s="144">
        <f>ROUND(I172*H172,0)</f>
        <v>0</v>
      </c>
      <c r="K172" s="145"/>
      <c r="L172" s="30"/>
      <c r="M172" s="146" t="s">
        <v>1</v>
      </c>
      <c r="N172" s="147" t="s">
        <v>43</v>
      </c>
      <c r="O172" s="55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0" t="s">
        <v>249</v>
      </c>
      <c r="AT172" s="150" t="s">
        <v>135</v>
      </c>
      <c r="AU172" s="150" t="s">
        <v>87</v>
      </c>
      <c r="AY172" s="14" t="s">
        <v>131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4" t="s">
        <v>8</v>
      </c>
      <c r="BK172" s="151">
        <f>ROUND(I172*H172,0)</f>
        <v>0</v>
      </c>
      <c r="BL172" s="14" t="s">
        <v>249</v>
      </c>
      <c r="BM172" s="150" t="s">
        <v>260</v>
      </c>
    </row>
    <row r="173" spans="1:65" s="2" customFormat="1" ht="16.5" customHeight="1">
      <c r="A173" s="29"/>
      <c r="B173" s="137"/>
      <c r="C173" s="138" t="s">
        <v>207</v>
      </c>
      <c r="D173" s="138" t="s">
        <v>135</v>
      </c>
      <c r="E173" s="139" t="s">
        <v>261</v>
      </c>
      <c r="F173" s="140" t="s">
        <v>262</v>
      </c>
      <c r="G173" s="141" t="s">
        <v>144</v>
      </c>
      <c r="H173" s="142">
        <v>1.35</v>
      </c>
      <c r="I173" s="143"/>
      <c r="J173" s="144">
        <f>ROUND(I173*H173,0)</f>
        <v>0</v>
      </c>
      <c r="K173" s="145"/>
      <c r="L173" s="30"/>
      <c r="M173" s="146" t="s">
        <v>1</v>
      </c>
      <c r="N173" s="147" t="s">
        <v>43</v>
      </c>
      <c r="O173" s="55"/>
      <c r="P173" s="148">
        <f>O173*H173</f>
        <v>0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0" t="s">
        <v>249</v>
      </c>
      <c r="AT173" s="150" t="s">
        <v>135</v>
      </c>
      <c r="AU173" s="150" t="s">
        <v>87</v>
      </c>
      <c r="AY173" s="14" t="s">
        <v>131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4" t="s">
        <v>8</v>
      </c>
      <c r="BK173" s="151">
        <f>ROUND(I173*H173,0)</f>
        <v>0</v>
      </c>
      <c r="BL173" s="14" t="s">
        <v>249</v>
      </c>
      <c r="BM173" s="150" t="s">
        <v>263</v>
      </c>
    </row>
    <row r="174" spans="1:65" s="2" customFormat="1" ht="16.5" customHeight="1">
      <c r="A174" s="29"/>
      <c r="B174" s="137"/>
      <c r="C174" s="138" t="s">
        <v>264</v>
      </c>
      <c r="D174" s="138" t="s">
        <v>135</v>
      </c>
      <c r="E174" s="139" t="s">
        <v>265</v>
      </c>
      <c r="F174" s="140" t="s">
        <v>266</v>
      </c>
      <c r="G174" s="141" t="s">
        <v>144</v>
      </c>
      <c r="H174" s="142">
        <v>1</v>
      </c>
      <c r="I174" s="143"/>
      <c r="J174" s="144">
        <f>ROUND(I174*H174,0)</f>
        <v>0</v>
      </c>
      <c r="K174" s="145"/>
      <c r="L174" s="30"/>
      <c r="M174" s="146" t="s">
        <v>1</v>
      </c>
      <c r="N174" s="147" t="s">
        <v>43</v>
      </c>
      <c r="O174" s="55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0" t="s">
        <v>249</v>
      </c>
      <c r="AT174" s="150" t="s">
        <v>135</v>
      </c>
      <c r="AU174" s="150" t="s">
        <v>87</v>
      </c>
      <c r="AY174" s="14" t="s">
        <v>131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4" t="s">
        <v>8</v>
      </c>
      <c r="BK174" s="151">
        <f>ROUND(I174*H174,0)</f>
        <v>0</v>
      </c>
      <c r="BL174" s="14" t="s">
        <v>249</v>
      </c>
      <c r="BM174" s="150" t="s">
        <v>267</v>
      </c>
    </row>
    <row r="175" spans="1:65" s="2" customFormat="1" ht="21.75" customHeight="1">
      <c r="A175" s="29"/>
      <c r="B175" s="137"/>
      <c r="C175" s="138" t="s">
        <v>268</v>
      </c>
      <c r="D175" s="138" t="s">
        <v>135</v>
      </c>
      <c r="E175" s="139" t="s">
        <v>269</v>
      </c>
      <c r="F175" s="140" t="s">
        <v>270</v>
      </c>
      <c r="G175" s="141" t="s">
        <v>186</v>
      </c>
      <c r="H175" s="142">
        <v>1</v>
      </c>
      <c r="I175" s="143"/>
      <c r="J175" s="144">
        <f>ROUND(I175*H175,0)</f>
        <v>0</v>
      </c>
      <c r="K175" s="145"/>
      <c r="L175" s="30"/>
      <c r="M175" s="146" t="s">
        <v>1</v>
      </c>
      <c r="N175" s="147" t="s">
        <v>43</v>
      </c>
      <c r="O175" s="55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0" t="s">
        <v>249</v>
      </c>
      <c r="AT175" s="150" t="s">
        <v>135</v>
      </c>
      <c r="AU175" s="150" t="s">
        <v>87</v>
      </c>
      <c r="AY175" s="14" t="s">
        <v>131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4" t="s">
        <v>8</v>
      </c>
      <c r="BK175" s="151">
        <f>ROUND(I175*H175,0)</f>
        <v>0</v>
      </c>
      <c r="BL175" s="14" t="s">
        <v>249</v>
      </c>
      <c r="BM175" s="150" t="s">
        <v>271</v>
      </c>
    </row>
    <row r="176" spans="2:63" s="12" customFormat="1" ht="22.9" customHeight="1">
      <c r="B176" s="124"/>
      <c r="D176" s="125" t="s">
        <v>77</v>
      </c>
      <c r="E176" s="135" t="s">
        <v>272</v>
      </c>
      <c r="F176" s="135" t="s">
        <v>273</v>
      </c>
      <c r="I176" s="127"/>
      <c r="J176" s="136">
        <f>BK176</f>
        <v>0</v>
      </c>
      <c r="L176" s="124"/>
      <c r="M176" s="129"/>
      <c r="N176" s="130"/>
      <c r="O176" s="130"/>
      <c r="P176" s="131">
        <f>SUM(P177:P184)</f>
        <v>0</v>
      </c>
      <c r="Q176" s="130"/>
      <c r="R176" s="131">
        <f>SUM(R177:R184)</f>
        <v>0</v>
      </c>
      <c r="S176" s="130"/>
      <c r="T176" s="132">
        <f>SUM(T177:T184)</f>
        <v>0</v>
      </c>
      <c r="AR176" s="125" t="s">
        <v>87</v>
      </c>
      <c r="AT176" s="133" t="s">
        <v>77</v>
      </c>
      <c r="AU176" s="133" t="s">
        <v>8</v>
      </c>
      <c r="AY176" s="125" t="s">
        <v>131</v>
      </c>
      <c r="BK176" s="134">
        <f>SUM(BK177:BK184)</f>
        <v>0</v>
      </c>
    </row>
    <row r="177" spans="1:65" s="2" customFormat="1" ht="16.5" customHeight="1">
      <c r="A177" s="29"/>
      <c r="B177" s="137"/>
      <c r="C177" s="138" t="s">
        <v>274</v>
      </c>
      <c r="D177" s="138" t="s">
        <v>135</v>
      </c>
      <c r="E177" s="139" t="s">
        <v>275</v>
      </c>
      <c r="F177" s="140" t="s">
        <v>276</v>
      </c>
      <c r="G177" s="141" t="s">
        <v>144</v>
      </c>
      <c r="H177" s="142">
        <v>23</v>
      </c>
      <c r="I177" s="143"/>
      <c r="J177" s="144">
        <f aca="true" t="shared" si="20" ref="J177:J184">ROUND(I177*H177,0)</f>
        <v>0</v>
      </c>
      <c r="K177" s="145"/>
      <c r="L177" s="30"/>
      <c r="M177" s="146" t="s">
        <v>1</v>
      </c>
      <c r="N177" s="147" t="s">
        <v>43</v>
      </c>
      <c r="O177" s="55"/>
      <c r="P177" s="148">
        <f aca="true" t="shared" si="21" ref="P177:P184">O177*H177</f>
        <v>0</v>
      </c>
      <c r="Q177" s="148">
        <v>0</v>
      </c>
      <c r="R177" s="148">
        <f aca="true" t="shared" si="22" ref="R177:R184">Q177*H177</f>
        <v>0</v>
      </c>
      <c r="S177" s="148">
        <v>0</v>
      </c>
      <c r="T177" s="149">
        <f aca="true" t="shared" si="23" ref="T177:T184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0" t="s">
        <v>249</v>
      </c>
      <c r="AT177" s="150" t="s">
        <v>135</v>
      </c>
      <c r="AU177" s="150" t="s">
        <v>87</v>
      </c>
      <c r="AY177" s="14" t="s">
        <v>131</v>
      </c>
      <c r="BE177" s="151">
        <f aca="true" t="shared" si="24" ref="BE177:BE184">IF(N177="základní",J177,0)</f>
        <v>0</v>
      </c>
      <c r="BF177" s="151">
        <f aca="true" t="shared" si="25" ref="BF177:BF184">IF(N177="snížená",J177,0)</f>
        <v>0</v>
      </c>
      <c r="BG177" s="151">
        <f aca="true" t="shared" si="26" ref="BG177:BG184">IF(N177="zákl. přenesená",J177,0)</f>
        <v>0</v>
      </c>
      <c r="BH177" s="151">
        <f aca="true" t="shared" si="27" ref="BH177:BH184">IF(N177="sníž. přenesená",J177,0)</f>
        <v>0</v>
      </c>
      <c r="BI177" s="151">
        <f aca="true" t="shared" si="28" ref="BI177:BI184">IF(N177="nulová",J177,0)</f>
        <v>0</v>
      </c>
      <c r="BJ177" s="14" t="s">
        <v>8</v>
      </c>
      <c r="BK177" s="151">
        <f aca="true" t="shared" si="29" ref="BK177:BK184">ROUND(I177*H177,0)</f>
        <v>0</v>
      </c>
      <c r="BL177" s="14" t="s">
        <v>249</v>
      </c>
      <c r="BM177" s="150" t="s">
        <v>277</v>
      </c>
    </row>
    <row r="178" spans="1:65" s="2" customFormat="1" ht="16.5" customHeight="1">
      <c r="A178" s="29"/>
      <c r="B178" s="137"/>
      <c r="C178" s="138" t="s">
        <v>278</v>
      </c>
      <c r="D178" s="138" t="s">
        <v>135</v>
      </c>
      <c r="E178" s="139" t="s">
        <v>279</v>
      </c>
      <c r="F178" s="140" t="s">
        <v>280</v>
      </c>
      <c r="G178" s="141" t="s">
        <v>144</v>
      </c>
      <c r="H178" s="142">
        <v>9</v>
      </c>
      <c r="I178" s="143"/>
      <c r="J178" s="144">
        <f t="shared" si="20"/>
        <v>0</v>
      </c>
      <c r="K178" s="145"/>
      <c r="L178" s="30"/>
      <c r="M178" s="146" t="s">
        <v>1</v>
      </c>
      <c r="N178" s="147" t="s">
        <v>43</v>
      </c>
      <c r="O178" s="55"/>
      <c r="P178" s="148">
        <f t="shared" si="21"/>
        <v>0</v>
      </c>
      <c r="Q178" s="148">
        <v>0</v>
      </c>
      <c r="R178" s="148">
        <f t="shared" si="22"/>
        <v>0</v>
      </c>
      <c r="S178" s="148">
        <v>0</v>
      </c>
      <c r="T178" s="14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0" t="s">
        <v>249</v>
      </c>
      <c r="AT178" s="150" t="s">
        <v>135</v>
      </c>
      <c r="AU178" s="150" t="s">
        <v>87</v>
      </c>
      <c r="AY178" s="14" t="s">
        <v>131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4" t="s">
        <v>8</v>
      </c>
      <c r="BK178" s="151">
        <f t="shared" si="29"/>
        <v>0</v>
      </c>
      <c r="BL178" s="14" t="s">
        <v>249</v>
      </c>
      <c r="BM178" s="150" t="s">
        <v>281</v>
      </c>
    </row>
    <row r="179" spans="1:65" s="2" customFormat="1" ht="16.5" customHeight="1">
      <c r="A179" s="29"/>
      <c r="B179" s="137"/>
      <c r="C179" s="138" t="s">
        <v>282</v>
      </c>
      <c r="D179" s="138" t="s">
        <v>135</v>
      </c>
      <c r="E179" s="139" t="s">
        <v>283</v>
      </c>
      <c r="F179" s="140" t="s">
        <v>284</v>
      </c>
      <c r="G179" s="141" t="s">
        <v>144</v>
      </c>
      <c r="H179" s="142">
        <v>17</v>
      </c>
      <c r="I179" s="143"/>
      <c r="J179" s="144">
        <f t="shared" si="20"/>
        <v>0</v>
      </c>
      <c r="K179" s="145"/>
      <c r="L179" s="30"/>
      <c r="M179" s="146" t="s">
        <v>1</v>
      </c>
      <c r="N179" s="147" t="s">
        <v>43</v>
      </c>
      <c r="O179" s="55"/>
      <c r="P179" s="148">
        <f t="shared" si="21"/>
        <v>0</v>
      </c>
      <c r="Q179" s="148">
        <v>0</v>
      </c>
      <c r="R179" s="148">
        <f t="shared" si="22"/>
        <v>0</v>
      </c>
      <c r="S179" s="148">
        <v>0</v>
      </c>
      <c r="T179" s="14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0" t="s">
        <v>249</v>
      </c>
      <c r="AT179" s="150" t="s">
        <v>135</v>
      </c>
      <c r="AU179" s="150" t="s">
        <v>87</v>
      </c>
      <c r="AY179" s="14" t="s">
        <v>131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4" t="s">
        <v>8</v>
      </c>
      <c r="BK179" s="151">
        <f t="shared" si="29"/>
        <v>0</v>
      </c>
      <c r="BL179" s="14" t="s">
        <v>249</v>
      </c>
      <c r="BM179" s="150" t="s">
        <v>285</v>
      </c>
    </row>
    <row r="180" spans="1:65" s="2" customFormat="1" ht="16.5" customHeight="1">
      <c r="A180" s="29"/>
      <c r="B180" s="137"/>
      <c r="C180" s="138" t="s">
        <v>286</v>
      </c>
      <c r="D180" s="138" t="s">
        <v>135</v>
      </c>
      <c r="E180" s="139" t="s">
        <v>287</v>
      </c>
      <c r="F180" s="140" t="s">
        <v>288</v>
      </c>
      <c r="G180" s="141" t="s">
        <v>144</v>
      </c>
      <c r="H180" s="142">
        <v>1.05</v>
      </c>
      <c r="I180" s="143"/>
      <c r="J180" s="144">
        <f t="shared" si="20"/>
        <v>0</v>
      </c>
      <c r="K180" s="145"/>
      <c r="L180" s="30"/>
      <c r="M180" s="146" t="s">
        <v>1</v>
      </c>
      <c r="N180" s="147" t="s">
        <v>43</v>
      </c>
      <c r="O180" s="55"/>
      <c r="P180" s="148">
        <f t="shared" si="21"/>
        <v>0</v>
      </c>
      <c r="Q180" s="148">
        <v>0</v>
      </c>
      <c r="R180" s="148">
        <f t="shared" si="22"/>
        <v>0</v>
      </c>
      <c r="S180" s="148">
        <v>0</v>
      </c>
      <c r="T180" s="14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0" t="s">
        <v>249</v>
      </c>
      <c r="AT180" s="150" t="s">
        <v>135</v>
      </c>
      <c r="AU180" s="150" t="s">
        <v>87</v>
      </c>
      <c r="AY180" s="14" t="s">
        <v>131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4" t="s">
        <v>8</v>
      </c>
      <c r="BK180" s="151">
        <f t="shared" si="29"/>
        <v>0</v>
      </c>
      <c r="BL180" s="14" t="s">
        <v>249</v>
      </c>
      <c r="BM180" s="150" t="s">
        <v>289</v>
      </c>
    </row>
    <row r="181" spans="1:65" s="2" customFormat="1" ht="16.5" customHeight="1">
      <c r="A181" s="29"/>
      <c r="B181" s="137"/>
      <c r="C181" s="138" t="s">
        <v>290</v>
      </c>
      <c r="D181" s="138" t="s">
        <v>135</v>
      </c>
      <c r="E181" s="139" t="s">
        <v>291</v>
      </c>
      <c r="F181" s="140" t="s">
        <v>292</v>
      </c>
      <c r="G181" s="141" t="s">
        <v>144</v>
      </c>
      <c r="H181" s="142">
        <v>23</v>
      </c>
      <c r="I181" s="143"/>
      <c r="J181" s="144">
        <f t="shared" si="20"/>
        <v>0</v>
      </c>
      <c r="K181" s="145"/>
      <c r="L181" s="30"/>
      <c r="M181" s="146" t="s">
        <v>1</v>
      </c>
      <c r="N181" s="147" t="s">
        <v>43</v>
      </c>
      <c r="O181" s="55"/>
      <c r="P181" s="148">
        <f t="shared" si="21"/>
        <v>0</v>
      </c>
      <c r="Q181" s="148">
        <v>0</v>
      </c>
      <c r="R181" s="148">
        <f t="shared" si="22"/>
        <v>0</v>
      </c>
      <c r="S181" s="148">
        <v>0</v>
      </c>
      <c r="T181" s="14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0" t="s">
        <v>249</v>
      </c>
      <c r="AT181" s="150" t="s">
        <v>135</v>
      </c>
      <c r="AU181" s="150" t="s">
        <v>87</v>
      </c>
      <c r="AY181" s="14" t="s">
        <v>131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4" t="s">
        <v>8</v>
      </c>
      <c r="BK181" s="151">
        <f t="shared" si="29"/>
        <v>0</v>
      </c>
      <c r="BL181" s="14" t="s">
        <v>249</v>
      </c>
      <c r="BM181" s="150" t="s">
        <v>293</v>
      </c>
    </row>
    <row r="182" spans="1:65" s="2" customFormat="1" ht="21.75" customHeight="1">
      <c r="A182" s="29"/>
      <c r="B182" s="137"/>
      <c r="C182" s="138" t="s">
        <v>294</v>
      </c>
      <c r="D182" s="138" t="s">
        <v>135</v>
      </c>
      <c r="E182" s="139" t="s">
        <v>295</v>
      </c>
      <c r="F182" s="140" t="s">
        <v>296</v>
      </c>
      <c r="G182" s="141" t="s">
        <v>144</v>
      </c>
      <c r="H182" s="142">
        <v>23</v>
      </c>
      <c r="I182" s="143"/>
      <c r="J182" s="144">
        <f t="shared" si="20"/>
        <v>0</v>
      </c>
      <c r="K182" s="145"/>
      <c r="L182" s="30"/>
      <c r="M182" s="146" t="s">
        <v>1</v>
      </c>
      <c r="N182" s="147" t="s">
        <v>43</v>
      </c>
      <c r="O182" s="55"/>
      <c r="P182" s="148">
        <f t="shared" si="21"/>
        <v>0</v>
      </c>
      <c r="Q182" s="148">
        <v>0</v>
      </c>
      <c r="R182" s="148">
        <f t="shared" si="22"/>
        <v>0</v>
      </c>
      <c r="S182" s="148">
        <v>0</v>
      </c>
      <c r="T182" s="149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0" t="s">
        <v>249</v>
      </c>
      <c r="AT182" s="150" t="s">
        <v>135</v>
      </c>
      <c r="AU182" s="150" t="s">
        <v>87</v>
      </c>
      <c r="AY182" s="14" t="s">
        <v>131</v>
      </c>
      <c r="BE182" s="151">
        <f t="shared" si="24"/>
        <v>0</v>
      </c>
      <c r="BF182" s="151">
        <f t="shared" si="25"/>
        <v>0</v>
      </c>
      <c r="BG182" s="151">
        <f t="shared" si="26"/>
        <v>0</v>
      </c>
      <c r="BH182" s="151">
        <f t="shared" si="27"/>
        <v>0</v>
      </c>
      <c r="BI182" s="151">
        <f t="shared" si="28"/>
        <v>0</v>
      </c>
      <c r="BJ182" s="14" t="s">
        <v>8</v>
      </c>
      <c r="BK182" s="151">
        <f t="shared" si="29"/>
        <v>0</v>
      </c>
      <c r="BL182" s="14" t="s">
        <v>249</v>
      </c>
      <c r="BM182" s="150" t="s">
        <v>297</v>
      </c>
    </row>
    <row r="183" spans="1:65" s="2" customFormat="1" ht="16.5" customHeight="1">
      <c r="A183" s="29"/>
      <c r="B183" s="137"/>
      <c r="C183" s="138" t="s">
        <v>298</v>
      </c>
      <c r="D183" s="138" t="s">
        <v>135</v>
      </c>
      <c r="E183" s="139" t="s">
        <v>299</v>
      </c>
      <c r="F183" s="140" t="s">
        <v>300</v>
      </c>
      <c r="G183" s="141" t="s">
        <v>144</v>
      </c>
      <c r="H183" s="142">
        <v>23</v>
      </c>
      <c r="I183" s="143"/>
      <c r="J183" s="144">
        <f t="shared" si="20"/>
        <v>0</v>
      </c>
      <c r="K183" s="145"/>
      <c r="L183" s="30"/>
      <c r="M183" s="146" t="s">
        <v>1</v>
      </c>
      <c r="N183" s="147" t="s">
        <v>43</v>
      </c>
      <c r="O183" s="55"/>
      <c r="P183" s="148">
        <f t="shared" si="21"/>
        <v>0</v>
      </c>
      <c r="Q183" s="148">
        <v>0</v>
      </c>
      <c r="R183" s="148">
        <f t="shared" si="22"/>
        <v>0</v>
      </c>
      <c r="S183" s="148">
        <v>0</v>
      </c>
      <c r="T183" s="149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0" t="s">
        <v>249</v>
      </c>
      <c r="AT183" s="150" t="s">
        <v>135</v>
      </c>
      <c r="AU183" s="150" t="s">
        <v>87</v>
      </c>
      <c r="AY183" s="14" t="s">
        <v>131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4" t="s">
        <v>8</v>
      </c>
      <c r="BK183" s="151">
        <f t="shared" si="29"/>
        <v>0</v>
      </c>
      <c r="BL183" s="14" t="s">
        <v>249</v>
      </c>
      <c r="BM183" s="150" t="s">
        <v>301</v>
      </c>
    </row>
    <row r="184" spans="1:65" s="2" customFormat="1" ht="24.2" customHeight="1">
      <c r="A184" s="29"/>
      <c r="B184" s="137"/>
      <c r="C184" s="138" t="s">
        <v>302</v>
      </c>
      <c r="D184" s="138" t="s">
        <v>135</v>
      </c>
      <c r="E184" s="139" t="s">
        <v>303</v>
      </c>
      <c r="F184" s="140" t="s">
        <v>304</v>
      </c>
      <c r="G184" s="141" t="s">
        <v>186</v>
      </c>
      <c r="H184" s="142">
        <v>1</v>
      </c>
      <c r="I184" s="143"/>
      <c r="J184" s="144">
        <f t="shared" si="20"/>
        <v>0</v>
      </c>
      <c r="K184" s="145"/>
      <c r="L184" s="30"/>
      <c r="M184" s="146" t="s">
        <v>1</v>
      </c>
      <c r="N184" s="147" t="s">
        <v>43</v>
      </c>
      <c r="O184" s="55"/>
      <c r="P184" s="148">
        <f t="shared" si="21"/>
        <v>0</v>
      </c>
      <c r="Q184" s="148">
        <v>0</v>
      </c>
      <c r="R184" s="148">
        <f t="shared" si="22"/>
        <v>0</v>
      </c>
      <c r="S184" s="148">
        <v>0</v>
      </c>
      <c r="T184" s="14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0" t="s">
        <v>249</v>
      </c>
      <c r="AT184" s="150" t="s">
        <v>135</v>
      </c>
      <c r="AU184" s="150" t="s">
        <v>87</v>
      </c>
      <c r="AY184" s="14" t="s">
        <v>131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4" t="s">
        <v>8</v>
      </c>
      <c r="BK184" s="151">
        <f t="shared" si="29"/>
        <v>0</v>
      </c>
      <c r="BL184" s="14" t="s">
        <v>249</v>
      </c>
      <c r="BM184" s="150" t="s">
        <v>305</v>
      </c>
    </row>
    <row r="185" spans="2:63" s="12" customFormat="1" ht="25.9" customHeight="1">
      <c r="B185" s="124"/>
      <c r="D185" s="125" t="s">
        <v>77</v>
      </c>
      <c r="E185" s="126" t="s">
        <v>306</v>
      </c>
      <c r="F185" s="126" t="s">
        <v>307</v>
      </c>
      <c r="I185" s="127"/>
      <c r="J185" s="128">
        <f>BK185</f>
        <v>0</v>
      </c>
      <c r="L185" s="124"/>
      <c r="M185" s="129"/>
      <c r="N185" s="130"/>
      <c r="O185" s="130"/>
      <c r="P185" s="131">
        <f>P186+P203+P222+P232+P240+P254+P266+P270</f>
        <v>0</v>
      </c>
      <c r="Q185" s="130"/>
      <c r="R185" s="131">
        <f>R186+R203+R222+R232+R240+R254+R266+R270</f>
        <v>0.5109800000000001</v>
      </c>
      <c r="S185" s="130"/>
      <c r="T185" s="132">
        <f>T186+T203+T222+T232+T240+T254+T266+T270</f>
        <v>0.13446000000000002</v>
      </c>
      <c r="AR185" s="125" t="s">
        <v>87</v>
      </c>
      <c r="AT185" s="133" t="s">
        <v>77</v>
      </c>
      <c r="AU185" s="133" t="s">
        <v>78</v>
      </c>
      <c r="AY185" s="125" t="s">
        <v>131</v>
      </c>
      <c r="BK185" s="134">
        <f>BK186+BK203+BK222+BK232+BK240+BK254+BK266+BK270</f>
        <v>0</v>
      </c>
    </row>
    <row r="186" spans="2:63" s="12" customFormat="1" ht="22.9" customHeight="1">
      <c r="B186" s="124"/>
      <c r="D186" s="125" t="s">
        <v>77</v>
      </c>
      <c r="E186" s="135" t="s">
        <v>308</v>
      </c>
      <c r="F186" s="135" t="s">
        <v>309</v>
      </c>
      <c r="I186" s="127"/>
      <c r="J186" s="136">
        <f>BK186</f>
        <v>0</v>
      </c>
      <c r="L186" s="124"/>
      <c r="M186" s="129"/>
      <c r="N186" s="130"/>
      <c r="O186" s="130"/>
      <c r="P186" s="131">
        <f>SUM(P187:P202)</f>
        <v>0</v>
      </c>
      <c r="Q186" s="130"/>
      <c r="R186" s="131">
        <f>SUM(R187:R202)</f>
        <v>0</v>
      </c>
      <c r="S186" s="130"/>
      <c r="T186" s="132">
        <f>SUM(T187:T202)</f>
        <v>0</v>
      </c>
      <c r="AR186" s="125" t="s">
        <v>87</v>
      </c>
      <c r="AT186" s="133" t="s">
        <v>77</v>
      </c>
      <c r="AU186" s="133" t="s">
        <v>8</v>
      </c>
      <c r="AY186" s="125" t="s">
        <v>131</v>
      </c>
      <c r="BK186" s="134">
        <f>SUM(BK187:BK202)</f>
        <v>0</v>
      </c>
    </row>
    <row r="187" spans="1:65" s="2" customFormat="1" ht="16.5" customHeight="1">
      <c r="A187" s="29"/>
      <c r="B187" s="137"/>
      <c r="C187" s="138" t="s">
        <v>310</v>
      </c>
      <c r="D187" s="138" t="s">
        <v>135</v>
      </c>
      <c r="E187" s="139" t="s">
        <v>311</v>
      </c>
      <c r="F187" s="140" t="s">
        <v>312</v>
      </c>
      <c r="G187" s="141" t="s">
        <v>186</v>
      </c>
      <c r="H187" s="142">
        <v>1</v>
      </c>
      <c r="I187" s="143"/>
      <c r="J187" s="144">
        <f aca="true" t="shared" si="30" ref="J187:J202">ROUND(I187*H187,0)</f>
        <v>0</v>
      </c>
      <c r="K187" s="145"/>
      <c r="L187" s="30"/>
      <c r="M187" s="146" t="s">
        <v>1</v>
      </c>
      <c r="N187" s="147" t="s">
        <v>43</v>
      </c>
      <c r="O187" s="55"/>
      <c r="P187" s="148">
        <f aca="true" t="shared" si="31" ref="P187:P202">O187*H187</f>
        <v>0</v>
      </c>
      <c r="Q187" s="148">
        <v>0</v>
      </c>
      <c r="R187" s="148">
        <f aca="true" t="shared" si="32" ref="R187:R202">Q187*H187</f>
        <v>0</v>
      </c>
      <c r="S187" s="148">
        <v>0</v>
      </c>
      <c r="T187" s="149">
        <f aca="true" t="shared" si="33" ref="T187:T202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0" t="s">
        <v>139</v>
      </c>
      <c r="AT187" s="150" t="s">
        <v>135</v>
      </c>
      <c r="AU187" s="150" t="s">
        <v>87</v>
      </c>
      <c r="AY187" s="14" t="s">
        <v>131</v>
      </c>
      <c r="BE187" s="151">
        <f aca="true" t="shared" si="34" ref="BE187:BE202">IF(N187="základní",J187,0)</f>
        <v>0</v>
      </c>
      <c r="BF187" s="151">
        <f aca="true" t="shared" si="35" ref="BF187:BF202">IF(N187="snížená",J187,0)</f>
        <v>0</v>
      </c>
      <c r="BG187" s="151">
        <f aca="true" t="shared" si="36" ref="BG187:BG202">IF(N187="zákl. přenesená",J187,0)</f>
        <v>0</v>
      </c>
      <c r="BH187" s="151">
        <f aca="true" t="shared" si="37" ref="BH187:BH202">IF(N187="sníž. přenesená",J187,0)</f>
        <v>0</v>
      </c>
      <c r="BI187" s="151">
        <f aca="true" t="shared" si="38" ref="BI187:BI202">IF(N187="nulová",J187,0)</f>
        <v>0</v>
      </c>
      <c r="BJ187" s="14" t="s">
        <v>8</v>
      </c>
      <c r="BK187" s="151">
        <f aca="true" t="shared" si="39" ref="BK187:BK202">ROUND(I187*H187,0)</f>
        <v>0</v>
      </c>
      <c r="BL187" s="14" t="s">
        <v>139</v>
      </c>
      <c r="BM187" s="150" t="s">
        <v>313</v>
      </c>
    </row>
    <row r="188" spans="1:65" s="2" customFormat="1" ht="16.5" customHeight="1">
      <c r="A188" s="29"/>
      <c r="B188" s="137"/>
      <c r="C188" s="138" t="s">
        <v>314</v>
      </c>
      <c r="D188" s="138" t="s">
        <v>135</v>
      </c>
      <c r="E188" s="139" t="s">
        <v>315</v>
      </c>
      <c r="F188" s="140" t="s">
        <v>316</v>
      </c>
      <c r="G188" s="141" t="s">
        <v>186</v>
      </c>
      <c r="H188" s="142">
        <v>1</v>
      </c>
      <c r="I188" s="143"/>
      <c r="J188" s="144">
        <f t="shared" si="30"/>
        <v>0</v>
      </c>
      <c r="K188" s="145"/>
      <c r="L188" s="30"/>
      <c r="M188" s="146" t="s">
        <v>1</v>
      </c>
      <c r="N188" s="147" t="s">
        <v>43</v>
      </c>
      <c r="O188" s="55"/>
      <c r="P188" s="148">
        <f t="shared" si="31"/>
        <v>0</v>
      </c>
      <c r="Q188" s="148">
        <v>0</v>
      </c>
      <c r="R188" s="148">
        <f t="shared" si="32"/>
        <v>0</v>
      </c>
      <c r="S188" s="148">
        <v>0</v>
      </c>
      <c r="T188" s="14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0" t="s">
        <v>139</v>
      </c>
      <c r="AT188" s="150" t="s">
        <v>135</v>
      </c>
      <c r="AU188" s="150" t="s">
        <v>87</v>
      </c>
      <c r="AY188" s="14" t="s">
        <v>131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4" t="s">
        <v>8</v>
      </c>
      <c r="BK188" s="151">
        <f t="shared" si="39"/>
        <v>0</v>
      </c>
      <c r="BL188" s="14" t="s">
        <v>139</v>
      </c>
      <c r="BM188" s="150" t="s">
        <v>317</v>
      </c>
    </row>
    <row r="189" spans="1:65" s="2" customFormat="1" ht="16.5" customHeight="1">
      <c r="A189" s="29"/>
      <c r="B189" s="137"/>
      <c r="C189" s="138" t="s">
        <v>318</v>
      </c>
      <c r="D189" s="138" t="s">
        <v>135</v>
      </c>
      <c r="E189" s="139" t="s">
        <v>319</v>
      </c>
      <c r="F189" s="140" t="s">
        <v>320</v>
      </c>
      <c r="G189" s="141" t="s">
        <v>186</v>
      </c>
      <c r="H189" s="142">
        <v>4</v>
      </c>
      <c r="I189" s="143"/>
      <c r="J189" s="144">
        <f t="shared" si="30"/>
        <v>0</v>
      </c>
      <c r="K189" s="145"/>
      <c r="L189" s="30"/>
      <c r="M189" s="146" t="s">
        <v>1</v>
      </c>
      <c r="N189" s="147" t="s">
        <v>43</v>
      </c>
      <c r="O189" s="55"/>
      <c r="P189" s="148">
        <f t="shared" si="31"/>
        <v>0</v>
      </c>
      <c r="Q189" s="148">
        <v>0</v>
      </c>
      <c r="R189" s="148">
        <f t="shared" si="32"/>
        <v>0</v>
      </c>
      <c r="S189" s="148">
        <v>0</v>
      </c>
      <c r="T189" s="14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0" t="s">
        <v>139</v>
      </c>
      <c r="AT189" s="150" t="s">
        <v>135</v>
      </c>
      <c r="AU189" s="150" t="s">
        <v>87</v>
      </c>
      <c r="AY189" s="14" t="s">
        <v>131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4" t="s">
        <v>8</v>
      </c>
      <c r="BK189" s="151">
        <f t="shared" si="39"/>
        <v>0</v>
      </c>
      <c r="BL189" s="14" t="s">
        <v>139</v>
      </c>
      <c r="BM189" s="150" t="s">
        <v>321</v>
      </c>
    </row>
    <row r="190" spans="1:65" s="2" customFormat="1" ht="16.5" customHeight="1">
      <c r="A190" s="29"/>
      <c r="B190" s="137"/>
      <c r="C190" s="138" t="s">
        <v>322</v>
      </c>
      <c r="D190" s="138" t="s">
        <v>135</v>
      </c>
      <c r="E190" s="139" t="s">
        <v>323</v>
      </c>
      <c r="F190" s="140" t="s">
        <v>324</v>
      </c>
      <c r="G190" s="141" t="s">
        <v>186</v>
      </c>
      <c r="H190" s="142">
        <v>1</v>
      </c>
      <c r="I190" s="143"/>
      <c r="J190" s="144">
        <f t="shared" si="30"/>
        <v>0</v>
      </c>
      <c r="K190" s="145"/>
      <c r="L190" s="30"/>
      <c r="M190" s="146" t="s">
        <v>1</v>
      </c>
      <c r="N190" s="147" t="s">
        <v>43</v>
      </c>
      <c r="O190" s="55"/>
      <c r="P190" s="148">
        <f t="shared" si="31"/>
        <v>0</v>
      </c>
      <c r="Q190" s="148">
        <v>0</v>
      </c>
      <c r="R190" s="148">
        <f t="shared" si="32"/>
        <v>0</v>
      </c>
      <c r="S190" s="148">
        <v>0</v>
      </c>
      <c r="T190" s="14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0" t="s">
        <v>139</v>
      </c>
      <c r="AT190" s="150" t="s">
        <v>135</v>
      </c>
      <c r="AU190" s="150" t="s">
        <v>87</v>
      </c>
      <c r="AY190" s="14" t="s">
        <v>131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4" t="s">
        <v>8</v>
      </c>
      <c r="BK190" s="151">
        <f t="shared" si="39"/>
        <v>0</v>
      </c>
      <c r="BL190" s="14" t="s">
        <v>139</v>
      </c>
      <c r="BM190" s="150" t="s">
        <v>325</v>
      </c>
    </row>
    <row r="191" spans="1:65" s="2" customFormat="1" ht="16.5" customHeight="1">
      <c r="A191" s="29"/>
      <c r="B191" s="137"/>
      <c r="C191" s="138" t="s">
        <v>326</v>
      </c>
      <c r="D191" s="138" t="s">
        <v>135</v>
      </c>
      <c r="E191" s="139" t="s">
        <v>327</v>
      </c>
      <c r="F191" s="140" t="s">
        <v>328</v>
      </c>
      <c r="G191" s="141" t="s">
        <v>186</v>
      </c>
      <c r="H191" s="142">
        <v>1</v>
      </c>
      <c r="I191" s="143"/>
      <c r="J191" s="144">
        <f t="shared" si="30"/>
        <v>0</v>
      </c>
      <c r="K191" s="145"/>
      <c r="L191" s="30"/>
      <c r="M191" s="146" t="s">
        <v>1</v>
      </c>
      <c r="N191" s="147" t="s">
        <v>43</v>
      </c>
      <c r="O191" s="55"/>
      <c r="P191" s="148">
        <f t="shared" si="31"/>
        <v>0</v>
      </c>
      <c r="Q191" s="148">
        <v>0</v>
      </c>
      <c r="R191" s="148">
        <f t="shared" si="32"/>
        <v>0</v>
      </c>
      <c r="S191" s="148">
        <v>0</v>
      </c>
      <c r="T191" s="14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0" t="s">
        <v>139</v>
      </c>
      <c r="AT191" s="150" t="s">
        <v>135</v>
      </c>
      <c r="AU191" s="150" t="s">
        <v>87</v>
      </c>
      <c r="AY191" s="14" t="s">
        <v>131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4" t="s">
        <v>8</v>
      </c>
      <c r="BK191" s="151">
        <f t="shared" si="39"/>
        <v>0</v>
      </c>
      <c r="BL191" s="14" t="s">
        <v>139</v>
      </c>
      <c r="BM191" s="150" t="s">
        <v>329</v>
      </c>
    </row>
    <row r="192" spans="1:65" s="2" customFormat="1" ht="16.5" customHeight="1">
      <c r="A192" s="29"/>
      <c r="B192" s="137"/>
      <c r="C192" s="138" t="s">
        <v>330</v>
      </c>
      <c r="D192" s="138" t="s">
        <v>135</v>
      </c>
      <c r="E192" s="139" t="s">
        <v>331</v>
      </c>
      <c r="F192" s="140" t="s">
        <v>332</v>
      </c>
      <c r="G192" s="141" t="s">
        <v>186</v>
      </c>
      <c r="H192" s="142">
        <v>1</v>
      </c>
      <c r="I192" s="143"/>
      <c r="J192" s="144">
        <f t="shared" si="30"/>
        <v>0</v>
      </c>
      <c r="K192" s="145"/>
      <c r="L192" s="30"/>
      <c r="M192" s="146" t="s">
        <v>1</v>
      </c>
      <c r="N192" s="147" t="s">
        <v>43</v>
      </c>
      <c r="O192" s="55"/>
      <c r="P192" s="148">
        <f t="shared" si="31"/>
        <v>0</v>
      </c>
      <c r="Q192" s="148">
        <v>0</v>
      </c>
      <c r="R192" s="148">
        <f t="shared" si="32"/>
        <v>0</v>
      </c>
      <c r="S192" s="148">
        <v>0</v>
      </c>
      <c r="T192" s="149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0" t="s">
        <v>139</v>
      </c>
      <c r="AT192" s="150" t="s">
        <v>135</v>
      </c>
      <c r="AU192" s="150" t="s">
        <v>87</v>
      </c>
      <c r="AY192" s="14" t="s">
        <v>131</v>
      </c>
      <c r="BE192" s="151">
        <f t="shared" si="34"/>
        <v>0</v>
      </c>
      <c r="BF192" s="151">
        <f t="shared" si="35"/>
        <v>0</v>
      </c>
      <c r="BG192" s="151">
        <f t="shared" si="36"/>
        <v>0</v>
      </c>
      <c r="BH192" s="151">
        <f t="shared" si="37"/>
        <v>0</v>
      </c>
      <c r="BI192" s="151">
        <f t="shared" si="38"/>
        <v>0</v>
      </c>
      <c r="BJ192" s="14" t="s">
        <v>8</v>
      </c>
      <c r="BK192" s="151">
        <f t="shared" si="39"/>
        <v>0</v>
      </c>
      <c r="BL192" s="14" t="s">
        <v>139</v>
      </c>
      <c r="BM192" s="150" t="s">
        <v>333</v>
      </c>
    </row>
    <row r="193" spans="1:65" s="2" customFormat="1" ht="16.5" customHeight="1">
      <c r="A193" s="29"/>
      <c r="B193" s="137"/>
      <c r="C193" s="138" t="s">
        <v>334</v>
      </c>
      <c r="D193" s="138" t="s">
        <v>135</v>
      </c>
      <c r="E193" s="139" t="s">
        <v>335</v>
      </c>
      <c r="F193" s="140" t="s">
        <v>336</v>
      </c>
      <c r="G193" s="141" t="s">
        <v>186</v>
      </c>
      <c r="H193" s="142">
        <v>1</v>
      </c>
      <c r="I193" s="143"/>
      <c r="J193" s="144">
        <f t="shared" si="30"/>
        <v>0</v>
      </c>
      <c r="K193" s="145"/>
      <c r="L193" s="30"/>
      <c r="M193" s="146" t="s">
        <v>1</v>
      </c>
      <c r="N193" s="147" t="s">
        <v>43</v>
      </c>
      <c r="O193" s="55"/>
      <c r="P193" s="148">
        <f t="shared" si="31"/>
        <v>0</v>
      </c>
      <c r="Q193" s="148">
        <v>0</v>
      </c>
      <c r="R193" s="148">
        <f t="shared" si="32"/>
        <v>0</v>
      </c>
      <c r="S193" s="148">
        <v>0</v>
      </c>
      <c r="T193" s="149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0" t="s">
        <v>139</v>
      </c>
      <c r="AT193" s="150" t="s">
        <v>135</v>
      </c>
      <c r="AU193" s="150" t="s">
        <v>87</v>
      </c>
      <c r="AY193" s="14" t="s">
        <v>131</v>
      </c>
      <c r="BE193" s="151">
        <f t="shared" si="34"/>
        <v>0</v>
      </c>
      <c r="BF193" s="151">
        <f t="shared" si="35"/>
        <v>0</v>
      </c>
      <c r="BG193" s="151">
        <f t="shared" si="36"/>
        <v>0</v>
      </c>
      <c r="BH193" s="151">
        <f t="shared" si="37"/>
        <v>0</v>
      </c>
      <c r="BI193" s="151">
        <f t="shared" si="38"/>
        <v>0</v>
      </c>
      <c r="BJ193" s="14" t="s">
        <v>8</v>
      </c>
      <c r="BK193" s="151">
        <f t="shared" si="39"/>
        <v>0</v>
      </c>
      <c r="BL193" s="14" t="s">
        <v>139</v>
      </c>
      <c r="BM193" s="150" t="s">
        <v>337</v>
      </c>
    </row>
    <row r="194" spans="1:65" s="2" customFormat="1" ht="16.5" customHeight="1">
      <c r="A194" s="29"/>
      <c r="B194" s="137"/>
      <c r="C194" s="138" t="s">
        <v>338</v>
      </c>
      <c r="D194" s="138" t="s">
        <v>135</v>
      </c>
      <c r="E194" s="139" t="s">
        <v>339</v>
      </c>
      <c r="F194" s="140" t="s">
        <v>340</v>
      </c>
      <c r="G194" s="141" t="s">
        <v>186</v>
      </c>
      <c r="H194" s="142">
        <v>1</v>
      </c>
      <c r="I194" s="143"/>
      <c r="J194" s="144">
        <f t="shared" si="30"/>
        <v>0</v>
      </c>
      <c r="K194" s="145"/>
      <c r="L194" s="30"/>
      <c r="M194" s="146" t="s">
        <v>1</v>
      </c>
      <c r="N194" s="147" t="s">
        <v>43</v>
      </c>
      <c r="O194" s="55"/>
      <c r="P194" s="148">
        <f t="shared" si="31"/>
        <v>0</v>
      </c>
      <c r="Q194" s="148">
        <v>0</v>
      </c>
      <c r="R194" s="148">
        <f t="shared" si="32"/>
        <v>0</v>
      </c>
      <c r="S194" s="148">
        <v>0</v>
      </c>
      <c r="T194" s="149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0" t="s">
        <v>139</v>
      </c>
      <c r="AT194" s="150" t="s">
        <v>135</v>
      </c>
      <c r="AU194" s="150" t="s">
        <v>87</v>
      </c>
      <c r="AY194" s="14" t="s">
        <v>131</v>
      </c>
      <c r="BE194" s="151">
        <f t="shared" si="34"/>
        <v>0</v>
      </c>
      <c r="BF194" s="151">
        <f t="shared" si="35"/>
        <v>0</v>
      </c>
      <c r="BG194" s="151">
        <f t="shared" si="36"/>
        <v>0</v>
      </c>
      <c r="BH194" s="151">
        <f t="shared" si="37"/>
        <v>0</v>
      </c>
      <c r="BI194" s="151">
        <f t="shared" si="38"/>
        <v>0</v>
      </c>
      <c r="BJ194" s="14" t="s">
        <v>8</v>
      </c>
      <c r="BK194" s="151">
        <f t="shared" si="39"/>
        <v>0</v>
      </c>
      <c r="BL194" s="14" t="s">
        <v>139</v>
      </c>
      <c r="BM194" s="150" t="s">
        <v>341</v>
      </c>
    </row>
    <row r="195" spans="1:65" s="2" customFormat="1" ht="16.5" customHeight="1">
      <c r="A195" s="29"/>
      <c r="B195" s="137"/>
      <c r="C195" s="138" t="s">
        <v>342</v>
      </c>
      <c r="D195" s="138" t="s">
        <v>135</v>
      </c>
      <c r="E195" s="139" t="s">
        <v>343</v>
      </c>
      <c r="F195" s="140" t="s">
        <v>344</v>
      </c>
      <c r="G195" s="141" t="s">
        <v>186</v>
      </c>
      <c r="H195" s="142">
        <v>2</v>
      </c>
      <c r="I195" s="143"/>
      <c r="J195" s="144">
        <f t="shared" si="30"/>
        <v>0</v>
      </c>
      <c r="K195" s="145"/>
      <c r="L195" s="30"/>
      <c r="M195" s="146" t="s">
        <v>1</v>
      </c>
      <c r="N195" s="147" t="s">
        <v>43</v>
      </c>
      <c r="O195" s="55"/>
      <c r="P195" s="148">
        <f t="shared" si="31"/>
        <v>0</v>
      </c>
      <c r="Q195" s="148">
        <v>0</v>
      </c>
      <c r="R195" s="148">
        <f t="shared" si="32"/>
        <v>0</v>
      </c>
      <c r="S195" s="148">
        <v>0</v>
      </c>
      <c r="T195" s="149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0" t="s">
        <v>139</v>
      </c>
      <c r="AT195" s="150" t="s">
        <v>135</v>
      </c>
      <c r="AU195" s="150" t="s">
        <v>87</v>
      </c>
      <c r="AY195" s="14" t="s">
        <v>131</v>
      </c>
      <c r="BE195" s="151">
        <f t="shared" si="34"/>
        <v>0</v>
      </c>
      <c r="BF195" s="151">
        <f t="shared" si="35"/>
        <v>0</v>
      </c>
      <c r="BG195" s="151">
        <f t="shared" si="36"/>
        <v>0</v>
      </c>
      <c r="BH195" s="151">
        <f t="shared" si="37"/>
        <v>0</v>
      </c>
      <c r="BI195" s="151">
        <f t="shared" si="38"/>
        <v>0</v>
      </c>
      <c r="BJ195" s="14" t="s">
        <v>8</v>
      </c>
      <c r="BK195" s="151">
        <f t="shared" si="39"/>
        <v>0</v>
      </c>
      <c r="BL195" s="14" t="s">
        <v>139</v>
      </c>
      <c r="BM195" s="150" t="s">
        <v>345</v>
      </c>
    </row>
    <row r="196" spans="1:65" s="2" customFormat="1" ht="16.5" customHeight="1">
      <c r="A196" s="29"/>
      <c r="B196" s="137"/>
      <c r="C196" s="138" t="s">
        <v>346</v>
      </c>
      <c r="D196" s="138" t="s">
        <v>135</v>
      </c>
      <c r="E196" s="139" t="s">
        <v>347</v>
      </c>
      <c r="F196" s="140" t="s">
        <v>348</v>
      </c>
      <c r="G196" s="141" t="s">
        <v>170</v>
      </c>
      <c r="H196" s="142">
        <v>15</v>
      </c>
      <c r="I196" s="143"/>
      <c r="J196" s="144">
        <f t="shared" si="30"/>
        <v>0</v>
      </c>
      <c r="K196" s="145"/>
      <c r="L196" s="30"/>
      <c r="M196" s="146" t="s">
        <v>1</v>
      </c>
      <c r="N196" s="147" t="s">
        <v>43</v>
      </c>
      <c r="O196" s="55"/>
      <c r="P196" s="148">
        <f t="shared" si="31"/>
        <v>0</v>
      </c>
      <c r="Q196" s="148">
        <v>0</v>
      </c>
      <c r="R196" s="148">
        <f t="shared" si="32"/>
        <v>0</v>
      </c>
      <c r="S196" s="148">
        <v>0</v>
      </c>
      <c r="T196" s="149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0" t="s">
        <v>139</v>
      </c>
      <c r="AT196" s="150" t="s">
        <v>135</v>
      </c>
      <c r="AU196" s="150" t="s">
        <v>87</v>
      </c>
      <c r="AY196" s="14" t="s">
        <v>131</v>
      </c>
      <c r="BE196" s="151">
        <f t="shared" si="34"/>
        <v>0</v>
      </c>
      <c r="BF196" s="151">
        <f t="shared" si="35"/>
        <v>0</v>
      </c>
      <c r="BG196" s="151">
        <f t="shared" si="36"/>
        <v>0</v>
      </c>
      <c r="BH196" s="151">
        <f t="shared" si="37"/>
        <v>0</v>
      </c>
      <c r="BI196" s="151">
        <f t="shared" si="38"/>
        <v>0</v>
      </c>
      <c r="BJ196" s="14" t="s">
        <v>8</v>
      </c>
      <c r="BK196" s="151">
        <f t="shared" si="39"/>
        <v>0</v>
      </c>
      <c r="BL196" s="14" t="s">
        <v>139</v>
      </c>
      <c r="BM196" s="150" t="s">
        <v>349</v>
      </c>
    </row>
    <row r="197" spans="1:65" s="2" customFormat="1" ht="16.5" customHeight="1">
      <c r="A197" s="29"/>
      <c r="B197" s="137"/>
      <c r="C197" s="138" t="s">
        <v>350</v>
      </c>
      <c r="D197" s="138" t="s">
        <v>135</v>
      </c>
      <c r="E197" s="139" t="s">
        <v>351</v>
      </c>
      <c r="F197" s="140" t="s">
        <v>352</v>
      </c>
      <c r="G197" s="141" t="s">
        <v>186</v>
      </c>
      <c r="H197" s="142">
        <v>30</v>
      </c>
      <c r="I197" s="143"/>
      <c r="J197" s="144">
        <f t="shared" si="30"/>
        <v>0</v>
      </c>
      <c r="K197" s="145"/>
      <c r="L197" s="30"/>
      <c r="M197" s="146" t="s">
        <v>1</v>
      </c>
      <c r="N197" s="147" t="s">
        <v>43</v>
      </c>
      <c r="O197" s="55"/>
      <c r="P197" s="148">
        <f t="shared" si="31"/>
        <v>0</v>
      </c>
      <c r="Q197" s="148">
        <v>0</v>
      </c>
      <c r="R197" s="148">
        <f t="shared" si="32"/>
        <v>0</v>
      </c>
      <c r="S197" s="148">
        <v>0</v>
      </c>
      <c r="T197" s="149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0" t="s">
        <v>139</v>
      </c>
      <c r="AT197" s="150" t="s">
        <v>135</v>
      </c>
      <c r="AU197" s="150" t="s">
        <v>87</v>
      </c>
      <c r="AY197" s="14" t="s">
        <v>131</v>
      </c>
      <c r="BE197" s="151">
        <f t="shared" si="34"/>
        <v>0</v>
      </c>
      <c r="BF197" s="151">
        <f t="shared" si="35"/>
        <v>0</v>
      </c>
      <c r="BG197" s="151">
        <f t="shared" si="36"/>
        <v>0</v>
      </c>
      <c r="BH197" s="151">
        <f t="shared" si="37"/>
        <v>0</v>
      </c>
      <c r="BI197" s="151">
        <f t="shared" si="38"/>
        <v>0</v>
      </c>
      <c r="BJ197" s="14" t="s">
        <v>8</v>
      </c>
      <c r="BK197" s="151">
        <f t="shared" si="39"/>
        <v>0</v>
      </c>
      <c r="BL197" s="14" t="s">
        <v>139</v>
      </c>
      <c r="BM197" s="150" t="s">
        <v>353</v>
      </c>
    </row>
    <row r="198" spans="1:65" s="2" customFormat="1" ht="16.5" customHeight="1">
      <c r="A198" s="29"/>
      <c r="B198" s="137"/>
      <c r="C198" s="138" t="s">
        <v>354</v>
      </c>
      <c r="D198" s="138" t="s">
        <v>135</v>
      </c>
      <c r="E198" s="139" t="s">
        <v>355</v>
      </c>
      <c r="F198" s="140" t="s">
        <v>356</v>
      </c>
      <c r="G198" s="141" t="s">
        <v>186</v>
      </c>
      <c r="H198" s="142">
        <v>1</v>
      </c>
      <c r="I198" s="143"/>
      <c r="J198" s="144">
        <f t="shared" si="30"/>
        <v>0</v>
      </c>
      <c r="K198" s="145"/>
      <c r="L198" s="30"/>
      <c r="M198" s="146" t="s">
        <v>1</v>
      </c>
      <c r="N198" s="147" t="s">
        <v>43</v>
      </c>
      <c r="O198" s="55"/>
      <c r="P198" s="148">
        <f t="shared" si="31"/>
        <v>0</v>
      </c>
      <c r="Q198" s="148">
        <v>0</v>
      </c>
      <c r="R198" s="148">
        <f t="shared" si="32"/>
        <v>0</v>
      </c>
      <c r="S198" s="148">
        <v>0</v>
      </c>
      <c r="T198" s="149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0" t="s">
        <v>139</v>
      </c>
      <c r="AT198" s="150" t="s">
        <v>135</v>
      </c>
      <c r="AU198" s="150" t="s">
        <v>87</v>
      </c>
      <c r="AY198" s="14" t="s">
        <v>131</v>
      </c>
      <c r="BE198" s="151">
        <f t="shared" si="34"/>
        <v>0</v>
      </c>
      <c r="BF198" s="151">
        <f t="shared" si="35"/>
        <v>0</v>
      </c>
      <c r="BG198" s="151">
        <f t="shared" si="36"/>
        <v>0</v>
      </c>
      <c r="BH198" s="151">
        <f t="shared" si="37"/>
        <v>0</v>
      </c>
      <c r="BI198" s="151">
        <f t="shared" si="38"/>
        <v>0</v>
      </c>
      <c r="BJ198" s="14" t="s">
        <v>8</v>
      </c>
      <c r="BK198" s="151">
        <f t="shared" si="39"/>
        <v>0</v>
      </c>
      <c r="BL198" s="14" t="s">
        <v>139</v>
      </c>
      <c r="BM198" s="150" t="s">
        <v>357</v>
      </c>
    </row>
    <row r="199" spans="1:65" s="2" customFormat="1" ht="16.5" customHeight="1">
      <c r="A199" s="29"/>
      <c r="B199" s="137"/>
      <c r="C199" s="138" t="s">
        <v>358</v>
      </c>
      <c r="D199" s="138" t="s">
        <v>135</v>
      </c>
      <c r="E199" s="139" t="s">
        <v>359</v>
      </c>
      <c r="F199" s="140" t="s">
        <v>360</v>
      </c>
      <c r="G199" s="141" t="s">
        <v>170</v>
      </c>
      <c r="H199" s="142">
        <v>5</v>
      </c>
      <c r="I199" s="143"/>
      <c r="J199" s="144">
        <f t="shared" si="30"/>
        <v>0</v>
      </c>
      <c r="K199" s="145"/>
      <c r="L199" s="30"/>
      <c r="M199" s="146" t="s">
        <v>1</v>
      </c>
      <c r="N199" s="147" t="s">
        <v>43</v>
      </c>
      <c r="O199" s="55"/>
      <c r="P199" s="148">
        <f t="shared" si="31"/>
        <v>0</v>
      </c>
      <c r="Q199" s="148">
        <v>0</v>
      </c>
      <c r="R199" s="148">
        <f t="shared" si="32"/>
        <v>0</v>
      </c>
      <c r="S199" s="148">
        <v>0</v>
      </c>
      <c r="T199" s="149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0" t="s">
        <v>139</v>
      </c>
      <c r="AT199" s="150" t="s">
        <v>135</v>
      </c>
      <c r="AU199" s="150" t="s">
        <v>87</v>
      </c>
      <c r="AY199" s="14" t="s">
        <v>131</v>
      </c>
      <c r="BE199" s="151">
        <f t="shared" si="34"/>
        <v>0</v>
      </c>
      <c r="BF199" s="151">
        <f t="shared" si="35"/>
        <v>0</v>
      </c>
      <c r="BG199" s="151">
        <f t="shared" si="36"/>
        <v>0</v>
      </c>
      <c r="BH199" s="151">
        <f t="shared" si="37"/>
        <v>0</v>
      </c>
      <c r="BI199" s="151">
        <f t="shared" si="38"/>
        <v>0</v>
      </c>
      <c r="BJ199" s="14" t="s">
        <v>8</v>
      </c>
      <c r="BK199" s="151">
        <f t="shared" si="39"/>
        <v>0</v>
      </c>
      <c r="BL199" s="14" t="s">
        <v>139</v>
      </c>
      <c r="BM199" s="150" t="s">
        <v>361</v>
      </c>
    </row>
    <row r="200" spans="1:65" s="2" customFormat="1" ht="16.5" customHeight="1">
      <c r="A200" s="29"/>
      <c r="B200" s="137"/>
      <c r="C200" s="138" t="s">
        <v>362</v>
      </c>
      <c r="D200" s="138" t="s">
        <v>135</v>
      </c>
      <c r="E200" s="139" t="s">
        <v>363</v>
      </c>
      <c r="F200" s="140" t="s">
        <v>364</v>
      </c>
      <c r="G200" s="141" t="s">
        <v>186</v>
      </c>
      <c r="H200" s="142">
        <v>1</v>
      </c>
      <c r="I200" s="143"/>
      <c r="J200" s="144">
        <f t="shared" si="30"/>
        <v>0</v>
      </c>
      <c r="K200" s="145"/>
      <c r="L200" s="30"/>
      <c r="M200" s="146" t="s">
        <v>1</v>
      </c>
      <c r="N200" s="147" t="s">
        <v>43</v>
      </c>
      <c r="O200" s="55"/>
      <c r="P200" s="148">
        <f t="shared" si="31"/>
        <v>0</v>
      </c>
      <c r="Q200" s="148">
        <v>0</v>
      </c>
      <c r="R200" s="148">
        <f t="shared" si="32"/>
        <v>0</v>
      </c>
      <c r="S200" s="148">
        <v>0</v>
      </c>
      <c r="T200" s="149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0" t="s">
        <v>139</v>
      </c>
      <c r="AT200" s="150" t="s">
        <v>135</v>
      </c>
      <c r="AU200" s="150" t="s">
        <v>87</v>
      </c>
      <c r="AY200" s="14" t="s">
        <v>131</v>
      </c>
      <c r="BE200" s="151">
        <f t="shared" si="34"/>
        <v>0</v>
      </c>
      <c r="BF200" s="151">
        <f t="shared" si="35"/>
        <v>0</v>
      </c>
      <c r="BG200" s="151">
        <f t="shared" si="36"/>
        <v>0</v>
      </c>
      <c r="BH200" s="151">
        <f t="shared" si="37"/>
        <v>0</v>
      </c>
      <c r="BI200" s="151">
        <f t="shared" si="38"/>
        <v>0</v>
      </c>
      <c r="BJ200" s="14" t="s">
        <v>8</v>
      </c>
      <c r="BK200" s="151">
        <f t="shared" si="39"/>
        <v>0</v>
      </c>
      <c r="BL200" s="14" t="s">
        <v>139</v>
      </c>
      <c r="BM200" s="150" t="s">
        <v>365</v>
      </c>
    </row>
    <row r="201" spans="1:65" s="2" customFormat="1" ht="16.5" customHeight="1">
      <c r="A201" s="29"/>
      <c r="B201" s="137"/>
      <c r="C201" s="138" t="s">
        <v>366</v>
      </c>
      <c r="D201" s="138" t="s">
        <v>135</v>
      </c>
      <c r="E201" s="139" t="s">
        <v>367</v>
      </c>
      <c r="F201" s="140" t="s">
        <v>368</v>
      </c>
      <c r="G201" s="141" t="s">
        <v>186</v>
      </c>
      <c r="H201" s="142">
        <v>1</v>
      </c>
      <c r="I201" s="143"/>
      <c r="J201" s="144">
        <f t="shared" si="30"/>
        <v>0</v>
      </c>
      <c r="K201" s="145"/>
      <c r="L201" s="30"/>
      <c r="M201" s="146" t="s">
        <v>1</v>
      </c>
      <c r="N201" s="147" t="s">
        <v>43</v>
      </c>
      <c r="O201" s="55"/>
      <c r="P201" s="148">
        <f t="shared" si="31"/>
        <v>0</v>
      </c>
      <c r="Q201" s="148">
        <v>0</v>
      </c>
      <c r="R201" s="148">
        <f t="shared" si="32"/>
        <v>0</v>
      </c>
      <c r="S201" s="148">
        <v>0</v>
      </c>
      <c r="T201" s="149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0" t="s">
        <v>139</v>
      </c>
      <c r="AT201" s="150" t="s">
        <v>135</v>
      </c>
      <c r="AU201" s="150" t="s">
        <v>87</v>
      </c>
      <c r="AY201" s="14" t="s">
        <v>131</v>
      </c>
      <c r="BE201" s="151">
        <f t="shared" si="34"/>
        <v>0</v>
      </c>
      <c r="BF201" s="151">
        <f t="shared" si="35"/>
        <v>0</v>
      </c>
      <c r="BG201" s="151">
        <f t="shared" si="36"/>
        <v>0</v>
      </c>
      <c r="BH201" s="151">
        <f t="shared" si="37"/>
        <v>0</v>
      </c>
      <c r="BI201" s="151">
        <f t="shared" si="38"/>
        <v>0</v>
      </c>
      <c r="BJ201" s="14" t="s">
        <v>8</v>
      </c>
      <c r="BK201" s="151">
        <f t="shared" si="39"/>
        <v>0</v>
      </c>
      <c r="BL201" s="14" t="s">
        <v>139</v>
      </c>
      <c r="BM201" s="150" t="s">
        <v>369</v>
      </c>
    </row>
    <row r="202" spans="1:65" s="2" customFormat="1" ht="16.5" customHeight="1">
      <c r="A202" s="29"/>
      <c r="B202" s="137"/>
      <c r="C202" s="138" t="s">
        <v>370</v>
      </c>
      <c r="D202" s="138" t="s">
        <v>135</v>
      </c>
      <c r="E202" s="139" t="s">
        <v>371</v>
      </c>
      <c r="F202" s="140" t="s">
        <v>372</v>
      </c>
      <c r="G202" s="141" t="s">
        <v>186</v>
      </c>
      <c r="H202" s="142">
        <v>4</v>
      </c>
      <c r="I202" s="143"/>
      <c r="J202" s="144">
        <f t="shared" si="30"/>
        <v>0</v>
      </c>
      <c r="K202" s="145"/>
      <c r="L202" s="30"/>
      <c r="M202" s="146" t="s">
        <v>1</v>
      </c>
      <c r="N202" s="147" t="s">
        <v>43</v>
      </c>
      <c r="O202" s="55"/>
      <c r="P202" s="148">
        <f t="shared" si="31"/>
        <v>0</v>
      </c>
      <c r="Q202" s="148">
        <v>0</v>
      </c>
      <c r="R202" s="148">
        <f t="shared" si="32"/>
        <v>0</v>
      </c>
      <c r="S202" s="148">
        <v>0</v>
      </c>
      <c r="T202" s="149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0" t="s">
        <v>139</v>
      </c>
      <c r="AT202" s="150" t="s">
        <v>135</v>
      </c>
      <c r="AU202" s="150" t="s">
        <v>87</v>
      </c>
      <c r="AY202" s="14" t="s">
        <v>131</v>
      </c>
      <c r="BE202" s="151">
        <f t="shared" si="34"/>
        <v>0</v>
      </c>
      <c r="BF202" s="151">
        <f t="shared" si="35"/>
        <v>0</v>
      </c>
      <c r="BG202" s="151">
        <f t="shared" si="36"/>
        <v>0</v>
      </c>
      <c r="BH202" s="151">
        <f t="shared" si="37"/>
        <v>0</v>
      </c>
      <c r="BI202" s="151">
        <f t="shared" si="38"/>
        <v>0</v>
      </c>
      <c r="BJ202" s="14" t="s">
        <v>8</v>
      </c>
      <c r="BK202" s="151">
        <f t="shared" si="39"/>
        <v>0</v>
      </c>
      <c r="BL202" s="14" t="s">
        <v>139</v>
      </c>
      <c r="BM202" s="150" t="s">
        <v>373</v>
      </c>
    </row>
    <row r="203" spans="2:63" s="12" customFormat="1" ht="22.9" customHeight="1">
      <c r="B203" s="124"/>
      <c r="D203" s="125" t="s">
        <v>77</v>
      </c>
      <c r="E203" s="135" t="s">
        <v>374</v>
      </c>
      <c r="F203" s="135" t="s">
        <v>375</v>
      </c>
      <c r="I203" s="127"/>
      <c r="J203" s="136">
        <f>BK203</f>
        <v>0</v>
      </c>
      <c r="L203" s="124"/>
      <c r="M203" s="129"/>
      <c r="N203" s="130"/>
      <c r="O203" s="130"/>
      <c r="P203" s="131">
        <f>SUM(P204:P221)</f>
        <v>0</v>
      </c>
      <c r="Q203" s="130"/>
      <c r="R203" s="131">
        <f>SUM(R204:R221)</f>
        <v>0</v>
      </c>
      <c r="S203" s="130"/>
      <c r="T203" s="132">
        <f>SUM(T204:T221)</f>
        <v>0</v>
      </c>
      <c r="AR203" s="125" t="s">
        <v>87</v>
      </c>
      <c r="AT203" s="133" t="s">
        <v>77</v>
      </c>
      <c r="AU203" s="133" t="s">
        <v>8</v>
      </c>
      <c r="AY203" s="125" t="s">
        <v>131</v>
      </c>
      <c r="BK203" s="134">
        <f>SUM(BK204:BK221)</f>
        <v>0</v>
      </c>
    </row>
    <row r="204" spans="1:65" s="2" customFormat="1" ht="16.5" customHeight="1">
      <c r="A204" s="29"/>
      <c r="B204" s="137"/>
      <c r="C204" s="138" t="s">
        <v>376</v>
      </c>
      <c r="D204" s="138" t="s">
        <v>135</v>
      </c>
      <c r="E204" s="139" t="s">
        <v>377</v>
      </c>
      <c r="F204" s="140" t="s">
        <v>378</v>
      </c>
      <c r="G204" s="141" t="s">
        <v>186</v>
      </c>
      <c r="H204" s="142">
        <v>1</v>
      </c>
      <c r="I204" s="143"/>
      <c r="J204" s="144">
        <f aca="true" t="shared" si="40" ref="J204:J221">ROUND(I204*H204,0)</f>
        <v>0</v>
      </c>
      <c r="K204" s="145"/>
      <c r="L204" s="30"/>
      <c r="M204" s="146" t="s">
        <v>1</v>
      </c>
      <c r="N204" s="147" t="s">
        <v>43</v>
      </c>
      <c r="O204" s="55"/>
      <c r="P204" s="148">
        <f aca="true" t="shared" si="41" ref="P204:P221">O204*H204</f>
        <v>0</v>
      </c>
      <c r="Q204" s="148">
        <v>0</v>
      </c>
      <c r="R204" s="148">
        <f aca="true" t="shared" si="42" ref="R204:R221">Q204*H204</f>
        <v>0</v>
      </c>
      <c r="S204" s="148">
        <v>0</v>
      </c>
      <c r="T204" s="149">
        <f aca="true" t="shared" si="43" ref="T204:T221"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0" t="s">
        <v>249</v>
      </c>
      <c r="AT204" s="150" t="s">
        <v>135</v>
      </c>
      <c r="AU204" s="150" t="s">
        <v>87</v>
      </c>
      <c r="AY204" s="14" t="s">
        <v>131</v>
      </c>
      <c r="BE204" s="151">
        <f aca="true" t="shared" si="44" ref="BE204:BE221">IF(N204="základní",J204,0)</f>
        <v>0</v>
      </c>
      <c r="BF204" s="151">
        <f aca="true" t="shared" si="45" ref="BF204:BF221">IF(N204="snížená",J204,0)</f>
        <v>0</v>
      </c>
      <c r="BG204" s="151">
        <f aca="true" t="shared" si="46" ref="BG204:BG221">IF(N204="zákl. přenesená",J204,0)</f>
        <v>0</v>
      </c>
      <c r="BH204" s="151">
        <f aca="true" t="shared" si="47" ref="BH204:BH221">IF(N204="sníž. přenesená",J204,0)</f>
        <v>0</v>
      </c>
      <c r="BI204" s="151">
        <f aca="true" t="shared" si="48" ref="BI204:BI221">IF(N204="nulová",J204,0)</f>
        <v>0</v>
      </c>
      <c r="BJ204" s="14" t="s">
        <v>8</v>
      </c>
      <c r="BK204" s="151">
        <f aca="true" t="shared" si="49" ref="BK204:BK221">ROUND(I204*H204,0)</f>
        <v>0</v>
      </c>
      <c r="BL204" s="14" t="s">
        <v>249</v>
      </c>
      <c r="BM204" s="150" t="s">
        <v>379</v>
      </c>
    </row>
    <row r="205" spans="1:65" s="2" customFormat="1" ht="16.5" customHeight="1">
      <c r="A205" s="29"/>
      <c r="B205" s="137"/>
      <c r="C205" s="138" t="s">
        <v>380</v>
      </c>
      <c r="D205" s="138" t="s">
        <v>135</v>
      </c>
      <c r="E205" s="139" t="s">
        <v>381</v>
      </c>
      <c r="F205" s="140" t="s">
        <v>382</v>
      </c>
      <c r="G205" s="141" t="s">
        <v>186</v>
      </c>
      <c r="H205" s="142">
        <v>1</v>
      </c>
      <c r="I205" s="143"/>
      <c r="J205" s="144">
        <f t="shared" si="40"/>
        <v>0</v>
      </c>
      <c r="K205" s="145"/>
      <c r="L205" s="30"/>
      <c r="M205" s="146" t="s">
        <v>1</v>
      </c>
      <c r="N205" s="147" t="s">
        <v>43</v>
      </c>
      <c r="O205" s="55"/>
      <c r="P205" s="148">
        <f t="shared" si="41"/>
        <v>0</v>
      </c>
      <c r="Q205" s="148">
        <v>0</v>
      </c>
      <c r="R205" s="148">
        <f t="shared" si="42"/>
        <v>0</v>
      </c>
      <c r="S205" s="148">
        <v>0</v>
      </c>
      <c r="T205" s="14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0" t="s">
        <v>249</v>
      </c>
      <c r="AT205" s="150" t="s">
        <v>135</v>
      </c>
      <c r="AU205" s="150" t="s">
        <v>87</v>
      </c>
      <c r="AY205" s="14" t="s">
        <v>131</v>
      </c>
      <c r="BE205" s="151">
        <f t="shared" si="44"/>
        <v>0</v>
      </c>
      <c r="BF205" s="151">
        <f t="shared" si="45"/>
        <v>0</v>
      </c>
      <c r="BG205" s="151">
        <f t="shared" si="46"/>
        <v>0</v>
      </c>
      <c r="BH205" s="151">
        <f t="shared" si="47"/>
        <v>0</v>
      </c>
      <c r="BI205" s="151">
        <f t="shared" si="48"/>
        <v>0</v>
      </c>
      <c r="BJ205" s="14" t="s">
        <v>8</v>
      </c>
      <c r="BK205" s="151">
        <f t="shared" si="49"/>
        <v>0</v>
      </c>
      <c r="BL205" s="14" t="s">
        <v>249</v>
      </c>
      <c r="BM205" s="150" t="s">
        <v>383</v>
      </c>
    </row>
    <row r="206" spans="1:65" s="2" customFormat="1" ht="21.75" customHeight="1">
      <c r="A206" s="29"/>
      <c r="B206" s="137"/>
      <c r="C206" s="138" t="s">
        <v>384</v>
      </c>
      <c r="D206" s="138" t="s">
        <v>135</v>
      </c>
      <c r="E206" s="139" t="s">
        <v>385</v>
      </c>
      <c r="F206" s="140" t="s">
        <v>386</v>
      </c>
      <c r="G206" s="141" t="s">
        <v>170</v>
      </c>
      <c r="H206" s="142">
        <v>88.4</v>
      </c>
      <c r="I206" s="143"/>
      <c r="J206" s="144">
        <f t="shared" si="40"/>
        <v>0</v>
      </c>
      <c r="K206" s="145"/>
      <c r="L206" s="30"/>
      <c r="M206" s="146" t="s">
        <v>1</v>
      </c>
      <c r="N206" s="147" t="s">
        <v>43</v>
      </c>
      <c r="O206" s="55"/>
      <c r="P206" s="148">
        <f t="shared" si="41"/>
        <v>0</v>
      </c>
      <c r="Q206" s="148">
        <v>0</v>
      </c>
      <c r="R206" s="148">
        <f t="shared" si="42"/>
        <v>0</v>
      </c>
      <c r="S206" s="148">
        <v>0</v>
      </c>
      <c r="T206" s="14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0" t="s">
        <v>249</v>
      </c>
      <c r="AT206" s="150" t="s">
        <v>135</v>
      </c>
      <c r="AU206" s="150" t="s">
        <v>87</v>
      </c>
      <c r="AY206" s="14" t="s">
        <v>131</v>
      </c>
      <c r="BE206" s="151">
        <f t="shared" si="44"/>
        <v>0</v>
      </c>
      <c r="BF206" s="151">
        <f t="shared" si="45"/>
        <v>0</v>
      </c>
      <c r="BG206" s="151">
        <f t="shared" si="46"/>
        <v>0</v>
      </c>
      <c r="BH206" s="151">
        <f t="shared" si="47"/>
        <v>0</v>
      </c>
      <c r="BI206" s="151">
        <f t="shared" si="48"/>
        <v>0</v>
      </c>
      <c r="BJ206" s="14" t="s">
        <v>8</v>
      </c>
      <c r="BK206" s="151">
        <f t="shared" si="49"/>
        <v>0</v>
      </c>
      <c r="BL206" s="14" t="s">
        <v>249</v>
      </c>
      <c r="BM206" s="150" t="s">
        <v>387</v>
      </c>
    </row>
    <row r="207" spans="1:65" s="2" customFormat="1" ht="21.75" customHeight="1">
      <c r="A207" s="29"/>
      <c r="B207" s="137"/>
      <c r="C207" s="138" t="s">
        <v>388</v>
      </c>
      <c r="D207" s="138" t="s">
        <v>135</v>
      </c>
      <c r="E207" s="139" t="s">
        <v>389</v>
      </c>
      <c r="F207" s="140" t="s">
        <v>390</v>
      </c>
      <c r="G207" s="141" t="s">
        <v>170</v>
      </c>
      <c r="H207" s="142">
        <v>50.5</v>
      </c>
      <c r="I207" s="143"/>
      <c r="J207" s="144">
        <f t="shared" si="40"/>
        <v>0</v>
      </c>
      <c r="K207" s="145"/>
      <c r="L207" s="30"/>
      <c r="M207" s="146" t="s">
        <v>1</v>
      </c>
      <c r="N207" s="147" t="s">
        <v>43</v>
      </c>
      <c r="O207" s="55"/>
      <c r="P207" s="148">
        <f t="shared" si="41"/>
        <v>0</v>
      </c>
      <c r="Q207" s="148">
        <v>0</v>
      </c>
      <c r="R207" s="148">
        <f t="shared" si="42"/>
        <v>0</v>
      </c>
      <c r="S207" s="148">
        <v>0</v>
      </c>
      <c r="T207" s="14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0" t="s">
        <v>249</v>
      </c>
      <c r="AT207" s="150" t="s">
        <v>135</v>
      </c>
      <c r="AU207" s="150" t="s">
        <v>87</v>
      </c>
      <c r="AY207" s="14" t="s">
        <v>131</v>
      </c>
      <c r="BE207" s="151">
        <f t="shared" si="44"/>
        <v>0</v>
      </c>
      <c r="BF207" s="151">
        <f t="shared" si="45"/>
        <v>0</v>
      </c>
      <c r="BG207" s="151">
        <f t="shared" si="46"/>
        <v>0</v>
      </c>
      <c r="BH207" s="151">
        <f t="shared" si="47"/>
        <v>0</v>
      </c>
      <c r="BI207" s="151">
        <f t="shared" si="48"/>
        <v>0</v>
      </c>
      <c r="BJ207" s="14" t="s">
        <v>8</v>
      </c>
      <c r="BK207" s="151">
        <f t="shared" si="49"/>
        <v>0</v>
      </c>
      <c r="BL207" s="14" t="s">
        <v>249</v>
      </c>
      <c r="BM207" s="150" t="s">
        <v>391</v>
      </c>
    </row>
    <row r="208" spans="1:65" s="2" customFormat="1" ht="21.75" customHeight="1">
      <c r="A208" s="29"/>
      <c r="B208" s="137"/>
      <c r="C208" s="138" t="s">
        <v>392</v>
      </c>
      <c r="D208" s="138" t="s">
        <v>135</v>
      </c>
      <c r="E208" s="139" t="s">
        <v>393</v>
      </c>
      <c r="F208" s="140" t="s">
        <v>394</v>
      </c>
      <c r="G208" s="141" t="s">
        <v>170</v>
      </c>
      <c r="H208" s="142">
        <v>16.8</v>
      </c>
      <c r="I208" s="143"/>
      <c r="J208" s="144">
        <f t="shared" si="40"/>
        <v>0</v>
      </c>
      <c r="K208" s="145"/>
      <c r="L208" s="30"/>
      <c r="M208" s="146" t="s">
        <v>1</v>
      </c>
      <c r="N208" s="147" t="s">
        <v>43</v>
      </c>
      <c r="O208" s="55"/>
      <c r="P208" s="148">
        <f t="shared" si="41"/>
        <v>0</v>
      </c>
      <c r="Q208" s="148">
        <v>0</v>
      </c>
      <c r="R208" s="148">
        <f t="shared" si="42"/>
        <v>0</v>
      </c>
      <c r="S208" s="148">
        <v>0</v>
      </c>
      <c r="T208" s="14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0" t="s">
        <v>249</v>
      </c>
      <c r="AT208" s="150" t="s">
        <v>135</v>
      </c>
      <c r="AU208" s="150" t="s">
        <v>87</v>
      </c>
      <c r="AY208" s="14" t="s">
        <v>131</v>
      </c>
      <c r="BE208" s="151">
        <f t="shared" si="44"/>
        <v>0</v>
      </c>
      <c r="BF208" s="151">
        <f t="shared" si="45"/>
        <v>0</v>
      </c>
      <c r="BG208" s="151">
        <f t="shared" si="46"/>
        <v>0</v>
      </c>
      <c r="BH208" s="151">
        <f t="shared" si="47"/>
        <v>0</v>
      </c>
      <c r="BI208" s="151">
        <f t="shared" si="48"/>
        <v>0</v>
      </c>
      <c r="BJ208" s="14" t="s">
        <v>8</v>
      </c>
      <c r="BK208" s="151">
        <f t="shared" si="49"/>
        <v>0</v>
      </c>
      <c r="BL208" s="14" t="s">
        <v>249</v>
      </c>
      <c r="BM208" s="150" t="s">
        <v>395</v>
      </c>
    </row>
    <row r="209" spans="1:65" s="2" customFormat="1" ht="21.75" customHeight="1">
      <c r="A209" s="29"/>
      <c r="B209" s="137"/>
      <c r="C209" s="138" t="s">
        <v>396</v>
      </c>
      <c r="D209" s="138" t="s">
        <v>135</v>
      </c>
      <c r="E209" s="139" t="s">
        <v>397</v>
      </c>
      <c r="F209" s="140" t="s">
        <v>398</v>
      </c>
      <c r="G209" s="141" t="s">
        <v>170</v>
      </c>
      <c r="H209" s="142">
        <v>27</v>
      </c>
      <c r="I209" s="143"/>
      <c r="J209" s="144">
        <f t="shared" si="40"/>
        <v>0</v>
      </c>
      <c r="K209" s="145"/>
      <c r="L209" s="30"/>
      <c r="M209" s="146" t="s">
        <v>1</v>
      </c>
      <c r="N209" s="147" t="s">
        <v>43</v>
      </c>
      <c r="O209" s="55"/>
      <c r="P209" s="148">
        <f t="shared" si="41"/>
        <v>0</v>
      </c>
      <c r="Q209" s="148">
        <v>0</v>
      </c>
      <c r="R209" s="148">
        <f t="shared" si="42"/>
        <v>0</v>
      </c>
      <c r="S209" s="148">
        <v>0</v>
      </c>
      <c r="T209" s="14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0" t="s">
        <v>249</v>
      </c>
      <c r="AT209" s="150" t="s">
        <v>135</v>
      </c>
      <c r="AU209" s="150" t="s">
        <v>87</v>
      </c>
      <c r="AY209" s="14" t="s">
        <v>131</v>
      </c>
      <c r="BE209" s="151">
        <f t="shared" si="44"/>
        <v>0</v>
      </c>
      <c r="BF209" s="151">
        <f t="shared" si="45"/>
        <v>0</v>
      </c>
      <c r="BG209" s="151">
        <f t="shared" si="46"/>
        <v>0</v>
      </c>
      <c r="BH209" s="151">
        <f t="shared" si="47"/>
        <v>0</v>
      </c>
      <c r="BI209" s="151">
        <f t="shared" si="48"/>
        <v>0</v>
      </c>
      <c r="BJ209" s="14" t="s">
        <v>8</v>
      </c>
      <c r="BK209" s="151">
        <f t="shared" si="49"/>
        <v>0</v>
      </c>
      <c r="BL209" s="14" t="s">
        <v>249</v>
      </c>
      <c r="BM209" s="150" t="s">
        <v>399</v>
      </c>
    </row>
    <row r="210" spans="1:65" s="2" customFormat="1" ht="24.2" customHeight="1">
      <c r="A210" s="29"/>
      <c r="B210" s="137"/>
      <c r="C210" s="138" t="s">
        <v>400</v>
      </c>
      <c r="D210" s="138" t="s">
        <v>135</v>
      </c>
      <c r="E210" s="139" t="s">
        <v>401</v>
      </c>
      <c r="F210" s="140" t="s">
        <v>402</v>
      </c>
      <c r="G210" s="141" t="s">
        <v>170</v>
      </c>
      <c r="H210" s="142">
        <v>90</v>
      </c>
      <c r="I210" s="143"/>
      <c r="J210" s="144">
        <f t="shared" si="40"/>
        <v>0</v>
      </c>
      <c r="K210" s="145"/>
      <c r="L210" s="30"/>
      <c r="M210" s="146" t="s">
        <v>1</v>
      </c>
      <c r="N210" s="147" t="s">
        <v>43</v>
      </c>
      <c r="O210" s="55"/>
      <c r="P210" s="148">
        <f t="shared" si="41"/>
        <v>0</v>
      </c>
      <c r="Q210" s="148">
        <v>0</v>
      </c>
      <c r="R210" s="148">
        <f t="shared" si="42"/>
        <v>0</v>
      </c>
      <c r="S210" s="148">
        <v>0</v>
      </c>
      <c r="T210" s="149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0" t="s">
        <v>249</v>
      </c>
      <c r="AT210" s="150" t="s">
        <v>135</v>
      </c>
      <c r="AU210" s="150" t="s">
        <v>87</v>
      </c>
      <c r="AY210" s="14" t="s">
        <v>131</v>
      </c>
      <c r="BE210" s="151">
        <f t="shared" si="44"/>
        <v>0</v>
      </c>
      <c r="BF210" s="151">
        <f t="shared" si="45"/>
        <v>0</v>
      </c>
      <c r="BG210" s="151">
        <f t="shared" si="46"/>
        <v>0</v>
      </c>
      <c r="BH210" s="151">
        <f t="shared" si="47"/>
        <v>0</v>
      </c>
      <c r="BI210" s="151">
        <f t="shared" si="48"/>
        <v>0</v>
      </c>
      <c r="BJ210" s="14" t="s">
        <v>8</v>
      </c>
      <c r="BK210" s="151">
        <f t="shared" si="49"/>
        <v>0</v>
      </c>
      <c r="BL210" s="14" t="s">
        <v>249</v>
      </c>
      <c r="BM210" s="150" t="s">
        <v>403</v>
      </c>
    </row>
    <row r="211" spans="1:65" s="2" customFormat="1" ht="24.2" customHeight="1">
      <c r="A211" s="29"/>
      <c r="B211" s="137"/>
      <c r="C211" s="138" t="s">
        <v>404</v>
      </c>
      <c r="D211" s="138" t="s">
        <v>135</v>
      </c>
      <c r="E211" s="139" t="s">
        <v>405</v>
      </c>
      <c r="F211" s="140" t="s">
        <v>406</v>
      </c>
      <c r="G211" s="141" t="s">
        <v>170</v>
      </c>
      <c r="H211" s="142">
        <v>51</v>
      </c>
      <c r="I211" s="143"/>
      <c r="J211" s="144">
        <f t="shared" si="40"/>
        <v>0</v>
      </c>
      <c r="K211" s="145"/>
      <c r="L211" s="30"/>
      <c r="M211" s="146" t="s">
        <v>1</v>
      </c>
      <c r="N211" s="147" t="s">
        <v>43</v>
      </c>
      <c r="O211" s="55"/>
      <c r="P211" s="148">
        <f t="shared" si="41"/>
        <v>0</v>
      </c>
      <c r="Q211" s="148">
        <v>0</v>
      </c>
      <c r="R211" s="148">
        <f t="shared" si="42"/>
        <v>0</v>
      </c>
      <c r="S211" s="148">
        <v>0</v>
      </c>
      <c r="T211" s="149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0" t="s">
        <v>249</v>
      </c>
      <c r="AT211" s="150" t="s">
        <v>135</v>
      </c>
      <c r="AU211" s="150" t="s">
        <v>87</v>
      </c>
      <c r="AY211" s="14" t="s">
        <v>131</v>
      </c>
      <c r="BE211" s="151">
        <f t="shared" si="44"/>
        <v>0</v>
      </c>
      <c r="BF211" s="151">
        <f t="shared" si="45"/>
        <v>0</v>
      </c>
      <c r="BG211" s="151">
        <f t="shared" si="46"/>
        <v>0</v>
      </c>
      <c r="BH211" s="151">
        <f t="shared" si="47"/>
        <v>0</v>
      </c>
      <c r="BI211" s="151">
        <f t="shared" si="48"/>
        <v>0</v>
      </c>
      <c r="BJ211" s="14" t="s">
        <v>8</v>
      </c>
      <c r="BK211" s="151">
        <f t="shared" si="49"/>
        <v>0</v>
      </c>
      <c r="BL211" s="14" t="s">
        <v>249</v>
      </c>
      <c r="BM211" s="150" t="s">
        <v>407</v>
      </c>
    </row>
    <row r="212" spans="1:65" s="2" customFormat="1" ht="24.2" customHeight="1">
      <c r="A212" s="29"/>
      <c r="B212" s="137"/>
      <c r="C212" s="138" t="s">
        <v>408</v>
      </c>
      <c r="D212" s="138" t="s">
        <v>135</v>
      </c>
      <c r="E212" s="139" t="s">
        <v>409</v>
      </c>
      <c r="F212" s="140" t="s">
        <v>410</v>
      </c>
      <c r="G212" s="141" t="s">
        <v>170</v>
      </c>
      <c r="H212" s="142">
        <v>17</v>
      </c>
      <c r="I212" s="143"/>
      <c r="J212" s="144">
        <f t="shared" si="40"/>
        <v>0</v>
      </c>
      <c r="K212" s="145"/>
      <c r="L212" s="30"/>
      <c r="M212" s="146" t="s">
        <v>1</v>
      </c>
      <c r="N212" s="147" t="s">
        <v>43</v>
      </c>
      <c r="O212" s="55"/>
      <c r="P212" s="148">
        <f t="shared" si="41"/>
        <v>0</v>
      </c>
      <c r="Q212" s="148">
        <v>0</v>
      </c>
      <c r="R212" s="148">
        <f t="shared" si="42"/>
        <v>0</v>
      </c>
      <c r="S212" s="148">
        <v>0</v>
      </c>
      <c r="T212" s="14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0" t="s">
        <v>249</v>
      </c>
      <c r="AT212" s="150" t="s">
        <v>135</v>
      </c>
      <c r="AU212" s="150" t="s">
        <v>87</v>
      </c>
      <c r="AY212" s="14" t="s">
        <v>131</v>
      </c>
      <c r="BE212" s="151">
        <f t="shared" si="44"/>
        <v>0</v>
      </c>
      <c r="BF212" s="151">
        <f t="shared" si="45"/>
        <v>0</v>
      </c>
      <c r="BG212" s="151">
        <f t="shared" si="46"/>
        <v>0</v>
      </c>
      <c r="BH212" s="151">
        <f t="shared" si="47"/>
        <v>0</v>
      </c>
      <c r="BI212" s="151">
        <f t="shared" si="48"/>
        <v>0</v>
      </c>
      <c r="BJ212" s="14" t="s">
        <v>8</v>
      </c>
      <c r="BK212" s="151">
        <f t="shared" si="49"/>
        <v>0</v>
      </c>
      <c r="BL212" s="14" t="s">
        <v>249</v>
      </c>
      <c r="BM212" s="150" t="s">
        <v>411</v>
      </c>
    </row>
    <row r="213" spans="1:65" s="2" customFormat="1" ht="24.2" customHeight="1">
      <c r="A213" s="29"/>
      <c r="B213" s="137"/>
      <c r="C213" s="138" t="s">
        <v>412</v>
      </c>
      <c r="D213" s="138" t="s">
        <v>135</v>
      </c>
      <c r="E213" s="139" t="s">
        <v>413</v>
      </c>
      <c r="F213" s="140" t="s">
        <v>414</v>
      </c>
      <c r="G213" s="141" t="s">
        <v>170</v>
      </c>
      <c r="H213" s="142">
        <v>28</v>
      </c>
      <c r="I213" s="143"/>
      <c r="J213" s="144">
        <f t="shared" si="40"/>
        <v>0</v>
      </c>
      <c r="K213" s="145"/>
      <c r="L213" s="30"/>
      <c r="M213" s="146" t="s">
        <v>1</v>
      </c>
      <c r="N213" s="147" t="s">
        <v>43</v>
      </c>
      <c r="O213" s="55"/>
      <c r="P213" s="148">
        <f t="shared" si="41"/>
        <v>0</v>
      </c>
      <c r="Q213" s="148">
        <v>0</v>
      </c>
      <c r="R213" s="148">
        <f t="shared" si="42"/>
        <v>0</v>
      </c>
      <c r="S213" s="148">
        <v>0</v>
      </c>
      <c r="T213" s="14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0" t="s">
        <v>249</v>
      </c>
      <c r="AT213" s="150" t="s">
        <v>135</v>
      </c>
      <c r="AU213" s="150" t="s">
        <v>87</v>
      </c>
      <c r="AY213" s="14" t="s">
        <v>131</v>
      </c>
      <c r="BE213" s="151">
        <f t="shared" si="44"/>
        <v>0</v>
      </c>
      <c r="BF213" s="151">
        <f t="shared" si="45"/>
        <v>0</v>
      </c>
      <c r="BG213" s="151">
        <f t="shared" si="46"/>
        <v>0</v>
      </c>
      <c r="BH213" s="151">
        <f t="shared" si="47"/>
        <v>0</v>
      </c>
      <c r="BI213" s="151">
        <f t="shared" si="48"/>
        <v>0</v>
      </c>
      <c r="BJ213" s="14" t="s">
        <v>8</v>
      </c>
      <c r="BK213" s="151">
        <f t="shared" si="49"/>
        <v>0</v>
      </c>
      <c r="BL213" s="14" t="s">
        <v>249</v>
      </c>
      <c r="BM213" s="150" t="s">
        <v>415</v>
      </c>
    </row>
    <row r="214" spans="1:65" s="2" customFormat="1" ht="16.5" customHeight="1">
      <c r="A214" s="29"/>
      <c r="B214" s="137"/>
      <c r="C214" s="138" t="s">
        <v>416</v>
      </c>
      <c r="D214" s="138" t="s">
        <v>135</v>
      </c>
      <c r="E214" s="139" t="s">
        <v>417</v>
      </c>
      <c r="F214" s="140" t="s">
        <v>418</v>
      </c>
      <c r="G214" s="141" t="s">
        <v>138</v>
      </c>
      <c r="H214" s="142">
        <v>29</v>
      </c>
      <c r="I214" s="143"/>
      <c r="J214" s="144">
        <f t="shared" si="40"/>
        <v>0</v>
      </c>
      <c r="K214" s="145"/>
      <c r="L214" s="30"/>
      <c r="M214" s="146" t="s">
        <v>1</v>
      </c>
      <c r="N214" s="147" t="s">
        <v>43</v>
      </c>
      <c r="O214" s="55"/>
      <c r="P214" s="148">
        <f t="shared" si="41"/>
        <v>0</v>
      </c>
      <c r="Q214" s="148">
        <v>0</v>
      </c>
      <c r="R214" s="148">
        <f t="shared" si="42"/>
        <v>0</v>
      </c>
      <c r="S214" s="148">
        <v>0</v>
      </c>
      <c r="T214" s="149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0" t="s">
        <v>249</v>
      </c>
      <c r="AT214" s="150" t="s">
        <v>135</v>
      </c>
      <c r="AU214" s="150" t="s">
        <v>87</v>
      </c>
      <c r="AY214" s="14" t="s">
        <v>131</v>
      </c>
      <c r="BE214" s="151">
        <f t="shared" si="44"/>
        <v>0</v>
      </c>
      <c r="BF214" s="151">
        <f t="shared" si="45"/>
        <v>0</v>
      </c>
      <c r="BG214" s="151">
        <f t="shared" si="46"/>
        <v>0</v>
      </c>
      <c r="BH214" s="151">
        <f t="shared" si="47"/>
        <v>0</v>
      </c>
      <c r="BI214" s="151">
        <f t="shared" si="48"/>
        <v>0</v>
      </c>
      <c r="BJ214" s="14" t="s">
        <v>8</v>
      </c>
      <c r="BK214" s="151">
        <f t="shared" si="49"/>
        <v>0</v>
      </c>
      <c r="BL214" s="14" t="s">
        <v>249</v>
      </c>
      <c r="BM214" s="150" t="s">
        <v>419</v>
      </c>
    </row>
    <row r="215" spans="1:65" s="2" customFormat="1" ht="16.5" customHeight="1">
      <c r="A215" s="29"/>
      <c r="B215" s="137"/>
      <c r="C215" s="138" t="s">
        <v>420</v>
      </c>
      <c r="D215" s="138" t="s">
        <v>135</v>
      </c>
      <c r="E215" s="139" t="s">
        <v>421</v>
      </c>
      <c r="F215" s="140" t="s">
        <v>422</v>
      </c>
      <c r="G215" s="141" t="s">
        <v>138</v>
      </c>
      <c r="H215" s="142">
        <v>29</v>
      </c>
      <c r="I215" s="143"/>
      <c r="J215" s="144">
        <f t="shared" si="40"/>
        <v>0</v>
      </c>
      <c r="K215" s="145"/>
      <c r="L215" s="30"/>
      <c r="M215" s="146" t="s">
        <v>1</v>
      </c>
      <c r="N215" s="147" t="s">
        <v>43</v>
      </c>
      <c r="O215" s="55"/>
      <c r="P215" s="148">
        <f t="shared" si="41"/>
        <v>0</v>
      </c>
      <c r="Q215" s="148">
        <v>0</v>
      </c>
      <c r="R215" s="148">
        <f t="shared" si="42"/>
        <v>0</v>
      </c>
      <c r="S215" s="148">
        <v>0</v>
      </c>
      <c r="T215" s="149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0" t="s">
        <v>249</v>
      </c>
      <c r="AT215" s="150" t="s">
        <v>135</v>
      </c>
      <c r="AU215" s="150" t="s">
        <v>87</v>
      </c>
      <c r="AY215" s="14" t="s">
        <v>131</v>
      </c>
      <c r="BE215" s="151">
        <f t="shared" si="44"/>
        <v>0</v>
      </c>
      <c r="BF215" s="151">
        <f t="shared" si="45"/>
        <v>0</v>
      </c>
      <c r="BG215" s="151">
        <f t="shared" si="46"/>
        <v>0</v>
      </c>
      <c r="BH215" s="151">
        <f t="shared" si="47"/>
        <v>0</v>
      </c>
      <c r="BI215" s="151">
        <f t="shared" si="48"/>
        <v>0</v>
      </c>
      <c r="BJ215" s="14" t="s">
        <v>8</v>
      </c>
      <c r="BK215" s="151">
        <f t="shared" si="49"/>
        <v>0</v>
      </c>
      <c r="BL215" s="14" t="s">
        <v>249</v>
      </c>
      <c r="BM215" s="150" t="s">
        <v>423</v>
      </c>
    </row>
    <row r="216" spans="1:65" s="2" customFormat="1" ht="21.75" customHeight="1">
      <c r="A216" s="29"/>
      <c r="B216" s="137"/>
      <c r="C216" s="138" t="s">
        <v>424</v>
      </c>
      <c r="D216" s="138" t="s">
        <v>135</v>
      </c>
      <c r="E216" s="139" t="s">
        <v>425</v>
      </c>
      <c r="F216" s="140" t="s">
        <v>426</v>
      </c>
      <c r="G216" s="141" t="s">
        <v>138</v>
      </c>
      <c r="H216" s="142">
        <v>2</v>
      </c>
      <c r="I216" s="143"/>
      <c r="J216" s="144">
        <f t="shared" si="40"/>
        <v>0</v>
      </c>
      <c r="K216" s="145"/>
      <c r="L216" s="30"/>
      <c r="M216" s="146" t="s">
        <v>1</v>
      </c>
      <c r="N216" s="147" t="s">
        <v>43</v>
      </c>
      <c r="O216" s="55"/>
      <c r="P216" s="148">
        <f t="shared" si="41"/>
        <v>0</v>
      </c>
      <c r="Q216" s="148">
        <v>0</v>
      </c>
      <c r="R216" s="148">
        <f t="shared" si="42"/>
        <v>0</v>
      </c>
      <c r="S216" s="148">
        <v>0</v>
      </c>
      <c r="T216" s="149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0" t="s">
        <v>249</v>
      </c>
      <c r="AT216" s="150" t="s">
        <v>135</v>
      </c>
      <c r="AU216" s="150" t="s">
        <v>87</v>
      </c>
      <c r="AY216" s="14" t="s">
        <v>131</v>
      </c>
      <c r="BE216" s="151">
        <f t="shared" si="44"/>
        <v>0</v>
      </c>
      <c r="BF216" s="151">
        <f t="shared" si="45"/>
        <v>0</v>
      </c>
      <c r="BG216" s="151">
        <f t="shared" si="46"/>
        <v>0</v>
      </c>
      <c r="BH216" s="151">
        <f t="shared" si="47"/>
        <v>0</v>
      </c>
      <c r="BI216" s="151">
        <f t="shared" si="48"/>
        <v>0</v>
      </c>
      <c r="BJ216" s="14" t="s">
        <v>8</v>
      </c>
      <c r="BK216" s="151">
        <f t="shared" si="49"/>
        <v>0</v>
      </c>
      <c r="BL216" s="14" t="s">
        <v>249</v>
      </c>
      <c r="BM216" s="150" t="s">
        <v>427</v>
      </c>
    </row>
    <row r="217" spans="1:65" s="2" customFormat="1" ht="21.75" customHeight="1">
      <c r="A217" s="29"/>
      <c r="B217" s="137"/>
      <c r="C217" s="138" t="s">
        <v>428</v>
      </c>
      <c r="D217" s="138" t="s">
        <v>135</v>
      </c>
      <c r="E217" s="139" t="s">
        <v>429</v>
      </c>
      <c r="F217" s="140" t="s">
        <v>430</v>
      </c>
      <c r="G217" s="141" t="s">
        <v>138</v>
      </c>
      <c r="H217" s="142">
        <v>1</v>
      </c>
      <c r="I217" s="143"/>
      <c r="J217" s="144">
        <f t="shared" si="40"/>
        <v>0</v>
      </c>
      <c r="K217" s="145"/>
      <c r="L217" s="30"/>
      <c r="M217" s="146" t="s">
        <v>1</v>
      </c>
      <c r="N217" s="147" t="s">
        <v>43</v>
      </c>
      <c r="O217" s="55"/>
      <c r="P217" s="148">
        <f t="shared" si="41"/>
        <v>0</v>
      </c>
      <c r="Q217" s="148">
        <v>0</v>
      </c>
      <c r="R217" s="148">
        <f t="shared" si="42"/>
        <v>0</v>
      </c>
      <c r="S217" s="148">
        <v>0</v>
      </c>
      <c r="T217" s="149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0" t="s">
        <v>249</v>
      </c>
      <c r="AT217" s="150" t="s">
        <v>135</v>
      </c>
      <c r="AU217" s="150" t="s">
        <v>87</v>
      </c>
      <c r="AY217" s="14" t="s">
        <v>131</v>
      </c>
      <c r="BE217" s="151">
        <f t="shared" si="44"/>
        <v>0</v>
      </c>
      <c r="BF217" s="151">
        <f t="shared" si="45"/>
        <v>0</v>
      </c>
      <c r="BG217" s="151">
        <f t="shared" si="46"/>
        <v>0</v>
      </c>
      <c r="BH217" s="151">
        <f t="shared" si="47"/>
        <v>0</v>
      </c>
      <c r="BI217" s="151">
        <f t="shared" si="48"/>
        <v>0</v>
      </c>
      <c r="BJ217" s="14" t="s">
        <v>8</v>
      </c>
      <c r="BK217" s="151">
        <f t="shared" si="49"/>
        <v>0</v>
      </c>
      <c r="BL217" s="14" t="s">
        <v>249</v>
      </c>
      <c r="BM217" s="150" t="s">
        <v>431</v>
      </c>
    </row>
    <row r="218" spans="1:65" s="2" customFormat="1" ht="21.75" customHeight="1">
      <c r="A218" s="29"/>
      <c r="B218" s="137"/>
      <c r="C218" s="138" t="s">
        <v>432</v>
      </c>
      <c r="D218" s="138" t="s">
        <v>135</v>
      </c>
      <c r="E218" s="139" t="s">
        <v>433</v>
      </c>
      <c r="F218" s="140" t="s">
        <v>434</v>
      </c>
      <c r="G218" s="141" t="s">
        <v>138</v>
      </c>
      <c r="H218" s="142">
        <v>4</v>
      </c>
      <c r="I218" s="143"/>
      <c r="J218" s="144">
        <f t="shared" si="40"/>
        <v>0</v>
      </c>
      <c r="K218" s="145"/>
      <c r="L218" s="30"/>
      <c r="M218" s="146" t="s">
        <v>1</v>
      </c>
      <c r="N218" s="147" t="s">
        <v>43</v>
      </c>
      <c r="O218" s="55"/>
      <c r="P218" s="148">
        <f t="shared" si="41"/>
        <v>0</v>
      </c>
      <c r="Q218" s="148">
        <v>0</v>
      </c>
      <c r="R218" s="148">
        <f t="shared" si="42"/>
        <v>0</v>
      </c>
      <c r="S218" s="148">
        <v>0</v>
      </c>
      <c r="T218" s="149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0" t="s">
        <v>249</v>
      </c>
      <c r="AT218" s="150" t="s">
        <v>135</v>
      </c>
      <c r="AU218" s="150" t="s">
        <v>87</v>
      </c>
      <c r="AY218" s="14" t="s">
        <v>131</v>
      </c>
      <c r="BE218" s="151">
        <f t="shared" si="44"/>
        <v>0</v>
      </c>
      <c r="BF218" s="151">
        <f t="shared" si="45"/>
        <v>0</v>
      </c>
      <c r="BG218" s="151">
        <f t="shared" si="46"/>
        <v>0</v>
      </c>
      <c r="BH218" s="151">
        <f t="shared" si="47"/>
        <v>0</v>
      </c>
      <c r="BI218" s="151">
        <f t="shared" si="48"/>
        <v>0</v>
      </c>
      <c r="BJ218" s="14" t="s">
        <v>8</v>
      </c>
      <c r="BK218" s="151">
        <f t="shared" si="49"/>
        <v>0</v>
      </c>
      <c r="BL218" s="14" t="s">
        <v>249</v>
      </c>
      <c r="BM218" s="150" t="s">
        <v>435</v>
      </c>
    </row>
    <row r="219" spans="1:65" s="2" customFormat="1" ht="21.75" customHeight="1">
      <c r="A219" s="29"/>
      <c r="B219" s="137"/>
      <c r="C219" s="138" t="s">
        <v>436</v>
      </c>
      <c r="D219" s="138" t="s">
        <v>135</v>
      </c>
      <c r="E219" s="139" t="s">
        <v>437</v>
      </c>
      <c r="F219" s="140" t="s">
        <v>438</v>
      </c>
      <c r="G219" s="141" t="s">
        <v>138</v>
      </c>
      <c r="H219" s="142">
        <v>2</v>
      </c>
      <c r="I219" s="143"/>
      <c r="J219" s="144">
        <f t="shared" si="40"/>
        <v>0</v>
      </c>
      <c r="K219" s="145"/>
      <c r="L219" s="30"/>
      <c r="M219" s="146" t="s">
        <v>1</v>
      </c>
      <c r="N219" s="147" t="s">
        <v>43</v>
      </c>
      <c r="O219" s="55"/>
      <c r="P219" s="148">
        <f t="shared" si="41"/>
        <v>0</v>
      </c>
      <c r="Q219" s="148">
        <v>0</v>
      </c>
      <c r="R219" s="148">
        <f t="shared" si="42"/>
        <v>0</v>
      </c>
      <c r="S219" s="148">
        <v>0</v>
      </c>
      <c r="T219" s="149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0" t="s">
        <v>249</v>
      </c>
      <c r="AT219" s="150" t="s">
        <v>135</v>
      </c>
      <c r="AU219" s="150" t="s">
        <v>87</v>
      </c>
      <c r="AY219" s="14" t="s">
        <v>131</v>
      </c>
      <c r="BE219" s="151">
        <f t="shared" si="44"/>
        <v>0</v>
      </c>
      <c r="BF219" s="151">
        <f t="shared" si="45"/>
        <v>0</v>
      </c>
      <c r="BG219" s="151">
        <f t="shared" si="46"/>
        <v>0</v>
      </c>
      <c r="BH219" s="151">
        <f t="shared" si="47"/>
        <v>0</v>
      </c>
      <c r="BI219" s="151">
        <f t="shared" si="48"/>
        <v>0</v>
      </c>
      <c r="BJ219" s="14" t="s">
        <v>8</v>
      </c>
      <c r="BK219" s="151">
        <f t="shared" si="49"/>
        <v>0</v>
      </c>
      <c r="BL219" s="14" t="s">
        <v>249</v>
      </c>
      <c r="BM219" s="150" t="s">
        <v>439</v>
      </c>
    </row>
    <row r="220" spans="1:65" s="2" customFormat="1" ht="16.5" customHeight="1">
      <c r="A220" s="29"/>
      <c r="B220" s="137"/>
      <c r="C220" s="138" t="s">
        <v>440</v>
      </c>
      <c r="D220" s="138" t="s">
        <v>135</v>
      </c>
      <c r="E220" s="139" t="s">
        <v>441</v>
      </c>
      <c r="F220" s="140" t="s">
        <v>442</v>
      </c>
      <c r="G220" s="141" t="s">
        <v>186</v>
      </c>
      <c r="H220" s="142">
        <v>6</v>
      </c>
      <c r="I220" s="143"/>
      <c r="J220" s="144">
        <f t="shared" si="40"/>
        <v>0</v>
      </c>
      <c r="K220" s="145"/>
      <c r="L220" s="30"/>
      <c r="M220" s="146" t="s">
        <v>1</v>
      </c>
      <c r="N220" s="147" t="s">
        <v>43</v>
      </c>
      <c r="O220" s="55"/>
      <c r="P220" s="148">
        <f t="shared" si="41"/>
        <v>0</v>
      </c>
      <c r="Q220" s="148">
        <v>0</v>
      </c>
      <c r="R220" s="148">
        <f t="shared" si="42"/>
        <v>0</v>
      </c>
      <c r="S220" s="148">
        <v>0</v>
      </c>
      <c r="T220" s="149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0" t="s">
        <v>249</v>
      </c>
      <c r="AT220" s="150" t="s">
        <v>135</v>
      </c>
      <c r="AU220" s="150" t="s">
        <v>87</v>
      </c>
      <c r="AY220" s="14" t="s">
        <v>131</v>
      </c>
      <c r="BE220" s="151">
        <f t="shared" si="44"/>
        <v>0</v>
      </c>
      <c r="BF220" s="151">
        <f t="shared" si="45"/>
        <v>0</v>
      </c>
      <c r="BG220" s="151">
        <f t="shared" si="46"/>
        <v>0</v>
      </c>
      <c r="BH220" s="151">
        <f t="shared" si="47"/>
        <v>0</v>
      </c>
      <c r="BI220" s="151">
        <f t="shared" si="48"/>
        <v>0</v>
      </c>
      <c r="BJ220" s="14" t="s">
        <v>8</v>
      </c>
      <c r="BK220" s="151">
        <f t="shared" si="49"/>
        <v>0</v>
      </c>
      <c r="BL220" s="14" t="s">
        <v>249</v>
      </c>
      <c r="BM220" s="150" t="s">
        <v>443</v>
      </c>
    </row>
    <row r="221" spans="1:65" s="2" customFormat="1" ht="21.75" customHeight="1">
      <c r="A221" s="29"/>
      <c r="B221" s="137"/>
      <c r="C221" s="138" t="s">
        <v>444</v>
      </c>
      <c r="D221" s="138" t="s">
        <v>135</v>
      </c>
      <c r="E221" s="139" t="s">
        <v>445</v>
      </c>
      <c r="F221" s="140" t="s">
        <v>446</v>
      </c>
      <c r="G221" s="141" t="s">
        <v>186</v>
      </c>
      <c r="H221" s="142">
        <v>1</v>
      </c>
      <c r="I221" s="143"/>
      <c r="J221" s="144">
        <f t="shared" si="40"/>
        <v>0</v>
      </c>
      <c r="K221" s="145"/>
      <c r="L221" s="30"/>
      <c r="M221" s="146" t="s">
        <v>1</v>
      </c>
      <c r="N221" s="147" t="s">
        <v>43</v>
      </c>
      <c r="O221" s="55"/>
      <c r="P221" s="148">
        <f t="shared" si="41"/>
        <v>0</v>
      </c>
      <c r="Q221" s="148">
        <v>0</v>
      </c>
      <c r="R221" s="148">
        <f t="shared" si="42"/>
        <v>0</v>
      </c>
      <c r="S221" s="148">
        <v>0</v>
      </c>
      <c r="T221" s="149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0" t="s">
        <v>249</v>
      </c>
      <c r="AT221" s="150" t="s">
        <v>135</v>
      </c>
      <c r="AU221" s="150" t="s">
        <v>87</v>
      </c>
      <c r="AY221" s="14" t="s">
        <v>131</v>
      </c>
      <c r="BE221" s="151">
        <f t="shared" si="44"/>
        <v>0</v>
      </c>
      <c r="BF221" s="151">
        <f t="shared" si="45"/>
        <v>0</v>
      </c>
      <c r="BG221" s="151">
        <f t="shared" si="46"/>
        <v>0</v>
      </c>
      <c r="BH221" s="151">
        <f t="shared" si="47"/>
        <v>0</v>
      </c>
      <c r="BI221" s="151">
        <f t="shared" si="48"/>
        <v>0</v>
      </c>
      <c r="BJ221" s="14" t="s">
        <v>8</v>
      </c>
      <c r="BK221" s="151">
        <f t="shared" si="49"/>
        <v>0</v>
      </c>
      <c r="BL221" s="14" t="s">
        <v>249</v>
      </c>
      <c r="BM221" s="150" t="s">
        <v>447</v>
      </c>
    </row>
    <row r="222" spans="2:63" s="12" customFormat="1" ht="22.9" customHeight="1">
      <c r="B222" s="124"/>
      <c r="D222" s="125" t="s">
        <v>77</v>
      </c>
      <c r="E222" s="135" t="s">
        <v>448</v>
      </c>
      <c r="F222" s="135" t="s">
        <v>449</v>
      </c>
      <c r="I222" s="127"/>
      <c r="J222" s="136">
        <f>BK222</f>
        <v>0</v>
      </c>
      <c r="L222" s="124"/>
      <c r="M222" s="129"/>
      <c r="N222" s="130"/>
      <c r="O222" s="130"/>
      <c r="P222" s="131">
        <f>SUM(P223:P231)</f>
        <v>0</v>
      </c>
      <c r="Q222" s="130"/>
      <c r="R222" s="131">
        <f>SUM(R223:R231)</f>
        <v>0</v>
      </c>
      <c r="S222" s="130"/>
      <c r="T222" s="132">
        <f>SUM(T223:T231)</f>
        <v>0</v>
      </c>
      <c r="AR222" s="125" t="s">
        <v>87</v>
      </c>
      <c r="AT222" s="133" t="s">
        <v>77</v>
      </c>
      <c r="AU222" s="133" t="s">
        <v>8</v>
      </c>
      <c r="AY222" s="125" t="s">
        <v>131</v>
      </c>
      <c r="BK222" s="134">
        <f>SUM(BK223:BK231)</f>
        <v>0</v>
      </c>
    </row>
    <row r="223" spans="1:65" s="2" customFormat="1" ht="21.75" customHeight="1">
      <c r="A223" s="29"/>
      <c r="B223" s="137"/>
      <c r="C223" s="138" t="s">
        <v>450</v>
      </c>
      <c r="D223" s="138" t="s">
        <v>135</v>
      </c>
      <c r="E223" s="139" t="s">
        <v>451</v>
      </c>
      <c r="F223" s="140" t="s">
        <v>452</v>
      </c>
      <c r="G223" s="141" t="s">
        <v>186</v>
      </c>
      <c r="H223" s="142">
        <v>7</v>
      </c>
      <c r="I223" s="143"/>
      <c r="J223" s="144">
        <f aca="true" t="shared" si="50" ref="J223:J231">ROUND(I223*H223,0)</f>
        <v>0</v>
      </c>
      <c r="K223" s="145"/>
      <c r="L223" s="30"/>
      <c r="M223" s="146" t="s">
        <v>1</v>
      </c>
      <c r="N223" s="147" t="s">
        <v>43</v>
      </c>
      <c r="O223" s="55"/>
      <c r="P223" s="148">
        <f aca="true" t="shared" si="51" ref="P223:P231">O223*H223</f>
        <v>0</v>
      </c>
      <c r="Q223" s="148">
        <v>0</v>
      </c>
      <c r="R223" s="148">
        <f aca="true" t="shared" si="52" ref="R223:R231">Q223*H223</f>
        <v>0</v>
      </c>
      <c r="S223" s="148">
        <v>0</v>
      </c>
      <c r="T223" s="149">
        <f aca="true" t="shared" si="53" ref="T223:T231"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0" t="s">
        <v>249</v>
      </c>
      <c r="AT223" s="150" t="s">
        <v>135</v>
      </c>
      <c r="AU223" s="150" t="s">
        <v>87</v>
      </c>
      <c r="AY223" s="14" t="s">
        <v>131</v>
      </c>
      <c r="BE223" s="151">
        <f aca="true" t="shared" si="54" ref="BE223:BE231">IF(N223="základní",J223,0)</f>
        <v>0</v>
      </c>
      <c r="BF223" s="151">
        <f aca="true" t="shared" si="55" ref="BF223:BF231">IF(N223="snížená",J223,0)</f>
        <v>0</v>
      </c>
      <c r="BG223" s="151">
        <f aca="true" t="shared" si="56" ref="BG223:BG231">IF(N223="zákl. přenesená",J223,0)</f>
        <v>0</v>
      </c>
      <c r="BH223" s="151">
        <f aca="true" t="shared" si="57" ref="BH223:BH231">IF(N223="sníž. přenesená",J223,0)</f>
        <v>0</v>
      </c>
      <c r="BI223" s="151">
        <f aca="true" t="shared" si="58" ref="BI223:BI231">IF(N223="nulová",J223,0)</f>
        <v>0</v>
      </c>
      <c r="BJ223" s="14" t="s">
        <v>8</v>
      </c>
      <c r="BK223" s="151">
        <f aca="true" t="shared" si="59" ref="BK223:BK231">ROUND(I223*H223,0)</f>
        <v>0</v>
      </c>
      <c r="BL223" s="14" t="s">
        <v>249</v>
      </c>
      <c r="BM223" s="150" t="s">
        <v>453</v>
      </c>
    </row>
    <row r="224" spans="1:65" s="2" customFormat="1" ht="21.75" customHeight="1">
      <c r="A224" s="29"/>
      <c r="B224" s="137"/>
      <c r="C224" s="138" t="s">
        <v>454</v>
      </c>
      <c r="D224" s="138" t="s">
        <v>135</v>
      </c>
      <c r="E224" s="139" t="s">
        <v>455</v>
      </c>
      <c r="F224" s="140" t="s">
        <v>456</v>
      </c>
      <c r="G224" s="141" t="s">
        <v>186</v>
      </c>
      <c r="H224" s="142">
        <v>1</v>
      </c>
      <c r="I224" s="143"/>
      <c r="J224" s="144">
        <f t="shared" si="50"/>
        <v>0</v>
      </c>
      <c r="K224" s="145"/>
      <c r="L224" s="30"/>
      <c r="M224" s="146" t="s">
        <v>1</v>
      </c>
      <c r="N224" s="147" t="s">
        <v>43</v>
      </c>
      <c r="O224" s="55"/>
      <c r="P224" s="148">
        <f t="shared" si="51"/>
        <v>0</v>
      </c>
      <c r="Q224" s="148">
        <v>0</v>
      </c>
      <c r="R224" s="148">
        <f t="shared" si="52"/>
        <v>0</v>
      </c>
      <c r="S224" s="148">
        <v>0</v>
      </c>
      <c r="T224" s="149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0" t="s">
        <v>249</v>
      </c>
      <c r="AT224" s="150" t="s">
        <v>135</v>
      </c>
      <c r="AU224" s="150" t="s">
        <v>87</v>
      </c>
      <c r="AY224" s="14" t="s">
        <v>131</v>
      </c>
      <c r="BE224" s="151">
        <f t="shared" si="54"/>
        <v>0</v>
      </c>
      <c r="BF224" s="151">
        <f t="shared" si="55"/>
        <v>0</v>
      </c>
      <c r="BG224" s="151">
        <f t="shared" si="56"/>
        <v>0</v>
      </c>
      <c r="BH224" s="151">
        <f t="shared" si="57"/>
        <v>0</v>
      </c>
      <c r="BI224" s="151">
        <f t="shared" si="58"/>
        <v>0</v>
      </c>
      <c r="BJ224" s="14" t="s">
        <v>8</v>
      </c>
      <c r="BK224" s="151">
        <f t="shared" si="59"/>
        <v>0</v>
      </c>
      <c r="BL224" s="14" t="s">
        <v>249</v>
      </c>
      <c r="BM224" s="150" t="s">
        <v>457</v>
      </c>
    </row>
    <row r="225" spans="1:65" s="2" customFormat="1" ht="16.5" customHeight="1">
      <c r="A225" s="29"/>
      <c r="B225" s="137"/>
      <c r="C225" s="138" t="s">
        <v>458</v>
      </c>
      <c r="D225" s="138" t="s">
        <v>135</v>
      </c>
      <c r="E225" s="139" t="s">
        <v>459</v>
      </c>
      <c r="F225" s="140" t="s">
        <v>460</v>
      </c>
      <c r="G225" s="141" t="s">
        <v>186</v>
      </c>
      <c r="H225" s="142">
        <v>1</v>
      </c>
      <c r="I225" s="143"/>
      <c r="J225" s="144">
        <f t="shared" si="50"/>
        <v>0</v>
      </c>
      <c r="K225" s="145"/>
      <c r="L225" s="30"/>
      <c r="M225" s="146" t="s">
        <v>1</v>
      </c>
      <c r="N225" s="147" t="s">
        <v>43</v>
      </c>
      <c r="O225" s="55"/>
      <c r="P225" s="148">
        <f t="shared" si="51"/>
        <v>0</v>
      </c>
      <c r="Q225" s="148">
        <v>0</v>
      </c>
      <c r="R225" s="148">
        <f t="shared" si="52"/>
        <v>0</v>
      </c>
      <c r="S225" s="148">
        <v>0</v>
      </c>
      <c r="T225" s="149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0" t="s">
        <v>249</v>
      </c>
      <c r="AT225" s="150" t="s">
        <v>135</v>
      </c>
      <c r="AU225" s="150" t="s">
        <v>87</v>
      </c>
      <c r="AY225" s="14" t="s">
        <v>131</v>
      </c>
      <c r="BE225" s="151">
        <f t="shared" si="54"/>
        <v>0</v>
      </c>
      <c r="BF225" s="151">
        <f t="shared" si="55"/>
        <v>0</v>
      </c>
      <c r="BG225" s="151">
        <f t="shared" si="56"/>
        <v>0</v>
      </c>
      <c r="BH225" s="151">
        <f t="shared" si="57"/>
        <v>0</v>
      </c>
      <c r="BI225" s="151">
        <f t="shared" si="58"/>
        <v>0</v>
      </c>
      <c r="BJ225" s="14" t="s">
        <v>8</v>
      </c>
      <c r="BK225" s="151">
        <f t="shared" si="59"/>
        <v>0</v>
      </c>
      <c r="BL225" s="14" t="s">
        <v>249</v>
      </c>
      <c r="BM225" s="150" t="s">
        <v>461</v>
      </c>
    </row>
    <row r="226" spans="1:65" s="2" customFormat="1" ht="24.2" customHeight="1">
      <c r="A226" s="29"/>
      <c r="B226" s="137"/>
      <c r="C226" s="138" t="s">
        <v>462</v>
      </c>
      <c r="D226" s="138" t="s">
        <v>135</v>
      </c>
      <c r="E226" s="139" t="s">
        <v>463</v>
      </c>
      <c r="F226" s="140" t="s">
        <v>464</v>
      </c>
      <c r="G226" s="141" t="s">
        <v>186</v>
      </c>
      <c r="H226" s="142">
        <v>4</v>
      </c>
      <c r="I226" s="143"/>
      <c r="J226" s="144">
        <f t="shared" si="50"/>
        <v>0</v>
      </c>
      <c r="K226" s="145"/>
      <c r="L226" s="30"/>
      <c r="M226" s="146" t="s">
        <v>1</v>
      </c>
      <c r="N226" s="147" t="s">
        <v>43</v>
      </c>
      <c r="O226" s="55"/>
      <c r="P226" s="148">
        <f t="shared" si="51"/>
        <v>0</v>
      </c>
      <c r="Q226" s="148">
        <v>0</v>
      </c>
      <c r="R226" s="148">
        <f t="shared" si="52"/>
        <v>0</v>
      </c>
      <c r="S226" s="148">
        <v>0</v>
      </c>
      <c r="T226" s="149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0" t="s">
        <v>249</v>
      </c>
      <c r="AT226" s="150" t="s">
        <v>135</v>
      </c>
      <c r="AU226" s="150" t="s">
        <v>87</v>
      </c>
      <c r="AY226" s="14" t="s">
        <v>131</v>
      </c>
      <c r="BE226" s="151">
        <f t="shared" si="54"/>
        <v>0</v>
      </c>
      <c r="BF226" s="151">
        <f t="shared" si="55"/>
        <v>0</v>
      </c>
      <c r="BG226" s="151">
        <f t="shared" si="56"/>
        <v>0</v>
      </c>
      <c r="BH226" s="151">
        <f t="shared" si="57"/>
        <v>0</v>
      </c>
      <c r="BI226" s="151">
        <f t="shared" si="58"/>
        <v>0</v>
      </c>
      <c r="BJ226" s="14" t="s">
        <v>8</v>
      </c>
      <c r="BK226" s="151">
        <f t="shared" si="59"/>
        <v>0</v>
      </c>
      <c r="BL226" s="14" t="s">
        <v>249</v>
      </c>
      <c r="BM226" s="150" t="s">
        <v>465</v>
      </c>
    </row>
    <row r="227" spans="1:65" s="2" customFormat="1" ht="21.75" customHeight="1">
      <c r="A227" s="29"/>
      <c r="B227" s="137"/>
      <c r="C227" s="138" t="s">
        <v>466</v>
      </c>
      <c r="D227" s="138" t="s">
        <v>135</v>
      </c>
      <c r="E227" s="139" t="s">
        <v>467</v>
      </c>
      <c r="F227" s="140" t="s">
        <v>468</v>
      </c>
      <c r="G227" s="141" t="s">
        <v>186</v>
      </c>
      <c r="H227" s="142">
        <v>2</v>
      </c>
      <c r="I227" s="143"/>
      <c r="J227" s="144">
        <f t="shared" si="50"/>
        <v>0</v>
      </c>
      <c r="K227" s="145"/>
      <c r="L227" s="30"/>
      <c r="M227" s="146" t="s">
        <v>1</v>
      </c>
      <c r="N227" s="147" t="s">
        <v>43</v>
      </c>
      <c r="O227" s="55"/>
      <c r="P227" s="148">
        <f t="shared" si="51"/>
        <v>0</v>
      </c>
      <c r="Q227" s="148">
        <v>0</v>
      </c>
      <c r="R227" s="148">
        <f t="shared" si="52"/>
        <v>0</v>
      </c>
      <c r="S227" s="148">
        <v>0</v>
      </c>
      <c r="T227" s="149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0" t="s">
        <v>249</v>
      </c>
      <c r="AT227" s="150" t="s">
        <v>135</v>
      </c>
      <c r="AU227" s="150" t="s">
        <v>87</v>
      </c>
      <c r="AY227" s="14" t="s">
        <v>131</v>
      </c>
      <c r="BE227" s="151">
        <f t="shared" si="54"/>
        <v>0</v>
      </c>
      <c r="BF227" s="151">
        <f t="shared" si="55"/>
        <v>0</v>
      </c>
      <c r="BG227" s="151">
        <f t="shared" si="56"/>
        <v>0</v>
      </c>
      <c r="BH227" s="151">
        <f t="shared" si="57"/>
        <v>0</v>
      </c>
      <c r="BI227" s="151">
        <f t="shared" si="58"/>
        <v>0</v>
      </c>
      <c r="BJ227" s="14" t="s">
        <v>8</v>
      </c>
      <c r="BK227" s="151">
        <f t="shared" si="59"/>
        <v>0</v>
      </c>
      <c r="BL227" s="14" t="s">
        <v>249</v>
      </c>
      <c r="BM227" s="150" t="s">
        <v>469</v>
      </c>
    </row>
    <row r="228" spans="1:65" s="2" customFormat="1" ht="16.5" customHeight="1">
      <c r="A228" s="29"/>
      <c r="B228" s="137"/>
      <c r="C228" s="138" t="s">
        <v>470</v>
      </c>
      <c r="D228" s="138" t="s">
        <v>135</v>
      </c>
      <c r="E228" s="139" t="s">
        <v>471</v>
      </c>
      <c r="F228" s="140" t="s">
        <v>472</v>
      </c>
      <c r="G228" s="141" t="s">
        <v>186</v>
      </c>
      <c r="H228" s="142">
        <v>1</v>
      </c>
      <c r="I228" s="143"/>
      <c r="J228" s="144">
        <f t="shared" si="50"/>
        <v>0</v>
      </c>
      <c r="K228" s="145"/>
      <c r="L228" s="30"/>
      <c r="M228" s="146" t="s">
        <v>1</v>
      </c>
      <c r="N228" s="147" t="s">
        <v>43</v>
      </c>
      <c r="O228" s="55"/>
      <c r="P228" s="148">
        <f t="shared" si="51"/>
        <v>0</v>
      </c>
      <c r="Q228" s="148">
        <v>0</v>
      </c>
      <c r="R228" s="148">
        <f t="shared" si="52"/>
        <v>0</v>
      </c>
      <c r="S228" s="148">
        <v>0</v>
      </c>
      <c r="T228" s="149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0" t="s">
        <v>249</v>
      </c>
      <c r="AT228" s="150" t="s">
        <v>135</v>
      </c>
      <c r="AU228" s="150" t="s">
        <v>87</v>
      </c>
      <c r="AY228" s="14" t="s">
        <v>131</v>
      </c>
      <c r="BE228" s="151">
        <f t="shared" si="54"/>
        <v>0</v>
      </c>
      <c r="BF228" s="151">
        <f t="shared" si="55"/>
        <v>0</v>
      </c>
      <c r="BG228" s="151">
        <f t="shared" si="56"/>
        <v>0</v>
      </c>
      <c r="BH228" s="151">
        <f t="shared" si="57"/>
        <v>0</v>
      </c>
      <c r="BI228" s="151">
        <f t="shared" si="58"/>
        <v>0</v>
      </c>
      <c r="BJ228" s="14" t="s">
        <v>8</v>
      </c>
      <c r="BK228" s="151">
        <f t="shared" si="59"/>
        <v>0</v>
      </c>
      <c r="BL228" s="14" t="s">
        <v>249</v>
      </c>
      <c r="BM228" s="150" t="s">
        <v>473</v>
      </c>
    </row>
    <row r="229" spans="1:65" s="2" customFormat="1" ht="16.5" customHeight="1">
      <c r="A229" s="29"/>
      <c r="B229" s="137"/>
      <c r="C229" s="138" t="s">
        <v>474</v>
      </c>
      <c r="D229" s="138" t="s">
        <v>135</v>
      </c>
      <c r="E229" s="139" t="s">
        <v>475</v>
      </c>
      <c r="F229" s="140" t="s">
        <v>476</v>
      </c>
      <c r="G229" s="141" t="s">
        <v>186</v>
      </c>
      <c r="H229" s="142">
        <v>1</v>
      </c>
      <c r="I229" s="143"/>
      <c r="J229" s="144">
        <f t="shared" si="50"/>
        <v>0</v>
      </c>
      <c r="K229" s="145"/>
      <c r="L229" s="30"/>
      <c r="M229" s="146" t="s">
        <v>1</v>
      </c>
      <c r="N229" s="147" t="s">
        <v>43</v>
      </c>
      <c r="O229" s="55"/>
      <c r="P229" s="148">
        <f t="shared" si="51"/>
        <v>0</v>
      </c>
      <c r="Q229" s="148">
        <v>0</v>
      </c>
      <c r="R229" s="148">
        <f t="shared" si="52"/>
        <v>0</v>
      </c>
      <c r="S229" s="148">
        <v>0</v>
      </c>
      <c r="T229" s="149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0" t="s">
        <v>249</v>
      </c>
      <c r="AT229" s="150" t="s">
        <v>135</v>
      </c>
      <c r="AU229" s="150" t="s">
        <v>87</v>
      </c>
      <c r="AY229" s="14" t="s">
        <v>131</v>
      </c>
      <c r="BE229" s="151">
        <f t="shared" si="54"/>
        <v>0</v>
      </c>
      <c r="BF229" s="151">
        <f t="shared" si="55"/>
        <v>0</v>
      </c>
      <c r="BG229" s="151">
        <f t="shared" si="56"/>
        <v>0</v>
      </c>
      <c r="BH229" s="151">
        <f t="shared" si="57"/>
        <v>0</v>
      </c>
      <c r="BI229" s="151">
        <f t="shared" si="58"/>
        <v>0</v>
      </c>
      <c r="BJ229" s="14" t="s">
        <v>8</v>
      </c>
      <c r="BK229" s="151">
        <f t="shared" si="59"/>
        <v>0</v>
      </c>
      <c r="BL229" s="14" t="s">
        <v>249</v>
      </c>
      <c r="BM229" s="150" t="s">
        <v>477</v>
      </c>
    </row>
    <row r="230" spans="1:65" s="2" customFormat="1" ht="21.75" customHeight="1">
      <c r="A230" s="29"/>
      <c r="B230" s="137"/>
      <c r="C230" s="138" t="s">
        <v>478</v>
      </c>
      <c r="D230" s="138" t="s">
        <v>135</v>
      </c>
      <c r="E230" s="139" t="s">
        <v>479</v>
      </c>
      <c r="F230" s="140" t="s">
        <v>480</v>
      </c>
      <c r="G230" s="141" t="s">
        <v>186</v>
      </c>
      <c r="H230" s="142">
        <v>4</v>
      </c>
      <c r="I230" s="143"/>
      <c r="J230" s="144">
        <f t="shared" si="50"/>
        <v>0</v>
      </c>
      <c r="K230" s="145"/>
      <c r="L230" s="30"/>
      <c r="M230" s="146" t="s">
        <v>1</v>
      </c>
      <c r="N230" s="147" t="s">
        <v>43</v>
      </c>
      <c r="O230" s="55"/>
      <c r="P230" s="148">
        <f t="shared" si="51"/>
        <v>0</v>
      </c>
      <c r="Q230" s="148">
        <v>0</v>
      </c>
      <c r="R230" s="148">
        <f t="shared" si="52"/>
        <v>0</v>
      </c>
      <c r="S230" s="148">
        <v>0</v>
      </c>
      <c r="T230" s="149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0" t="s">
        <v>249</v>
      </c>
      <c r="AT230" s="150" t="s">
        <v>135</v>
      </c>
      <c r="AU230" s="150" t="s">
        <v>87</v>
      </c>
      <c r="AY230" s="14" t="s">
        <v>131</v>
      </c>
      <c r="BE230" s="151">
        <f t="shared" si="54"/>
        <v>0</v>
      </c>
      <c r="BF230" s="151">
        <f t="shared" si="55"/>
        <v>0</v>
      </c>
      <c r="BG230" s="151">
        <f t="shared" si="56"/>
        <v>0</v>
      </c>
      <c r="BH230" s="151">
        <f t="shared" si="57"/>
        <v>0</v>
      </c>
      <c r="BI230" s="151">
        <f t="shared" si="58"/>
        <v>0</v>
      </c>
      <c r="BJ230" s="14" t="s">
        <v>8</v>
      </c>
      <c r="BK230" s="151">
        <f t="shared" si="59"/>
        <v>0</v>
      </c>
      <c r="BL230" s="14" t="s">
        <v>249</v>
      </c>
      <c r="BM230" s="150" t="s">
        <v>481</v>
      </c>
    </row>
    <row r="231" spans="1:65" s="2" customFormat="1" ht="21.75" customHeight="1">
      <c r="A231" s="29"/>
      <c r="B231" s="137"/>
      <c r="C231" s="138" t="s">
        <v>482</v>
      </c>
      <c r="D231" s="138" t="s">
        <v>135</v>
      </c>
      <c r="E231" s="139" t="s">
        <v>483</v>
      </c>
      <c r="F231" s="140" t="s">
        <v>484</v>
      </c>
      <c r="G231" s="141" t="s">
        <v>186</v>
      </c>
      <c r="H231" s="142">
        <v>1</v>
      </c>
      <c r="I231" s="143"/>
      <c r="J231" s="144">
        <f t="shared" si="50"/>
        <v>0</v>
      </c>
      <c r="K231" s="145"/>
      <c r="L231" s="30"/>
      <c r="M231" s="146" t="s">
        <v>1</v>
      </c>
      <c r="N231" s="147" t="s">
        <v>43</v>
      </c>
      <c r="O231" s="55"/>
      <c r="P231" s="148">
        <f t="shared" si="51"/>
        <v>0</v>
      </c>
      <c r="Q231" s="148">
        <v>0</v>
      </c>
      <c r="R231" s="148">
        <f t="shared" si="52"/>
        <v>0</v>
      </c>
      <c r="S231" s="148">
        <v>0</v>
      </c>
      <c r="T231" s="149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0" t="s">
        <v>249</v>
      </c>
      <c r="AT231" s="150" t="s">
        <v>135</v>
      </c>
      <c r="AU231" s="150" t="s">
        <v>87</v>
      </c>
      <c r="AY231" s="14" t="s">
        <v>131</v>
      </c>
      <c r="BE231" s="151">
        <f t="shared" si="54"/>
        <v>0</v>
      </c>
      <c r="BF231" s="151">
        <f t="shared" si="55"/>
        <v>0</v>
      </c>
      <c r="BG231" s="151">
        <f t="shared" si="56"/>
        <v>0</v>
      </c>
      <c r="BH231" s="151">
        <f t="shared" si="57"/>
        <v>0</v>
      </c>
      <c r="BI231" s="151">
        <f t="shared" si="58"/>
        <v>0</v>
      </c>
      <c r="BJ231" s="14" t="s">
        <v>8</v>
      </c>
      <c r="BK231" s="151">
        <f t="shared" si="59"/>
        <v>0</v>
      </c>
      <c r="BL231" s="14" t="s">
        <v>249</v>
      </c>
      <c r="BM231" s="150" t="s">
        <v>485</v>
      </c>
    </row>
    <row r="232" spans="2:63" s="12" customFormat="1" ht="22.9" customHeight="1">
      <c r="B232" s="124"/>
      <c r="D232" s="125" t="s">
        <v>77</v>
      </c>
      <c r="E232" s="135" t="s">
        <v>486</v>
      </c>
      <c r="F232" s="135" t="s">
        <v>487</v>
      </c>
      <c r="I232" s="127"/>
      <c r="J232" s="136">
        <f>BK232</f>
        <v>0</v>
      </c>
      <c r="L232" s="124"/>
      <c r="M232" s="129"/>
      <c r="N232" s="130"/>
      <c r="O232" s="130"/>
      <c r="P232" s="131">
        <f>SUM(P233:P239)</f>
        <v>0</v>
      </c>
      <c r="Q232" s="130"/>
      <c r="R232" s="131">
        <f>SUM(R233:R239)</f>
        <v>0.1279</v>
      </c>
      <c r="S232" s="130"/>
      <c r="T232" s="132">
        <f>SUM(T233:T239)</f>
        <v>0</v>
      </c>
      <c r="AR232" s="125" t="s">
        <v>87</v>
      </c>
      <c r="AT232" s="133" t="s">
        <v>77</v>
      </c>
      <c r="AU232" s="133" t="s">
        <v>8</v>
      </c>
      <c r="AY232" s="125" t="s">
        <v>131</v>
      </c>
      <c r="BK232" s="134">
        <f>SUM(BK233:BK239)</f>
        <v>0</v>
      </c>
    </row>
    <row r="233" spans="1:65" s="2" customFormat="1" ht="33" customHeight="1">
      <c r="A233" s="29"/>
      <c r="B233" s="137"/>
      <c r="C233" s="138" t="s">
        <v>8</v>
      </c>
      <c r="D233" s="138" t="s">
        <v>135</v>
      </c>
      <c r="E233" s="139" t="s">
        <v>488</v>
      </c>
      <c r="F233" s="140" t="s">
        <v>489</v>
      </c>
      <c r="G233" s="141" t="s">
        <v>170</v>
      </c>
      <c r="H233" s="142">
        <v>210</v>
      </c>
      <c r="I233" s="143"/>
      <c r="J233" s="144">
        <f aca="true" t="shared" si="60" ref="J233:J239">ROUND(I233*H233,0)</f>
        <v>0</v>
      </c>
      <c r="K233" s="145"/>
      <c r="L233" s="30"/>
      <c r="M233" s="146" t="s">
        <v>1</v>
      </c>
      <c r="N233" s="147" t="s">
        <v>43</v>
      </c>
      <c r="O233" s="55"/>
      <c r="P233" s="148">
        <f aca="true" t="shared" si="61" ref="P233:P239">O233*H233</f>
        <v>0</v>
      </c>
      <c r="Q233" s="148">
        <v>0.00019</v>
      </c>
      <c r="R233" s="148">
        <f aca="true" t="shared" si="62" ref="R233:R239">Q233*H233</f>
        <v>0.039900000000000005</v>
      </c>
      <c r="S233" s="148">
        <v>0</v>
      </c>
      <c r="T233" s="149">
        <f aca="true" t="shared" si="63" ref="T233:T239"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0" t="s">
        <v>249</v>
      </c>
      <c r="AT233" s="150" t="s">
        <v>135</v>
      </c>
      <c r="AU233" s="150" t="s">
        <v>87</v>
      </c>
      <c r="AY233" s="14" t="s">
        <v>131</v>
      </c>
      <c r="BE233" s="151">
        <f aca="true" t="shared" si="64" ref="BE233:BE239">IF(N233="základní",J233,0)</f>
        <v>0</v>
      </c>
      <c r="BF233" s="151">
        <f aca="true" t="shared" si="65" ref="BF233:BF239">IF(N233="snížená",J233,0)</f>
        <v>0</v>
      </c>
      <c r="BG233" s="151">
        <f aca="true" t="shared" si="66" ref="BG233:BG239">IF(N233="zákl. přenesená",J233,0)</f>
        <v>0</v>
      </c>
      <c r="BH233" s="151">
        <f aca="true" t="shared" si="67" ref="BH233:BH239">IF(N233="sníž. přenesená",J233,0)</f>
        <v>0</v>
      </c>
      <c r="BI233" s="151">
        <f aca="true" t="shared" si="68" ref="BI233:BI239">IF(N233="nulová",J233,0)</f>
        <v>0</v>
      </c>
      <c r="BJ233" s="14" t="s">
        <v>8</v>
      </c>
      <c r="BK233" s="151">
        <f aca="true" t="shared" si="69" ref="BK233:BK239">ROUND(I233*H233,0)</f>
        <v>0</v>
      </c>
      <c r="BL233" s="14" t="s">
        <v>249</v>
      </c>
      <c r="BM233" s="150" t="s">
        <v>490</v>
      </c>
    </row>
    <row r="234" spans="1:65" s="2" customFormat="1" ht="24.2" customHeight="1">
      <c r="A234" s="29"/>
      <c r="B234" s="137"/>
      <c r="C234" s="152" t="s">
        <v>87</v>
      </c>
      <c r="D234" s="152" t="s">
        <v>491</v>
      </c>
      <c r="E234" s="153" t="s">
        <v>492</v>
      </c>
      <c r="F234" s="154" t="s">
        <v>493</v>
      </c>
      <c r="G234" s="155" t="s">
        <v>170</v>
      </c>
      <c r="H234" s="156">
        <v>62</v>
      </c>
      <c r="I234" s="157"/>
      <c r="J234" s="158">
        <f t="shared" si="60"/>
        <v>0</v>
      </c>
      <c r="K234" s="159"/>
      <c r="L234" s="160"/>
      <c r="M234" s="161" t="s">
        <v>1</v>
      </c>
      <c r="N234" s="162" t="s">
        <v>43</v>
      </c>
      <c r="O234" s="55"/>
      <c r="P234" s="148">
        <f t="shared" si="61"/>
        <v>0</v>
      </c>
      <c r="Q234" s="148">
        <v>0.0002</v>
      </c>
      <c r="R234" s="148">
        <f t="shared" si="62"/>
        <v>0.012400000000000001</v>
      </c>
      <c r="S234" s="148">
        <v>0</v>
      </c>
      <c r="T234" s="149">
        <f t="shared" si="6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0" t="s">
        <v>494</v>
      </c>
      <c r="AT234" s="150" t="s">
        <v>491</v>
      </c>
      <c r="AU234" s="150" t="s">
        <v>87</v>
      </c>
      <c r="AY234" s="14" t="s">
        <v>131</v>
      </c>
      <c r="BE234" s="151">
        <f t="shared" si="64"/>
        <v>0</v>
      </c>
      <c r="BF234" s="151">
        <f t="shared" si="65"/>
        <v>0</v>
      </c>
      <c r="BG234" s="151">
        <f t="shared" si="66"/>
        <v>0</v>
      </c>
      <c r="BH234" s="151">
        <f t="shared" si="67"/>
        <v>0</v>
      </c>
      <c r="BI234" s="151">
        <f t="shared" si="68"/>
        <v>0</v>
      </c>
      <c r="BJ234" s="14" t="s">
        <v>8</v>
      </c>
      <c r="BK234" s="151">
        <f t="shared" si="69"/>
        <v>0</v>
      </c>
      <c r="BL234" s="14" t="s">
        <v>249</v>
      </c>
      <c r="BM234" s="150" t="s">
        <v>495</v>
      </c>
    </row>
    <row r="235" spans="1:65" s="2" customFormat="1" ht="24.2" customHeight="1">
      <c r="A235" s="29"/>
      <c r="B235" s="137"/>
      <c r="C235" s="152" t="s">
        <v>132</v>
      </c>
      <c r="D235" s="152" t="s">
        <v>491</v>
      </c>
      <c r="E235" s="153" t="s">
        <v>496</v>
      </c>
      <c r="F235" s="154" t="s">
        <v>497</v>
      </c>
      <c r="G235" s="155" t="s">
        <v>170</v>
      </c>
      <c r="H235" s="156">
        <v>44</v>
      </c>
      <c r="I235" s="157"/>
      <c r="J235" s="158">
        <f t="shared" si="60"/>
        <v>0</v>
      </c>
      <c r="K235" s="159"/>
      <c r="L235" s="160"/>
      <c r="M235" s="161" t="s">
        <v>1</v>
      </c>
      <c r="N235" s="162" t="s">
        <v>43</v>
      </c>
      <c r="O235" s="55"/>
      <c r="P235" s="148">
        <f t="shared" si="61"/>
        <v>0</v>
      </c>
      <c r="Q235" s="148">
        <v>0.0003</v>
      </c>
      <c r="R235" s="148">
        <f t="shared" si="62"/>
        <v>0.013199999999999998</v>
      </c>
      <c r="S235" s="148">
        <v>0</v>
      </c>
      <c r="T235" s="149">
        <f t="shared" si="6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0" t="s">
        <v>494</v>
      </c>
      <c r="AT235" s="150" t="s">
        <v>491</v>
      </c>
      <c r="AU235" s="150" t="s">
        <v>87</v>
      </c>
      <c r="AY235" s="14" t="s">
        <v>131</v>
      </c>
      <c r="BE235" s="151">
        <f t="shared" si="64"/>
        <v>0</v>
      </c>
      <c r="BF235" s="151">
        <f t="shared" si="65"/>
        <v>0</v>
      </c>
      <c r="BG235" s="151">
        <f t="shared" si="66"/>
        <v>0</v>
      </c>
      <c r="BH235" s="151">
        <f t="shared" si="67"/>
        <v>0</v>
      </c>
      <c r="BI235" s="151">
        <f t="shared" si="68"/>
        <v>0</v>
      </c>
      <c r="BJ235" s="14" t="s">
        <v>8</v>
      </c>
      <c r="BK235" s="151">
        <f t="shared" si="69"/>
        <v>0</v>
      </c>
      <c r="BL235" s="14" t="s">
        <v>249</v>
      </c>
      <c r="BM235" s="150" t="s">
        <v>498</v>
      </c>
    </row>
    <row r="236" spans="1:65" s="2" customFormat="1" ht="24.2" customHeight="1">
      <c r="A236" s="29"/>
      <c r="B236" s="137"/>
      <c r="C236" s="152" t="s">
        <v>139</v>
      </c>
      <c r="D236" s="152" t="s">
        <v>491</v>
      </c>
      <c r="E236" s="153" t="s">
        <v>499</v>
      </c>
      <c r="F236" s="154" t="s">
        <v>500</v>
      </c>
      <c r="G236" s="155" t="s">
        <v>170</v>
      </c>
      <c r="H236" s="156">
        <v>26</v>
      </c>
      <c r="I236" s="157"/>
      <c r="J236" s="158">
        <f t="shared" si="60"/>
        <v>0</v>
      </c>
      <c r="K236" s="159"/>
      <c r="L236" s="160"/>
      <c r="M236" s="161" t="s">
        <v>1</v>
      </c>
      <c r="N236" s="162" t="s">
        <v>43</v>
      </c>
      <c r="O236" s="55"/>
      <c r="P236" s="148">
        <f t="shared" si="61"/>
        <v>0</v>
      </c>
      <c r="Q236" s="148">
        <v>0.0003</v>
      </c>
      <c r="R236" s="148">
        <f t="shared" si="62"/>
        <v>0.0078</v>
      </c>
      <c r="S236" s="148">
        <v>0</v>
      </c>
      <c r="T236" s="149">
        <f t="shared" si="6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0" t="s">
        <v>494</v>
      </c>
      <c r="AT236" s="150" t="s">
        <v>491</v>
      </c>
      <c r="AU236" s="150" t="s">
        <v>87</v>
      </c>
      <c r="AY236" s="14" t="s">
        <v>131</v>
      </c>
      <c r="BE236" s="151">
        <f t="shared" si="64"/>
        <v>0</v>
      </c>
      <c r="BF236" s="151">
        <f t="shared" si="65"/>
        <v>0</v>
      </c>
      <c r="BG236" s="151">
        <f t="shared" si="66"/>
        <v>0</v>
      </c>
      <c r="BH236" s="151">
        <f t="shared" si="67"/>
        <v>0</v>
      </c>
      <c r="BI236" s="151">
        <f t="shared" si="68"/>
        <v>0</v>
      </c>
      <c r="BJ236" s="14" t="s">
        <v>8</v>
      </c>
      <c r="BK236" s="151">
        <f t="shared" si="69"/>
        <v>0</v>
      </c>
      <c r="BL236" s="14" t="s">
        <v>249</v>
      </c>
      <c r="BM236" s="150" t="s">
        <v>501</v>
      </c>
    </row>
    <row r="237" spans="1:65" s="2" customFormat="1" ht="24.2" customHeight="1">
      <c r="A237" s="29"/>
      <c r="B237" s="137"/>
      <c r="C237" s="152" t="s">
        <v>502</v>
      </c>
      <c r="D237" s="152" t="s">
        <v>491</v>
      </c>
      <c r="E237" s="153" t="s">
        <v>503</v>
      </c>
      <c r="F237" s="154" t="s">
        <v>504</v>
      </c>
      <c r="G237" s="155" t="s">
        <v>170</v>
      </c>
      <c r="H237" s="156">
        <v>30</v>
      </c>
      <c r="I237" s="157"/>
      <c r="J237" s="158">
        <f t="shared" si="60"/>
        <v>0</v>
      </c>
      <c r="K237" s="159"/>
      <c r="L237" s="160"/>
      <c r="M237" s="161" t="s">
        <v>1</v>
      </c>
      <c r="N237" s="162" t="s">
        <v>43</v>
      </c>
      <c r="O237" s="55"/>
      <c r="P237" s="148">
        <f t="shared" si="61"/>
        <v>0</v>
      </c>
      <c r="Q237" s="148">
        <v>0.0007</v>
      </c>
      <c r="R237" s="148">
        <f t="shared" si="62"/>
        <v>0.021</v>
      </c>
      <c r="S237" s="148">
        <v>0</v>
      </c>
      <c r="T237" s="149">
        <f t="shared" si="6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0" t="s">
        <v>494</v>
      </c>
      <c r="AT237" s="150" t="s">
        <v>491</v>
      </c>
      <c r="AU237" s="150" t="s">
        <v>87</v>
      </c>
      <c r="AY237" s="14" t="s">
        <v>131</v>
      </c>
      <c r="BE237" s="151">
        <f t="shared" si="64"/>
        <v>0</v>
      </c>
      <c r="BF237" s="151">
        <f t="shared" si="65"/>
        <v>0</v>
      </c>
      <c r="BG237" s="151">
        <f t="shared" si="66"/>
        <v>0</v>
      </c>
      <c r="BH237" s="151">
        <f t="shared" si="67"/>
        <v>0</v>
      </c>
      <c r="BI237" s="151">
        <f t="shared" si="68"/>
        <v>0</v>
      </c>
      <c r="BJ237" s="14" t="s">
        <v>8</v>
      </c>
      <c r="BK237" s="151">
        <f t="shared" si="69"/>
        <v>0</v>
      </c>
      <c r="BL237" s="14" t="s">
        <v>249</v>
      </c>
      <c r="BM237" s="150" t="s">
        <v>505</v>
      </c>
    </row>
    <row r="238" spans="1:65" s="2" customFormat="1" ht="24.2" customHeight="1">
      <c r="A238" s="29"/>
      <c r="B238" s="137"/>
      <c r="C238" s="152" t="s">
        <v>146</v>
      </c>
      <c r="D238" s="152" t="s">
        <v>491</v>
      </c>
      <c r="E238" s="153" t="s">
        <v>506</v>
      </c>
      <c r="F238" s="154" t="s">
        <v>507</v>
      </c>
      <c r="G238" s="155" t="s">
        <v>170</v>
      </c>
      <c r="H238" s="156">
        <v>48</v>
      </c>
      <c r="I238" s="157"/>
      <c r="J238" s="158">
        <f t="shared" si="60"/>
        <v>0</v>
      </c>
      <c r="K238" s="159"/>
      <c r="L238" s="160"/>
      <c r="M238" s="161" t="s">
        <v>1</v>
      </c>
      <c r="N238" s="162" t="s">
        <v>43</v>
      </c>
      <c r="O238" s="55"/>
      <c r="P238" s="148">
        <f t="shared" si="61"/>
        <v>0</v>
      </c>
      <c r="Q238" s="148">
        <v>0.0007</v>
      </c>
      <c r="R238" s="148">
        <f t="shared" si="62"/>
        <v>0.0336</v>
      </c>
      <c r="S238" s="148">
        <v>0</v>
      </c>
      <c r="T238" s="149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0" t="s">
        <v>494</v>
      </c>
      <c r="AT238" s="150" t="s">
        <v>491</v>
      </c>
      <c r="AU238" s="150" t="s">
        <v>87</v>
      </c>
      <c r="AY238" s="14" t="s">
        <v>131</v>
      </c>
      <c r="BE238" s="151">
        <f t="shared" si="64"/>
        <v>0</v>
      </c>
      <c r="BF238" s="151">
        <f t="shared" si="65"/>
        <v>0</v>
      </c>
      <c r="BG238" s="151">
        <f t="shared" si="66"/>
        <v>0</v>
      </c>
      <c r="BH238" s="151">
        <f t="shared" si="67"/>
        <v>0</v>
      </c>
      <c r="BI238" s="151">
        <f t="shared" si="68"/>
        <v>0</v>
      </c>
      <c r="BJ238" s="14" t="s">
        <v>8</v>
      </c>
      <c r="BK238" s="151">
        <f t="shared" si="69"/>
        <v>0</v>
      </c>
      <c r="BL238" s="14" t="s">
        <v>249</v>
      </c>
      <c r="BM238" s="150" t="s">
        <v>508</v>
      </c>
    </row>
    <row r="239" spans="1:65" s="2" customFormat="1" ht="24.2" customHeight="1">
      <c r="A239" s="29"/>
      <c r="B239" s="137"/>
      <c r="C239" s="138" t="s">
        <v>509</v>
      </c>
      <c r="D239" s="138" t="s">
        <v>135</v>
      </c>
      <c r="E239" s="139" t="s">
        <v>510</v>
      </c>
      <c r="F239" s="140" t="s">
        <v>511</v>
      </c>
      <c r="G239" s="141" t="s">
        <v>512</v>
      </c>
      <c r="H239" s="143"/>
      <c r="I239" s="143"/>
      <c r="J239" s="144">
        <f t="shared" si="60"/>
        <v>0</v>
      </c>
      <c r="K239" s="145"/>
      <c r="L239" s="30"/>
      <c r="M239" s="146" t="s">
        <v>1</v>
      </c>
      <c r="N239" s="147" t="s">
        <v>43</v>
      </c>
      <c r="O239" s="55"/>
      <c r="P239" s="148">
        <f t="shared" si="61"/>
        <v>0</v>
      </c>
      <c r="Q239" s="148">
        <v>0</v>
      </c>
      <c r="R239" s="148">
        <f t="shared" si="62"/>
        <v>0</v>
      </c>
      <c r="S239" s="148">
        <v>0</v>
      </c>
      <c r="T239" s="149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0" t="s">
        <v>249</v>
      </c>
      <c r="AT239" s="150" t="s">
        <v>135</v>
      </c>
      <c r="AU239" s="150" t="s">
        <v>87</v>
      </c>
      <c r="AY239" s="14" t="s">
        <v>131</v>
      </c>
      <c r="BE239" s="151">
        <f t="shared" si="64"/>
        <v>0</v>
      </c>
      <c r="BF239" s="151">
        <f t="shared" si="65"/>
        <v>0</v>
      </c>
      <c r="BG239" s="151">
        <f t="shared" si="66"/>
        <v>0</v>
      </c>
      <c r="BH239" s="151">
        <f t="shared" si="67"/>
        <v>0</v>
      </c>
      <c r="BI239" s="151">
        <f t="shared" si="68"/>
        <v>0</v>
      </c>
      <c r="BJ239" s="14" t="s">
        <v>8</v>
      </c>
      <c r="BK239" s="151">
        <f t="shared" si="69"/>
        <v>0</v>
      </c>
      <c r="BL239" s="14" t="s">
        <v>249</v>
      </c>
      <c r="BM239" s="150" t="s">
        <v>513</v>
      </c>
    </row>
    <row r="240" spans="2:63" s="12" customFormat="1" ht="22.9" customHeight="1">
      <c r="B240" s="124"/>
      <c r="D240" s="125" t="s">
        <v>77</v>
      </c>
      <c r="E240" s="135" t="s">
        <v>514</v>
      </c>
      <c r="F240" s="135" t="s">
        <v>515</v>
      </c>
      <c r="I240" s="127"/>
      <c r="J240" s="136">
        <f>BK240</f>
        <v>0</v>
      </c>
      <c r="L240" s="124"/>
      <c r="M240" s="129"/>
      <c r="N240" s="130"/>
      <c r="O240" s="130"/>
      <c r="P240" s="131">
        <f>SUM(P241:P253)</f>
        <v>0</v>
      </c>
      <c r="Q240" s="130"/>
      <c r="R240" s="131">
        <f>SUM(R241:R253)</f>
        <v>0.23653</v>
      </c>
      <c r="S240" s="130"/>
      <c r="T240" s="132">
        <f>SUM(T241:T253)</f>
        <v>0.12236000000000001</v>
      </c>
      <c r="AR240" s="125" t="s">
        <v>87</v>
      </c>
      <c r="AT240" s="133" t="s">
        <v>77</v>
      </c>
      <c r="AU240" s="133" t="s">
        <v>8</v>
      </c>
      <c r="AY240" s="125" t="s">
        <v>131</v>
      </c>
      <c r="BK240" s="134">
        <f>SUM(BK241:BK253)</f>
        <v>0</v>
      </c>
    </row>
    <row r="241" spans="1:65" s="2" customFormat="1" ht="21.75" customHeight="1">
      <c r="A241" s="29"/>
      <c r="B241" s="137"/>
      <c r="C241" s="138" t="s">
        <v>516</v>
      </c>
      <c r="D241" s="138" t="s">
        <v>135</v>
      </c>
      <c r="E241" s="139" t="s">
        <v>517</v>
      </c>
      <c r="F241" s="140" t="s">
        <v>518</v>
      </c>
      <c r="G241" s="141" t="s">
        <v>254</v>
      </c>
      <c r="H241" s="142">
        <v>1</v>
      </c>
      <c r="I241" s="143"/>
      <c r="J241" s="144">
        <f aca="true" t="shared" si="70" ref="J241:J253">ROUND(I241*H241,0)</f>
        <v>0</v>
      </c>
      <c r="K241" s="145"/>
      <c r="L241" s="30"/>
      <c r="M241" s="146" t="s">
        <v>1</v>
      </c>
      <c r="N241" s="147" t="s">
        <v>43</v>
      </c>
      <c r="O241" s="55"/>
      <c r="P241" s="148">
        <f aca="true" t="shared" si="71" ref="P241:P253">O241*H241</f>
        <v>0</v>
      </c>
      <c r="Q241" s="148">
        <v>5E-05</v>
      </c>
      <c r="R241" s="148">
        <f aca="true" t="shared" si="72" ref="R241:R253">Q241*H241</f>
        <v>5E-05</v>
      </c>
      <c r="S241" s="148">
        <v>0.00532</v>
      </c>
      <c r="T241" s="149">
        <f aca="true" t="shared" si="73" ref="T241:T253">S241*H241</f>
        <v>0.00532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0" t="s">
        <v>249</v>
      </c>
      <c r="AT241" s="150" t="s">
        <v>135</v>
      </c>
      <c r="AU241" s="150" t="s">
        <v>87</v>
      </c>
      <c r="AY241" s="14" t="s">
        <v>131</v>
      </c>
      <c r="BE241" s="151">
        <f aca="true" t="shared" si="74" ref="BE241:BE253">IF(N241="základní",J241,0)</f>
        <v>0</v>
      </c>
      <c r="BF241" s="151">
        <f aca="true" t="shared" si="75" ref="BF241:BF253">IF(N241="snížená",J241,0)</f>
        <v>0</v>
      </c>
      <c r="BG241" s="151">
        <f aca="true" t="shared" si="76" ref="BG241:BG253">IF(N241="zákl. přenesená",J241,0)</f>
        <v>0</v>
      </c>
      <c r="BH241" s="151">
        <f aca="true" t="shared" si="77" ref="BH241:BH253">IF(N241="sníž. přenesená",J241,0)</f>
        <v>0</v>
      </c>
      <c r="BI241" s="151">
        <f aca="true" t="shared" si="78" ref="BI241:BI253">IF(N241="nulová",J241,0)</f>
        <v>0</v>
      </c>
      <c r="BJ241" s="14" t="s">
        <v>8</v>
      </c>
      <c r="BK241" s="151">
        <f aca="true" t="shared" si="79" ref="BK241:BK253">ROUND(I241*H241,0)</f>
        <v>0</v>
      </c>
      <c r="BL241" s="14" t="s">
        <v>249</v>
      </c>
      <c r="BM241" s="150" t="s">
        <v>519</v>
      </c>
    </row>
    <row r="242" spans="1:65" s="2" customFormat="1" ht="24.2" customHeight="1">
      <c r="A242" s="29"/>
      <c r="B242" s="137"/>
      <c r="C242" s="138" t="s">
        <v>520</v>
      </c>
      <c r="D242" s="138" t="s">
        <v>135</v>
      </c>
      <c r="E242" s="139" t="s">
        <v>521</v>
      </c>
      <c r="F242" s="140" t="s">
        <v>522</v>
      </c>
      <c r="G242" s="141" t="s">
        <v>248</v>
      </c>
      <c r="H242" s="142">
        <v>22</v>
      </c>
      <c r="I242" s="143"/>
      <c r="J242" s="144">
        <f t="shared" si="70"/>
        <v>0</v>
      </c>
      <c r="K242" s="145"/>
      <c r="L242" s="30"/>
      <c r="M242" s="146" t="s">
        <v>1</v>
      </c>
      <c r="N242" s="147" t="s">
        <v>43</v>
      </c>
      <c r="O242" s="55"/>
      <c r="P242" s="148">
        <f t="shared" si="71"/>
        <v>0</v>
      </c>
      <c r="Q242" s="148">
        <v>5E-05</v>
      </c>
      <c r="R242" s="148">
        <f t="shared" si="72"/>
        <v>0.0011</v>
      </c>
      <c r="S242" s="148">
        <v>0.00532</v>
      </c>
      <c r="T242" s="149">
        <f t="shared" si="73"/>
        <v>0.11704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0" t="s">
        <v>249</v>
      </c>
      <c r="AT242" s="150" t="s">
        <v>135</v>
      </c>
      <c r="AU242" s="150" t="s">
        <v>87</v>
      </c>
      <c r="AY242" s="14" t="s">
        <v>131</v>
      </c>
      <c r="BE242" s="151">
        <f t="shared" si="74"/>
        <v>0</v>
      </c>
      <c r="BF242" s="151">
        <f t="shared" si="75"/>
        <v>0</v>
      </c>
      <c r="BG242" s="151">
        <f t="shared" si="76"/>
        <v>0</v>
      </c>
      <c r="BH242" s="151">
        <f t="shared" si="77"/>
        <v>0</v>
      </c>
      <c r="BI242" s="151">
        <f t="shared" si="78"/>
        <v>0</v>
      </c>
      <c r="BJ242" s="14" t="s">
        <v>8</v>
      </c>
      <c r="BK242" s="151">
        <f t="shared" si="79"/>
        <v>0</v>
      </c>
      <c r="BL242" s="14" t="s">
        <v>249</v>
      </c>
      <c r="BM242" s="150" t="s">
        <v>523</v>
      </c>
    </row>
    <row r="243" spans="1:65" s="2" customFormat="1" ht="37.9" customHeight="1">
      <c r="A243" s="29"/>
      <c r="B243" s="137"/>
      <c r="C243" s="138" t="s">
        <v>524</v>
      </c>
      <c r="D243" s="138" t="s">
        <v>135</v>
      </c>
      <c r="E243" s="139" t="s">
        <v>525</v>
      </c>
      <c r="F243" s="140" t="s">
        <v>526</v>
      </c>
      <c r="G243" s="141" t="s">
        <v>170</v>
      </c>
      <c r="H243" s="142">
        <v>62</v>
      </c>
      <c r="I243" s="143"/>
      <c r="J243" s="144">
        <f t="shared" si="70"/>
        <v>0</v>
      </c>
      <c r="K243" s="145"/>
      <c r="L243" s="30"/>
      <c r="M243" s="146" t="s">
        <v>1</v>
      </c>
      <c r="N243" s="147" t="s">
        <v>43</v>
      </c>
      <c r="O243" s="55"/>
      <c r="P243" s="148">
        <f t="shared" si="71"/>
        <v>0</v>
      </c>
      <c r="Q243" s="148">
        <v>0.00051</v>
      </c>
      <c r="R243" s="148">
        <f t="shared" si="72"/>
        <v>0.03162</v>
      </c>
      <c r="S243" s="148">
        <v>0</v>
      </c>
      <c r="T243" s="149">
        <f t="shared" si="7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0" t="s">
        <v>249</v>
      </c>
      <c r="AT243" s="150" t="s">
        <v>135</v>
      </c>
      <c r="AU243" s="150" t="s">
        <v>87</v>
      </c>
      <c r="AY243" s="14" t="s">
        <v>131</v>
      </c>
      <c r="BE243" s="151">
        <f t="shared" si="74"/>
        <v>0</v>
      </c>
      <c r="BF243" s="151">
        <f t="shared" si="75"/>
        <v>0</v>
      </c>
      <c r="BG243" s="151">
        <f t="shared" si="76"/>
        <v>0</v>
      </c>
      <c r="BH243" s="151">
        <f t="shared" si="77"/>
        <v>0</v>
      </c>
      <c r="BI243" s="151">
        <f t="shared" si="78"/>
        <v>0</v>
      </c>
      <c r="BJ243" s="14" t="s">
        <v>8</v>
      </c>
      <c r="BK243" s="151">
        <f t="shared" si="79"/>
        <v>0</v>
      </c>
      <c r="BL243" s="14" t="s">
        <v>249</v>
      </c>
      <c r="BM243" s="150" t="s">
        <v>527</v>
      </c>
    </row>
    <row r="244" spans="1:65" s="2" customFormat="1" ht="37.9" customHeight="1">
      <c r="A244" s="29"/>
      <c r="B244" s="137"/>
      <c r="C244" s="138" t="s">
        <v>528</v>
      </c>
      <c r="D244" s="138" t="s">
        <v>135</v>
      </c>
      <c r="E244" s="139" t="s">
        <v>529</v>
      </c>
      <c r="F244" s="140" t="s">
        <v>530</v>
      </c>
      <c r="G244" s="141" t="s">
        <v>170</v>
      </c>
      <c r="H244" s="142">
        <v>44</v>
      </c>
      <c r="I244" s="143"/>
      <c r="J244" s="144">
        <f t="shared" si="70"/>
        <v>0</v>
      </c>
      <c r="K244" s="145"/>
      <c r="L244" s="30"/>
      <c r="M244" s="146" t="s">
        <v>1</v>
      </c>
      <c r="N244" s="147" t="s">
        <v>43</v>
      </c>
      <c r="O244" s="55"/>
      <c r="P244" s="148">
        <f t="shared" si="71"/>
        <v>0</v>
      </c>
      <c r="Q244" s="148">
        <v>0.00062</v>
      </c>
      <c r="R244" s="148">
        <f t="shared" si="72"/>
        <v>0.02728</v>
      </c>
      <c r="S244" s="148">
        <v>0</v>
      </c>
      <c r="T244" s="149">
        <f t="shared" si="7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0" t="s">
        <v>249</v>
      </c>
      <c r="AT244" s="150" t="s">
        <v>135</v>
      </c>
      <c r="AU244" s="150" t="s">
        <v>87</v>
      </c>
      <c r="AY244" s="14" t="s">
        <v>131</v>
      </c>
      <c r="BE244" s="151">
        <f t="shared" si="74"/>
        <v>0</v>
      </c>
      <c r="BF244" s="151">
        <f t="shared" si="75"/>
        <v>0</v>
      </c>
      <c r="BG244" s="151">
        <f t="shared" si="76"/>
        <v>0</v>
      </c>
      <c r="BH244" s="151">
        <f t="shared" si="77"/>
        <v>0</v>
      </c>
      <c r="BI244" s="151">
        <f t="shared" si="78"/>
        <v>0</v>
      </c>
      <c r="BJ244" s="14" t="s">
        <v>8</v>
      </c>
      <c r="BK244" s="151">
        <f t="shared" si="79"/>
        <v>0</v>
      </c>
      <c r="BL244" s="14" t="s">
        <v>249</v>
      </c>
      <c r="BM244" s="150" t="s">
        <v>531</v>
      </c>
    </row>
    <row r="245" spans="1:65" s="2" customFormat="1" ht="37.9" customHeight="1">
      <c r="A245" s="29"/>
      <c r="B245" s="137"/>
      <c r="C245" s="138" t="s">
        <v>532</v>
      </c>
      <c r="D245" s="138" t="s">
        <v>135</v>
      </c>
      <c r="E245" s="139" t="s">
        <v>533</v>
      </c>
      <c r="F245" s="140" t="s">
        <v>534</v>
      </c>
      <c r="G245" s="141" t="s">
        <v>170</v>
      </c>
      <c r="H245" s="142">
        <v>26</v>
      </c>
      <c r="I245" s="143"/>
      <c r="J245" s="144">
        <f t="shared" si="70"/>
        <v>0</v>
      </c>
      <c r="K245" s="145"/>
      <c r="L245" s="30"/>
      <c r="M245" s="146" t="s">
        <v>1</v>
      </c>
      <c r="N245" s="147" t="s">
        <v>43</v>
      </c>
      <c r="O245" s="55"/>
      <c r="P245" s="148">
        <f t="shared" si="71"/>
        <v>0</v>
      </c>
      <c r="Q245" s="148">
        <v>0.00095</v>
      </c>
      <c r="R245" s="148">
        <f t="shared" si="72"/>
        <v>0.0247</v>
      </c>
      <c r="S245" s="148">
        <v>0</v>
      </c>
      <c r="T245" s="149">
        <f t="shared" si="7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0" t="s">
        <v>249</v>
      </c>
      <c r="AT245" s="150" t="s">
        <v>135</v>
      </c>
      <c r="AU245" s="150" t="s">
        <v>87</v>
      </c>
      <c r="AY245" s="14" t="s">
        <v>131</v>
      </c>
      <c r="BE245" s="151">
        <f t="shared" si="74"/>
        <v>0</v>
      </c>
      <c r="BF245" s="151">
        <f t="shared" si="75"/>
        <v>0</v>
      </c>
      <c r="BG245" s="151">
        <f t="shared" si="76"/>
        <v>0</v>
      </c>
      <c r="BH245" s="151">
        <f t="shared" si="77"/>
        <v>0</v>
      </c>
      <c r="BI245" s="151">
        <f t="shared" si="78"/>
        <v>0</v>
      </c>
      <c r="BJ245" s="14" t="s">
        <v>8</v>
      </c>
      <c r="BK245" s="151">
        <f t="shared" si="79"/>
        <v>0</v>
      </c>
      <c r="BL245" s="14" t="s">
        <v>249</v>
      </c>
      <c r="BM245" s="150" t="s">
        <v>535</v>
      </c>
    </row>
    <row r="246" spans="1:65" s="2" customFormat="1" ht="37.9" customHeight="1">
      <c r="A246" s="29"/>
      <c r="B246" s="137"/>
      <c r="C246" s="138" t="s">
        <v>536</v>
      </c>
      <c r="D246" s="138" t="s">
        <v>135</v>
      </c>
      <c r="E246" s="139" t="s">
        <v>537</v>
      </c>
      <c r="F246" s="140" t="s">
        <v>538</v>
      </c>
      <c r="G246" s="141" t="s">
        <v>170</v>
      </c>
      <c r="H246" s="142">
        <v>30</v>
      </c>
      <c r="I246" s="143"/>
      <c r="J246" s="144">
        <f t="shared" si="70"/>
        <v>0</v>
      </c>
      <c r="K246" s="145"/>
      <c r="L246" s="30"/>
      <c r="M246" s="146" t="s">
        <v>1</v>
      </c>
      <c r="N246" s="147" t="s">
        <v>43</v>
      </c>
      <c r="O246" s="55"/>
      <c r="P246" s="148">
        <f t="shared" si="71"/>
        <v>0</v>
      </c>
      <c r="Q246" s="148">
        <v>0.0015</v>
      </c>
      <c r="R246" s="148">
        <f t="shared" si="72"/>
        <v>0.045</v>
      </c>
      <c r="S246" s="148">
        <v>0</v>
      </c>
      <c r="T246" s="149">
        <f t="shared" si="7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0" t="s">
        <v>249</v>
      </c>
      <c r="AT246" s="150" t="s">
        <v>135</v>
      </c>
      <c r="AU246" s="150" t="s">
        <v>87</v>
      </c>
      <c r="AY246" s="14" t="s">
        <v>131</v>
      </c>
      <c r="BE246" s="151">
        <f t="shared" si="74"/>
        <v>0</v>
      </c>
      <c r="BF246" s="151">
        <f t="shared" si="75"/>
        <v>0</v>
      </c>
      <c r="BG246" s="151">
        <f t="shared" si="76"/>
        <v>0</v>
      </c>
      <c r="BH246" s="151">
        <f t="shared" si="77"/>
        <v>0</v>
      </c>
      <c r="BI246" s="151">
        <f t="shared" si="78"/>
        <v>0</v>
      </c>
      <c r="BJ246" s="14" t="s">
        <v>8</v>
      </c>
      <c r="BK246" s="151">
        <f t="shared" si="79"/>
        <v>0</v>
      </c>
      <c r="BL246" s="14" t="s">
        <v>249</v>
      </c>
      <c r="BM246" s="150" t="s">
        <v>539</v>
      </c>
    </row>
    <row r="247" spans="1:65" s="2" customFormat="1" ht="33" customHeight="1">
      <c r="A247" s="29"/>
      <c r="B247" s="137"/>
      <c r="C247" s="138" t="s">
        <v>540</v>
      </c>
      <c r="D247" s="138" t="s">
        <v>135</v>
      </c>
      <c r="E247" s="139" t="s">
        <v>541</v>
      </c>
      <c r="F247" s="140" t="s">
        <v>542</v>
      </c>
      <c r="G247" s="141" t="s">
        <v>170</v>
      </c>
      <c r="H247" s="142">
        <v>48</v>
      </c>
      <c r="I247" s="143"/>
      <c r="J247" s="144">
        <f t="shared" si="70"/>
        <v>0</v>
      </c>
      <c r="K247" s="145"/>
      <c r="L247" s="30"/>
      <c r="M247" s="146" t="s">
        <v>1</v>
      </c>
      <c r="N247" s="147" t="s">
        <v>43</v>
      </c>
      <c r="O247" s="55"/>
      <c r="P247" s="148">
        <f t="shared" si="71"/>
        <v>0</v>
      </c>
      <c r="Q247" s="148">
        <v>0.00194</v>
      </c>
      <c r="R247" s="148">
        <f t="shared" si="72"/>
        <v>0.09312000000000001</v>
      </c>
      <c r="S247" s="148">
        <v>0</v>
      </c>
      <c r="T247" s="149">
        <f t="shared" si="7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0" t="s">
        <v>249</v>
      </c>
      <c r="AT247" s="150" t="s">
        <v>135</v>
      </c>
      <c r="AU247" s="150" t="s">
        <v>87</v>
      </c>
      <c r="AY247" s="14" t="s">
        <v>131</v>
      </c>
      <c r="BE247" s="151">
        <f t="shared" si="74"/>
        <v>0</v>
      </c>
      <c r="BF247" s="151">
        <f t="shared" si="75"/>
        <v>0</v>
      </c>
      <c r="BG247" s="151">
        <f t="shared" si="76"/>
        <v>0</v>
      </c>
      <c r="BH247" s="151">
        <f t="shared" si="77"/>
        <v>0</v>
      </c>
      <c r="BI247" s="151">
        <f t="shared" si="78"/>
        <v>0</v>
      </c>
      <c r="BJ247" s="14" t="s">
        <v>8</v>
      </c>
      <c r="BK247" s="151">
        <f t="shared" si="79"/>
        <v>0</v>
      </c>
      <c r="BL247" s="14" t="s">
        <v>249</v>
      </c>
      <c r="BM247" s="150" t="s">
        <v>543</v>
      </c>
    </row>
    <row r="248" spans="1:65" s="2" customFormat="1" ht="33" customHeight="1">
      <c r="A248" s="29"/>
      <c r="B248" s="137"/>
      <c r="C248" s="138" t="s">
        <v>9</v>
      </c>
      <c r="D248" s="138" t="s">
        <v>135</v>
      </c>
      <c r="E248" s="139" t="s">
        <v>544</v>
      </c>
      <c r="F248" s="140" t="s">
        <v>545</v>
      </c>
      <c r="G248" s="141" t="s">
        <v>138</v>
      </c>
      <c r="H248" s="142">
        <v>12</v>
      </c>
      <c r="I248" s="143"/>
      <c r="J248" s="144">
        <f t="shared" si="70"/>
        <v>0</v>
      </c>
      <c r="K248" s="145"/>
      <c r="L248" s="30"/>
      <c r="M248" s="146" t="s">
        <v>1</v>
      </c>
      <c r="N248" s="147" t="s">
        <v>43</v>
      </c>
      <c r="O248" s="55"/>
      <c r="P248" s="148">
        <f t="shared" si="71"/>
        <v>0</v>
      </c>
      <c r="Q248" s="148">
        <v>0</v>
      </c>
      <c r="R248" s="148">
        <f t="shared" si="72"/>
        <v>0</v>
      </c>
      <c r="S248" s="148">
        <v>0</v>
      </c>
      <c r="T248" s="149">
        <f t="shared" si="7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0" t="s">
        <v>249</v>
      </c>
      <c r="AT248" s="150" t="s">
        <v>135</v>
      </c>
      <c r="AU248" s="150" t="s">
        <v>87</v>
      </c>
      <c r="AY248" s="14" t="s">
        <v>131</v>
      </c>
      <c r="BE248" s="151">
        <f t="shared" si="74"/>
        <v>0</v>
      </c>
      <c r="BF248" s="151">
        <f t="shared" si="75"/>
        <v>0</v>
      </c>
      <c r="BG248" s="151">
        <f t="shared" si="76"/>
        <v>0</v>
      </c>
      <c r="BH248" s="151">
        <f t="shared" si="77"/>
        <v>0</v>
      </c>
      <c r="BI248" s="151">
        <f t="shared" si="78"/>
        <v>0</v>
      </c>
      <c r="BJ248" s="14" t="s">
        <v>8</v>
      </c>
      <c r="BK248" s="151">
        <f t="shared" si="79"/>
        <v>0</v>
      </c>
      <c r="BL248" s="14" t="s">
        <v>249</v>
      </c>
      <c r="BM248" s="150" t="s">
        <v>546</v>
      </c>
    </row>
    <row r="249" spans="1:65" s="2" customFormat="1" ht="24.2" customHeight="1">
      <c r="A249" s="29"/>
      <c r="B249" s="137"/>
      <c r="C249" s="138" t="s">
        <v>249</v>
      </c>
      <c r="D249" s="138" t="s">
        <v>135</v>
      </c>
      <c r="E249" s="139" t="s">
        <v>547</v>
      </c>
      <c r="F249" s="140" t="s">
        <v>548</v>
      </c>
      <c r="G249" s="141" t="s">
        <v>138</v>
      </c>
      <c r="H249" s="142">
        <v>4</v>
      </c>
      <c r="I249" s="143"/>
      <c r="J249" s="144">
        <f t="shared" si="70"/>
        <v>0</v>
      </c>
      <c r="K249" s="145"/>
      <c r="L249" s="30"/>
      <c r="M249" s="146" t="s">
        <v>1</v>
      </c>
      <c r="N249" s="147" t="s">
        <v>43</v>
      </c>
      <c r="O249" s="55"/>
      <c r="P249" s="148">
        <f t="shared" si="71"/>
        <v>0</v>
      </c>
      <c r="Q249" s="148">
        <v>0.00293</v>
      </c>
      <c r="R249" s="148">
        <f t="shared" si="72"/>
        <v>0.01172</v>
      </c>
      <c r="S249" s="148">
        <v>0</v>
      </c>
      <c r="T249" s="149">
        <f t="shared" si="7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0" t="s">
        <v>249</v>
      </c>
      <c r="AT249" s="150" t="s">
        <v>135</v>
      </c>
      <c r="AU249" s="150" t="s">
        <v>87</v>
      </c>
      <c r="AY249" s="14" t="s">
        <v>131</v>
      </c>
      <c r="BE249" s="151">
        <f t="shared" si="74"/>
        <v>0</v>
      </c>
      <c r="BF249" s="151">
        <f t="shared" si="75"/>
        <v>0</v>
      </c>
      <c r="BG249" s="151">
        <f t="shared" si="76"/>
        <v>0</v>
      </c>
      <c r="BH249" s="151">
        <f t="shared" si="77"/>
        <v>0</v>
      </c>
      <c r="BI249" s="151">
        <f t="shared" si="78"/>
        <v>0</v>
      </c>
      <c r="BJ249" s="14" t="s">
        <v>8</v>
      </c>
      <c r="BK249" s="151">
        <f t="shared" si="79"/>
        <v>0</v>
      </c>
      <c r="BL249" s="14" t="s">
        <v>249</v>
      </c>
      <c r="BM249" s="150" t="s">
        <v>549</v>
      </c>
    </row>
    <row r="250" spans="1:65" s="2" customFormat="1" ht="21.75" customHeight="1">
      <c r="A250" s="29"/>
      <c r="B250" s="137"/>
      <c r="C250" s="138" t="s">
        <v>550</v>
      </c>
      <c r="D250" s="138" t="s">
        <v>135</v>
      </c>
      <c r="E250" s="139" t="s">
        <v>551</v>
      </c>
      <c r="F250" s="140" t="s">
        <v>552</v>
      </c>
      <c r="G250" s="141" t="s">
        <v>170</v>
      </c>
      <c r="H250" s="142">
        <v>210</v>
      </c>
      <c r="I250" s="143"/>
      <c r="J250" s="144">
        <f t="shared" si="70"/>
        <v>0</v>
      </c>
      <c r="K250" s="145"/>
      <c r="L250" s="30"/>
      <c r="M250" s="146" t="s">
        <v>1</v>
      </c>
      <c r="N250" s="147" t="s">
        <v>43</v>
      </c>
      <c r="O250" s="55"/>
      <c r="P250" s="148">
        <f t="shared" si="71"/>
        <v>0</v>
      </c>
      <c r="Q250" s="148">
        <v>0</v>
      </c>
      <c r="R250" s="148">
        <f t="shared" si="72"/>
        <v>0</v>
      </c>
      <c r="S250" s="148">
        <v>0</v>
      </c>
      <c r="T250" s="149">
        <f t="shared" si="7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0" t="s">
        <v>249</v>
      </c>
      <c r="AT250" s="150" t="s">
        <v>135</v>
      </c>
      <c r="AU250" s="150" t="s">
        <v>87</v>
      </c>
      <c r="AY250" s="14" t="s">
        <v>131</v>
      </c>
      <c r="BE250" s="151">
        <f t="shared" si="74"/>
        <v>0</v>
      </c>
      <c r="BF250" s="151">
        <f t="shared" si="75"/>
        <v>0</v>
      </c>
      <c r="BG250" s="151">
        <f t="shared" si="76"/>
        <v>0</v>
      </c>
      <c r="BH250" s="151">
        <f t="shared" si="77"/>
        <v>0</v>
      </c>
      <c r="BI250" s="151">
        <f t="shared" si="78"/>
        <v>0</v>
      </c>
      <c r="BJ250" s="14" t="s">
        <v>8</v>
      </c>
      <c r="BK250" s="151">
        <f t="shared" si="79"/>
        <v>0</v>
      </c>
      <c r="BL250" s="14" t="s">
        <v>249</v>
      </c>
      <c r="BM250" s="150" t="s">
        <v>553</v>
      </c>
    </row>
    <row r="251" spans="1:65" s="2" customFormat="1" ht="16.5" customHeight="1">
      <c r="A251" s="29"/>
      <c r="B251" s="137"/>
      <c r="C251" s="138" t="s">
        <v>554</v>
      </c>
      <c r="D251" s="138" t="s">
        <v>135</v>
      </c>
      <c r="E251" s="139" t="s">
        <v>555</v>
      </c>
      <c r="F251" s="140" t="s">
        <v>556</v>
      </c>
      <c r="G251" s="141" t="s">
        <v>138</v>
      </c>
      <c r="H251" s="142">
        <v>22</v>
      </c>
      <c r="I251" s="143"/>
      <c r="J251" s="144">
        <f t="shared" si="70"/>
        <v>0</v>
      </c>
      <c r="K251" s="145"/>
      <c r="L251" s="30"/>
      <c r="M251" s="146" t="s">
        <v>1</v>
      </c>
      <c r="N251" s="147" t="s">
        <v>43</v>
      </c>
      <c r="O251" s="55"/>
      <c r="P251" s="148">
        <f t="shared" si="71"/>
        <v>0</v>
      </c>
      <c r="Q251" s="148">
        <v>0</v>
      </c>
      <c r="R251" s="148">
        <f t="shared" si="72"/>
        <v>0</v>
      </c>
      <c r="S251" s="148">
        <v>0</v>
      </c>
      <c r="T251" s="149">
        <f t="shared" si="7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0" t="s">
        <v>249</v>
      </c>
      <c r="AT251" s="150" t="s">
        <v>135</v>
      </c>
      <c r="AU251" s="150" t="s">
        <v>87</v>
      </c>
      <c r="AY251" s="14" t="s">
        <v>131</v>
      </c>
      <c r="BE251" s="151">
        <f t="shared" si="74"/>
        <v>0</v>
      </c>
      <c r="BF251" s="151">
        <f t="shared" si="75"/>
        <v>0</v>
      </c>
      <c r="BG251" s="151">
        <f t="shared" si="76"/>
        <v>0</v>
      </c>
      <c r="BH251" s="151">
        <f t="shared" si="77"/>
        <v>0</v>
      </c>
      <c r="BI251" s="151">
        <f t="shared" si="78"/>
        <v>0</v>
      </c>
      <c r="BJ251" s="14" t="s">
        <v>8</v>
      </c>
      <c r="BK251" s="151">
        <f t="shared" si="79"/>
        <v>0</v>
      </c>
      <c r="BL251" s="14" t="s">
        <v>249</v>
      </c>
      <c r="BM251" s="150" t="s">
        <v>557</v>
      </c>
    </row>
    <row r="252" spans="1:65" s="2" customFormat="1" ht="16.5" customHeight="1">
      <c r="A252" s="29"/>
      <c r="B252" s="137"/>
      <c r="C252" s="138" t="s">
        <v>558</v>
      </c>
      <c r="D252" s="138" t="s">
        <v>135</v>
      </c>
      <c r="E252" s="139" t="s">
        <v>559</v>
      </c>
      <c r="F252" s="140" t="s">
        <v>560</v>
      </c>
      <c r="G252" s="141" t="s">
        <v>254</v>
      </c>
      <c r="H252" s="142">
        <v>1</v>
      </c>
      <c r="I252" s="143"/>
      <c r="J252" s="144">
        <f t="shared" si="70"/>
        <v>0</v>
      </c>
      <c r="K252" s="145"/>
      <c r="L252" s="30"/>
      <c r="M252" s="146" t="s">
        <v>1</v>
      </c>
      <c r="N252" s="147" t="s">
        <v>43</v>
      </c>
      <c r="O252" s="55"/>
      <c r="P252" s="148">
        <f t="shared" si="71"/>
        <v>0</v>
      </c>
      <c r="Q252" s="148">
        <v>0.00194</v>
      </c>
      <c r="R252" s="148">
        <f t="shared" si="72"/>
        <v>0.00194</v>
      </c>
      <c r="S252" s="148">
        <v>0</v>
      </c>
      <c r="T252" s="149">
        <f t="shared" si="7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0" t="s">
        <v>249</v>
      </c>
      <c r="AT252" s="150" t="s">
        <v>135</v>
      </c>
      <c r="AU252" s="150" t="s">
        <v>87</v>
      </c>
      <c r="AY252" s="14" t="s">
        <v>131</v>
      </c>
      <c r="BE252" s="151">
        <f t="shared" si="74"/>
        <v>0</v>
      </c>
      <c r="BF252" s="151">
        <f t="shared" si="75"/>
        <v>0</v>
      </c>
      <c r="BG252" s="151">
        <f t="shared" si="76"/>
        <v>0</v>
      </c>
      <c r="BH252" s="151">
        <f t="shared" si="77"/>
        <v>0</v>
      </c>
      <c r="BI252" s="151">
        <f t="shared" si="78"/>
        <v>0</v>
      </c>
      <c r="BJ252" s="14" t="s">
        <v>8</v>
      </c>
      <c r="BK252" s="151">
        <f t="shared" si="79"/>
        <v>0</v>
      </c>
      <c r="BL252" s="14" t="s">
        <v>249</v>
      </c>
      <c r="BM252" s="150" t="s">
        <v>561</v>
      </c>
    </row>
    <row r="253" spans="1:65" s="2" customFormat="1" ht="24.2" customHeight="1">
      <c r="A253" s="29"/>
      <c r="B253" s="137"/>
      <c r="C253" s="138" t="s">
        <v>562</v>
      </c>
      <c r="D253" s="138" t="s">
        <v>135</v>
      </c>
      <c r="E253" s="139" t="s">
        <v>563</v>
      </c>
      <c r="F253" s="140" t="s">
        <v>564</v>
      </c>
      <c r="G253" s="141" t="s">
        <v>512</v>
      </c>
      <c r="H253" s="143"/>
      <c r="I253" s="143"/>
      <c r="J253" s="144">
        <f t="shared" si="70"/>
        <v>0</v>
      </c>
      <c r="K253" s="145"/>
      <c r="L253" s="30"/>
      <c r="M253" s="146" t="s">
        <v>1</v>
      </c>
      <c r="N253" s="147" t="s">
        <v>43</v>
      </c>
      <c r="O253" s="55"/>
      <c r="P253" s="148">
        <f t="shared" si="71"/>
        <v>0</v>
      </c>
      <c r="Q253" s="148">
        <v>0</v>
      </c>
      <c r="R253" s="148">
        <f t="shared" si="72"/>
        <v>0</v>
      </c>
      <c r="S253" s="148">
        <v>0</v>
      </c>
      <c r="T253" s="149">
        <f t="shared" si="7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0" t="s">
        <v>249</v>
      </c>
      <c r="AT253" s="150" t="s">
        <v>135</v>
      </c>
      <c r="AU253" s="150" t="s">
        <v>87</v>
      </c>
      <c r="AY253" s="14" t="s">
        <v>131</v>
      </c>
      <c r="BE253" s="151">
        <f t="shared" si="74"/>
        <v>0</v>
      </c>
      <c r="BF253" s="151">
        <f t="shared" si="75"/>
        <v>0</v>
      </c>
      <c r="BG253" s="151">
        <f t="shared" si="76"/>
        <v>0</v>
      </c>
      <c r="BH253" s="151">
        <f t="shared" si="77"/>
        <v>0</v>
      </c>
      <c r="BI253" s="151">
        <f t="shared" si="78"/>
        <v>0</v>
      </c>
      <c r="BJ253" s="14" t="s">
        <v>8</v>
      </c>
      <c r="BK253" s="151">
        <f t="shared" si="79"/>
        <v>0</v>
      </c>
      <c r="BL253" s="14" t="s">
        <v>249</v>
      </c>
      <c r="BM253" s="150" t="s">
        <v>565</v>
      </c>
    </row>
    <row r="254" spans="2:63" s="12" customFormat="1" ht="22.9" customHeight="1">
      <c r="B254" s="124"/>
      <c r="D254" s="125" t="s">
        <v>77</v>
      </c>
      <c r="E254" s="135" t="s">
        <v>566</v>
      </c>
      <c r="F254" s="135" t="s">
        <v>567</v>
      </c>
      <c r="I254" s="127"/>
      <c r="J254" s="136">
        <f>BK254</f>
        <v>0</v>
      </c>
      <c r="L254" s="124"/>
      <c r="M254" s="129"/>
      <c r="N254" s="130"/>
      <c r="O254" s="130"/>
      <c r="P254" s="131">
        <f>SUM(P255:P265)</f>
        <v>0</v>
      </c>
      <c r="Q254" s="130"/>
      <c r="R254" s="131">
        <f>SUM(R255:R265)</f>
        <v>0.02023</v>
      </c>
      <c r="S254" s="130"/>
      <c r="T254" s="132">
        <f>SUM(T255:T265)</f>
        <v>0.012100000000000001</v>
      </c>
      <c r="AR254" s="125" t="s">
        <v>87</v>
      </c>
      <c r="AT254" s="133" t="s">
        <v>77</v>
      </c>
      <c r="AU254" s="133" t="s">
        <v>8</v>
      </c>
      <c r="AY254" s="125" t="s">
        <v>131</v>
      </c>
      <c r="BK254" s="134">
        <f>SUM(BK255:BK265)</f>
        <v>0</v>
      </c>
    </row>
    <row r="255" spans="1:65" s="2" customFormat="1" ht="24.2" customHeight="1">
      <c r="A255" s="29"/>
      <c r="B255" s="137"/>
      <c r="C255" s="138" t="s">
        <v>7</v>
      </c>
      <c r="D255" s="138" t="s">
        <v>135</v>
      </c>
      <c r="E255" s="139" t="s">
        <v>568</v>
      </c>
      <c r="F255" s="140" t="s">
        <v>569</v>
      </c>
      <c r="G255" s="141" t="s">
        <v>138</v>
      </c>
      <c r="H255" s="142">
        <v>11</v>
      </c>
      <c r="I255" s="143"/>
      <c r="J255" s="144">
        <f aca="true" t="shared" si="80" ref="J255:J265">ROUND(I255*H255,0)</f>
        <v>0</v>
      </c>
      <c r="K255" s="145"/>
      <c r="L255" s="30"/>
      <c r="M255" s="146" t="s">
        <v>1</v>
      </c>
      <c r="N255" s="147" t="s">
        <v>43</v>
      </c>
      <c r="O255" s="55"/>
      <c r="P255" s="148">
        <f aca="true" t="shared" si="81" ref="P255:P265">O255*H255</f>
        <v>0</v>
      </c>
      <c r="Q255" s="148">
        <v>0.00013</v>
      </c>
      <c r="R255" s="148">
        <f aca="true" t="shared" si="82" ref="R255:R265">Q255*H255</f>
        <v>0.0014299999999999998</v>
      </c>
      <c r="S255" s="148">
        <v>0.0011</v>
      </c>
      <c r="T255" s="149">
        <f aca="true" t="shared" si="83" ref="T255:T265">S255*H255</f>
        <v>0.012100000000000001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0" t="s">
        <v>249</v>
      </c>
      <c r="AT255" s="150" t="s">
        <v>135</v>
      </c>
      <c r="AU255" s="150" t="s">
        <v>87</v>
      </c>
      <c r="AY255" s="14" t="s">
        <v>131</v>
      </c>
      <c r="BE255" s="151">
        <f aca="true" t="shared" si="84" ref="BE255:BE265">IF(N255="základní",J255,0)</f>
        <v>0</v>
      </c>
      <c r="BF255" s="151">
        <f aca="true" t="shared" si="85" ref="BF255:BF265">IF(N255="snížená",J255,0)</f>
        <v>0</v>
      </c>
      <c r="BG255" s="151">
        <f aca="true" t="shared" si="86" ref="BG255:BG265">IF(N255="zákl. přenesená",J255,0)</f>
        <v>0</v>
      </c>
      <c r="BH255" s="151">
        <f aca="true" t="shared" si="87" ref="BH255:BH265">IF(N255="sníž. přenesená",J255,0)</f>
        <v>0</v>
      </c>
      <c r="BI255" s="151">
        <f aca="true" t="shared" si="88" ref="BI255:BI265">IF(N255="nulová",J255,0)</f>
        <v>0</v>
      </c>
      <c r="BJ255" s="14" t="s">
        <v>8</v>
      </c>
      <c r="BK255" s="151">
        <f aca="true" t="shared" si="89" ref="BK255:BK265">ROUND(I255*H255,0)</f>
        <v>0</v>
      </c>
      <c r="BL255" s="14" t="s">
        <v>249</v>
      </c>
      <c r="BM255" s="150" t="s">
        <v>570</v>
      </c>
    </row>
    <row r="256" spans="1:65" s="2" customFormat="1" ht="24.2" customHeight="1">
      <c r="A256" s="29"/>
      <c r="B256" s="137"/>
      <c r="C256" s="138" t="s">
        <v>571</v>
      </c>
      <c r="D256" s="138" t="s">
        <v>135</v>
      </c>
      <c r="E256" s="139" t="s">
        <v>572</v>
      </c>
      <c r="F256" s="140" t="s">
        <v>573</v>
      </c>
      <c r="G256" s="141" t="s">
        <v>138</v>
      </c>
      <c r="H256" s="142">
        <v>6</v>
      </c>
      <c r="I256" s="143"/>
      <c r="J256" s="144">
        <f t="shared" si="80"/>
        <v>0</v>
      </c>
      <c r="K256" s="145"/>
      <c r="L256" s="30"/>
      <c r="M256" s="146" t="s">
        <v>1</v>
      </c>
      <c r="N256" s="147" t="s">
        <v>43</v>
      </c>
      <c r="O256" s="55"/>
      <c r="P256" s="148">
        <f t="shared" si="81"/>
        <v>0</v>
      </c>
      <c r="Q256" s="148">
        <v>0.00024</v>
      </c>
      <c r="R256" s="148">
        <f t="shared" si="82"/>
        <v>0.00144</v>
      </c>
      <c r="S256" s="148">
        <v>0</v>
      </c>
      <c r="T256" s="149">
        <f t="shared" si="8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0" t="s">
        <v>249</v>
      </c>
      <c r="AT256" s="150" t="s">
        <v>135</v>
      </c>
      <c r="AU256" s="150" t="s">
        <v>87</v>
      </c>
      <c r="AY256" s="14" t="s">
        <v>131</v>
      </c>
      <c r="BE256" s="151">
        <f t="shared" si="84"/>
        <v>0</v>
      </c>
      <c r="BF256" s="151">
        <f t="shared" si="85"/>
        <v>0</v>
      </c>
      <c r="BG256" s="151">
        <f t="shared" si="86"/>
        <v>0</v>
      </c>
      <c r="BH256" s="151">
        <f t="shared" si="87"/>
        <v>0</v>
      </c>
      <c r="BI256" s="151">
        <f t="shared" si="88"/>
        <v>0</v>
      </c>
      <c r="BJ256" s="14" t="s">
        <v>8</v>
      </c>
      <c r="BK256" s="151">
        <f t="shared" si="89"/>
        <v>0</v>
      </c>
      <c r="BL256" s="14" t="s">
        <v>249</v>
      </c>
      <c r="BM256" s="150" t="s">
        <v>574</v>
      </c>
    </row>
    <row r="257" spans="1:65" s="2" customFormat="1" ht="24.2" customHeight="1">
      <c r="A257" s="29"/>
      <c r="B257" s="137"/>
      <c r="C257" s="138" t="s">
        <v>575</v>
      </c>
      <c r="D257" s="138" t="s">
        <v>135</v>
      </c>
      <c r="E257" s="139" t="s">
        <v>576</v>
      </c>
      <c r="F257" s="140" t="s">
        <v>577</v>
      </c>
      <c r="G257" s="141" t="s">
        <v>138</v>
      </c>
      <c r="H257" s="142">
        <v>11</v>
      </c>
      <c r="I257" s="143"/>
      <c r="J257" s="144">
        <f t="shared" si="80"/>
        <v>0</v>
      </c>
      <c r="K257" s="145"/>
      <c r="L257" s="30"/>
      <c r="M257" s="146" t="s">
        <v>1</v>
      </c>
      <c r="N257" s="147" t="s">
        <v>43</v>
      </c>
      <c r="O257" s="55"/>
      <c r="P257" s="148">
        <f t="shared" si="81"/>
        <v>0</v>
      </c>
      <c r="Q257" s="148">
        <v>0.0007</v>
      </c>
      <c r="R257" s="148">
        <f t="shared" si="82"/>
        <v>0.0077</v>
      </c>
      <c r="S257" s="148">
        <v>0</v>
      </c>
      <c r="T257" s="149">
        <f t="shared" si="8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0" t="s">
        <v>249</v>
      </c>
      <c r="AT257" s="150" t="s">
        <v>135</v>
      </c>
      <c r="AU257" s="150" t="s">
        <v>87</v>
      </c>
      <c r="AY257" s="14" t="s">
        <v>131</v>
      </c>
      <c r="BE257" s="151">
        <f t="shared" si="84"/>
        <v>0</v>
      </c>
      <c r="BF257" s="151">
        <f t="shared" si="85"/>
        <v>0</v>
      </c>
      <c r="BG257" s="151">
        <f t="shared" si="86"/>
        <v>0</v>
      </c>
      <c r="BH257" s="151">
        <f t="shared" si="87"/>
        <v>0</v>
      </c>
      <c r="BI257" s="151">
        <f t="shared" si="88"/>
        <v>0</v>
      </c>
      <c r="BJ257" s="14" t="s">
        <v>8</v>
      </c>
      <c r="BK257" s="151">
        <f t="shared" si="89"/>
        <v>0</v>
      </c>
      <c r="BL257" s="14" t="s">
        <v>249</v>
      </c>
      <c r="BM257" s="150" t="s">
        <v>578</v>
      </c>
    </row>
    <row r="258" spans="1:65" s="2" customFormat="1" ht="16.5" customHeight="1">
      <c r="A258" s="29"/>
      <c r="B258" s="137"/>
      <c r="C258" s="138" t="s">
        <v>579</v>
      </c>
      <c r="D258" s="138" t="s">
        <v>135</v>
      </c>
      <c r="E258" s="139" t="s">
        <v>580</v>
      </c>
      <c r="F258" s="140" t="s">
        <v>581</v>
      </c>
      <c r="G258" s="141" t="s">
        <v>138</v>
      </c>
      <c r="H258" s="142">
        <v>5</v>
      </c>
      <c r="I258" s="143"/>
      <c r="J258" s="144">
        <f t="shared" si="80"/>
        <v>0</v>
      </c>
      <c r="K258" s="145"/>
      <c r="L258" s="30"/>
      <c r="M258" s="146" t="s">
        <v>1</v>
      </c>
      <c r="N258" s="147" t="s">
        <v>43</v>
      </c>
      <c r="O258" s="55"/>
      <c r="P258" s="148">
        <f t="shared" si="81"/>
        <v>0</v>
      </c>
      <c r="Q258" s="148">
        <v>0.0001</v>
      </c>
      <c r="R258" s="148">
        <f t="shared" si="82"/>
        <v>0.0005</v>
      </c>
      <c r="S258" s="148">
        <v>0</v>
      </c>
      <c r="T258" s="149">
        <f t="shared" si="8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0" t="s">
        <v>249</v>
      </c>
      <c r="AT258" s="150" t="s">
        <v>135</v>
      </c>
      <c r="AU258" s="150" t="s">
        <v>87</v>
      </c>
      <c r="AY258" s="14" t="s">
        <v>131</v>
      </c>
      <c r="BE258" s="151">
        <f t="shared" si="84"/>
        <v>0</v>
      </c>
      <c r="BF258" s="151">
        <f t="shared" si="85"/>
        <v>0</v>
      </c>
      <c r="BG258" s="151">
        <f t="shared" si="86"/>
        <v>0</v>
      </c>
      <c r="BH258" s="151">
        <f t="shared" si="87"/>
        <v>0</v>
      </c>
      <c r="BI258" s="151">
        <f t="shared" si="88"/>
        <v>0</v>
      </c>
      <c r="BJ258" s="14" t="s">
        <v>8</v>
      </c>
      <c r="BK258" s="151">
        <f t="shared" si="89"/>
        <v>0</v>
      </c>
      <c r="BL258" s="14" t="s">
        <v>249</v>
      </c>
      <c r="BM258" s="150" t="s">
        <v>582</v>
      </c>
    </row>
    <row r="259" spans="1:65" s="2" customFormat="1" ht="24.2" customHeight="1">
      <c r="A259" s="29"/>
      <c r="B259" s="137"/>
      <c r="C259" s="152" t="s">
        <v>583</v>
      </c>
      <c r="D259" s="152" t="s">
        <v>491</v>
      </c>
      <c r="E259" s="153" t="s">
        <v>584</v>
      </c>
      <c r="F259" s="154" t="s">
        <v>585</v>
      </c>
      <c r="G259" s="155" t="s">
        <v>138</v>
      </c>
      <c r="H259" s="156">
        <v>5</v>
      </c>
      <c r="I259" s="157"/>
      <c r="J259" s="158">
        <f t="shared" si="80"/>
        <v>0</v>
      </c>
      <c r="K259" s="159"/>
      <c r="L259" s="160"/>
      <c r="M259" s="161" t="s">
        <v>1</v>
      </c>
      <c r="N259" s="162" t="s">
        <v>43</v>
      </c>
      <c r="O259" s="55"/>
      <c r="P259" s="148">
        <f t="shared" si="81"/>
        <v>0</v>
      </c>
      <c r="Q259" s="148">
        <v>4E-05</v>
      </c>
      <c r="R259" s="148">
        <f t="shared" si="82"/>
        <v>0.0002</v>
      </c>
      <c r="S259" s="148">
        <v>0</v>
      </c>
      <c r="T259" s="149">
        <f t="shared" si="8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0" t="s">
        <v>494</v>
      </c>
      <c r="AT259" s="150" t="s">
        <v>491</v>
      </c>
      <c r="AU259" s="150" t="s">
        <v>87</v>
      </c>
      <c r="AY259" s="14" t="s">
        <v>131</v>
      </c>
      <c r="BE259" s="151">
        <f t="shared" si="84"/>
        <v>0</v>
      </c>
      <c r="BF259" s="151">
        <f t="shared" si="85"/>
        <v>0</v>
      </c>
      <c r="BG259" s="151">
        <f t="shared" si="86"/>
        <v>0</v>
      </c>
      <c r="BH259" s="151">
        <f t="shared" si="87"/>
        <v>0</v>
      </c>
      <c r="BI259" s="151">
        <f t="shared" si="88"/>
        <v>0</v>
      </c>
      <c r="BJ259" s="14" t="s">
        <v>8</v>
      </c>
      <c r="BK259" s="151">
        <f t="shared" si="89"/>
        <v>0</v>
      </c>
      <c r="BL259" s="14" t="s">
        <v>249</v>
      </c>
      <c r="BM259" s="150" t="s">
        <v>586</v>
      </c>
    </row>
    <row r="260" spans="1:65" s="2" customFormat="1" ht="24.2" customHeight="1">
      <c r="A260" s="29"/>
      <c r="B260" s="137"/>
      <c r="C260" s="138" t="s">
        <v>587</v>
      </c>
      <c r="D260" s="138" t="s">
        <v>135</v>
      </c>
      <c r="E260" s="139" t="s">
        <v>588</v>
      </c>
      <c r="F260" s="140" t="s">
        <v>589</v>
      </c>
      <c r="G260" s="141" t="s">
        <v>138</v>
      </c>
      <c r="H260" s="142">
        <v>5</v>
      </c>
      <c r="I260" s="143"/>
      <c r="J260" s="144">
        <f t="shared" si="80"/>
        <v>0</v>
      </c>
      <c r="K260" s="145"/>
      <c r="L260" s="30"/>
      <c r="M260" s="146" t="s">
        <v>1</v>
      </c>
      <c r="N260" s="147" t="s">
        <v>43</v>
      </c>
      <c r="O260" s="55"/>
      <c r="P260" s="148">
        <f t="shared" si="81"/>
        <v>0</v>
      </c>
      <c r="Q260" s="148">
        <v>0.00018</v>
      </c>
      <c r="R260" s="148">
        <f t="shared" si="82"/>
        <v>0.0009000000000000001</v>
      </c>
      <c r="S260" s="148">
        <v>0</v>
      </c>
      <c r="T260" s="149">
        <f t="shared" si="8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0" t="s">
        <v>249</v>
      </c>
      <c r="AT260" s="150" t="s">
        <v>135</v>
      </c>
      <c r="AU260" s="150" t="s">
        <v>87</v>
      </c>
      <c r="AY260" s="14" t="s">
        <v>131</v>
      </c>
      <c r="BE260" s="151">
        <f t="shared" si="84"/>
        <v>0</v>
      </c>
      <c r="BF260" s="151">
        <f t="shared" si="85"/>
        <v>0</v>
      </c>
      <c r="BG260" s="151">
        <f t="shared" si="86"/>
        <v>0</v>
      </c>
      <c r="BH260" s="151">
        <f t="shared" si="87"/>
        <v>0</v>
      </c>
      <c r="BI260" s="151">
        <f t="shared" si="88"/>
        <v>0</v>
      </c>
      <c r="BJ260" s="14" t="s">
        <v>8</v>
      </c>
      <c r="BK260" s="151">
        <f t="shared" si="89"/>
        <v>0</v>
      </c>
      <c r="BL260" s="14" t="s">
        <v>249</v>
      </c>
      <c r="BM260" s="150" t="s">
        <v>590</v>
      </c>
    </row>
    <row r="261" spans="1:65" s="2" customFormat="1" ht="24.2" customHeight="1">
      <c r="A261" s="29"/>
      <c r="B261" s="137"/>
      <c r="C261" s="138" t="s">
        <v>591</v>
      </c>
      <c r="D261" s="138" t="s">
        <v>135</v>
      </c>
      <c r="E261" s="139" t="s">
        <v>592</v>
      </c>
      <c r="F261" s="140" t="s">
        <v>593</v>
      </c>
      <c r="G261" s="141" t="s">
        <v>138</v>
      </c>
      <c r="H261" s="142">
        <v>15</v>
      </c>
      <c r="I261" s="143"/>
      <c r="J261" s="144">
        <f t="shared" si="80"/>
        <v>0</v>
      </c>
      <c r="K261" s="145"/>
      <c r="L261" s="30"/>
      <c r="M261" s="146" t="s">
        <v>1</v>
      </c>
      <c r="N261" s="147" t="s">
        <v>43</v>
      </c>
      <c r="O261" s="55"/>
      <c r="P261" s="148">
        <f t="shared" si="81"/>
        <v>0</v>
      </c>
      <c r="Q261" s="148">
        <v>0.00022</v>
      </c>
      <c r="R261" s="148">
        <f t="shared" si="82"/>
        <v>0.0033</v>
      </c>
      <c r="S261" s="148">
        <v>0</v>
      </c>
      <c r="T261" s="149">
        <f t="shared" si="8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0" t="s">
        <v>249</v>
      </c>
      <c r="AT261" s="150" t="s">
        <v>135</v>
      </c>
      <c r="AU261" s="150" t="s">
        <v>87</v>
      </c>
      <c r="AY261" s="14" t="s">
        <v>131</v>
      </c>
      <c r="BE261" s="151">
        <f t="shared" si="84"/>
        <v>0</v>
      </c>
      <c r="BF261" s="151">
        <f t="shared" si="85"/>
        <v>0</v>
      </c>
      <c r="BG261" s="151">
        <f t="shared" si="86"/>
        <v>0</v>
      </c>
      <c r="BH261" s="151">
        <f t="shared" si="87"/>
        <v>0</v>
      </c>
      <c r="BI261" s="151">
        <f t="shared" si="88"/>
        <v>0</v>
      </c>
      <c r="BJ261" s="14" t="s">
        <v>8</v>
      </c>
      <c r="BK261" s="151">
        <f t="shared" si="89"/>
        <v>0</v>
      </c>
      <c r="BL261" s="14" t="s">
        <v>249</v>
      </c>
      <c r="BM261" s="150" t="s">
        <v>594</v>
      </c>
    </row>
    <row r="262" spans="1:65" s="2" customFormat="1" ht="24.2" customHeight="1">
      <c r="A262" s="29"/>
      <c r="B262" s="137"/>
      <c r="C262" s="138" t="s">
        <v>595</v>
      </c>
      <c r="D262" s="138" t="s">
        <v>135</v>
      </c>
      <c r="E262" s="139" t="s">
        <v>596</v>
      </c>
      <c r="F262" s="140" t="s">
        <v>597</v>
      </c>
      <c r="G262" s="141" t="s">
        <v>138</v>
      </c>
      <c r="H262" s="142">
        <v>6</v>
      </c>
      <c r="I262" s="143"/>
      <c r="J262" s="144">
        <f t="shared" si="80"/>
        <v>0</v>
      </c>
      <c r="K262" s="145"/>
      <c r="L262" s="30"/>
      <c r="M262" s="146" t="s">
        <v>1</v>
      </c>
      <c r="N262" s="147" t="s">
        <v>43</v>
      </c>
      <c r="O262" s="55"/>
      <c r="P262" s="148">
        <f t="shared" si="81"/>
        <v>0</v>
      </c>
      <c r="Q262" s="148">
        <v>0.00021</v>
      </c>
      <c r="R262" s="148">
        <f t="shared" si="82"/>
        <v>0.00126</v>
      </c>
      <c r="S262" s="148">
        <v>0</v>
      </c>
      <c r="T262" s="149">
        <f t="shared" si="8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0" t="s">
        <v>249</v>
      </c>
      <c r="AT262" s="150" t="s">
        <v>135</v>
      </c>
      <c r="AU262" s="150" t="s">
        <v>87</v>
      </c>
      <c r="AY262" s="14" t="s">
        <v>131</v>
      </c>
      <c r="BE262" s="151">
        <f t="shared" si="84"/>
        <v>0</v>
      </c>
      <c r="BF262" s="151">
        <f t="shared" si="85"/>
        <v>0</v>
      </c>
      <c r="BG262" s="151">
        <f t="shared" si="86"/>
        <v>0</v>
      </c>
      <c r="BH262" s="151">
        <f t="shared" si="87"/>
        <v>0</v>
      </c>
      <c r="BI262" s="151">
        <f t="shared" si="88"/>
        <v>0</v>
      </c>
      <c r="BJ262" s="14" t="s">
        <v>8</v>
      </c>
      <c r="BK262" s="151">
        <f t="shared" si="89"/>
        <v>0</v>
      </c>
      <c r="BL262" s="14" t="s">
        <v>249</v>
      </c>
      <c r="BM262" s="150" t="s">
        <v>598</v>
      </c>
    </row>
    <row r="263" spans="1:65" s="2" customFormat="1" ht="24.2" customHeight="1">
      <c r="A263" s="29"/>
      <c r="B263" s="137"/>
      <c r="C263" s="138" t="s">
        <v>599</v>
      </c>
      <c r="D263" s="138" t="s">
        <v>135</v>
      </c>
      <c r="E263" s="139" t="s">
        <v>600</v>
      </c>
      <c r="F263" s="140" t="s">
        <v>601</v>
      </c>
      <c r="G263" s="141" t="s">
        <v>138</v>
      </c>
      <c r="H263" s="142">
        <v>5</v>
      </c>
      <c r="I263" s="143"/>
      <c r="J263" s="144">
        <f t="shared" si="80"/>
        <v>0</v>
      </c>
      <c r="K263" s="145"/>
      <c r="L263" s="30"/>
      <c r="M263" s="146" t="s">
        <v>1</v>
      </c>
      <c r="N263" s="147" t="s">
        <v>43</v>
      </c>
      <c r="O263" s="55"/>
      <c r="P263" s="148">
        <f t="shared" si="81"/>
        <v>0</v>
      </c>
      <c r="Q263" s="148">
        <v>0.0005</v>
      </c>
      <c r="R263" s="148">
        <f t="shared" si="82"/>
        <v>0.0025</v>
      </c>
      <c r="S263" s="148">
        <v>0</v>
      </c>
      <c r="T263" s="149">
        <f t="shared" si="8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0" t="s">
        <v>249</v>
      </c>
      <c r="AT263" s="150" t="s">
        <v>135</v>
      </c>
      <c r="AU263" s="150" t="s">
        <v>87</v>
      </c>
      <c r="AY263" s="14" t="s">
        <v>131</v>
      </c>
      <c r="BE263" s="151">
        <f t="shared" si="84"/>
        <v>0</v>
      </c>
      <c r="BF263" s="151">
        <f t="shared" si="85"/>
        <v>0</v>
      </c>
      <c r="BG263" s="151">
        <f t="shared" si="86"/>
        <v>0</v>
      </c>
      <c r="BH263" s="151">
        <f t="shared" si="87"/>
        <v>0</v>
      </c>
      <c r="BI263" s="151">
        <f t="shared" si="88"/>
        <v>0</v>
      </c>
      <c r="BJ263" s="14" t="s">
        <v>8</v>
      </c>
      <c r="BK263" s="151">
        <f t="shared" si="89"/>
        <v>0</v>
      </c>
      <c r="BL263" s="14" t="s">
        <v>249</v>
      </c>
      <c r="BM263" s="150" t="s">
        <v>602</v>
      </c>
    </row>
    <row r="264" spans="1:65" s="2" customFormat="1" ht="21.75" customHeight="1">
      <c r="A264" s="29"/>
      <c r="B264" s="137"/>
      <c r="C264" s="138" t="s">
        <v>603</v>
      </c>
      <c r="D264" s="138" t="s">
        <v>135</v>
      </c>
      <c r="E264" s="139" t="s">
        <v>604</v>
      </c>
      <c r="F264" s="140" t="s">
        <v>605</v>
      </c>
      <c r="G264" s="141" t="s">
        <v>138</v>
      </c>
      <c r="H264" s="142">
        <v>2</v>
      </c>
      <c r="I264" s="143"/>
      <c r="J264" s="144">
        <f t="shared" si="80"/>
        <v>0</v>
      </c>
      <c r="K264" s="145"/>
      <c r="L264" s="30"/>
      <c r="M264" s="146" t="s">
        <v>1</v>
      </c>
      <c r="N264" s="147" t="s">
        <v>43</v>
      </c>
      <c r="O264" s="55"/>
      <c r="P264" s="148">
        <f t="shared" si="81"/>
        <v>0</v>
      </c>
      <c r="Q264" s="148">
        <v>0.0005</v>
      </c>
      <c r="R264" s="148">
        <f t="shared" si="82"/>
        <v>0.001</v>
      </c>
      <c r="S264" s="148">
        <v>0</v>
      </c>
      <c r="T264" s="149">
        <f t="shared" si="8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0" t="s">
        <v>249</v>
      </c>
      <c r="AT264" s="150" t="s">
        <v>135</v>
      </c>
      <c r="AU264" s="150" t="s">
        <v>87</v>
      </c>
      <c r="AY264" s="14" t="s">
        <v>131</v>
      </c>
      <c r="BE264" s="151">
        <f t="shared" si="84"/>
        <v>0</v>
      </c>
      <c r="BF264" s="151">
        <f t="shared" si="85"/>
        <v>0</v>
      </c>
      <c r="BG264" s="151">
        <f t="shared" si="86"/>
        <v>0</v>
      </c>
      <c r="BH264" s="151">
        <f t="shared" si="87"/>
        <v>0</v>
      </c>
      <c r="BI264" s="151">
        <f t="shared" si="88"/>
        <v>0</v>
      </c>
      <c r="BJ264" s="14" t="s">
        <v>8</v>
      </c>
      <c r="BK264" s="151">
        <f t="shared" si="89"/>
        <v>0</v>
      </c>
      <c r="BL264" s="14" t="s">
        <v>249</v>
      </c>
      <c r="BM264" s="150" t="s">
        <v>606</v>
      </c>
    </row>
    <row r="265" spans="1:65" s="2" customFormat="1" ht="24.2" customHeight="1">
      <c r="A265" s="29"/>
      <c r="B265" s="137"/>
      <c r="C265" s="138" t="s">
        <v>607</v>
      </c>
      <c r="D265" s="138" t="s">
        <v>135</v>
      </c>
      <c r="E265" s="139" t="s">
        <v>608</v>
      </c>
      <c r="F265" s="140" t="s">
        <v>609</v>
      </c>
      <c r="G265" s="141" t="s">
        <v>512</v>
      </c>
      <c r="H265" s="143"/>
      <c r="I265" s="143"/>
      <c r="J265" s="144">
        <f t="shared" si="80"/>
        <v>0</v>
      </c>
      <c r="K265" s="145"/>
      <c r="L265" s="30"/>
      <c r="M265" s="146" t="s">
        <v>1</v>
      </c>
      <c r="N265" s="147" t="s">
        <v>43</v>
      </c>
      <c r="O265" s="55"/>
      <c r="P265" s="148">
        <f t="shared" si="81"/>
        <v>0</v>
      </c>
      <c r="Q265" s="148">
        <v>0</v>
      </c>
      <c r="R265" s="148">
        <f t="shared" si="82"/>
        <v>0</v>
      </c>
      <c r="S265" s="148">
        <v>0</v>
      </c>
      <c r="T265" s="149">
        <f t="shared" si="8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0" t="s">
        <v>249</v>
      </c>
      <c r="AT265" s="150" t="s">
        <v>135</v>
      </c>
      <c r="AU265" s="150" t="s">
        <v>87</v>
      </c>
      <c r="AY265" s="14" t="s">
        <v>131</v>
      </c>
      <c r="BE265" s="151">
        <f t="shared" si="84"/>
        <v>0</v>
      </c>
      <c r="BF265" s="151">
        <f t="shared" si="85"/>
        <v>0</v>
      </c>
      <c r="BG265" s="151">
        <f t="shared" si="86"/>
        <v>0</v>
      </c>
      <c r="BH265" s="151">
        <f t="shared" si="87"/>
        <v>0</v>
      </c>
      <c r="BI265" s="151">
        <f t="shared" si="88"/>
        <v>0</v>
      </c>
      <c r="BJ265" s="14" t="s">
        <v>8</v>
      </c>
      <c r="BK265" s="151">
        <f t="shared" si="89"/>
        <v>0</v>
      </c>
      <c r="BL265" s="14" t="s">
        <v>249</v>
      </c>
      <c r="BM265" s="150" t="s">
        <v>610</v>
      </c>
    </row>
    <row r="266" spans="2:63" s="12" customFormat="1" ht="22.9" customHeight="1">
      <c r="B266" s="124"/>
      <c r="D266" s="125" t="s">
        <v>77</v>
      </c>
      <c r="E266" s="135" t="s">
        <v>611</v>
      </c>
      <c r="F266" s="135" t="s">
        <v>612</v>
      </c>
      <c r="I266" s="127"/>
      <c r="J266" s="136">
        <f>BK266</f>
        <v>0</v>
      </c>
      <c r="L266" s="124"/>
      <c r="M266" s="129"/>
      <c r="N266" s="130"/>
      <c r="O266" s="130"/>
      <c r="P266" s="131">
        <f>SUM(P267:P269)</f>
        <v>0</v>
      </c>
      <c r="Q266" s="130"/>
      <c r="R266" s="131">
        <f>SUM(R267:R269)</f>
        <v>0.12528</v>
      </c>
      <c r="S266" s="130"/>
      <c r="T266" s="132">
        <f>SUM(T267:T269)</f>
        <v>0</v>
      </c>
      <c r="AR266" s="125" t="s">
        <v>87</v>
      </c>
      <c r="AT266" s="133" t="s">
        <v>77</v>
      </c>
      <c r="AU266" s="133" t="s">
        <v>8</v>
      </c>
      <c r="AY266" s="125" t="s">
        <v>131</v>
      </c>
      <c r="BK266" s="134">
        <f>SUM(BK267:BK269)</f>
        <v>0</v>
      </c>
    </row>
    <row r="267" spans="1:65" s="2" customFormat="1" ht="24.2" customHeight="1">
      <c r="A267" s="29"/>
      <c r="B267" s="137"/>
      <c r="C267" s="138" t="s">
        <v>613</v>
      </c>
      <c r="D267" s="138" t="s">
        <v>135</v>
      </c>
      <c r="E267" s="139" t="s">
        <v>614</v>
      </c>
      <c r="F267" s="140" t="s">
        <v>615</v>
      </c>
      <c r="G267" s="141" t="s">
        <v>616</v>
      </c>
      <c r="H267" s="142">
        <v>88</v>
      </c>
      <c r="I267" s="143"/>
      <c r="J267" s="144">
        <f>ROUND(I267*H267,0)</f>
        <v>0</v>
      </c>
      <c r="K267" s="145"/>
      <c r="L267" s="30"/>
      <c r="M267" s="146" t="s">
        <v>1</v>
      </c>
      <c r="N267" s="147" t="s">
        <v>43</v>
      </c>
      <c r="O267" s="55"/>
      <c r="P267" s="148">
        <f>O267*H267</f>
        <v>0</v>
      </c>
      <c r="Q267" s="148">
        <v>6E-05</v>
      </c>
      <c r="R267" s="148">
        <f>Q267*H267</f>
        <v>0.00528</v>
      </c>
      <c r="S267" s="148">
        <v>0</v>
      </c>
      <c r="T267" s="149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0" t="s">
        <v>249</v>
      </c>
      <c r="AT267" s="150" t="s">
        <v>135</v>
      </c>
      <c r="AU267" s="150" t="s">
        <v>87</v>
      </c>
      <c r="AY267" s="14" t="s">
        <v>131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4" t="s">
        <v>8</v>
      </c>
      <c r="BK267" s="151">
        <f>ROUND(I267*H267,0)</f>
        <v>0</v>
      </c>
      <c r="BL267" s="14" t="s">
        <v>249</v>
      </c>
      <c r="BM267" s="150" t="s">
        <v>617</v>
      </c>
    </row>
    <row r="268" spans="1:65" s="2" customFormat="1" ht="24.2" customHeight="1">
      <c r="A268" s="29"/>
      <c r="B268" s="137"/>
      <c r="C268" s="152" t="s">
        <v>618</v>
      </c>
      <c r="D268" s="152" t="s">
        <v>491</v>
      </c>
      <c r="E268" s="153" t="s">
        <v>619</v>
      </c>
      <c r="F268" s="154" t="s">
        <v>620</v>
      </c>
      <c r="G268" s="155" t="s">
        <v>218</v>
      </c>
      <c r="H268" s="156">
        <v>0.12</v>
      </c>
      <c r="I268" s="157"/>
      <c r="J268" s="158">
        <f>ROUND(I268*H268,0)</f>
        <v>0</v>
      </c>
      <c r="K268" s="159"/>
      <c r="L268" s="160"/>
      <c r="M268" s="161" t="s">
        <v>1</v>
      </c>
      <c r="N268" s="162" t="s">
        <v>43</v>
      </c>
      <c r="O268" s="55"/>
      <c r="P268" s="148">
        <f>O268*H268</f>
        <v>0</v>
      </c>
      <c r="Q268" s="148">
        <v>1</v>
      </c>
      <c r="R268" s="148">
        <f>Q268*H268</f>
        <v>0.12</v>
      </c>
      <c r="S268" s="148">
        <v>0</v>
      </c>
      <c r="T268" s="149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0" t="s">
        <v>494</v>
      </c>
      <c r="AT268" s="150" t="s">
        <v>491</v>
      </c>
      <c r="AU268" s="150" t="s">
        <v>87</v>
      </c>
      <c r="AY268" s="14" t="s">
        <v>131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4" t="s">
        <v>8</v>
      </c>
      <c r="BK268" s="151">
        <f>ROUND(I268*H268,0)</f>
        <v>0</v>
      </c>
      <c r="BL268" s="14" t="s">
        <v>249</v>
      </c>
      <c r="BM268" s="150" t="s">
        <v>621</v>
      </c>
    </row>
    <row r="269" spans="1:65" s="2" customFormat="1" ht="24.2" customHeight="1">
      <c r="A269" s="29"/>
      <c r="B269" s="137"/>
      <c r="C269" s="138" t="s">
        <v>622</v>
      </c>
      <c r="D269" s="138" t="s">
        <v>135</v>
      </c>
      <c r="E269" s="139" t="s">
        <v>623</v>
      </c>
      <c r="F269" s="140" t="s">
        <v>624</v>
      </c>
      <c r="G269" s="141" t="s">
        <v>512</v>
      </c>
      <c r="H269" s="143"/>
      <c r="I269" s="143"/>
      <c r="J269" s="144">
        <f>ROUND(I269*H269,0)</f>
        <v>0</v>
      </c>
      <c r="K269" s="145"/>
      <c r="L269" s="30"/>
      <c r="M269" s="146" t="s">
        <v>1</v>
      </c>
      <c r="N269" s="147" t="s">
        <v>43</v>
      </c>
      <c r="O269" s="55"/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0" t="s">
        <v>249</v>
      </c>
      <c r="AT269" s="150" t="s">
        <v>135</v>
      </c>
      <c r="AU269" s="150" t="s">
        <v>87</v>
      </c>
      <c r="AY269" s="14" t="s">
        <v>131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4" t="s">
        <v>8</v>
      </c>
      <c r="BK269" s="151">
        <f>ROUND(I269*H269,0)</f>
        <v>0</v>
      </c>
      <c r="BL269" s="14" t="s">
        <v>249</v>
      </c>
      <c r="BM269" s="150" t="s">
        <v>625</v>
      </c>
    </row>
    <row r="270" spans="2:63" s="12" customFormat="1" ht="22.9" customHeight="1">
      <c r="B270" s="124"/>
      <c r="D270" s="125" t="s">
        <v>77</v>
      </c>
      <c r="E270" s="135" t="s">
        <v>626</v>
      </c>
      <c r="F270" s="135" t="s">
        <v>627</v>
      </c>
      <c r="I270" s="127"/>
      <c r="J270" s="136">
        <f>BK270</f>
        <v>0</v>
      </c>
      <c r="L270" s="124"/>
      <c r="M270" s="129"/>
      <c r="N270" s="130"/>
      <c r="O270" s="130"/>
      <c r="P270" s="131">
        <f>SUM(P271:P277)</f>
        <v>0</v>
      </c>
      <c r="Q270" s="130"/>
      <c r="R270" s="131">
        <f>SUM(R271:R277)</f>
        <v>0.00104</v>
      </c>
      <c r="S270" s="130"/>
      <c r="T270" s="132">
        <f>SUM(T271:T277)</f>
        <v>0</v>
      </c>
      <c r="AR270" s="125" t="s">
        <v>139</v>
      </c>
      <c r="AT270" s="133" t="s">
        <v>77</v>
      </c>
      <c r="AU270" s="133" t="s">
        <v>8</v>
      </c>
      <c r="AY270" s="125" t="s">
        <v>131</v>
      </c>
      <c r="BK270" s="134">
        <f>SUM(BK271:BK277)</f>
        <v>0</v>
      </c>
    </row>
    <row r="271" spans="1:65" s="2" customFormat="1" ht="24.2" customHeight="1">
      <c r="A271" s="29"/>
      <c r="B271" s="137"/>
      <c r="C271" s="138" t="s">
        <v>628</v>
      </c>
      <c r="D271" s="138" t="s">
        <v>135</v>
      </c>
      <c r="E271" s="139" t="s">
        <v>629</v>
      </c>
      <c r="F271" s="140" t="s">
        <v>630</v>
      </c>
      <c r="G271" s="141" t="s">
        <v>254</v>
      </c>
      <c r="H271" s="142">
        <v>1</v>
      </c>
      <c r="I271" s="143"/>
      <c r="J271" s="144">
        <f aca="true" t="shared" si="90" ref="J271:J277">ROUND(I271*H271,0)</f>
        <v>0</v>
      </c>
      <c r="K271" s="145"/>
      <c r="L271" s="30"/>
      <c r="M271" s="146" t="s">
        <v>1</v>
      </c>
      <c r="N271" s="147" t="s">
        <v>43</v>
      </c>
      <c r="O271" s="55"/>
      <c r="P271" s="148">
        <f aca="true" t="shared" si="91" ref="P271:P277">O271*H271</f>
        <v>0</v>
      </c>
      <c r="Q271" s="148">
        <v>0</v>
      </c>
      <c r="R271" s="148">
        <f aca="true" t="shared" si="92" ref="R271:R277">Q271*H271</f>
        <v>0</v>
      </c>
      <c r="S271" s="148">
        <v>0</v>
      </c>
      <c r="T271" s="149">
        <f aca="true" t="shared" si="93" ref="T271:T277"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0" t="s">
        <v>249</v>
      </c>
      <c r="AT271" s="150" t="s">
        <v>135</v>
      </c>
      <c r="AU271" s="150" t="s">
        <v>87</v>
      </c>
      <c r="AY271" s="14" t="s">
        <v>131</v>
      </c>
      <c r="BE271" s="151">
        <f aca="true" t="shared" si="94" ref="BE271:BE277">IF(N271="základní",J271,0)</f>
        <v>0</v>
      </c>
      <c r="BF271" s="151">
        <f aca="true" t="shared" si="95" ref="BF271:BF277">IF(N271="snížená",J271,0)</f>
        <v>0</v>
      </c>
      <c r="BG271" s="151">
        <f aca="true" t="shared" si="96" ref="BG271:BG277">IF(N271="zákl. přenesená",J271,0)</f>
        <v>0</v>
      </c>
      <c r="BH271" s="151">
        <f aca="true" t="shared" si="97" ref="BH271:BH277">IF(N271="sníž. přenesená",J271,0)</f>
        <v>0</v>
      </c>
      <c r="BI271" s="151">
        <f aca="true" t="shared" si="98" ref="BI271:BI277">IF(N271="nulová",J271,0)</f>
        <v>0</v>
      </c>
      <c r="BJ271" s="14" t="s">
        <v>8</v>
      </c>
      <c r="BK271" s="151">
        <f aca="true" t="shared" si="99" ref="BK271:BK277">ROUND(I271*H271,0)</f>
        <v>0</v>
      </c>
      <c r="BL271" s="14" t="s">
        <v>249</v>
      </c>
      <c r="BM271" s="150" t="s">
        <v>631</v>
      </c>
    </row>
    <row r="272" spans="1:65" s="2" customFormat="1" ht="16.5" customHeight="1">
      <c r="A272" s="29"/>
      <c r="B272" s="137"/>
      <c r="C272" s="138" t="s">
        <v>632</v>
      </c>
      <c r="D272" s="138" t="s">
        <v>135</v>
      </c>
      <c r="E272" s="139" t="s">
        <v>633</v>
      </c>
      <c r="F272" s="140" t="s">
        <v>634</v>
      </c>
      <c r="G272" s="141" t="s">
        <v>254</v>
      </c>
      <c r="H272" s="142">
        <v>1</v>
      </c>
      <c r="I272" s="143"/>
      <c r="J272" s="144">
        <f t="shared" si="90"/>
        <v>0</v>
      </c>
      <c r="K272" s="145"/>
      <c r="L272" s="30"/>
      <c r="M272" s="146" t="s">
        <v>1</v>
      </c>
      <c r="N272" s="147" t="s">
        <v>43</v>
      </c>
      <c r="O272" s="55"/>
      <c r="P272" s="148">
        <f t="shared" si="91"/>
        <v>0</v>
      </c>
      <c r="Q272" s="148">
        <v>0.00104</v>
      </c>
      <c r="R272" s="148">
        <f t="shared" si="92"/>
        <v>0.00104</v>
      </c>
      <c r="S272" s="148">
        <v>0</v>
      </c>
      <c r="T272" s="149">
        <f t="shared" si="9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0" t="s">
        <v>249</v>
      </c>
      <c r="AT272" s="150" t="s">
        <v>135</v>
      </c>
      <c r="AU272" s="150" t="s">
        <v>87</v>
      </c>
      <c r="AY272" s="14" t="s">
        <v>131</v>
      </c>
      <c r="BE272" s="151">
        <f t="shared" si="94"/>
        <v>0</v>
      </c>
      <c r="BF272" s="151">
        <f t="shared" si="95"/>
        <v>0</v>
      </c>
      <c r="BG272" s="151">
        <f t="shared" si="96"/>
        <v>0</v>
      </c>
      <c r="BH272" s="151">
        <f t="shared" si="97"/>
        <v>0</v>
      </c>
      <c r="BI272" s="151">
        <f t="shared" si="98"/>
        <v>0</v>
      </c>
      <c r="BJ272" s="14" t="s">
        <v>8</v>
      </c>
      <c r="BK272" s="151">
        <f t="shared" si="99"/>
        <v>0</v>
      </c>
      <c r="BL272" s="14" t="s">
        <v>249</v>
      </c>
      <c r="BM272" s="150" t="s">
        <v>635</v>
      </c>
    </row>
    <row r="273" spans="1:65" s="2" customFormat="1" ht="21.75" customHeight="1">
      <c r="A273" s="29"/>
      <c r="B273" s="137"/>
      <c r="C273" s="138" t="s">
        <v>636</v>
      </c>
      <c r="D273" s="138" t="s">
        <v>135</v>
      </c>
      <c r="E273" s="139" t="s">
        <v>637</v>
      </c>
      <c r="F273" s="140" t="s">
        <v>638</v>
      </c>
      <c r="G273" s="141" t="s">
        <v>170</v>
      </c>
      <c r="H273" s="142">
        <v>78</v>
      </c>
      <c r="I273" s="143"/>
      <c r="J273" s="144">
        <f t="shared" si="90"/>
        <v>0</v>
      </c>
      <c r="K273" s="145"/>
      <c r="L273" s="30"/>
      <c r="M273" s="146" t="s">
        <v>1</v>
      </c>
      <c r="N273" s="147" t="s">
        <v>43</v>
      </c>
      <c r="O273" s="55"/>
      <c r="P273" s="148">
        <f t="shared" si="91"/>
        <v>0</v>
      </c>
      <c r="Q273" s="148">
        <v>0</v>
      </c>
      <c r="R273" s="148">
        <f t="shared" si="92"/>
        <v>0</v>
      </c>
      <c r="S273" s="148">
        <v>0</v>
      </c>
      <c r="T273" s="149">
        <f t="shared" si="9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0" t="s">
        <v>139</v>
      </c>
      <c r="AT273" s="150" t="s">
        <v>135</v>
      </c>
      <c r="AU273" s="150" t="s">
        <v>87</v>
      </c>
      <c r="AY273" s="14" t="s">
        <v>131</v>
      </c>
      <c r="BE273" s="151">
        <f t="shared" si="94"/>
        <v>0</v>
      </c>
      <c r="BF273" s="151">
        <f t="shared" si="95"/>
        <v>0</v>
      </c>
      <c r="BG273" s="151">
        <f t="shared" si="96"/>
        <v>0</v>
      </c>
      <c r="BH273" s="151">
        <f t="shared" si="97"/>
        <v>0</v>
      </c>
      <c r="BI273" s="151">
        <f t="shared" si="98"/>
        <v>0</v>
      </c>
      <c r="BJ273" s="14" t="s">
        <v>8</v>
      </c>
      <c r="BK273" s="151">
        <f t="shared" si="99"/>
        <v>0</v>
      </c>
      <c r="BL273" s="14" t="s">
        <v>139</v>
      </c>
      <c r="BM273" s="150" t="s">
        <v>639</v>
      </c>
    </row>
    <row r="274" spans="1:65" s="2" customFormat="1" ht="16.5" customHeight="1">
      <c r="A274" s="29"/>
      <c r="B274" s="137"/>
      <c r="C274" s="138" t="s">
        <v>640</v>
      </c>
      <c r="D274" s="138" t="s">
        <v>135</v>
      </c>
      <c r="E274" s="139" t="s">
        <v>641</v>
      </c>
      <c r="F274" s="140" t="s">
        <v>642</v>
      </c>
      <c r="G274" s="141" t="s">
        <v>186</v>
      </c>
      <c r="H274" s="142">
        <v>1</v>
      </c>
      <c r="I274" s="143"/>
      <c r="J274" s="144">
        <f t="shared" si="90"/>
        <v>0</v>
      </c>
      <c r="K274" s="145"/>
      <c r="L274" s="30"/>
      <c r="M274" s="146" t="s">
        <v>1</v>
      </c>
      <c r="N274" s="147" t="s">
        <v>43</v>
      </c>
      <c r="O274" s="55"/>
      <c r="P274" s="148">
        <f t="shared" si="91"/>
        <v>0</v>
      </c>
      <c r="Q274" s="148">
        <v>0</v>
      </c>
      <c r="R274" s="148">
        <f t="shared" si="92"/>
        <v>0</v>
      </c>
      <c r="S274" s="148">
        <v>0</v>
      </c>
      <c r="T274" s="149">
        <f t="shared" si="9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0" t="s">
        <v>139</v>
      </c>
      <c r="AT274" s="150" t="s">
        <v>135</v>
      </c>
      <c r="AU274" s="150" t="s">
        <v>87</v>
      </c>
      <c r="AY274" s="14" t="s">
        <v>131</v>
      </c>
      <c r="BE274" s="151">
        <f t="shared" si="94"/>
        <v>0</v>
      </c>
      <c r="BF274" s="151">
        <f t="shared" si="95"/>
        <v>0</v>
      </c>
      <c r="BG274" s="151">
        <f t="shared" si="96"/>
        <v>0</v>
      </c>
      <c r="BH274" s="151">
        <f t="shared" si="97"/>
        <v>0</v>
      </c>
      <c r="BI274" s="151">
        <f t="shared" si="98"/>
        <v>0</v>
      </c>
      <c r="BJ274" s="14" t="s">
        <v>8</v>
      </c>
      <c r="BK274" s="151">
        <f t="shared" si="99"/>
        <v>0</v>
      </c>
      <c r="BL274" s="14" t="s">
        <v>139</v>
      </c>
      <c r="BM274" s="150" t="s">
        <v>643</v>
      </c>
    </row>
    <row r="275" spans="1:65" s="2" customFormat="1" ht="16.5" customHeight="1">
      <c r="A275" s="29"/>
      <c r="B275" s="137"/>
      <c r="C275" s="138" t="s">
        <v>644</v>
      </c>
      <c r="D275" s="138" t="s">
        <v>135</v>
      </c>
      <c r="E275" s="139" t="s">
        <v>645</v>
      </c>
      <c r="F275" s="140" t="s">
        <v>646</v>
      </c>
      <c r="G275" s="141" t="s">
        <v>186</v>
      </c>
      <c r="H275" s="142">
        <v>1</v>
      </c>
      <c r="I275" s="143"/>
      <c r="J275" s="144">
        <f t="shared" si="90"/>
        <v>0</v>
      </c>
      <c r="K275" s="145"/>
      <c r="L275" s="30"/>
      <c r="M275" s="146" t="s">
        <v>1</v>
      </c>
      <c r="N275" s="147" t="s">
        <v>43</v>
      </c>
      <c r="O275" s="55"/>
      <c r="P275" s="148">
        <f t="shared" si="91"/>
        <v>0</v>
      </c>
      <c r="Q275" s="148">
        <v>0</v>
      </c>
      <c r="R275" s="148">
        <f t="shared" si="92"/>
        <v>0</v>
      </c>
      <c r="S275" s="148">
        <v>0</v>
      </c>
      <c r="T275" s="149">
        <f t="shared" si="9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0" t="s">
        <v>139</v>
      </c>
      <c r="AT275" s="150" t="s">
        <v>135</v>
      </c>
      <c r="AU275" s="150" t="s">
        <v>87</v>
      </c>
      <c r="AY275" s="14" t="s">
        <v>131</v>
      </c>
      <c r="BE275" s="151">
        <f t="shared" si="94"/>
        <v>0</v>
      </c>
      <c r="BF275" s="151">
        <f t="shared" si="95"/>
        <v>0</v>
      </c>
      <c r="BG275" s="151">
        <f t="shared" si="96"/>
        <v>0</v>
      </c>
      <c r="BH275" s="151">
        <f t="shared" si="97"/>
        <v>0</v>
      </c>
      <c r="BI275" s="151">
        <f t="shared" si="98"/>
        <v>0</v>
      </c>
      <c r="BJ275" s="14" t="s">
        <v>8</v>
      </c>
      <c r="BK275" s="151">
        <f t="shared" si="99"/>
        <v>0</v>
      </c>
      <c r="BL275" s="14" t="s">
        <v>139</v>
      </c>
      <c r="BM275" s="150" t="s">
        <v>647</v>
      </c>
    </row>
    <row r="276" spans="1:65" s="2" customFormat="1" ht="16.5" customHeight="1">
      <c r="A276" s="29"/>
      <c r="B276" s="137"/>
      <c r="C276" s="138" t="s">
        <v>648</v>
      </c>
      <c r="D276" s="138" t="s">
        <v>135</v>
      </c>
      <c r="E276" s="139" t="s">
        <v>649</v>
      </c>
      <c r="F276" s="140" t="s">
        <v>650</v>
      </c>
      <c r="G276" s="141" t="s">
        <v>186</v>
      </c>
      <c r="H276" s="142">
        <v>1</v>
      </c>
      <c r="I276" s="143"/>
      <c r="J276" s="144">
        <f t="shared" si="90"/>
        <v>0</v>
      </c>
      <c r="K276" s="145"/>
      <c r="L276" s="30"/>
      <c r="M276" s="146" t="s">
        <v>1</v>
      </c>
      <c r="N276" s="147" t="s">
        <v>43</v>
      </c>
      <c r="O276" s="55"/>
      <c r="P276" s="148">
        <f t="shared" si="91"/>
        <v>0</v>
      </c>
      <c r="Q276" s="148">
        <v>0</v>
      </c>
      <c r="R276" s="148">
        <f t="shared" si="92"/>
        <v>0</v>
      </c>
      <c r="S276" s="148">
        <v>0</v>
      </c>
      <c r="T276" s="149">
        <f t="shared" si="9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0" t="s">
        <v>139</v>
      </c>
      <c r="AT276" s="150" t="s">
        <v>135</v>
      </c>
      <c r="AU276" s="150" t="s">
        <v>87</v>
      </c>
      <c r="AY276" s="14" t="s">
        <v>131</v>
      </c>
      <c r="BE276" s="151">
        <f t="shared" si="94"/>
        <v>0</v>
      </c>
      <c r="BF276" s="151">
        <f t="shared" si="95"/>
        <v>0</v>
      </c>
      <c r="BG276" s="151">
        <f t="shared" si="96"/>
        <v>0</v>
      </c>
      <c r="BH276" s="151">
        <f t="shared" si="97"/>
        <v>0</v>
      </c>
      <c r="BI276" s="151">
        <f t="shared" si="98"/>
        <v>0</v>
      </c>
      <c r="BJ276" s="14" t="s">
        <v>8</v>
      </c>
      <c r="BK276" s="151">
        <f t="shared" si="99"/>
        <v>0</v>
      </c>
      <c r="BL276" s="14" t="s">
        <v>139</v>
      </c>
      <c r="BM276" s="150" t="s">
        <v>651</v>
      </c>
    </row>
    <row r="277" spans="1:65" s="2" customFormat="1" ht="16.5" customHeight="1">
      <c r="A277" s="29"/>
      <c r="B277" s="137"/>
      <c r="C277" s="138" t="s">
        <v>652</v>
      </c>
      <c r="D277" s="138" t="s">
        <v>135</v>
      </c>
      <c r="E277" s="139" t="s">
        <v>653</v>
      </c>
      <c r="F277" s="140" t="s">
        <v>654</v>
      </c>
      <c r="G277" s="141" t="s">
        <v>254</v>
      </c>
      <c r="H277" s="142">
        <v>1</v>
      </c>
      <c r="I277" s="143"/>
      <c r="J277" s="144">
        <f t="shared" si="90"/>
        <v>0</v>
      </c>
      <c r="K277" s="145"/>
      <c r="L277" s="30"/>
      <c r="M277" s="163" t="s">
        <v>1</v>
      </c>
      <c r="N277" s="164" t="s">
        <v>43</v>
      </c>
      <c r="O277" s="165"/>
      <c r="P277" s="166">
        <f t="shared" si="91"/>
        <v>0</v>
      </c>
      <c r="Q277" s="166">
        <v>0</v>
      </c>
      <c r="R277" s="166">
        <f t="shared" si="92"/>
        <v>0</v>
      </c>
      <c r="S277" s="166">
        <v>0</v>
      </c>
      <c r="T277" s="167">
        <f t="shared" si="9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0" t="s">
        <v>249</v>
      </c>
      <c r="AT277" s="150" t="s">
        <v>135</v>
      </c>
      <c r="AU277" s="150" t="s">
        <v>87</v>
      </c>
      <c r="AY277" s="14" t="s">
        <v>131</v>
      </c>
      <c r="BE277" s="151">
        <f t="shared" si="94"/>
        <v>0</v>
      </c>
      <c r="BF277" s="151">
        <f t="shared" si="95"/>
        <v>0</v>
      </c>
      <c r="BG277" s="151">
        <f t="shared" si="96"/>
        <v>0</v>
      </c>
      <c r="BH277" s="151">
        <f t="shared" si="97"/>
        <v>0</v>
      </c>
      <c r="BI277" s="151">
        <f t="shared" si="98"/>
        <v>0</v>
      </c>
      <c r="BJ277" s="14" t="s">
        <v>8</v>
      </c>
      <c r="BK277" s="151">
        <f t="shared" si="99"/>
        <v>0</v>
      </c>
      <c r="BL277" s="14" t="s">
        <v>249</v>
      </c>
      <c r="BM277" s="150" t="s">
        <v>655</v>
      </c>
    </row>
    <row r="278" spans="1:31" s="2" customFormat="1" ht="6.95" customHeight="1">
      <c r="A278" s="29"/>
      <c r="B278" s="44"/>
      <c r="C278" s="45"/>
      <c r="D278" s="45"/>
      <c r="E278" s="45"/>
      <c r="F278" s="45"/>
      <c r="G278" s="45"/>
      <c r="H278" s="45"/>
      <c r="I278" s="45"/>
      <c r="J278" s="45"/>
      <c r="K278" s="45"/>
      <c r="L278" s="30"/>
      <c r="M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</row>
  </sheetData>
  <autoFilter ref="C135:K277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Kubes Pavel, Mesto Litomysl</dc:creator>
  <cp:keywords/>
  <dc:description/>
  <cp:lastModifiedBy>Kubes Pavel, Mesto Litomysl</cp:lastModifiedBy>
  <dcterms:created xsi:type="dcterms:W3CDTF">2023-05-24T10:56:22Z</dcterms:created>
  <dcterms:modified xsi:type="dcterms:W3CDTF">2023-05-25T05:22:29Z</dcterms:modified>
  <cp:category/>
  <cp:version/>
  <cp:contentType/>
  <cp:contentStatus/>
</cp:coreProperties>
</file>