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Ondřej Jetmar" reservationPassword="0"/>
  <workbookPr/>
  <bookViews>
    <workbookView xWindow="240" yWindow="120" windowWidth="14940" windowHeight="9225" activeTab="0"/>
  </bookViews>
  <sheets>
    <sheet name="Rekapitulace" sheetId="1" r:id="rId1"/>
    <sheet name="SO 000" sheetId="2" r:id="rId2"/>
    <sheet name="SO 181" sheetId="3" r:id="rId3"/>
    <sheet name="SO 201" sheetId="4" r:id="rId4"/>
  </sheets>
  <definedNames/>
  <calcPr/>
  <webPublishing/>
</workbook>
</file>

<file path=xl/sharedStrings.xml><?xml version="1.0" encoding="utf-8"?>
<sst xmlns="http://schemas.openxmlformats.org/spreadsheetml/2006/main" count="2653" uniqueCount="842">
  <si>
    <t>Firma: Firma</t>
  </si>
  <si>
    <t>Rekapitulace ceny</t>
  </si>
  <si>
    <t>Stavba: 2145-19-4 - Rekonstrukce lávky ev.č.132-L přes I-35 u Smetanova domu, Litomyšl_2022-12-05</t>
  </si>
  <si>
    <t xml:space="preserve">Varianta: ZŘ - </t>
  </si>
  <si>
    <t>Celková cena bez DPH:</t>
  </si>
  <si>
    <t>Celková cena s DPH:</t>
  </si>
  <si>
    <t>Objekt</t>
  </si>
  <si>
    <t>Popis</t>
  </si>
  <si>
    <t>Cena bez DPH</t>
  </si>
  <si>
    <t>DPH</t>
  </si>
  <si>
    <t>Cena s DPH</t>
  </si>
  <si>
    <t>ASPE10</t>
  </si>
  <si>
    <t>S</t>
  </si>
  <si>
    <t>Soupis prací objektu</t>
  </si>
  <si>
    <t xml:space="preserve">Stavba: </t>
  </si>
  <si>
    <t>2145-19-4</t>
  </si>
  <si>
    <t>Rekonstrukce lávky ev.č.132-L přes I-35 u Smetanova domu, Litomyšl_2022-12-05</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</si>
  <si>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</si>
  <si>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</si>
  <si>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</si>
  <si>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</si>
  <si>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</si>
  <si>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</si>
  <si>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</si>
  <si>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</si>
  <si>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</si>
  <si>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</si>
  <si>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</si>
  <si>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</si>
  <si>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</si>
  <si>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</si>
  <si>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</si>
  <si>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</si>
  <si>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</si>
  <si>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</si>
  <si>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</si>
  <si>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</si>
  <si>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</si>
  <si>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</si>
  <si>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</si>
  <si>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</si>
  <si>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</si>
  <si>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</si>
  <si>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</si>
  <si>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</si>
  <si>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</si>
  <si>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02111</t>
  </si>
  <si>
    <t/>
  </si>
  <si>
    <t>PROSTORY PRO OBJEDNATELE - KANCELÁŘE - NÁJEM</t>
  </si>
  <si>
    <t>KPLMĚSÍC</t>
  </si>
  <si>
    <t>PP</t>
  </si>
  <si>
    <t>VV</t>
  </si>
  <si>
    <t>***NEUZNATELNÝ NÁKLAD***  
Prostory objednatele - kanceláře - nájem 
kompletní zajištění prostoru pro zástupce objednatele, TDI a AD pro kancelářskou činnost, projednání a jednání 
celkem předpoklad na 10=10,000 [A] měsíců a nebo po celou dobu realizace stavby s maximální dobou trvání 8-10 měsíců. 
Součástí zajištěných prostor na stavebě bude stůl, židle pro jednání a projednání. Včetně elektropřípojky a topení.</t>
  </si>
  <si>
    <t>TS</t>
  </si>
  <si>
    <t>zahrnuje náklady na pronájem zařízení</t>
  </si>
  <si>
    <t>02730</t>
  </si>
  <si>
    <t>A</t>
  </si>
  <si>
    <t>POMOC PRÁCE ZŘÍZ NEBO ZAJIŠŤ OCHRANU INŽENÝRSKÝCH SÍTÍ</t>
  </si>
  <si>
    <t>KPL</t>
  </si>
  <si>
    <t>Položka společná pro celou stavbu 
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Případné sondy, zajištění před stavebními pracemi po dobu výstavby SO 181, 201 
1=1,000 [A]</t>
  </si>
  <si>
    <t>zahrnuje veškeré náklady spojené s objednatelem požadovanými zařízeními</t>
  </si>
  <si>
    <t>02910</t>
  </si>
  <si>
    <t>OSTATNÍ POŽADAVKY - ZEMĚMĚŘIČSKÁ MĚŘENÍ</t>
  </si>
  <si>
    <t>cena za zaměření skutečného provedení stavby výškopisné i polohopisné  
Celkem rozsah dle SOD 
1=1,000 [A]</t>
  </si>
  <si>
    <t>zahrnuje veškeré náklady spojené s objednatelem požadovanými pracemi,   
- pro stanovení orientační investorské ceny určete jednotkovou cenu jako 1% odhadované ceny stavby</t>
  </si>
  <si>
    <t>02945</t>
  </si>
  <si>
    <t>OSTAT POŽADAVKY - GEOMETRICKÝ PLÁN</t>
  </si>
  <si>
    <t>***NEUZNATELNÝ NÁKLAD***  
"Ostatní požadavky - geometrický oddělovací plán dle požadavku objednatele po dokončení stavby. Plán bude odpovídat záborovému elaborátu stavby dle dokumentace DSP. 
geometrický oddělovací plán pro majetkové vypořádání vlastnických vztahů ověřený příslušným katastrálním úřadem (počet výtisků, paré a CD v el. podobě dle SOD ) 
" 
Geometrický plán ověřený katastrálním úřadem, projednaný a odsouhlasený objednatelem akce. 
Celkem rozsah a počet dle SOD 
1=1,000 [A]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</si>
  <si>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</si>
  <si>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</si>
  <si>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</si>
  <si>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***NEUZNATELNÝ NÁKLAD***  
Položka společná pro celou stavbu 
Rozsah prací je dfinován SOD akce mezi objednatelem a dodavatelem stavby. 
Zpracování podrobné fotodokumentace s časovým určením vč.popisu.  
1=1,000 [A]</t>
  </si>
  <si>
    <t>položka zahrnuje:  
- fotodokumentaci zadavatelem požadovaného děje a konstrukcí v požadovaných časových intervalech  
- zadavatelem specifikované výstupy (fotografie v papírovém a digitálním formátu) v požadovaném počtu</t>
  </si>
  <si>
    <t>029511</t>
  </si>
  <si>
    <t>OSTATNÍ POŽADAVKY - POSUDKY A KONTROLY</t>
  </si>
  <si>
    <t>***NEUZNATELNÝ NÁKLAD***  
Položka zahrnuje pasport dotčených pozemků dočasným záborem stavby dle technické zprávy 
Zdokumentování (pasportizace) stávajícího stavu konstrukce komunikace, objektů hráze a pozemků dočasného záboru, projednání a odsouhlasení dotčenými osobami, správci, vlastníky.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akci) 
1=1,000 [A]</t>
  </si>
  <si>
    <t>zahrnuje veškeré náklady spojené s objednatelem požadovanými pracemi</t>
  </si>
  <si>
    <t>7</t>
  </si>
  <si>
    <t>02990</t>
  </si>
  <si>
    <t>OSTATNÍ POŽADAVKY - INFORMAČNÍ TABULE</t>
  </si>
  <si>
    <t>***NEUZNATELNÝ NÁKLAD***  
Publicita stavby dle požadavku objednatele, grafického manuálu a počtu dle SOD, ZOP objednatele. 
Jedná se o pronájem - zahrnuje konstrukci a polep, vč. dodávky, montáže a demontáže 
celkem soubor 1  
1=1,000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</si>
  <si>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</si>
  <si>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8</t>
  </si>
  <si>
    <t>03100</t>
  </si>
  <si>
    <t>ZAŘÍZENÍ STAVENIŠTĚ - ZŘÍZENÍ, PROVOZ, DEMONTÁŽ</t>
  </si>
  <si>
    <t>Položka v souladu se SOD a Obchodními podmínkami. 
Celkem kompletní za zařízení staveniště, přípojky, energie, buňkoviště, oplocení atp. Komplet soubor 
1=1,000 [A]</t>
  </si>
  <si>
    <t>zahrnuje objednatelem povolené náklady na pořízení (event. pronájem), provozování, udržování a likvidaci zhotovitelova zařízení</t>
  </si>
  <si>
    <t>03360</t>
  </si>
  <si>
    <t>SLUŽBY ZAJIŠŤUJÍCÍ OSTRAHU</t>
  </si>
  <si>
    <t>***NEUZNATELNÝ NÁKLAD***  
Položka v souladu se SOD a Obchodními podmínkami. 
Celkem kompletní zajistění ostrany v době realizace akce 
1=1,000 [A]</t>
  </si>
  <si>
    <t>zahrnuje objednatelem povolené náklady na služby pro zhotovitele</t>
  </si>
  <si>
    <t>SO 181</t>
  </si>
  <si>
    <t>Dopravně inženýrská opatření</t>
  </si>
  <si>
    <t>02710</t>
  </si>
  <si>
    <t>POMOC PRÁCE ZŘÍZ NEBO ZAJIŠŤ OBJÍŽĎKY A PŘÍSTUP CESTY</t>
  </si>
  <si>
    <t>Zahrnuje úpravu světelné signalizace dle skutečných dopravních intenzit v rámci změn v DIO mezí fázemi:  
Změny: Současný stav-I, ; II.-III. ; III.-IV. ; IV.-V. ; V.-VI. ; VI.-DEFINITIVNÍ STAV   
Stavy omezení: Současný stav, Omezení provozu I/35, Uzavření I/35 
Celke se jedná o 3. stavy dopravní intezity v 6. změnách.  
Celkem za změny světelné signalizace: 1=1,000 [A]</t>
  </si>
  <si>
    <t>02720</t>
  </si>
  <si>
    <t>POMOC PRÁCE ZŘÍZ NEBO ZAJIŠŤ REGULACI A OCHRANU DOPRAVY</t>
  </si>
  <si>
    <t>Položka zahrnuje kompletní DIO během výstavby, montáže, demontáže a odstranění DIO SO 181. 
Položka zahrnuje osazení dopravního značení, jeho údržbu a odstranění po dobu DIO. Včetně projednání DIO, odsouhasení (policie ČR DI, ŘSD ČR, SUS PK, Stavební úřad, Silniční správní úřad atp.) a zajištění stanovení o dočasném dopravním opatření. 
Soustava DZ a řízení dopravy na staveništi. 
Díle převedení pěších mimo staveniště. Vyznačení přejdi na druhou stranu dle požadavku stavby a zákazu vstupů na staveniště. 
1=1,000 [A]</t>
  </si>
  <si>
    <t>02943</t>
  </si>
  <si>
    <t>OSTATNÍ POŽADAVKY - VYPRACOVÁNÍ RDS</t>
  </si>
  <si>
    <t>***NEUZNATELNÝ NÁKLAD***  
Položka v souladu se SOD a Obchodními podmínkami. 
cena za vypracování - RDS (realizační dokumentace stavby) pro SO 181 včetně projednání DIO, Stanovení, odsouhlasení a povolení DIO. 
Celkem včetně návrhu oprav komunikací využitých pro DIO včetně odsouhlasení objednatelem, TDI a AD 
1=1,000 [A]</t>
  </si>
  <si>
    <t>***NEUZNATELNÝ NÁKLAD***  
Položka zahrnuje pasport dotčených komunikací pro převedení DIO. 
Zdokumentování (pasportizace) stávajícího stavu konstrukce komunikace, objektů a pozemků dočasného záboru, projednání a odsouhlasení dotčenými osobami, správci, vlastníky. Pasportizace komunikací určených k DIO. 
Provedení souboru prací PŘED započetím stavebních prací vč. vypracování zprávy vč. projednání a odsouhlasení 
Provedení souboru prací v PRŮBĚHU realizace akce - 1x/měsíc vč. vypracování zprávy vč. projednání a odsouhlasení 
Provedení souboru prací PO dokončení stavebních prací vč. vypracování zprávy vč. projednání a odsouhlasení 
Závěrečné vyhodnocení stavu komunikací., návrh nápravných opatření, závěrečná zpráva jako podklad pro nápravná opatření řešení opravy vozovky komunikací objízdných tras. 
1=1,000 [A]</t>
  </si>
  <si>
    <t>Ostatní konstrukce a práce</t>
  </si>
  <si>
    <t>914132</t>
  </si>
  <si>
    <t>DOPRAVNÍ ZNAČKY ZÁKLADNÍ VELIKOSTI OCELOVÉ FÓLIE TŘ 2 - MONTÁŽ S PŘEMÍSTĚNÍM</t>
  </si>
  <si>
    <t>KUS</t>
  </si>
  <si>
    <t>Soustava svislých dopravních značek vhodných a odsouhlasených pro SO 181 (komplet za kus) (sloupky a patní desky samostatná položka) 
Celkem DIO - pouze pronájem na danou stavbu.  
Celkem DIO - 9+8+6+8+9+15+4+2+4=65,000 [A] 
Celkem DIO - B6 - 6=6,000 [C] 
Celkem DIO - B9 - 1*2=2,000 [B] 
Celkem (bude čerpána dle skutečného provedení DIO a se souhlasem objednatele) - 5 ks - 5=5,000 [D] 
Celkem: A+C+B+D=78,000 [E]</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</si>
  <si>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</si>
  <si>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</si>
  <si>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</si>
  <si>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Soustava svislých dopravních značek vhodných a odsouhlasených pro SO 181 (komplet za kus) (sloupky a patní desky samostatná položka) 
Celkem DIO - pouze pronájem na danou stavbu.  
Celkem DIO - 9+8+6+8+9+15+4+2+4=65,000 [A] 
Celkem DIO - B6 - 6=6,000 [B] 
Celkem DIO - B9 - 1*2=2,000 [C] 
Celkem (bude čerpána dle skutečného provedení DIO a se souhlasem objednatele) - 5=5,000 [D] 
Celkem: A+B+C+D=78,000 [E]</t>
  </si>
  <si>
    <t>Položka zahrnuje odstranění, demontáž a odklizení materiálu s odvozem na předepsané místo</t>
  </si>
  <si>
    <t>914139</t>
  </si>
  <si>
    <t>DOPRAV ZNAČKY ZÁKLAD VEL OCEL FÓLIE TŘ 2 - NÁJEMNÉ</t>
  </si>
  <si>
    <t>KSDEN</t>
  </si>
  <si>
    <t>Soustava svislých dopravních značek vhodných a odsouhlasených pro SO 181 (komplet za kus) (sloupky a patní desky samostatná položka) 
Celkem DIO - pouze pronájem na danou stavbu.  
Celkem DIO - (9+8+6+8+9+15+4+2+4)*(2+2+2+2)=520,000 [A] 
Celkem DIO - B6 - 6*(4*30+4*31)=1 464,000 [B] 
Celkem DIO - B9 - 1*2*(4*30+4*31)=488,000 [C] 
Celkem (bude čerpána dle skutečného provedení DIO a se souhlasem objednatele) - 5*(4*30+4*31)=1 220,000 [D] 
Celkem: A+B+C+D=3 692,000 [E]</t>
  </si>
  <si>
    <t>položka zahrnuje sazbu za pronájem dopravních značek a zařízení, počet jednotek je určen jako součin počtu značek a počtu dní použití</t>
  </si>
  <si>
    <t>914432</t>
  </si>
  <si>
    <t>DOPRAVNÍ ZNAČKY 100X150CM OCELOVÉ FÓLIE TŘ 2 - MONTÁŽ S PŘEMÍSTĚNÍM</t>
  </si>
  <si>
    <t>Soustava svislých dopravních značek vhodných a odsouhlasených pro SO 181 (komplet za kus) (sloupky a patní desky samostatná položka) 
Celkem DIO - pouze pronájem na danou stavbu.  
Celkem DIO - 2+2+1+3+1+3+1+0+0=13,000 [A] 
Celkem DIO - B6 - 0=0,000 [B] 
Celkem DIO - B9 - 1*2=2,000 [C] 
Celkem (bude čerpána dle skutečného provedení DIO a se souhlasem objednatele) - 3=3,000 [D] 
Celkem: A+B+C+D=18,000 [E]</t>
  </si>
  <si>
    <t>914433</t>
  </si>
  <si>
    <t>DOPRAVNÍ ZNAČKY 100X150CM OCELOVÉ FÓLIE TŘ 2 - DEMONTÁŽ</t>
  </si>
  <si>
    <t>914439</t>
  </si>
  <si>
    <t>DOPRAV ZNAČKY 100X150CM OCEL FÓLIE TŘ 2 - NÁJEMNÉ</t>
  </si>
  <si>
    <t>Soustava svislých dopravních značek vhodných a odsouhlasených pro SO 181 (komplet za kus) (sloupky a patní desky samostatná položka) 
Celkem DIO - pouze pronájem na danou stavbu.  
Celkem DIO - (2+2+1+3+1+3+1+0+0)*(2+2+2+2)=104,000 [A] 
Celkem DIO - B6 - 0*(4*30+4*31)=0,000 [B] 
Celkem DIO - B9 - (1*2)*(4*30+4*31)=488,000 [C] 
Celkem (bude čerpána dle skutečného provedení DIO a se souhlasem objednatele) - 3*(4*30+4*31)=732,000 [D] 
Celkem: A+B+C+D=1 324,000 [E]</t>
  </si>
  <si>
    <t>11</t>
  </si>
  <si>
    <t>915321</t>
  </si>
  <si>
    <t>VODOR DOPRAV ZNAČ Z FÓLIE DOČAS ODSTRANITEL - DOD A POKLÁDKA</t>
  </si>
  <si>
    <t>M2</t>
  </si>
  <si>
    <t>Soustava dopravních značek vhodných a odsouhlasených pro SO 181 (komplet) 
Celkem DIO pouze pronájem na danou stavbu.  
Celkem DIO - 0=0,000 [A] 
Celkem DIO - B6 - 3,5*0,5*2=3,500 [B] 
Celkem DIO - B9 - 0=0,000 [C] 
Celkem: A+B+C=3,500 [D]</t>
  </si>
  <si>
    <t>položka zahrnuje:  
- dodání a pokládku předepsané fólie  
- zahrnuje předznačení</t>
  </si>
  <si>
    <t>12</t>
  </si>
  <si>
    <t>915322</t>
  </si>
  <si>
    <t>VODOR DOPRAV ZNAČ Z FÓLIE DOČAS ODSTRANITEL - ODSTRANĚNÍ</t>
  </si>
  <si>
    <t>Soustava svislých dopravních značek vhodných a odsouhlasených pro SO 181 (komplet) 
Celkem DIO - 0=0,000 [A] 
Celkem DIO - B6 - 3,5*0,5*2=3,500 [B] 
Celkem DIO - B9 - 0=0,000 [C] 
Celkem: A+B+C=3,500 [D]</t>
  </si>
  <si>
    <t>zahrnuje odstranění značení bez ohledu na způsob provedení (zatření, zbroušení) a odklizení vzniklé suti</t>
  </si>
  <si>
    <t>13</t>
  </si>
  <si>
    <t>916112</t>
  </si>
  <si>
    <t>DOPRAV SVĚTLO VÝSTRAŽ SAMOSTATNÉ - MONTÁŽ S PŘESUNEM</t>
  </si>
  <si>
    <t>Soustava svislých dopravních značek vhodných a odsouhlasených pro SO 181 (komplet za kus) (umístěné na příslušné DZ) 
Celkem DIO pouze pronájem na danou stavbu.  
Celkem DIO - (0+0+0+0+0+0+0+0+0)=0,000 [A] 
Celkem DIO - B6 - 2=2,000 [B] 
Celkem DIO - B9 - 2*1=2,000 [C] 
Celkem: A+B+C=4,000 [D]</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</si>
  <si>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</si>
  <si>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14</t>
  </si>
  <si>
    <t>916113</t>
  </si>
  <si>
    <t>DOPRAV SVĚTLO VÝSTRAŽ SAMOSTATNÉ - DEMONTÁŽ</t>
  </si>
  <si>
    <t>Položka zahrnuje odstranění, demontáž a odklizení zařízení s odvozem na předepsané místo</t>
  </si>
  <si>
    <t>15</t>
  </si>
  <si>
    <t>916119</t>
  </si>
  <si>
    <t>DOPRAV SVĚTLO VÝSTRAŽ SAMOSTATNÉ - NÁJEMNÉ</t>
  </si>
  <si>
    <t>Soustava svislých dopravních značek vhodných a odsouhlasených pro SO 181 (komplet za kus) (umístěné na příslušné DZ) 
Celkem DIO pouze pronájem na danou stavbu.  
Celkem DIO - (0+0+0+0+0+0+0+0+0)*(2+2+2+2)=0,000 [A] 
Celkem DIO - B6 - 2*(4*30+4*31)=488,000 [B] 
Celkem DIO - B9 - 2*1*(4*30+4*31)=488,000 [C] 
Celkem: A+B+C=976,000 [D]</t>
  </si>
  <si>
    <t>položka zahrnuje sazbu za pronájem zařízení. Počet měrných jednotek se určí jako součin počtu zařízení a počtu dní použití.</t>
  </si>
  <si>
    <t>16</t>
  </si>
  <si>
    <t>916122</t>
  </si>
  <si>
    <t>DOPRAV SVĚTLO VÝSTRAŽ SOUPRAVA 3KS - MONTÁŽ S PŘESUNEM</t>
  </si>
  <si>
    <t>Soustava svislých dopravních značek vhodných a odsouhlasených pro SO 181 (komplet za kus) (připevněné na DZ Z2) 
Celkem DIO - (0+0+0+1+0+2+0+0+1)=4,000 [A] 
Celkem DIO - B6 - 2=2,000 [B] 
Celkem DIO - B9 - 0=0,000 [C] 
Celkem (bude čerpána dle skutečného provedení DIO a se souhlasem objednatele) - 3=3,000 [D] 
Celkem: A+B+C+D=9,000 [E]</t>
  </si>
  <si>
    <t>17</t>
  </si>
  <si>
    <t>916123</t>
  </si>
  <si>
    <t>DOPRAV SVĚTLO VÝSTRAŽ SOUPRAVA 3KS - DEMONTÁŽ</t>
  </si>
  <si>
    <t>18</t>
  </si>
  <si>
    <t>916129</t>
  </si>
  <si>
    <t>DOPRAV SVĚTLO VÝSTRAŽ SOUPRAVA 3KS - NÁJEMNÉ</t>
  </si>
  <si>
    <t>Soustava svislých dopravních značek vhodných a odsouhlasených pro SO 181 (komplet za kus) (připevněné na DZ Z2) 
Celkem DIO - (0+0+0+1+0+2+0+0+1)*(2+2+2+2)=32,000 [A] 
Celkem DIO - B6 - 2*(4*30+4*31)=488,000 [B] 
Celkem DIO - B9 - 0=0,000 [C] 
Celkem (bude čerpána dle skutečného provedení DIO a se souhlasem objednatele) - 3*(4*30+4*31)=732,000 [D] 
Celkem: A+B+C+D=1 252,000 [E]</t>
  </si>
  <si>
    <t>19</t>
  </si>
  <si>
    <t>916132</t>
  </si>
  <si>
    <t>DOPRAV SVĚTLO VÝSTRAŽ SOUPRAVA 5KS - MONTÁŽ S PŘESUNEM</t>
  </si>
  <si>
    <t>Soustava svislých dopravních značek vhodných a odsouhlasených pro SO 181 (komplet za kus) (umístěné na příslušné DZ) 
Celkem DIO pouze pronájem na danou stavbu.  
Celkem DIO - (0+0+0+0+0+1+0+0+0)=1,000 [C] 
Celkem DIO - B6 - 0=0,000 [A] 
Celkem DIO - B9 - 2=2,000 [B] 
Celkem: C+A+B=3,000 [D]</t>
  </si>
  <si>
    <t>20</t>
  </si>
  <si>
    <t>916133</t>
  </si>
  <si>
    <t>DOPRAV SVĚTLO VÝSTRAŽ SOUPRAVA 5KS - DEMONTÁŽ</t>
  </si>
  <si>
    <t>Soustava svislých dopravních značek vhodných a odsouhlasených pro SO 181 (komplet za kus) (umístěné na příslušné DZ) 
Celkem DIO pouze pronájem na danou stavbu.  
Celkem DIO - (0+0+0+0+0+1+0+0+0)=1,000 [A] 
Celkem DIO - B6 - 0=0,000 [B] 
Celkem DIO - B9 - 2=2,000 [C] 
Celkem: A+B+C=3,000 [D]</t>
  </si>
  <si>
    <t>21</t>
  </si>
  <si>
    <t>916139</t>
  </si>
  <si>
    <t>DOPRAVNÍ SVĚTLO VÝSTRAŽNÉ SOUPRAVA 5 KUSŮ - NÁJEMNÉ</t>
  </si>
  <si>
    <t>Soustava svislých dopravních značek vhodných a odsouhlasených pro SO 181 (komplet za kus) (umístěné na příslušné DZ) 
Celkem DIO pouze pronájem na danou stavbu.  
Celkem DIO - (0+0+0+0+0+1+0+0+0)*(2+2+2+2)=8,000 [A] 
Celkem DIO - B6 - 0*(4*30+4*31)=0,000 [B] 
Celkem DIO - B9 - 2*(4*30+4*31)=488,000 [C] 
Celkem: A+B+C=496,000 [D]</t>
  </si>
  <si>
    <t>22</t>
  </si>
  <si>
    <t>916152</t>
  </si>
  <si>
    <t>SEMAFOROVÁ PŘENOSNÁ SOUPRAVA - MONTÁŽ S PŘESUNEM</t>
  </si>
  <si>
    <t>Soustava dopravních značek vhodných a odsouhlasených pro SO 181 (komplet). 
Celkem dle požadavku zhotovitele s případným přesunutím dle postupu realizace akce a dle požadavku zhotovitele. 
Celkem souprava o 2 semaforech včetně podstavce, zdroje a zajištění. komplet  
Celkem DIO - 0=0,000 [A] 
Celkem DIO - B6 - 1=1,000 [B] 
Celkem DIO - B9 - 0=0,000 [C] 
Celkem: A+B+C=1,000 [D]</t>
  </si>
  <si>
    <t>23</t>
  </si>
  <si>
    <t>916153</t>
  </si>
  <si>
    <t>SEMAFOROVÁ PŘENOSNÁ SOUPRAVA - DEMONTÁŽ</t>
  </si>
  <si>
    <t>24</t>
  </si>
  <si>
    <t>916159</t>
  </si>
  <si>
    <t>SEMAFOROVÁ PŘENOSNÁ SOUPRAVA - NÁJEMNÉ</t>
  </si>
  <si>
    <t>Soustava dopravních značek vhodných a odsouhlasených pro SO 181 (komplet). 
Celkem dle požadavku zhotovitele s případným přesunutím dle postupu realizace akce a dle požadavku zhotovitele. 
Celkem DIO - 0=0,000 [A] 
Celkem DIO - B6 - 1*(4*30+4*31)=244,000 [B] 
Celkem DIO - B9 - 0=0,000 [C] 
Celkem: A+B+C=244,000 [D]</t>
  </si>
  <si>
    <t>25</t>
  </si>
  <si>
    <t>916312</t>
  </si>
  <si>
    <t>DOPRAVNÍ ZÁBRANY Z2 S FÓLIÍ TŘ 1 - MONTÁŽ S PŘESUNEM</t>
  </si>
  <si>
    <t>Soustava svislých dopravních značek vhodných a odsouhlasených pro SO 181 (komplet za kus) (sloupky a patní desky samostatná položka) 
Celkem DIO - pouze pronájem na danou stavbu.  
Celkem DIO - (0+0+0+1+0+2+0+0+1)=4,000 [A] 
Celkem DIO - B6 - 2=2,000 [B] 
Celkem DIO - B9 - 0=0,000 [C] 
Celkem (bude čerpána dle skutečného provedení DIO a se souhlasem objednatele) - 3=3,000 [D] 
Celkem: A+B+C+D=9,000 [E]</t>
  </si>
  <si>
    <t>položka zahrnuje:  
- přemístění zařízení z dočasné skládky a jeho osazení a montáž na místě určeném projektem  
- údržbu po celou dobu trvání funkce, náhradu zničených nebo ztracených kusů, nutnou opravu poškozených částí</t>
  </si>
  <si>
    <t>26</t>
  </si>
  <si>
    <t>916313</t>
  </si>
  <si>
    <t>DOPRAVNÍ ZÁBRANY Z2 S FÓLIÍ TŘ 1 - DEMONTÁŽ</t>
  </si>
  <si>
    <t>27</t>
  </si>
  <si>
    <t>916319</t>
  </si>
  <si>
    <t>DOPRAVNÍ ZÁBRANY Z2 - NÁJEMNÉ</t>
  </si>
  <si>
    <t>Soustava svislých dopravních značek vhodných a odsouhlasených pro SO 181 (komplet za kus) (sloupky a patní desky samostatná položka) 
Celkem DIO - pouze pronájem na danou stavbu.  
Celkem DIO - (0+0+0+1+0+2+0+0+1)*(2+2+2+2)=32,000 [A] 
Celkem DIO - B6 - 2*(4*30+4*31)=488,000 [B] 
Celkem DIO - B9 - 0*(4*30+4*31)=0,000 [C] 
Celkem (bude čerpána dle skutečného provedení DIO a se souhlasem objednatele) - 3*(4*30+4*31)=732,000 [D] 
Celkem: A+B+C+D=1 252,000 [E]</t>
  </si>
  <si>
    <t>28</t>
  </si>
  <si>
    <t>916332</t>
  </si>
  <si>
    <t>SMĚROVACÍ DESKY Z4 JEDNOSTR S FÓLIÍ TŘ 1 - MONTÁŽ S PŘESUNEM</t>
  </si>
  <si>
    <t>Soustava svislých dopravních značek vhodných a odsouhlasených pro SO 181 (komplet za kus) (sloupky a patní desky samostatná položka) 
Celkem DIO pouze pronájem na danou stavbu.  
Celkem DIO - (0+0+0+0+5+0+0+0+0)=5,000 [A] 
Celkem DIO - B6 - 10=10,000 [B] 
Celkem DIO - B9 - 2*10=20,000 [C] 
Celkem (bude čerpána dle skutečného provedení DIO a se souhlasem objednatele) - 3=3,000 [D] 
Celkem: A+B+C+D=38,000 [E]</t>
  </si>
  <si>
    <t>29</t>
  </si>
  <si>
    <t>916333</t>
  </si>
  <si>
    <t>SMĚROVACÍ DESKY Z4 JEDNOSTR S FÓLIÍ TŘ 1 - DEMONTÁŽ</t>
  </si>
  <si>
    <t>30</t>
  </si>
  <si>
    <t>916339</t>
  </si>
  <si>
    <t>SMĚROVACÍ DESKY Z4 - NÁJEMNÉ</t>
  </si>
  <si>
    <t>Soustava svislých dopravních značek vhodných a odsouhlasených pro SO 181 (komplet za kus) (sloupky a patní desky samostatná položka) 
Celkem DIO pouze pronájem na danou stavbu.  
Celkem DIO - (0+0+0+0+5+0+0+0+0)*(2+2+2+2)=40,000 [A] 
Celkem DIO - B6 - 10*(4*30+4*31)=2 440,000 [B] 
Celkem DIO - B9 - 2*10*(4*30+4*31)=4 880,000 [C] 
Celkem (bude čerpána dle skutečného provedení DIO a se souhlasem objednatele) - 3*(4*30+4*31)=732,000 [D] 
Celkem: A+B+C+D=8 092,000 [E]</t>
  </si>
  <si>
    <t>31</t>
  </si>
  <si>
    <t>9166C2</t>
  </si>
  <si>
    <t>DOČASNÁ SVODIDLA, ÚROVEŇ ZADRŽENÍ T3 - MONTÁŽ S PŘESUNEM</t>
  </si>
  <si>
    <t>M</t>
  </si>
  <si>
    <t>Celkem DIO - pouze pronájem na danou stavbu. - Betonová vodící stěna oddělující dopravu a stavbu dle příslušného TP s třídou zadržení  min. T3 
celkem dle DIO - 2*(16,0+4,0+4,0)=48,000 [A]</t>
  </si>
  <si>
    <t>32</t>
  </si>
  <si>
    <t>9166C3</t>
  </si>
  <si>
    <t>DOČASNÁ SVODIDLA, ÚROVEŇ ZADRŽENÍ T3 - DEMONTÁŽ</t>
  </si>
  <si>
    <t>Celkem DIO - pouze pronájem na danou stavbu. - Betonová vodící stěna oddělující dopravu a stavbu dle příslušného TP s třídou zadržení  min. T3 
celkem dle DIO - 2*(16,0+4,0+4,0) 
=48,000 [A]</t>
  </si>
  <si>
    <t>33</t>
  </si>
  <si>
    <t>9166C9</t>
  </si>
  <si>
    <t>DOČASNÁ SVODIDLA, ÚROVEŇ ZADRŽENÍ T3 - NÁJEMNÉ</t>
  </si>
  <si>
    <t>MDEN</t>
  </si>
  <si>
    <t>Celkem DIO - pouze pronájem na danou stavbu. - Betonová vodící stěna oddělující dopravu a stavbu dle příslušného TP s třídou zadržení  min. T3 
celkem dle DIO - (48,0)*(4*30+4*31)=11 712,000 [A]</t>
  </si>
  <si>
    <t>položka zahrnuje sazbu za pronájem zařízení. Počet měrných jednotek se určí jako součin délky zařízení a počtu dní použití.</t>
  </si>
  <si>
    <t>34</t>
  </si>
  <si>
    <t>916712</t>
  </si>
  <si>
    <t>UPEVŇOVACÍ KONSTR - PODKLADNÍ DESKA POD 28KG - MONTÁŽ S PŘESUNEM</t>
  </si>
  <si>
    <t>Soustava upevňovacích konstrukcí vhodných a odsouhlasených pro SO 182 (komplet za kus) 
Celkem dle PD a dle položek soupisu prací 
celkem pro položku 91432* - 78=78,000 [A] 
celkem pro položku 91443* - 2*(18)=36,000 [B] 
celkem pro položku 91631* - 2*9=18,000 [C] 
celkem pro položku 91633* - 38=38,000 [D] 
Celkem: A+B+C+D=170,000 [E]</t>
  </si>
  <si>
    <t>35</t>
  </si>
  <si>
    <t>916713</t>
  </si>
  <si>
    <t>UPEVŇOVACÍ KONSTR - PODKLADNÍ DESKA POD 28KG - DEMONTÁŽ</t>
  </si>
  <si>
    <t>36</t>
  </si>
  <si>
    <t>916719</t>
  </si>
  <si>
    <t>UPEVŇOVACÍ KONSTR - PODKLAD DESKA POD 28KG - NÁJEMNÉ</t>
  </si>
  <si>
    <t>Soustava upevňovacích konstrukcí vhodných a odsouhlasených pro SO 182 (komplet za kus) 
Celkem dle PD a dle položek soupisu prací - nájem dle požadavku PD soubor pro danou DZ 
celkem pro položku 914139 - 3692=3 692,000 [A] 
celkem pro položku 914439 - 1324=1 324,000 [B] 
celkem pro položku 916319 - 1252=1 252,000 [C] 
celkem pro položku 916339 - 8092=8 092,000 [D] 
Celkem: A+B+C+D=14 360,000 [E]</t>
  </si>
  <si>
    <t>37</t>
  </si>
  <si>
    <t>916732</t>
  </si>
  <si>
    <t>UPEVŇOVACÍ KONSTR - OCEL STOJAN - MONTÁŽ S PŘESUNEM</t>
  </si>
  <si>
    <t>Soustava upevňovacích konstrukcí vhodných a odsouhlasených pro SO 182 (komplet za kus) 
Celkem dle PD a dle položek soupisu prací 
celkem pro položku 91432* - 78=78,000 [A] 
celkem pro položku 91443* - 2*(18)=36,000 [B] 
celkem pro položku 91631* - 2*9=18,000 [C] 
Celkem: A+B+C=132,000 [D]</t>
  </si>
  <si>
    <t>38</t>
  </si>
  <si>
    <t>916733</t>
  </si>
  <si>
    <t>UPEVŇOVACÍ KONSTR - OCEL STOJAN - DEMONTÁŽ</t>
  </si>
  <si>
    <t>39</t>
  </si>
  <si>
    <t>916739</t>
  </si>
  <si>
    <t>UPEVŇOVACÍ KONSTR - OCEL STOJAN - NÁJEMNÉ</t>
  </si>
  <si>
    <t>Soustava upevňovacích konstrukcí vhodných a odsouhlasených pro SO 182 (komplet za kus) 
Celkem dle PD a dle položek soupisu prací - nájem dle požadavku PD soubor pro danou DZ 
celkem pro položku 914139 - 3692=3 692,000 [A] 
celkem pro položku 914439 - 1324=1 324,000 [B] 
celkem pro položku 916319 - 1252=1 252,000 [C] 
Celkem: A+B+C=6 268,000 [D]</t>
  </si>
  <si>
    <t>SO 201</t>
  </si>
  <si>
    <t>Lávka ev.č.132-L přes I-35</t>
  </si>
  <si>
    <t>014101</t>
  </si>
  <si>
    <t>POPLATKY ZA SKLÁDKU</t>
  </si>
  <si>
    <t>M3</t>
  </si>
  <si>
    <t>poplatky za uložení zemin a přebytků výkopku - skládka dle zadávacích podmínek v režii dodavatele s poplatkem a evidencí 
poplatky za uložení zemin a přebytků výkopku 
celkem položka - 12110 - 139,2=139,200 [A] 
celkem položka - 11332 - 95,945=95,945 [B] 
celkem položka - 12273 - 122,395=122,395 [C] 
celkem položka - 12920 - 2,4=2,400 [D] 
celkem položka - 12930 - 1,44=1,440 [E] 
celkem položka - 13173 - 403,538=403,538 [F] 
celkem položka - 13273 - 98,94=98,940 [G] 
celkem položka - 17411 - (-1)*318,233=- 318,233 [H] 
celkem položka - 18223 - (-1)*0,2*213,6=-42,720 [I] 
celkem položka - 18233 - (-1)*0,2*362,0=-72,400 [J] 
Celkem: A+B+C+D+E+F+G+H+I+J=430,505 [K]</t>
  </si>
  <si>
    <t>zahrnuje veškeré poplatky provozovateli skládky související s uložením odpadu na skládce.</t>
  </si>
  <si>
    <t>014122</t>
  </si>
  <si>
    <t>POPLATKY ZA SKLÁDKU TYP S-OO (OSTATNÍ ODPAD)</t>
  </si>
  <si>
    <t>T</t>
  </si>
  <si>
    <t>celkem položka - 11313 - 2,2*66,685=146,707 [A] 
celkem položka - 11318 - 5,964*2,5=14,910 [B] 
celkem položka - 11318A - 3,81624*2,2=8,396 [C] 
celkem položka - 11351 - 0,25*0,25*2,5*71,50=11,172 [D] 
celkem položka - 11352 - 0,25*0,25*116,60*2,5=18,219 [E] 
celkem položka - 11314 - 15,204*2,2=33,449 [F] 
celkem položka - 96615.A - 2,2*318,794=701,347 [G] 
celkem položka - 96616.A - 2,5*238,54388=596,360 [H] 
celkem položka - 96718 - 0,95347=0,953 [I] 
celkem položka - 96785 - 0,025*10,8=0,270 [J] 
celkem položka - 967864 - 0,02*10,0=0,200 [K] 
celkem položka - 97816 - 2,2*19,4=42,680 [L] 
Celkem: A+B+C+D+E+F+G+H+I+J+K+L=1 574,663 [M]</t>
  </si>
  <si>
    <t>014132</t>
  </si>
  <si>
    <t>POPLATKY ZA SKLÁDKU TYP S-NO (NEBEZPEČNÝ ODPAD)</t>
  </si>
  <si>
    <t>poplatky za uložení materiálů na bázi asfaltových, dehtových izolací, elastomerových a pryžových ložisek - skládka dle zadávacích podmínek v režii dodavatele s poplatkem a evidencí. 
celkem položka 97817 - 418,0*0,01*2,2=9,196 [A]</t>
  </si>
  <si>
    <t>"Kompletní práce související s ochranou dopravy na komunikaci I/35, pěších a související dopravy se stavbou a to po celou dobu realizace.  
" 
Ochranné konstrukce, pomocné konstrukce proti pádu předmětů do prostoru s dopravou při demolici i při výstavbě. Ochranné konstrukce pod konstrukcí vedle konstrukce a na konstrukci dle návrhu v RDS a návrhu zhotovitele. 
Kompletní soubor opatření dle návrhu a požadavku zhotovitele a s ohledem na ochranu a zajištění dopravy. 
1=1,000 [A]</t>
  </si>
  <si>
    <t>02851</t>
  </si>
  <si>
    <t>PRŮZKUMNÉ PRÁCE DIAGNOSTIKY KONSTRUKCÍ NA POVRCHU</t>
  </si>
  <si>
    <t>Doplňkový diagnostický průzkum související se stavem spodní stavby mostu a křídel. DG bude porovedena v průběhu provedení demolice spodní stavby a jejího obourání. Na základě průzkumu bude provedena aktualizace RDS dokumentace a modernizace spodní stavby. 
Práce diagnostiky související s opravou betonové spodní stavby, budou a jsou zahrnuty v položkách sanačních prací. 
1=1,000 [A]</t>
  </si>
  <si>
    <t>vytyčovací práce + cena za vytyčení prostorové polohy stavby před jejím zahájením odborně způsobilými osobami. Kompletní geodetické práce na vytyčení vytyčovaných bodů definovaného objektu v rozsahu PD a TKP. 
celkem včetně geodetického sledování kosntrukce v průběhu výstavby a po dokončení stavby dle TZ  
cena za zaměření skutečného provedení stavby výškopisné i polohopisné je zahrnuto ve všeobecných položkách - položka 02910 
celkem včetně ochrany vytyčovacích a vytyčovaných bodů 
Celkem rozsah dle požadavku dle PD a požadavku objednatele. 
1=1,000 [A]</t>
  </si>
  <si>
    <t>02940</t>
  </si>
  <si>
    <t>OSTATNÍ POŽADAVKY - VYPRACOVÁNÍ DOKUMENTACE</t>
  </si>
  <si>
    <t>***NEUZNATELNÝ NÁKLAD***  
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Celkem rozsah a počet dle SOD 
1=1,000 [A]</t>
  </si>
  <si>
    <t>029412</t>
  </si>
  <si>
    <t>OSTATNÍ POŽADAVKY - VYPRACOVÁNÍ MOSTNÍHO LISTU</t>
  </si>
  <si>
    <t>***NEUZNATELNÝ NÁKLAD***  
Mostní list na objekt mostu ev.č. 132-L  včetně zadání do el. evidence mostu objednatele a správce (vše dle ČSN 73 6220, 736221 a 736222) dle SOD objednatele, vč. plánu údržby mostu 
1=1,000 [A]</t>
  </si>
  <si>
    <t>***NEUZNATELNÝ NÁKLAD***  
dokumentace bude požadovaná  (počet výtisků, paré a CD v el. podobě dle SOD) objednatelem včetně dokumentace v elektronické podobě 1x CD 
cena za vypracování - RDS (realizační dokumentace stavby) včetně včetně plánu údržby mostu 
Celkem rozsah a počet dle SOD 
1=1,000 [A]</t>
  </si>
  <si>
    <t>02953</t>
  </si>
  <si>
    <t>OSTATNÍ POŽADAVKY - HLAVNÍ MOSTNÍ PROHLÍDKA</t>
  </si>
  <si>
    <t>***NEUZNATELNÝ NÁKLAD***  
Dokumentace bude požadovaná  (počet výtisků, paré a CD v el. podobě dle požadavku PD, dodavatele a objednatele) objednatelem včetně dokumentace v elektronické podobě na CD. 
1. HMP včetně zadání do el. evidence mostu objednatele a správce (vše dle ČSN 73 6220, 736221 a 736222), projednání a odsouhlasení dle SOD zhotovitele 
1=1,000 [A]</t>
  </si>
  <si>
    <t>položka zahrnuje :  
- úkony dle ČSN 73 6221  
- provedení hlavní mostní prohlídky oprávněnou fyzickou nebo právnickou osobou  
- vyhotovení záznamu (protokolu), který jednoznačně definuje stav mostu</t>
  </si>
  <si>
    <t>***NEUZNATELNÝ NÁKLAD***  
Celkem práce s demontáží a zpětnou montáží reklamních tabulí na opěře 02  komplet 2 ks 
1=1,000 [A]</t>
  </si>
  <si>
    <t>B</t>
  </si>
  <si>
    <t>***NEUZNATELNÝ NÁKLAD***  
celkem demontáž a odstranění reklamních rabulí na stávajícím objektu (komplet konstrukce na zábradlí) 
1=1,000 [A]</t>
  </si>
  <si>
    <t>Zemní práce</t>
  </si>
  <si>
    <t>11010</t>
  </si>
  <si>
    <t>VŠEOBECNÉ VYKLIZENÍ ZASTAVĚNÉHO ÚZEMÍ</t>
  </si>
  <si>
    <t>celkem vyklizení prostoru pod mostem od nečistot, suti, předmětů vzniklých při realizaci akce komplet včetně odvozu, likvidace atp. 
celkem vyčištění prostoru pod mostem v průběhu prací po demoličních pracích a po výstavbě objektu SO 201 
celkem 919,0+1325,0=2 244,000 [A]</t>
  </si>
  <si>
    <t>zahrnuje odstranění všech překážek pro uskutečnění stavby</t>
  </si>
  <si>
    <t>11120</t>
  </si>
  <si>
    <t>ODSTRANĚNÍ KŘOVIN</t>
  </si>
  <si>
    <t>odstranění a likvidace dřevní hmoty v režii zhotovitele 
celkem předpolí opěry 01 - 0=0,000 [A] 
celkem předpolí opěry 02 - 200,0+40,0+10,0=250,000 [B] 
Celkem: A+B=250,000 [C]</t>
  </si>
  <si>
    <t>odstranění křovin a stromů do průměru 100 mm  
doprava dřevin bez ohledu na vzdálenost  
spálení na hromadách nebo štěpkování</t>
  </si>
  <si>
    <t>11201</t>
  </si>
  <si>
    <t>KÁCENÍ STROMŮ D KMENE DO 0,5M S ODSTRANĚNÍM PAŘEZŮ</t>
  </si>
  <si>
    <t>odstranění a likvidace dřevní hmoty v režii zhotovitele 
celkem předpolí opěry 01 - 5=5,000 [A] 
celkem předpolí opěry 02 - 5=5,000 [B] 
Celkem: A+B=10,000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</si>
  <si>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</si>
  <si>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</si>
  <si>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</si>
  <si>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včetně odvozu na skládku dle požadavku objednatele a dle PD akce do dodavatelem určené vzdálenosti 
Uložení je zahrnuto v položce, poplatek za uložení v samostatné položce 0141*** 
celkem vybourání vozovky předpolí opěry 01 - chodníky - 0,1*(19,9+134,0)=15,390 [A] 
celkem vozovka na rampách - 0,1*(4,4+56,0+1,1*57,0+13,0+18,0+1,1*(30,0+56,0+78))=33,450 [B] 
celkem vybourání vozovky předpolí opěry 02 - chodníky - 0,1*(21,0+65,0)=8,600 [C] 
celkem na nosné konstrukci - 0,05*(99,4)=4,970 [D] 
celkem na komunikaci I/35 - 0,1*1,5*4,0*2=1,200 [E] 
celkem místní komunikace předpolí 01 - 0,5*0,1*61,5=3,075 [F] 
Celkem: A+B+C+D+E+F=66,685 [G]</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</si>
  <si>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</si>
  <si>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11314</t>
  </si>
  <si>
    <t>ODSTRANĚNÍ KRYTU ZPEVNĚNÝCH PLOCH S CEMENTOVÝM POJIVEM</t>
  </si>
  <si>
    <t>včetně odvozu na skládku dle požadavku objednatele a dle PD akce do dodavatelem určené vzdálenosti 
Uložení je zahrnuto v položce, poplatek za uložení v samostatné položce 0141*** 
celkem vybourání ploch - 0,15*(11,0+0,6*27,9+0,6*(5,0+0,6+0,6)+0,6*(1,0+32,3)+0,6*(5,0+0,6+0,6+3,3+7,0+4,5+12,6+49,6))=15,204 [A]</t>
  </si>
  <si>
    <t>11318</t>
  </si>
  <si>
    <t>ODSTRANĚNÍ KRYTU ZPEVNĚNÝCH PLOCH Z DLAŽDIC</t>
  </si>
  <si>
    <t>včetně odvozu na skládku dle požadavku objednatele a dle PD akce do dodavatelem určené vzdálenosti 
položka nezahrnuje poplatek za uložení a zahrnuje uložení na skládku, poplatek za uložení v položce 0141*** 
celkem na nosné konstrukci - 0,06*(99,4)=5,964 [A] 
celkem vybourání ploch před opěrami - 0,06*(6,3*1,2*(3,2+2,7))=2,676 [B] 
celkem místo pro přecházení - 0,06*(0,5*(3,3+4,3)*5,0)=1,140 [C] 
Celkem: A+B+C=9,780 [D]</t>
  </si>
  <si>
    <t>11332</t>
  </si>
  <si>
    <t>ODSTRANĚNÍ PODKLADŮ ZPEVNĚNÝCH PLOCH Z KAMENIVA NESTMELENÉHO</t>
  </si>
  <si>
    <t>včetně odvozu na skládku dle požadavku objednatele a dle PD akce do dodavatelem určené vzdálenosti 
položka nezahrnuje poplatek za uložení a zahrnuje uložení na skládku, poplatek za uložení v položce 0141*** 
celkem vybourání vozovky předpolí opěry 01 - chodníky - 0,3*(19,9+134,0)*1,1=50,787 [A] 
celkem vybourání vozovky předpolí opěry 02 - chodníky - 0,3*(21,0+65,0)*1,1=28,380 [B] 
celkem vybourání ploch před opěrami - 0,15*(6,3*1,2*(3,2+2,7))=6,691 [C] 
celkem na komunikaci I/35 - 0,4*1,0*3,0*2=2,400 [D] 
celkem místní komunikace předpolí 01 - 0,5*0,25*61,5=7,688 [E] 
Celkem: A+B+C+D+E=95,946 [F]</t>
  </si>
  <si>
    <t>11351</t>
  </si>
  <si>
    <t>ODSTRANĚNÍ ZÁHONOVÝCH OBRUBNÍKŮ</t>
  </si>
  <si>
    <t>Komplet včetně manipulace, dopravy a uložení na předepsané skládce. 
Položka nezahrnuje poplatek za uložení a zahrnuje uložení na skládku. 
celkem předpolí 01 - 61,5=61,500 [A] 
Silnice I/35 - 4,0*2+2,0=10,000 [B] 
Celkem: A+B=71,500 [C]</t>
  </si>
  <si>
    <t>11352</t>
  </si>
  <si>
    <t>ODSTRANĚNÍ CHODNÍKOVÝCH A SILNIČNÍCH OBRUBNÍKŮ BETONOVÝCH</t>
  </si>
  <si>
    <t>Komplet včetně manipulace, dopravy a uložení na předepsané skládce. 
Položka nezahrnuje poplatek za uložení a zahrnuje uložení na skládku. 
celkem předpolí 01 - 2,0+13,0+32,0+4,0+16,5+14,6=82,100 [A] 
celkem předpolí 02 - 18,0+9,0+7,5=34,500 [B] 
Celkem: A+B=116,600 [C]</t>
  </si>
  <si>
    <t>11372</t>
  </si>
  <si>
    <t>FRÉZOVÁNÍ ZPEVNĚNÝCH PLOCH ASFALTOVÝCH</t>
  </si>
  <si>
    <t>Komplet včetně manipulace, dopravy a uložení na předepsané skládce. 
Položka nezahrnuje poplatek za uložení a zahrnuje uložení na skládku. 
Frézovaný materiál odkoupí zhotovitel dle požadavku objednatele a SOD. 
celkem na komunikaci I/35 - 0,1*1,5*4,0*2=1,200 [A] 
celkem místní komunikace předpolí 01 - 0,5*0,1*61,5=3,075 [B] 
Celkem: A+B=4,275 [C]</t>
  </si>
  <si>
    <t>12110</t>
  </si>
  <si>
    <t>SEJMUTÍ ORNICE NEBO LESNÍ PŮDY</t>
  </si>
  <si>
    <t>Položka zahrnuje pouze sejmutí s převozem na trvalou a nebo dočasnou skládku dle PD a požadavku objednatele akce. 
Uložení zahrnuto v položce 17120, poplatek za případné uložení v položce 0141** 
celkem předpolí opěry 01 - 0,2*(161,0+1,2*132,0)=63,880 [A] 
celkem předpolí opěry 02 - 0,2*(56,0+263,0+1,2*(32,0+8,0+8,0))=75,320 [B] 
Celkem: A+B=139,200 [C]</t>
  </si>
  <si>
    <t>položka zahrnuje sejmutí ornice bez ohledu na tloušťku vrstvy a její vodorovnou dopravu  
nezahrnuje uložení na trvalou skládku</t>
  </si>
  <si>
    <t>12273</t>
  </si>
  <si>
    <t>ODKOPÁVKY A PROKOPÁVKY OBECNÉ TŘ. I</t>
  </si>
  <si>
    <t>Třída těžitelnosti je uvažována dle ČSN 73 3050. Tato třída těžitelnosti odpovídá třídě I. dle ČSN 73 6133 a TKP 4- 2005. 
Položka nezahrnuje poplatek za uložení a nezahrnuje uložení na skládku.Zahrnuto v položce 17120. Poplatek za uložení v položce 0141*** 
celkem svahové stupně opěry 01 - pro nové konstrukce - 9,1*12,2+0,5*(0+9,1)*2,5=122,395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</si>
  <si>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</si>
  <si>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</si>
  <si>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</si>
  <si>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Třída těžitelnosti je uvažována dle ČSN 73 3050. Tato třída těžitelnosti odpovídá třídě I. dle ČSN 73 6133 a TKP 4- 2005. 
Vykopávky z mezideponie vhodné zeminy k danému účelu obsypu, zásypu a ohumusování. 
celkem položka 17411 - 318,2=318,200 [A] 
celkem položka 18223 - 0,20*213,6=42,720 [B] 
celkem položka 18233 - 0,20*362,0=72,400 [C] 
Celkem: A+B+C=433,320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</si>
  <si>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</si>
  <si>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12920</t>
  </si>
  <si>
    <t>ČIŠTĚNÍ KRAJNIC OD NÁNOSU</t>
  </si>
  <si>
    <t>Třída těžitelnosti je uvažována dle ČSN 73 3050. Tato třída těžitelnosti odpovídá třídě I. dle ČSN 73 6133 a TKP 4- 2005. 
Položka zahrnuje poplatek za uložení a nezahrnuje uložení na skládku. Poplatek za uložení v položce 0141*** 
celkem podél I/35 - 1,0*0,2*(6,0+6,0)=2,400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</si>
  <si>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</si>
  <si>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12930</t>
  </si>
  <si>
    <t>ČIŠTĚNÍ PŘÍKOPŮ OD NÁNOSU</t>
  </si>
  <si>
    <t>Třída těžitelnosti je uvažována dle ČSN 73 3050. Tato třída těžitelnosti odpovídá třídě I. dle ČSN 73 6133 a TKP 4- 2005. 
Položka zahrnuje poplatek za uložení a nezahrnuje uložení na skládku. Poplatek za uložení v položce 0141*** 
celkem podél I/35 - 0,6*0,1*(6,0+6,0+6,0+6,0)=1,440 [A]</t>
  </si>
  <si>
    <t>13173</t>
  </si>
  <si>
    <t>HLOUBENÍ JAM ZAPAŽ I NEPAŽ TŘ. I</t>
  </si>
  <si>
    <t>Třída těžitelnosti je uvažována dle ČSN 73 3050. Tato třída těžitelnosti odpovídá třídě I. dle ČSN 73 6133 a TKP 4- 2005. 
Uložení není zahrnuto v položce. Zahrnuto v položce 17120. Poplatek za uložení v samostatné položce 0141** 
celkem výkop pro rampu opěry 01 - 6,0*(11,2)=67,200 [A] 
celkem výkop pro rampu opěry 02 - 6,0*(12,2+8,0)+0,5*6,0*2,5=128,700 [B] 
celkem výkop podél ramp a opěry 01 - 1,0*0,5*(0,75+1,5)*(18,0+5,5+3,8+0,6+5,5+0,6+1,0+18,6)=60,300 [C] 
celkem výkop podél ramp a opěry 02 - 1,0*0,5*(0,75+1,5)*(3,6+0,6+5,5+0,6+6,8)+1,0*0,5*(2,5+3,5)*(24,0+14,7+1,5+1,0+1,5)=147,338 [D] 
Celkem: A+B+C+D=403,538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</si>
  <si>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</si>
  <si>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</si>
  <si>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</si>
  <si>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Třída těžitelnosti je uvažována dle ČSN 73 3050. Tato třída těžitelnosti odpovídá třídě I. dle ČSN 73 6133 a TKP 4- 2005. 
Uložení není zahrnuto v položce. Zahrnuto v polžce 17120. Poplatek za uložení v samostatné položce 0141** 
celkem odvodnění opěry 01 - 1,5*1,5*1,5*2+1,5*0,6*(17,0+9,0)=30,150 [A] 
celkem výústní objekty opěry 01 - 1,0*1,0*0,6*2=1,200 [B] 
celkem odvodnění opěry 02 - 1,5*1,5*1,5*(1+1+1+1+1+1)+1,5*0,6*(2,0+1,0+2,0+7,1+2,8+5,1+1,0+1,0+4,8+6,5+1,5+10,2+4,6+1,0+2,0)=67,590 [C] 
Celkem: A+B+C=98,940 [D]</t>
  </si>
  <si>
    <t>17120</t>
  </si>
  <si>
    <t>ULOŽENÍ SYPANINY DO NÁSYPŮ A NA SKLÁDKY BEZ ZHUTNĚNÍ</t>
  </si>
  <si>
    <t>celkem položka - 12110 - 139,2=139,200 [A] 
celkem položka - 12273 - 122,4=122,400 [B] 
cekem položka - 12920 - 2,4=2,400 [C] 
celkem položka - 12930 - 1,4=1,400 [D] 
celkem položka - 13173 - 403,538=403,538 [E] 
celkem položka - 13273 - 98,9=98,900 [F] 
Celkem: A+B+C+D+E+F=767,838 [G]</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</si>
  <si>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</si>
  <si>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</si>
  <si>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</si>
  <si>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celkem násyp opěry 01 - 0,5*(2,5+3,5)*1,5*(11,2+10,3+2,5+2,2)=117,900 [A] 
celkem zásyp ramp opěry 01 - 3,5*(10,1+8,8+3,1)+3,0*20,3*0,5*(1,25+0)=115,063 [B] 
celkem zásyp ramp opěry 02 - 2,4*(11,6+7,7+1,5)+3,0*11,3*0,5*(1,1+0)=68,565 [C] 
celkem násyp opěry 02 - 3,0*7,7*1,5=34,650 [D] 
Celkem: A+B+C+D=336,178 [E]</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</si>
  <si>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</si>
  <si>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</si>
  <si>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</si>
  <si>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získání zeminy v položce 12573 
celkem zásyp podél opravené spodní stavby - opěra 01 - 1,0*0,5*(0,75+1,5)*(6,3+12,1+1,2+18,2+5,2+3,8+0,6+5,5+0,6+1,0+18,2)=81,788 [A] 
celkem zásyp základů v nových křídlech opěry 01 - 1,3*(11,2+10,7)+0,75*(3,6+9,2+1,2+2,2)=40,620 [B] 
celkem zásyp podél opravené spodní stavby - opěra 02 - 1,0*0,5*(0,75+1,5)*(3,6+0,6+5,5+0,6+6,8+7,7+4,5+12,5)+1,0*0,5*(2,5+3,5)*(24,0+14,7+1,5+1,0+1,5)=175,125 [C] 
celkem zásyp základů v nových křídlech opěry 02 - 1,2*(10,2)+14,1*0,6=20,700 [D] 
Celkem: A+B+C+D=318,233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</si>
  <si>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</si>
  <si>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</si>
  <si>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</si>
  <si>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celkem použitá vhodná stávající zemina v místě vybourání stávajícího mostu 
celkem odvodnění opěry 01 - 1,5*1,5*1,5*2+1,5*0,6*(17,0+9,0)=30,150 [A] 
celkem výústní objekty opěry 01 - 1,0*1,0*0,6*2=1,200 [B] 
celkem odvodnění opěry 02 - 1,5*1,5*1,5*(1+1+1+1+1+1)+1,5*0,6*(2,0+1,0+2,0+7,1+2,8+5,1+1,0+1,0+4,8+6,5+1,5+10,2+4,6+1,0+2,0)=67,590 [C] 
Celkem: A+B+C=98,940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</si>
  <si>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</si>
  <si>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</si>
  <si>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</si>
  <si>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celkem pod nové základy opěry 01 - 98,0=98,000 [A] 
celkem pod nové základy opěry 02 - 78,0=78,000 [B] 
Celkem: A+B=176,000 [C]</t>
  </si>
  <si>
    <t>položka zahrnuje úpravu pláně včetně vyrovnání výškových rozdílů. Míru zhutnění určuje projekt.</t>
  </si>
  <si>
    <t>18130</t>
  </si>
  <si>
    <t>ÚPRAVA PLÁNĚ BEZ ZHUTNĚNÍ</t>
  </si>
  <si>
    <t>***NEUZNATELNÝ NÁKLAD***  
celkem pro obnovu ohumusování opěra 01 - 2,0+1,2*(116,0+23,0)+145,0=313,800 [A] 
celkem pro obnovu ohumusování opěra 02 - 1,2*(14,5+4,0+4,0+16,5)+128,0+43,0+2,0*(10,0+12,0)=261,800 [B] 
Celkem: A+B=575,600 [C]</t>
  </si>
  <si>
    <t>položka zahrnuje úpravu pláně včetně vyrovnání výškových rozdílů</t>
  </si>
  <si>
    <t>18223</t>
  </si>
  <si>
    <t>ROZPROSTŘENÍ ORNICE VE SVAHU V TL DO 0,20M</t>
  </si>
  <si>
    <t>***NEUZNATELNÝ NÁKLAD***  
získání zeminy v položce 12573 
celkem pro obnovu ohumusování opěra 01 - 1,2*(116,0+23,0)=166,800 [A] 
celkem pro obnovu ohumusování opěra 02 - 1,2*(14,5+4,0+4,0+16,5)=46,800 [B] 
Celkem: A+B=213,600 [C]</t>
  </si>
  <si>
    <t>položka zahrnuje:  
nutné přemístění ornice z dočasných skládek vzdálených do 50m  
rozprostření ornice v předepsané tloušťce ve svahu přes 1:5</t>
  </si>
  <si>
    <t>18233</t>
  </si>
  <si>
    <t>ROZPROSTŘENÍ ORNICE V ROVINĚ V TL DO 0,20M</t>
  </si>
  <si>
    <t>***NEUZNATELNÝ NÁKLAD***  
získání zeminy v položce 12573 
celkem pro obnovu ohumusování opěra 01 - 2,0+145,0=147,000 [A] 
celkem pro obnovu ohumusování opěra 02 - 128,0+43,0+2,0*(10,0+12,0)=215,000 [B] 
Celkem: A+B=362,000 [C]</t>
  </si>
  <si>
    <t>položka zahrnuje:  
nutné přemístění ornice z dočasných skládek vzdálených do 50m  
rozprostření ornice v předepsané tloušťce v rovině a ve svahu do 1:5</t>
  </si>
  <si>
    <t>18241</t>
  </si>
  <si>
    <t>ZALOŽENÍ TRÁVNÍKU RUČNÍM VÝSEVEM</t>
  </si>
  <si>
    <t>***NEUZNATELNÝ NÁKLAD***  
celkem pro obnovu ohumusování opěra 01 - 1,2*(116,0+23,0)=166,800 [A] 
celkem pro obnovu ohumusování opěra 02 - 1,2*(14,5+4,0+4,0+16,5)=46,800 [B] 
celkem pro obnovu ohumusování opěra 01 - 2,0+145,0=147,000 [C] 
celkem pro obnovu ohumusování opěra 02 - 128,0+43,0+2,0*(10,0+12,0)=215,000 [D] 
Celkem: A+B+C+D=575,600 [E]</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</si>
  <si>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</si>
  <si>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</si>
  <si>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</si>
  <si>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</si>
  <si>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40</t>
  </si>
  <si>
    <t>18481</t>
  </si>
  <si>
    <t>OCHRANA STROMŮ BEDNĚNÍM</t>
  </si>
  <si>
    <t>Ochrana stromů v prostoru staveniště. Dle PDPS předpoklad 3 stromy dle situace.  
V případě většího množství zajištění na požadavek zhotovitele, budou další stromy ochráněny v jeho režii. 
celkem předpolí opěry 01 - 5=5,000 [A] 
celkem předpolí opěry 02 - 5=5,000 [B] 
Celkem: A+B=10,000 [C]</t>
  </si>
  <si>
    <t>položka zahrnuje veškerý materiál, výrobky a polotovary, včetně mimostaveništní a vnitrostaveništní dopravy (rovněž přesuny), včetně naložení a složení, případně s uložením</t>
  </si>
  <si>
    <t>41</t>
  </si>
  <si>
    <t>184A1</t>
  </si>
  <si>
    <t>VYSAZOVÁNÍ KEŘŮ LISTNATÝCH S BALEM VČETNĚ VÝKOPU JAMKY</t>
  </si>
  <si>
    <t>***NEUZNATELNÝ NÁKLAD***  
celkem náhradní výsadba 
celkem předpolí opěry 01 - 0=0,000 [B] 
celkem předpolí opěry 02 - 1*(200,0+40,0+10,0)=250,000 [A] 
Celkem: B+A=250,000 [C]</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</si>
  <si>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</si>
  <si>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42</t>
  </si>
  <si>
    <t>184B17</t>
  </si>
  <si>
    <t>VYSAZOVÁNÍ STROMŮ LISTNATÝCH S BALEM OBVOD KMENE DO 20CM, PODCHOZÍ VÝŠ MIN 2,4M</t>
  </si>
  <si>
    <t>***NEUZNATELNÝ NÁKLAD***  
celkem náhradní výsadba 
celkem předpolí opěry 01 - 3=3,000 [A] 
celkem předpolí opěry 02 - 4=4,000 [B] 
Celkem: A+B=7,000 [C]</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</si>
  <si>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</si>
  <si>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43</t>
  </si>
  <si>
    <t>184D16</t>
  </si>
  <si>
    <t>VYSAZOVÁNÍ STROMŮ JEHLIČNATÝCH S BALEM VÝŠKY KMENE PŘES 1,75M</t>
  </si>
  <si>
    <t>***NEUZNATELNÝ NÁKLAD***  
celkem náhradní výsadba 
celkem předpolí opěry 01 - 2=2,000 [A] 
celkem předpolí opěry 02 - 1=1,000 [B] 
Celkem: A+B=3,000 [C]</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</si>
  <si>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</si>
  <si>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Základy</t>
  </si>
  <si>
    <t>44</t>
  </si>
  <si>
    <t>21341</t>
  </si>
  <si>
    <t>DRENÁŽNÍ VRSTVY Z PLASTBETONU (PLASTMALTY)</t>
  </si>
  <si>
    <t>celkem odvodnění celoplošné izolace - 0,15*0,04*23,85*2+0,15*0,04*(18,4+5,0+3,2+2,3+24,5+3,2+6,35+3,3+13,3+2,0)=0,776 [A] 
celkem odvodňovače - 0,05*0,5*0,35*(2+3+3)+0,04*(0,6*0,1+0,5*0,1)*(2+1)=0,083 [B] 
celkem příčná pera - 0,1*0,04*(4,8*2+3,0+3,0)=0,062 [C] 
Celkem: A+B+C=0,921 [D]</t>
  </si>
  <si>
    <t>Položka zahrnuje:  
- dodávku předepsaného materiálu pro drenážní vrstvu, včetně mimostaveništní a vnitrostaveništní dopravy  
- provedení drenážní vrstvy předepsaných rozměrů a předepsaného tvaru</t>
  </si>
  <si>
    <t>45</t>
  </si>
  <si>
    <t>272325</t>
  </si>
  <si>
    <t>ZÁKLADY ZE ŽELEZOBETONU DO C30/37</t>
  </si>
  <si>
    <t>beton základových konstrukcí -  C30/37-XF2,XD2,XC1 
celkem základy křídel opěry 01 - 1,0*0,5*(11,95+11,95+1,0+2,4+10,3+11,2+3,7)=26,250 [A] 
celkem základy křídel opěry 01 - 1,0*0,5*(7,2+5,4+1,3+3,35+10,2+10,2+3.35)=20,500 [B] 
Celkem: A+B=46,750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</si>
  <si>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</si>
  <si>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t>
  </si>
  <si>
    <t>272365</t>
  </si>
  <si>
    <t>VÝZTUŽ ZÁKLADŮ Z OCELI 10505, B500B</t>
  </si>
  <si>
    <t>celkem 0,175*46,75=8,181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</si>
  <si>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</si>
  <si>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47</t>
  </si>
  <si>
    <t>285392</t>
  </si>
  <si>
    <t>DODATEČNÉ KOTVENÍ VLEPENÍM BETONÁŘSKÉ VÝZTUŽE D DO 16MM DO VRTŮ</t>
  </si>
  <si>
    <t>komplet vrtání, dodání bet. výztuže a vlepení do předvrtaného otvoru včetně úpravy otvoru dle RDS 
celkem betonářská výztuž pro vlepení do předvrtaných otvorů průměru pro pruty 10-12-16mm délky prutu do 0,5m do o hloubky vrtu 0,1-0,2m 
celkem kotvená přibetonávka - opěra 01 - 4* 
((3.75*5.5+3.75*1.8+3*2+3*5.5+1.1*3) 
+(6*2.75+6*3.25+6*3.75)*2 
+5.5*1+2.4*0.5*2)=712,300 [A] 
celkem kotvená přibetonávka - opěra 02 - 4* 
(3.25*(2+5.5+2) 
+4.25*(4.8+1.45+6.4) 
+3.75*7.4+3.25*5+2.75*5+2*(6.8+2+6.8)+1.25*8 
+1.5*5+2*3+3.25*2+3.75*7.5 
+5.5*1+0.9*0.5*3+0.9*1*0.8*0.75) 
=956,410 [B] 
Celkem: A+B=1 668,710 [C]</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</si>
  <si>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</si>
  <si>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48</t>
  </si>
  <si>
    <t>285393</t>
  </si>
  <si>
    <t>DODATEČNÉ KOTVENÍ VLEPENÍM BETONÁŘSKÉ VÝZTUŽE D DO 20MM DO VRTŮ</t>
  </si>
  <si>
    <t>komplet vrtání, dodání bet. výztuže a vlepení do předvrtaného otvoru včetně úpravy otvoru dle RDS 
celkem betonářská výztuž pro vlepení do předvrtaných otvorů průměru pro pruty 20,25mm délky prutu do 1,0m do hlouky vrtu 0,2-0,3m 
celkem opěra 01 - úložný práh - 5,5*5*3=82,500 [A] 
celkem opěra 01 - 6*(2,5+2,5+5,4+2*(18,1+18,1))=496,800 [B] 
celkem opěra 02 - úložný práh - 5,5*5*3=82,500 [C] 
celkem opěra 02 - 6*(2,2+6,4+1,2+4,8+(2*22,2+2*2,0+2*2,0+2,0+13,2*2))=572,400 [D] 
Celkem: A+B+C+D=1 234,200 [E]</t>
  </si>
  <si>
    <t>49</t>
  </si>
  <si>
    <t>28997</t>
  </si>
  <si>
    <t>OPLÁŠTĚNÍ (ZPEVNĚNÍ) Z GEOTEXTILIE A GEOMŘÍŽOVIN</t>
  </si>
  <si>
    <t>v přechodové oblasti dle ČSN 73 6244 
přechodová oblast celkem 2*(24,0+13,6+36,5+39,8)=227,800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</si>
  <si>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</si>
  <si>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50</t>
  </si>
  <si>
    <t>28999</t>
  </si>
  <si>
    <t>OPLÁŠTĚNÍ (ZPEVNĚNÍ) Z FÓLIE</t>
  </si>
  <si>
    <t>celkem ochrana základů nemovitosti - 1,5*(3,3+5,8)=13,650 [A] 
celkem dle ČSN 73 6244 - Těsnící folie 
přechodová oblast celkem 1*(24,0+13,6+36,5+39,8)=113,900 [B] 
Celkem: A+B=127,550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</si>
  <si>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</si>
  <si>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</si>
  <si>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51</t>
  </si>
  <si>
    <t>31717</t>
  </si>
  <si>
    <t>KOVOVÉ KONSTRUKCE PRO KOTVENÍ ŘÍMSY</t>
  </si>
  <si>
    <t>KG</t>
  </si>
  <si>
    <t>celkem dle souboru detailu dokumentace a VL.4-2015 - 5,5*(23,8+23,8)=261,800 [A] 
celkem dle souboru detailu dokumentace opěra 01 a VL.4-2015 - 5,5*(3,73+5,55+30,7+9,05+2,35+2,6+10,4+29,9)=518,540 [B] 
celkem dle souboru detailu dokumentace opěra 02 a VL.4-2015 - 5,5*(2,3+28,8+2,0+28,1+7,55+28,9+4,9+7,25)=603,900 [C] 
Celkem: A+B+C=1 384,240 [D]</t>
  </si>
  <si>
    <t>Položka zahrnuje dodávku (výrobu) kotevního prvku předepsaného tvaru a jeho osazení do předepsané polohy včetně nezbytných prací (vrty, zálivky apod.)</t>
  </si>
  <si>
    <t>52</t>
  </si>
  <si>
    <t>317325</t>
  </si>
  <si>
    <t>ŘÍMSY ZE ŽELEZOBETONU DO C30/37</t>
  </si>
  <si>
    <t>Beton říms C30/37-XF4,XD3 
celkem římsy na mostě (0,6*0,22+0,25*0,43)*(23,8+23,8)=11,400 [A] 
celkem římsy na křídlech a opěře 01 - (0,6*0,22+0,25*0,43)*(3,73+5,55+30,7+9,05+2,35+2,6+10,4+29,9)=22,580 [B] 
celkem římsy na křídlech a opěře 02 - (0,6*0,22+0,25*0,43)*(2,3+28,8+2,0+28,1+7,55+28,9+4,9+7,25)=26,297 [C] 
Celkem: A+B+C=60,277 [D]</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</si>
  <si>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</si>
  <si>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53</t>
  </si>
  <si>
    <t>317365</t>
  </si>
  <si>
    <t>VÝZTUŽ ŘÍMS Z OCELI 10505, B500B</t>
  </si>
  <si>
    <t>předpoklad 180 kg/m3 dle VL.4:2015 
celkem 0,180*60,28=10,850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</si>
  <si>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</si>
  <si>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54</t>
  </si>
  <si>
    <t>333325</t>
  </si>
  <si>
    <t>MOSTNÍ OPĚRY A KŘÍDLA ZE ŽELEZOVÉHO BETONU DO C30/37</t>
  </si>
  <si>
    <t>Beton opěr a křídel C30/37-XC4,XF2,XD1, XC4,XF4,XD2 ,  
Oprava, přibetonáka, obetonávka opěr a křídel mostu včetně závěrných zdí včetně spojovacího můstku a sanace stávající výztuže. 
celkem kotvená přibetonávka - opěra 01 -  
0.2* 
((3.75*5.5+3.75*1.8+3*2+3*5.5+1.1*3) 
+(6*2.75+6*3.25+6*3.75)*2 
+5.5*1+2.4*0.5*2)=35,615 [A] 
celkem kotvená přibetonávka - opěra 02 -  
0.2* 
(3.25*(2+5.5+2) 
+4.25*(4.8+1.45+6.4) 
+3.75*7.4+3.25*5+2.75*5+2*(6.8+2+6.8)+1.25*8 
+1.5*5+2*3+3.25*2+3.75*7.5 
+5.5*1+0.9*0.5*3+0.9*1*0.8*0.75)=47,821 [B] 
celkem opěra 01 a rampy -  
0.35*23.6 
+2.7*(6*1+6*1+6*1) 
+2*0.7*5.5+0.7*0.3*5.5+1.8*5.5*1.15=77,100 [C] 
opěra 01 - nová křídla -  
0.4*(2.9*2.9+11.6*2.5+14.8*2.5+20.5*1.5)=42,064 [D] 
celkem opěra 02 a rampy -  
0.35*111.6 
+1.15*(7.5*0.9+5*0.9+5*0.9+5*1.2) 
+2*2*1 
+0.85*(5*0.8+8*0.9) 
+5.5*2.2*1+5.5*5*1 
+2*5.5*0.7 
+0.7*5.5*0.4=126,433 [E] 
opěra 02 - nová křídla -  
0.4*2.55*1.8 
+0.4*2*1.4*12.2 
+0.4*2.55*0.9 
+0.4*(0.6+4.6+7.2)*1=21,378 [F] 
ložiskové bloky - 5*2*0,6*0,6*0,3=1,080 [G] 
celkem přibetonávka a oprava opěr - celkem rezerva (kubatura čerpána s odsouhlasením TDI a AD)  - 5,0+5,0=10,000 [H] 
Celkem: A+B+C+D+E+F+G+H=361,491 [I]</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</si>
  <si>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</si>
  <si>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55</t>
  </si>
  <si>
    <t>333365</t>
  </si>
  <si>
    <t>VÝZTUŽ MOSTNÍCH OPĚR A KŘÍDEL Z OCELI 10505, B500B</t>
  </si>
  <si>
    <t>předpoklad do spodní stavby - 0,185*(2,26+9,55+2,26+9,55+1,14+1,14)=4,792 [A] 
celkem kotvená přibetonávka - opěra 01 - 35,62*0,12=4,274 [B] 
celkem kotvená přibetonávka - opěra 02 - 47,82*0,12=5,738 [C] 
celkem opěry a rampy - 0,165*(77,1+42,06+126,43+21.38)=44,050 [D] 
celkem přibetonávka a oprava opěr - celkem rezerva (kubatura čerpána s odsouhlasením TDI a AD)  - (5,0+5,0)*0,165=1,650 [E] 
Celkem: A+B+C+D+E=60,504 [F]</t>
  </si>
  <si>
    <t>56</t>
  </si>
  <si>
    <t>333368</t>
  </si>
  <si>
    <t>VÝZTUŽ MOST OPĚR A KŘÍDEL ZE SVAŘ SÍTÍ</t>
  </si>
  <si>
    <t>předpoklad dle schema betonářské výztuže - sítě 100/100/8 mm s prořezem a přesahem cca 25% 
"celkem kotvená přibetonávka - opěra 01 -  
3.1415*0.004*0.004*2*10*7.85*1.25* 
((3.75*5.5+3.75*1.8+3*2+3*5.5+1.1*3) 
+(6*2.75+6*3.25+6*3.75)*2 
+5.5*1+2.4*0.5*2)=1,757 [A] 
"celkem kotvená přibetonávka - opěra 02 -  
3.1415*0.004*0.004*2*10*7.85*1.25* 
(3.25*(2+5.5+2) 
+4.25*(4.8+1.45+6.4) 
+3.75*7.4+3.25*5+2.75*5+2*(6.8+2+6.8)+1.25*8 
+1.5*5+2*3+3.25*2+3.75*7.5 
+5.5*1+0.9*0.5*3+0.9*1*0.8*0.75)=2,359 [B] 
Celkem: A+B=4,116 [C]</t>
  </si>
  <si>
    <t>Vodorovné konstrukce</t>
  </si>
  <si>
    <t>57</t>
  </si>
  <si>
    <t>421335</t>
  </si>
  <si>
    <t>MOSTNÍ NOSNÉ DESKOVÉ KONSTRUKCE Z PŘEDPJATÉHO BETONU C30/37</t>
  </si>
  <si>
    <t>Beton nosné konstrukce C30/37-XC2,XF2,XD1, Spřažená deska, nadpodporové příčníky 
celkem spřahující desky - 0,18*5,5*23,84=23,602 [A] 
celkem nadpodporové příčníky - 2*0,6*0,9*5,5=5,940 [B] 
Celkem: A+B=29,542 [C]</t>
  </si>
  <si>
    <t>58</t>
  </si>
  <si>
    <t>421365</t>
  </si>
  <si>
    <t>VÝZTUŽ MOSTNÍ DESKOVÉ KONSTRUKCE Z OCELI 10505, B500B</t>
  </si>
  <si>
    <t>předpoklad 195 kg/m3 
celkem 0,195*29,54=5,760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</si>
  <si>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</si>
  <si>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59</t>
  </si>
  <si>
    <t>424137</t>
  </si>
  <si>
    <t>MOSTNÍ NOSNÍKY Z DÍLCŮ Z PŘEDPJ BET DO C50/60</t>
  </si>
  <si>
    <t>Beton nosné konstrukce prefabrikovaných předpjatých nosníků je min. C50/30-XF2,XC4,XD1 až C90/105-XF2,XC4,XD1 
celkem počet nosníků 5 ks dané maximální výšky vč. betonářské výztuže, předpínací výztuže, montážních závěsů, vše dle VTD dokumentace vč. dodávky, montáže atp. (jeřáby, dráha zavážecí atp v samostatné položce) 
celkem 5 ks - (23,2*0,9*0,4+0,11*2*0,34*23,2)*5=50,437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</si>
  <si>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</si>
  <si>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60</t>
  </si>
  <si>
    <t>42862</t>
  </si>
  <si>
    <t>MOSTNÍ LOŽISKA ELASTOMEROVÁ PRO ZATÍŽ DO 2,5MN</t>
  </si>
  <si>
    <t>celkem nová elastomerová ložiska nad opěrami 01, 04 a nad pilíři. Celkem vždy 1 ložisko v ose uložení a ose nosníku na každý nosník všesměrně pohyblívé (dle RDS dokumentace) 
Předpokládané parametry ložisek Viz. Technická zpráva, Statický výpočet, odpovídající typu n.k., komplet osazení, podlití, kotvení dle RDS a VTD. 
celkem nad opěrami - 2*5=10,000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</si>
  <si>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</si>
  <si>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61</t>
  </si>
  <si>
    <t>451313</t>
  </si>
  <si>
    <t>PODKLADNÍ A VÝPLŇOVÉ VRSTVY Z PROSTÉHO BETONU C16/20</t>
  </si>
  <si>
    <t>celkem pod základy - 0,15*(98,2+74,4)=25,890 [A] 
celkem pod přibetonávky - 0,2*0,6*(18,3+1,3+0,6+5,5+0,6+3,8+5,3+18,4+0,6+5,5+0,6+6,8+24,2+1,2+2,0+14,7+3,5)=13,548 [B] 
celkem pod drenáže - 0,3*0,3*(25,1+10,5+6,2)=3,762 [C] 
celkem pod drenáže (0,2*0,6)*(2,7+14,7+24,2+7,8+1,7+1,5+12,3+12,0+1,0+23,7+5,6)=12,864 [D] 
Celkem: A+B+C+D=56,064 [E]</t>
  </si>
  <si>
    <t>62</t>
  </si>
  <si>
    <t>451314</t>
  </si>
  <si>
    <t>PODKLADNÍ A VÝPLŇOVÉ VRSTVY Z PROSTÉHO BETONU C25/30</t>
  </si>
  <si>
    <t>beton dle Projektové dokumentace 
celkem pod opevnění z dlažby pod mostem - 0,15*1,2*(3,3*6,3+2,6*6,3)=6,691 [A] 
celkem pod opevnění z dlažby pod mostem - 0,15*(110,5+31,3+1,0*1,0)=21,420 [B] 
Celkem: A+B=28,111 [C]</t>
  </si>
  <si>
    <t>63</t>
  </si>
  <si>
    <t>45152</t>
  </si>
  <si>
    <t>PODKLADNÍ A VÝPLŇOVÉ VRSTVY Z KAMENIVA DRCENÉHO</t>
  </si>
  <si>
    <t>celkem sanace základové spáry křídel 
celkem 0,3*(98,2+74,4)=51,780 [A]</t>
  </si>
  <si>
    <t>položka zahrnuje dodávku předepsaného kameniva, mimostaveništní a vnitrostaveništní dopravu a jeho uložení  
není-li v zadávací dokumentaci uvedeno jinak, jedná se o nakupovaný materiál</t>
  </si>
  <si>
    <t>64</t>
  </si>
  <si>
    <t>45160</t>
  </si>
  <si>
    <t>PODKL A VÝPLŇ VRSTVY Z MEZEROVITÉHO BETONU</t>
  </si>
  <si>
    <t>mezerovitý beton obet. trubní drenáže - 0,3*0,6*(25,1+10,5+6,2+2,7+14,7+24,2+7,8+1,7+1,5+12,3+12,0+1,0+23,7+5,6)=26,820 [A]</t>
  </si>
  <si>
    <t>Položka zahrnuje dodávku mezerovitého betonu a jeho uložení se zhutněním, včetně mimostaveništní a vnitrostaveništní dopravy (rovněž přesuny)</t>
  </si>
  <si>
    <t>65</t>
  </si>
  <si>
    <t>45734</t>
  </si>
  <si>
    <t>VYROVNÁVACÍ A SPÁD BETON ZVLÁŠTNÍ (PLASTBETON)</t>
  </si>
  <si>
    <t>celkem výčnělek na okraji křídel a n.k. - 0,5*(0,1+0,15)*0,05*(23,84+3,5+5,3+18,2+18,2+2,2+28,7+2,1+27,9+7,05+16,2)=0,957 [A]</t>
  </si>
  <si>
    <t>položka zahrnuje:  
- dodání zvláštního betonu (plastbetonu) předepsané kvality a jeho rozprostření v předepsané tloušťce a v předepsaném tvaru</t>
  </si>
  <si>
    <t>66</t>
  </si>
  <si>
    <t>457365</t>
  </si>
  <si>
    <t>VÝZTUŽ VYROV A SPÁD BETONU Z OCELI 10505, B500B</t>
  </si>
  <si>
    <t>celkem předpoklad 250 kg/m3 
celkem předpoklad - 0,25*0,957=0,239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</si>
  <si>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</si>
  <si>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67</t>
  </si>
  <si>
    <t>45852</t>
  </si>
  <si>
    <t>VÝPLŇ ZA OPĚRAMI A ZDMI Z KAMENIVA DRCENÉHO</t>
  </si>
  <si>
    <t>Zásyp za opěrami dle ČSN 73 6244 na dané ID dle materiálu 
celkem ochranný obsyp opěry 01 - 67,8*2,1=142,380 [A] 
celkem ochranný obsyp opěry 02 - 28,5*2,1+23,1*1,5=94,500 [B] 
Celkem: A+B=236,880 [C]</t>
  </si>
  <si>
    <t>68</t>
  </si>
  <si>
    <t>458523</t>
  </si>
  <si>
    <t>VÝPLŇ ZA OPĚRAMI A ZDMI Z KAMENIVA DRCENÉHO, INDEX ZHUTNĚNÍ ID DO 0,9</t>
  </si>
  <si>
    <t>ochranný obsyp opěr dle ČSN 73 6244 - na ID 0,85 
celkem zásyp za opěrou 01 - 0,6*2,1*(8,6+11,5+2,9+11,2+10,5+2,0+1,8)=61,110 [A] 
celkem zásyp za opěrou 02 - 0,6*2,1*(7,0+3,1+2,8+1,0+4,8+11,1+11,1+2,55+2,55)=57,960 [B] 
Celkem: A+B=119,070 [C]</t>
  </si>
  <si>
    <t>69</t>
  </si>
  <si>
    <t>46321</t>
  </si>
  <si>
    <t>ROVNANINA Z LOMOVÉHO KAMENE</t>
  </si>
  <si>
    <t>celkem vsakovací objekty - 3,1415*0,6*0,5*0,6*0,5*0,6*(3+3)=1,018 [A]</t>
  </si>
  <si>
    <t>položka zahrnuje:  
- dodávku a vyrovnání lomového kamene předepsané frakce do předepsaného tvaru včetně mimostaveništní a vnitrostaveništní dopravy  
není-li v zadávací dokumentaci uvedeno jinak, jedná se o nakupovaný materiál</t>
  </si>
  <si>
    <t>70</t>
  </si>
  <si>
    <t>465512</t>
  </si>
  <si>
    <t>DLAŽBY Z LOMOVÉHO KAMENE NA MC</t>
  </si>
  <si>
    <t>celkem dlažby opevnění a úprav pod mostem tl kamene 0,25m s podkladním betonem v samostatné položce s vyspárováním z malty M25 XF4 a nebo M25 XF3 
celkem pod opevnění z dlažby pod mostem - 0,25*1,2*(3,3*6,3+2,6*6,3)=11,151 [A] 
celkem pod opevnění z dlažby pod mostem - 0,25*(110,5+31,3+1,0*1,0)=35,700 [B] 
Celkem: A+B=46,851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</si>
  <si>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</si>
  <si>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</si>
  <si>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71</t>
  </si>
  <si>
    <t>56330</t>
  </si>
  <si>
    <t>VOZOVKOVÉ VRSTVY ZE ŠTĚRKODRTI</t>
  </si>
  <si>
    <t>komunikace II/358: (0,15+0,15)*0,5*(1+62+1)=9,600 [A] 
silnice I/35: (0,2+0,2)*1,0*3,0*2=2,400 [B] 
chodníky před rampou O1.: (0,15)*148=22,200 [C] 
chodník na rampě O1.: (0,15)*68=10,200 [D] 
rampy a n.k.: 0=0,000 [E] 
chodník na rampě O2.: (0,15)*52=7,800 [F] 
chodníky za rampou O2.: (0,15)*0=0,000 [G] 
Celkem: A+B+C+D+E+F+G=52,200 [H]</t>
  </si>
  <si>
    <t>- dodání kameniva předepsané kvality a zrnitosti  
- rozprostření a zhutnění vrstvy v předepsané tloušťce  
- zřízení vrstvy bez rozlišení šířky, pokládání vrstvy po etapách  
- nezahrnuje postřiky, nátěry</t>
  </si>
  <si>
    <t>72</t>
  </si>
  <si>
    <t>***NEUZNATELNÝ NÁKLAD***  
chodníky za rampou O2.: (0,15)*63=9,450 [A]</t>
  </si>
  <si>
    <t>73</t>
  </si>
  <si>
    <t>56930</t>
  </si>
  <si>
    <t>ZPEVNĚNÍ KRAJNIC ZE ŠTĚRKODRTI</t>
  </si>
  <si>
    <t>celkem nezpevněná krajnice vozovky: 0,3*(0,5*(48,5+14,9))=9,510 [A]</t>
  </si>
  <si>
    <t>- dodání kameniva předepsané kvality a zrnitosti  
- rozprostření a zhutnění vrstvy v předepsané tloušťce  
- zřízení vrstvy bez rozlišení šířky, pokládání vrstvy po etapách</t>
  </si>
  <si>
    <t>74</t>
  </si>
  <si>
    <t>***NEUZNATELNÝ NÁKLAD***  
celkem nezpevněná krajnice vozovky:  
0,3*(0,5*(9,6+18,4+9,7))=5,655 [A]</t>
  </si>
  <si>
    <t>75</t>
  </si>
  <si>
    <t>56933</t>
  </si>
  <si>
    <t>ZPEVNĚNÍ KRAJNIC ZE ŠTĚRKODRTI TL. DO 150MM</t>
  </si>
  <si>
    <t>celkem nezpevněná krajnice vozovky: 0,5*(48,5+14,9)=31,700 [A]</t>
  </si>
  <si>
    <t>76</t>
  </si>
  <si>
    <t>***NEUZNATELNÝ NÁKLAD***  
celkem nezpevněná krajnice vozovky: 0,5*(9,6+18,4+9,7)=18,850 [A]</t>
  </si>
  <si>
    <t>77</t>
  </si>
  <si>
    <t>572121</t>
  </si>
  <si>
    <t>INFILTRAČNÍ POSTŘIK ASFALTOVÝ DO 1,0KG/M2</t>
  </si>
  <si>
    <t>dle PD - 1,0 kg/m2 
komunikace II/358: 0,5*(1+62+1)=32,000 [A] 
silnice I/35: 2,0*4,0*2=16,000 [B] 
chodníky před rampou O1.: 106+20=126,000 [C] 
chodník na rampě O1.: 68=68,000 [D] 
rampy a n.k.: 0=0,000 [E] 
chodník na rampě O2.: 60=60,000 [F] 
chodníky za rampou O2.: 0=0,000 [G] 
Celkem: A+B+C+D+E+F+G=302,000 [H]</t>
  </si>
  <si>
    <t>- dodání všech předepsaných materiálů pro postřiky v předepsaném množství  
- provedení dle předepsaného technologického předpisu  
- zřízení vrstvy bez rozlišení šířky, pokládání vrstvy po etapách  
- úpravu napojení, ukončení</t>
  </si>
  <si>
    <t>78</t>
  </si>
  <si>
    <t>***NEUZNATELNÝ NÁKLAD***  
dle PD - 1,0 kg/m2 
chodníky za rampou O2.: 58=58,000 [A]</t>
  </si>
  <si>
    <t>79</t>
  </si>
  <si>
    <t>572211</t>
  </si>
  <si>
    <t>SPOJOVACÍ POSTŘIK Z ASFALTU DO 0,5KG/M2</t>
  </si>
  <si>
    <t>dle PD  - 0,5 kg/m2 
komunikace II/358: 2*0,5*(1+62+1)=64,000 [A] 
silnice I/35: 2*2,0*4,0*2=32,000 [B] 
chodníky před rampou O1.: 106+20=126,000 [C] 
chodník na rampě O1.: 68=68,000 [D] 
rampy a n.k.: 72+4,8*23,85+148=334,480 [E] 
chodník na rampě O2.: 60=60,000 [F] 
chodníky za rampou O2.: 0=0,000 [G] 
Celkem: A+B+C+D+E+F+G=684,480 [H]</t>
  </si>
  <si>
    <t>80</t>
  </si>
  <si>
    <t>***NEUZNATELNÝ NÁKLAD***  
dle PD  - 0,5 kg/m2 
chodníky za rampou O2.: 58=58,000 [G]</t>
  </si>
  <si>
    <t>81</t>
  </si>
  <si>
    <t>574B34</t>
  </si>
  <si>
    <t>ASFALTOVÝ BETON PRO OBRUSNÉ VRSTVY MODIFIK ACO 11+, 11S TL. 40MM</t>
  </si>
  <si>
    <t>celkem ACO 11+ tl 40 mm 
komunikace II/358: 0,5*(1+62+1)=32,000 [A] 
silnice I/35: 2,0*4,0*2=16,000 [B] 
chodníky před rampou O1.: 106+20=126,000 [C] 
chodník na rampě O1.: 68=68,000 [D] 
rampy a n.k.: 72+4,8*23,85+148=334,480 [E] 
chodník na rampě O2.: 60=60,000 [F] 
chodníky za rampou O2.: 0=0,000 [G] 
Celkem: A+B+C+D+E+F+G=636,480 [H]</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</si>
  <si>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</si>
  <si>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82</t>
  </si>
  <si>
    <t>***NEUZNATELNÝ NÁKLAD***  
ACO 11+ tl 40 mm 
chodníky za rampou O2.: 58=58,000 [A]</t>
  </si>
  <si>
    <t>83</t>
  </si>
  <si>
    <t>574D56</t>
  </si>
  <si>
    <t>ASFALTOVÝ BETON PRO LOŽNÍ VRSTVY MODIFIK ACL 16+, 16S TL. 60MM</t>
  </si>
  <si>
    <t>ložná vrstva - ACL 16+ tl 60mm 
komunikace II/358: 0,5*(1+62+1)=32,000 [A] 
silnice I/35: 2,0*4,0*2=16,000 [B] 
chodníky před rampou O1.: 106+20=126,000 [C] 
chodník na rampě O1.: 68=68,000 [D] 
rampy a NK: 0=0,000 [E] 
chodník na rampě O2.: 60=60,000 [F] 
chodníky za rampou O2.: 0=0,000 [G] 
Celkem: A+B+C+D+E+F+G=302,000 [H]</t>
  </si>
  <si>
    <t>84</t>
  </si>
  <si>
    <t>***NEUZNATELNÝ NÁKLAD***  
ložná vrstva - ACL 16+ tl 60mm 
chodníky za rampou O2.: 58=58,000 [A]</t>
  </si>
  <si>
    <t>85</t>
  </si>
  <si>
    <t>574F56</t>
  </si>
  <si>
    <t>ASFALTOVÝ BETON PRO PODKLADNÍ VRSTVY MODIFIK ACP 16+, 16S TL. 60MM</t>
  </si>
  <si>
    <t>celkem podkladní vrstva ACP 16+ tl 60 mm 
celkem komunikace II/358: 0,5*(1+62+1)=32,000 [A] 
celkem silnice I/35: 2,0*4,0*2=16,000 [B] 
Celkem: A+B=48,000 [C]</t>
  </si>
  <si>
    <t>86</t>
  </si>
  <si>
    <t>575C03</t>
  </si>
  <si>
    <t>LITÝ ASFALT MA IV (OCHRANA MOSTNÍ IZOLACE) 11</t>
  </si>
  <si>
    <t>ochrana izolace z MA 11 IV na mostě pod konstrukcí vozovky  včetně pohozu z drti 
Na nosné konstrukci: 0,035*4,8*23,84=4,005 [A] 
Rampa O1.: 0,035*(72)=2,520 [B] 
Rampa O2.: 0,035*(148,0)=5,180 [C] 
Celkem: A+B+C=11,705 [D]</t>
  </si>
  <si>
    <t>87</t>
  </si>
  <si>
    <t>582622</t>
  </si>
  <si>
    <t>KRYTY Z BETON DLAŽDIC SE ZÁMKEM ŠEDÝCH TL 80MM DO LOŽE Z MC</t>
  </si>
  <si>
    <t>celkem dlažba v chodníku: 2,0*4,0-(0,4*(1,1+0,8+1,1)+0,8*1,2)=5,840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</si>
  <si>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</si>
  <si>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88</t>
  </si>
  <si>
    <t>58262B</t>
  </si>
  <si>
    <t>KRYTY Z BETON DLAŽDIC SE ZÁMKEM BAREV RELIÉF TL 80MM DO LOŽE Z MC</t>
  </si>
  <si>
    <t>varovné pásy před rampou O1. - 0,4*(1,1+0,8+1,1)+0,8*4,8=5,040 [A] 
varovný pás před rampou O2. - 0,4*3,0=1,200 [B] 
Celkem: A+B=6,240 [C]</t>
  </si>
  <si>
    <t>Přidružená stavební výroba</t>
  </si>
  <si>
    <t>89</t>
  </si>
  <si>
    <t>711112</t>
  </si>
  <si>
    <t>IZOLACE BĚŽNÝCH KONSTRUKCÍ PROTI ZEMNÍ VLHKOSTI ASFALTOVÝMI PÁSY</t>
  </si>
  <si>
    <t>celkem opěra 01 - 2,1*(0,4+9,0+11,5+2,9)+3,5*(11,2+10,2+2,0+1,8+0,4)=139,580 [A] 
celkem opěra 02 - 2,1*(2,55+11,2+2,55+11,2)+1,75*(1,0+4,9+0,4+0,4+7,2+3,2)=87,675 [B] 
Celkem: A+B=227,255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</si>
  <si>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</si>
  <si>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90</t>
  </si>
  <si>
    <t>711442</t>
  </si>
  <si>
    <t>IZOLACE MOSTOVEK CELOPLOŠNÁ ASFALTOVÝMI PÁSY S PEČETÍCÍ VRSTVOU</t>
  </si>
  <si>
    <t>celkem izolace na mostovce - (5,0*23,84+176,0+86,0+0,75*(9,0+11,9+11,2+2,0+1,6+2,55+2,55+11,2+11,2+2,55+1,0+4,6+7,3))=440,188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</si>
  <si>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</si>
  <si>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91</t>
  </si>
  <si>
    <t>711502</t>
  </si>
  <si>
    <t>OCHRANA IZOLACE NA POVRCHU ASFALTOVÝMI PÁSY</t>
  </si>
  <si>
    <t>celkem ochrana celoplošné izolace na mostovce 
celkem nosná konstrukce 0,5*(23,84+23,84)+0,5*(9,0+11,9+11,2+2,0+1,6+2,55+2,55+11,2+11,2+2,55+1,0+4,6+7,3)=63,165 [A]</t>
  </si>
  <si>
    <t>položka zahrnuje:  
- dodání  předepsaného ochranného materiálu  
- zřízení ochrany izolace</t>
  </si>
  <si>
    <t>92</t>
  </si>
  <si>
    <t>711509</t>
  </si>
  <si>
    <t>OCHRANA IZOLACE NA POVRCHU TEXTILIÍ</t>
  </si>
  <si>
    <t>93</t>
  </si>
  <si>
    <t>721174</t>
  </si>
  <si>
    <t>VNITŘNÍ KANALIZACE Z PLAST TRUB DN 200</t>
  </si>
  <si>
    <t>"podélný svod pod mostem prům.150 a 200 mm s čistícími kusy, tvarovkami a kompenzátory s prostupem skrz opěru a zaústěním do svodného potrubí za opěrami (do uličních vpustí), 
komplet vč.uchycení (závěsů),  
vč. napojení ze zaústění svodů odvodňovačů a odvodnění izolace,  
vč. kompenzátorů a napojení  
vykázána délka podélného svodu potrubí  
Odvodňovací systém mostu certifikovaný pro mosty Pozemních komunikací s korozivzdorné oceli" 
celkem svodné potrubí pod podhledem n.k. až do zaústění v uličních vpustích - 23,2+0,9+0,6+3,2+0,5+2,0+2,0+0,6=33,000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</si>
  <si>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</si>
  <si>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94</t>
  </si>
  <si>
    <t>743121</t>
  </si>
  <si>
    <t>OSVĚTLOVACÍ STOŽÁR PEVNÝ ŽÁROVĚ ZINKOVANÝ DÉLKY DO 6 M</t>
  </si>
  <si>
    <t>***NEUZNATELNÝ NÁKLAD***  
u rampy O2. - 1+1=2,000 [A]</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</si>
  <si>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</si>
  <si>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95</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</si>
  <si>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</si>
  <si>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</si>
  <si>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</si>
  <si>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96</t>
  </si>
  <si>
    <t>76422</t>
  </si>
  <si>
    <t>OPLECHOVÁNÍ A LEMOVÁNÍ KONSTRUKCÍ Z MĚDĚNÉHO PLECHU</t>
  </si>
  <si>
    <t>celkem dle souboru detailů dodávka a montáž s kotvením 
plechování v místě okrajů n.k. v pracovních sparách říms - (0,3*0,3*(2+2+10+15+15))=3,960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</si>
  <si>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</si>
  <si>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97</t>
  </si>
  <si>
    <t>76793</t>
  </si>
  <si>
    <t>OPLOCENÍ Z RÁMEČKOVÉHO PLETIVA</t>
  </si>
  <si>
    <t>Celkem oplocení dle PD včetně kotvení jako zábrana proti hnízdění practva 
celkem opěry - 2*(1,5*1,3+1,5*1,3+5,2+5,2)=28,600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</si>
  <si>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</si>
  <si>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98</t>
  </si>
  <si>
    <t>78381</t>
  </si>
  <si>
    <t>NÁTĚRY BETON KONSTR TYP S1 (OS-A)</t>
  </si>
  <si>
    <t>celkem římsy - (0,15+0,6+0,65+0,25+0,15)*(0,6*0,22+0,25*0,43)*(23,8+23,8)=20,520 [A] 
celkem římsy na křídlech a opěře 01 - (0,15+0,6+0,65+0,25+0,15)*(3,73+5,55+30,7+9,05+2,35+2,6+10,4+29,9)=169,704 [B] 
celkem římsy na křídlech a opěře 02 - (0,15+0,6+0,65+0,25+0,15)*(2,3+28,8+2,0+28,1+7,55+28,9+4,9+7,25)=197,640 [C] 
Celkem: A+B+C=387,864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</si>
  <si>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</si>
  <si>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99</t>
  </si>
  <si>
    <t>78382</t>
  </si>
  <si>
    <t>NÁTĚRY BETON KONSTR TYP S2 (OS-B)</t>
  </si>
  <si>
    <t>celkem n.k.- (0,15+0,3)*(0,6*0,22+0,25*0,43)*(23,8+23,8)=5,130 [A] 
celkem na křídlech a opěře 01 - (0,15+0,3)*(3,73+5,55+30,7+9,05+2,35+2,6+10,4+29,9)=42,426 [B] 
celkem na křídlech a opěře 02 - (0,15+0,3)*(2,3+28,8+2,0+28,1+7,55+28,9+4,9+7,25)=49,410 [C] 
Celkem: A+B+C=96,966 [D]</t>
  </si>
  <si>
    <t>Potrubí</t>
  </si>
  <si>
    <t>100</t>
  </si>
  <si>
    <t>87434</t>
  </si>
  <si>
    <t>POTRUBÍ Z TRUB PLASTOVÝCH ODPADNÍCH DN DO 200MM</t>
  </si>
  <si>
    <t>celkem přípojky pro UV a odvodnění - (17,0+9,0+2,0+1,0+2,0+7,1+2,8+5,1+1,0+1,0+4,8+6,5+1,5+10,2+4,6+1,0+2,0+2,0)=80,600 [A] 
celkem přípojky - 1,5+1,5+1,5=4,500 [B] 
Celkem: A+B=85,100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</si>
  <si>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</si>
  <si>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101</t>
  </si>
  <si>
    <t>87533</t>
  </si>
  <si>
    <t>POTRUBÍ DREN Z TRUB PLAST DN DO 150MM</t>
  </si>
  <si>
    <t>trativod za opěrou 01 - 6,0+5,6+17,9+1,2+12,1+12,4+8,4+5,4+5,1+5,4+11,8=91,300 [A] 
trativod za opěrou 02 - 5,8+6,0+15,2+15,8+24,2+8,6=75,600 [B] 
Celkem: A+B=166,900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</si>
  <si>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</si>
  <si>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102</t>
  </si>
  <si>
    <t>87627</t>
  </si>
  <si>
    <t>CHRÁNIČKY Z TRUB PLASTOVÝCH DN DO 100MM</t>
  </si>
  <si>
    <t>celkem v římse včetně revizních komor a šachet - 2,0+2,0+9,0+30,2+5,5+29,8+28,8+0,5+1,7+0,8+1,5+0,5+2,0=114,300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</si>
  <si>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</si>
  <si>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103</t>
  </si>
  <si>
    <t>89413</t>
  </si>
  <si>
    <t>ŠACHTY KANALIZAČNÍ Z BETON DÍLCŮ NA POTRUBÍ DN DO 200MM</t>
  </si>
  <si>
    <t>celkem na odvodnění - 1+1+1+1+1=5,000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</si>
  <si>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</si>
  <si>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104</t>
  </si>
  <si>
    <t>89536</t>
  </si>
  <si>
    <t>DRENÁŽNÍ VÝUSŤ Z PROST BETONU</t>
  </si>
  <si>
    <t>celkem dle detailu z betonu C30/37-XF4,XD3 
celkem 2+2+1=5,000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</si>
  <si>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</si>
  <si>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105</t>
  </si>
  <si>
    <t>Vsakovací jímka dle PD celkem 
celkem 3=3,000 [A]</t>
  </si>
  <si>
    <t>106</t>
  </si>
  <si>
    <t>89712</t>
  </si>
  <si>
    <t>VPUSŤ KANALIZAČNÍ ULIČNÍ KOMPLETNÍ Z BETONOVÝCH DÍLCŮ</t>
  </si>
  <si>
    <t>celkem uliční sputi prefabrikované s rámem a mříží komplet - 1+1+1+1+1=5,000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</si>
  <si>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</si>
  <si>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107</t>
  </si>
  <si>
    <t>89921</t>
  </si>
  <si>
    <t>VÝŠKOVÁ ÚPRAVA POKLOPŮ</t>
  </si>
  <si>
    <t>celkem předpoklad dle PD - 1=1,000 [A]</t>
  </si>
  <si>
    <t>- položka výškové úpravy zahrnuje všechny nutné práce a materiály pro zvýšení nebo snížení zařízení (včetně nutné úpravy stávajícího povrchu vozovky nebo chodníku).</t>
  </si>
  <si>
    <t>108</t>
  </si>
  <si>
    <t>9111A1</t>
  </si>
  <si>
    <t>ZÁBRADLÍ SILNIČNÍ S VODOR MADLY - DODÁVKA A MONTÁŽ</t>
  </si>
  <si>
    <t>celkem dodávka zábradlí včetně kotvení a PKO dle TKP 19.B - zábradlí podél chodníku dle PD a TP 186 
celkem včetně patek obnova zábradlí před rampou O1.: 6,6+10,0=16,600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</si>
  <si>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</si>
  <si>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109</t>
  </si>
  <si>
    <t>***NEUZNATELNÝ NÁKLAD***  
dodávka zábradlí včetně kotvení a PKO dle TKP 19.B - zábradlí podél chodníku dle PD a TP 186 
celkem včetně patek obnova zábradlí před rampou O2. - 7,2+2,1=9,300 [A]</t>
  </si>
  <si>
    <t>110</t>
  </si>
  <si>
    <t>9111A3</t>
  </si>
  <si>
    <t>ZÁBRADLÍ SILNIČNÍ S VODOR MADLY - DEMONTÁŽ S PŘESUNEM</t>
  </si>
  <si>
    <t>kompletní odstranění zábradlí na mostě a na předmostích v režii zhotovitele včetně likvidace  
celkem délka - 18,4+1,3+7,3+5,0+6,6=38,600 [A]</t>
  </si>
  <si>
    <t>položka zahrnuje:  
- demontáž a odstranění zařízení  
- jeho odvoz na předepsané místo</t>
  </si>
  <si>
    <t>111</t>
  </si>
  <si>
    <t>9112B1</t>
  </si>
  <si>
    <t>ZÁBRADLÍ MOSTNÍ SE SVISLOU VÝPLNÍ - DODÁVKA A MONTÁŽ</t>
  </si>
  <si>
    <t>celkem dodávka zábradlí včetně kotvení a PKO dle TKP 19.B (RAL vrchní vrstvy dle RDS dokumentace) 
Zábradlí vlevo:  
O1.: 19,05+30,35+5,35 
NK: +29,85 
O2.: +28,7+7,2 
Zábradlí vpravo: 
O1.: +2,3+2,5+10,4+29,5 
NK: +26,0 
O2.:+28,05+7,2+29,0+4,6 
=250,050 [A]</t>
  </si>
  <si>
    <t>položka zahrnuje:  
dodání zábradlí včetně předepsané povrchové úpravy  
kotvení sloupků, t.j. kotevní desky, šrouby z nerez oceli, vrty a zálivku, pokud zadávací dokumentace nestanoví jinak  
případné nivelační hmoty pod kotevní desky</t>
  </si>
  <si>
    <t>112</t>
  </si>
  <si>
    <t>celkem dodávka zábradlí včetně kotvení a PKO dle TKP 19.B (RAL vrchní vrstvy dle RDS dokumentace) 
celkem pouze madlo na opěře 02 - 28,6=28,600 [A]</t>
  </si>
  <si>
    <t>113</t>
  </si>
  <si>
    <t>9112B3</t>
  </si>
  <si>
    <t>ZÁBRADLÍ MOSTNÍ SE SVISLOU VÝPLNÍ - DEMONTÁŽ S PŘESUNEM</t>
  </si>
  <si>
    <t>kompletní odstranění zábradlí na mostě a na předmostích v režii zhotovitele včetně likvidace  
celkem délka - 32,6+26,2+28,0+4,8+28,9+4,5+31,6+4,6+29,7+28,3+0,3+28,0+7,1=254,600 [A]</t>
  </si>
  <si>
    <t>114</t>
  </si>
  <si>
    <t>91345</t>
  </si>
  <si>
    <t>NIVELAČNÍ ZNAČKY KOVOVÉ</t>
  </si>
  <si>
    <t>celkem opěry mostu - (2*2)=4,000 [A] 
celkem na římsách v ose uložení a v L/2 - (2*3)=6,000 [B] 
Celkem: A+B=10,000 [C]</t>
  </si>
  <si>
    <t>položka zahrnuje:  
- dodání a osazení nivelační značky včetně nutných zemních prací  
- vnitrostaveništní a mimostaveništní dopravu</t>
  </si>
  <si>
    <t>115</t>
  </si>
  <si>
    <t>91355</t>
  </si>
  <si>
    <t>EVIDENČNÍ ČÍSLO MOSTU</t>
  </si>
  <si>
    <t>celkem dle PD a ČSN 2*1=2,000 [A] 
 evidenční číslo mostu dle detailu v souboru detailů</t>
  </si>
  <si>
    <t>položka zahrnuje štítek s evidenčním číslem mostu, sloupek dopravní značky včetně osazení a nutných zemních prací a zabetonování</t>
  </si>
  <si>
    <t>116</t>
  </si>
  <si>
    <t>914111</t>
  </si>
  <si>
    <t>DOPRAVNÍ ZNAČKY ZÁKLADNÍ VELIKOSTI OCELOVÉ NEREFLEXNÍ - DOD A MONTÁŽ</t>
  </si>
  <si>
    <t>celkem svislé DZ - 2+2=4,000 [A]  
komplet - C9a, C9b</t>
  </si>
  <si>
    <t>položka zahrnuje:  
- dodávku a montáž značek v požadovaném provedení</t>
  </si>
  <si>
    <t>117</t>
  </si>
  <si>
    <t>914113</t>
  </si>
  <si>
    <t>DOPRAVNÍ ZNAČKY ZÁKLADNÍ VELIKOSTI OCELOVÉ NEREFLEXNÍ - DEMONTÁŽ</t>
  </si>
  <si>
    <t>Včetně odvozu a uložení na skládku dodavatelem s do dodavatelem určené vzdálenosti.  
Likvidace nepotřebných DZ dle požadavku PD a objednatele. 
celkem evidenční čísla mostu - 2=2,000 [A]</t>
  </si>
  <si>
    <t>118</t>
  </si>
  <si>
    <t>915111</t>
  </si>
  <si>
    <t>VODOROVNÉ DOPRAVNÍ ZNAČENÍ BARVOU HLADKÉ - DODÁVKA A POKLÁDKA</t>
  </si>
  <si>
    <t>V4 (š.0,25m) - celkem 0,25*(4,0+4,0)=2,000 [A]</t>
  </si>
  <si>
    <t>položka zahrnuje:  
- dodání a pokládku nátěrového materiálu (měří se pouze natíraná plocha)  
- předznačení a reflexní úpravu</t>
  </si>
  <si>
    <t>119</t>
  </si>
  <si>
    <t>915231</t>
  </si>
  <si>
    <t>VODOR DOPRAV ZNAČ PLASTEM PROFIL ZVUČÍCÍ - DOD A POKLÁDKA</t>
  </si>
  <si>
    <t>120</t>
  </si>
  <si>
    <t>915401</t>
  </si>
  <si>
    <t>VODOROVNÉ DOPRAVNÍ ZNAČENÍ BETON PREFABRIK - DODÁVKA A POKLÁDKA</t>
  </si>
  <si>
    <t>komplet dodávka včetně montáže a podkladního betonu s opěrou 
celkem proužek 250/100/500mm do betonového lože - (60+0)*0,25=15,000 [A] 
celkem podél I/35 - (4,0+4,0)*0,25=2,000 [B] 
Celkem: A+B=17,000 [C]</t>
  </si>
  <si>
    <t>zahrnuje dodávku betonových prefabrikátů a jejich osazení do předepsaného lože</t>
  </si>
  <si>
    <t>121</t>
  </si>
  <si>
    <t>***NEUZNATELNÝ NÁKLAD***  
celkem proužek 250/100/500mm do betonového lože - 18,5*0,25=4,625 [A]</t>
  </si>
  <si>
    <t>122</t>
  </si>
  <si>
    <t>915402</t>
  </si>
  <si>
    <t>VODOR DOPRAV ZNAČ BETON PREFABRIK - ODSTRANĚNÍ</t>
  </si>
  <si>
    <t>Položka nezahrnuje poplatek za uložení a zahrnuje uložení na skládku. 
celkem odstranění podél chodníku opěry 01 - 0,25*(7,5+41,5+16,0)=16,250 [A] 
celkem odstranění podél obrub v místě opravy - 0,25*2,0=0,500 [B] 
Silnice I/35 - 0,25*(4,0*2+2,0)=2,500 [C] 
celkem předpolí 02 - 0,25*(18,0+9,0+7,5)=8,625 [D] 
Celkem: A+B+C+D=27,875 [E]</t>
  </si>
  <si>
    <t>zahrnuje odstranění a odklizení vybouraného materiálu s odvozem na skládku</t>
  </si>
  <si>
    <t>123</t>
  </si>
  <si>
    <t>916A1</t>
  </si>
  <si>
    <t>PARKOVACÍ SLOUPKY A ZÁBRANY KOVOVÉ</t>
  </si>
  <si>
    <t>celkem osazení zábran proji vjezdu - celkem 1+1=2,000 [A]</t>
  </si>
  <si>
    <t>položka zahrnuje dodání zařízení v předepsaném provedení včetně jeho osazení</t>
  </si>
  <si>
    <t>124</t>
  </si>
  <si>
    <t>917224</t>
  </si>
  <si>
    <t>SILNIČNÍ A CHODNÍKOVÉ OBRUBY Z BETONOVÝCH OBRUBNÍKŮ ŠÍŘ 150MM</t>
  </si>
  <si>
    <t>komplet dodávka včetně montáže a podkladního betonu s opěrou 
obrubníky 150/250/1000 - 4,0+4,0=8,000 [A] 
chodníkový obrubník 100/250/500 před rampou O1.: - 48,5+14,9+2,0+2,0+10,0=77,400 [B] 
chodníkový obrubník 100/250/500 za rampou O2: 0=0,000 [C] 
celkem zajištění dlažby 100/250/500 do bet. lože - 1,2*(4,4+3,8+1,0+2,7+2,6+2,0+1,0)+3,2+28,0+7,2+16,2+18,2+5,6+1,0=100,400 [D] 
Celkem: A+B+C+D=185,800 [E]</t>
  </si>
  <si>
    <t>Položka zahrnuje:  
dodání a pokládku betonových obrubníků o rozměrech předepsaných zadávací dokumentací  
betonové lože i boční betonovou opěrku.</t>
  </si>
  <si>
    <t>125</t>
  </si>
  <si>
    <t>***NEUZNATELNÝ NÁKLAD***  
chodníkový obrubník 100/250/500 za rampou O2: 10,0+10,0+18,5=38,500 [A]</t>
  </si>
  <si>
    <t>126</t>
  </si>
  <si>
    <t>917424</t>
  </si>
  <si>
    <t>CHODNÍKOVÉ OBRUBY Z KAMENNÝCH OBRUBNÍKŮ ŠÍŘ 150MM</t>
  </si>
  <si>
    <t>celkem komunikace III/3591 - 62=62,000 [A]</t>
  </si>
  <si>
    <t>Položka zahrnuje:  
dodání a pokládku kamenných obrubníků o rozměrech předepsaných zadávací dokumentací  
betonové lože i boční betonovou opěrku.</t>
  </si>
  <si>
    <t>127</t>
  </si>
  <si>
    <t>919112</t>
  </si>
  <si>
    <t>ŘEZÁNÍ ASFALTOVÉHO KRYTU VOZOVEK TL DO 100MM</t>
  </si>
  <si>
    <t>celkem I/35 - 2*(4,0+4,0+2,0+2,0)+2*0,5*4=28,000 [A] 
celkem odvodňovače 0,5*4*3=6,000 [B] 
vozovka II/3591 - 0,5+0,5+2*62,0+2,0+2,0+2,0+2,0=133,000 [C] 
vozovka Smetanův dům - 3,0+3,0=6,000 [D] 
celkem podél říms a dilatací - 4,8+4,8+(23,8+23,8)+(3,73+5,55+30,7+9,05+2,35+2,6+10,4+29,9)+(2,3+28,8+2,0+28,1+7,55+28,9+4,9+7,25)=261,280 [E] 
Celkem: A+B+C+D+E=434,280 [F]</t>
  </si>
  <si>
    <t>položka zahrnuje řezání vozovkové vrstvy v předepsané tloušťce, včetně spotřeby vody</t>
  </si>
  <si>
    <t>128</t>
  </si>
  <si>
    <t>91913</t>
  </si>
  <si>
    <t>ŘEZÁNÍ BETONOVÝCH KONSTRUKCÍ</t>
  </si>
  <si>
    <t>celkem řezání konstrukcí opěra 01 - 0,15*(5,5+3,8+5,5+18,2+18,6+1,2)+0,5*3*2+0,8*2=12,520 [A] 
celkem řezání konstrukcí opěra 02 - 0,15*(5,5+3,4+28,6+24,2+6,8+2,0+15,2)+0,5*3*2+0,8*2=17,455 [B] 
Celkem: A+B=29,975 [C]</t>
  </si>
  <si>
    <t>položka zahrnuje řezání betonových konstrukcí bez ohledu na tloušťku, včetně spotřeby vody</t>
  </si>
  <si>
    <t>129</t>
  </si>
  <si>
    <t>931327</t>
  </si>
  <si>
    <t>TĚSNĚNÍ DILATAČ SPAR ASF ZÁLIVKOU MODIFIK PRŮŘ DO 1000MM2</t>
  </si>
  <si>
    <t>celkem I/35 - 2*(4,0+4,0+2,0+2,0)+2*0,5*4=28,000 [A] 
celkem odvodňovače 0,5*4*3=6,000 [B] 
celkem vozovka - 0,5+0,5+2*62,0+2,0+2,0+2,0+2,0=133,000 [C] 
celkem podél říms a dilatací - 4,8+4,8+(23,8+23,8)+(3,73+5,55+30,7+9,05+2,35+2,6+10,4+29,9)+(2,3+28,8+2,0+28,1+7,55+28,9+4,9+7,25)=261,280 [D] 
Celkem: A+B+C+D=428,280 [E]</t>
  </si>
  <si>
    <t>položka zahrnuje dodávku a osazení předepsaného materiálu, očištění ploch spáry před úpravou, očištění okolí spáry po úpravě  
nezahrnuje těsnící profil</t>
  </si>
  <si>
    <t>130</t>
  </si>
  <si>
    <t>93140</t>
  </si>
  <si>
    <t>MOSTNÍ ZÁVĚRY PODPOVRCHOVÉ</t>
  </si>
  <si>
    <t>celkem předtěsnění + zajištění spáry 
celkem délka - (0,65+0,6+0,15+4,8+0,15+0,6+0,65)=7,600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</si>
  <si>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</si>
  <si>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131</t>
  </si>
  <si>
    <t>93151</t>
  </si>
  <si>
    <t>MOSTNÍ ZÁVĚRY POVRCHOVÉ POSUN DO 60MM</t>
  </si>
  <si>
    <t>celkem povrchový dilatační závěr nad opěrou 01 a 02  
Celkem včetně krycích plechů na konstrukci chodníku. 
celkem celková délka - (0,65+0,6+0,15+4,8+0,15+0,6+0,65+0,65+0,95+0,15+4,8+0,15+0,6+0,65)=15,550 [A]</t>
  </si>
  <si>
    <t>132</t>
  </si>
  <si>
    <t>935212</t>
  </si>
  <si>
    <t>PŘÍKOPOVÉ ŽLABY Z BETON TVÁRNIC ŠÍŘ DO 600MM DO BETONU TL 100MM</t>
  </si>
  <si>
    <t>celkem podél komunikace I/35 - 7,0+7,0=14,000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</si>
  <si>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</si>
  <si>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133</t>
  </si>
  <si>
    <t>93554</t>
  </si>
  <si>
    <t>ŽLABY Z DÍLCŮ Z BETONU SVĚTLÉ ŠÍŘKY DO 250MM VČET MŘÍŽÍ</t>
  </si>
  <si>
    <t>Celkem žlaby včetně mříže osazení, dodávka včetně uložení do betonu dle PD 
celkem délka - 3,0+3,0=6,000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</si>
  <si>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</si>
  <si>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134</t>
  </si>
  <si>
    <t>936501</t>
  </si>
  <si>
    <t>DROBNÉ DOPLŇK KONSTR KOVOVÉ NEREZ</t>
  </si>
  <si>
    <t>celkem dle souboru detailů vyústění odvodnění úložných prahů včetně kotvení, montáž, dodávka 
celkem odvodnění prahů - 4*10,0=40,000 [A] 
celkem svěrné lišty pro přikotvení izolace na opěře 02 - 0,08*0,01*7850*(28,9)+28,9*4*1,0=297,092 [B] 
Celkem: A+B=337,092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</si>
  <si>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</si>
  <si>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135</t>
  </si>
  <si>
    <t>93653</t>
  </si>
  <si>
    <t>MOSTNÍ ODVODŇOVACÍ SOUPRAVA</t>
  </si>
  <si>
    <t>kompletní řešení mostního odvodňovače se svislým svodem pod podhled n.k. DN 100-150 mm (vozovkový odvodňovač)  
odvodňovač komplet – celkem 2+1=3,000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</si>
  <si>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</si>
  <si>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136</t>
  </si>
  <si>
    <t>936541</t>
  </si>
  <si>
    <t>MOSTNÍ ODVODŇOVACÍ TRUBKA (POVRCHŮ IZOLACE) Z NEREZ OCELI</t>
  </si>
  <si>
    <t>kompletní řešení odvodňovačů celoplošné izolace dle souboru detailů 
odvodňovač celoplošné izolace komplet – celkem 3+3+3=9,000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</si>
  <si>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</si>
  <si>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137</t>
  </si>
  <si>
    <t>96615</t>
  </si>
  <si>
    <t>BOURÁNÍ KONSTRUKCÍ Z PROSTÉHO BETONU</t>
  </si>
  <si>
    <t>Včetně odvozu a uložení na skládku dle požadavku PD a objednatele  do dodavatelem určené vzdálenosti. 
Poplatek za uložení je v položce 0141**. 
Demolice budou obsahovat veškeré pomocné konstrukce a práce související s demolicí stávajícího mostu na koruně hráze. 
celkem obourání opěr a křídel 01 - 0,1*(3,15*5,2+3,15*3,5+3,15*5,3+3,4*18,0+3,4*18,7+3,15*0,8)=17,140 [A] 
celkem ubourání rampy opěry 01 - 12,3*3,3*1,25=50,738 [B] 
celkem obourání opěr a křídel 02 - 0,1*(3,4*5,2+3,4*3,5+3,4*6,8+7,5*3,9+5,0*3,4+3,0*2,9+6,7*2,9+2,9*1,95+2,9*1,5+2,9*1,6+2,35*6,8+1,4*6,4)=16,667 [C] 
celkem ubourání rampy opěry 02 - 7,4*3,3*1,25+3,3*12,4*1,5+0,35*109,9+1,6*30,7+1,25*1,6*1,5+0,8*39,7=214,250 [D] 
celkem rezerva (kubatura čerpána s odsouhlasením TDI a AD) - 20=20,000 [E] 
Celkem: A+B+C+D+E=318,795 [F]</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</si>
  <si>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</si>
  <si>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138</t>
  </si>
  <si>
    <t>96616</t>
  </si>
  <si>
    <t>BOURÁNÍ KONSTRUKCÍ ZE ŽELEZOBETONU</t>
  </si>
  <si>
    <t>Včetně odvozu a uložení na skládku dle požadavku PD a objednatele  do dodavatelem určené vzdálenosti. 
Poplatek za uložení je v položce 0141**. 
Demolice budou obsahovat veškeré pomocné konstrukce a práce související s demolicí stávajícího mostu na koruně hráze. 
celkem římsy - (0,3*0,2+0,15*0,15)*(31,5+4,15+32,3+27,9+6,8+28,9+4,9+7,4+28,5)+(0,65*0,15+0,15*0,15)*(29,7+26,4)=20,951 [A] 
celkem nosná konstrukce - (1,0*0,85-0,42)*(5*24,0)=51,600 [B] 
celkem příčníky - (5,0*0,85*0,3*2+0,42*0,8*5*2)=5,910 [C] 
celkem opěra 01 a křídla, rampy - 1,25*1,0*5,2+3,6*5,3*2,1+18,4*2,5+0,35*1,0*18,9=99,183 [D] 
celkem opěra 02 a křídla, rampy - 1,6*1,0*5,2+0,7*2,5*5,2+21,6*1,55=50,900 [E] 
celkem rezerva (kubatura čerpána s odsouhlasením TDI a AD) - 10=10,000 [F] 
Celkem: A+B+C+D+E+F=238,544 [G]</t>
  </si>
  <si>
    <t>139</t>
  </si>
  <si>
    <t>96718</t>
  </si>
  <si>
    <t>VYBOURÁNÍ ČÁSTÍ KONSTRUKCÍ KOVOVÝCH</t>
  </si>
  <si>
    <t>Včetně odvozu a uložení na skládku dle požadavku PD a objednatele  do dodavatelem určené vzdálenosti. 
Poplatek za uložení je v položce 0141**. 
celkem plechování okrajů n.k. - 0,3*0,0015*7,85*1,2*(24,0+24,0)=0,203 [A] 
celkem skryté části ocelové n.k. předpoklad (kubatura čerpána s odsouhlasením TDI a AD)  0,75=0,750 [B] 
Celkem: A+B=0,953 [C]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</si>
  <si>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</si>
  <si>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140</t>
  </si>
  <si>
    <t>96785</t>
  </si>
  <si>
    <t>VYBOURÁNÍ MOSTNÍCH DILATAČNÍCH ZÁVĚRŮ</t>
  </si>
  <si>
    <t>Včetně odvozu a uložení na skládku dle požadavku PD a objednatele  do dodavatelem určené vzdálenosti. 
Poplatek za uložení je v položce 0141**. 
celkem dle PD půdorysné délky dilatací - 5,4+5,4=10,800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</si>
  <si>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</si>
  <si>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141</t>
  </si>
  <si>
    <t>967864</t>
  </si>
  <si>
    <t>VYBOURÁNÍ MOST LOŽISEK Z OCELI (OCELOLITINY)</t>
  </si>
  <si>
    <t>Vybourání stávajících ložisek s úpravou vybouraného prostoru 
Včetně odvozu a uložení na skládku dle požadavku PD a objednatele  do dodavatelem určené vzdálenosti. 
Poplatek za uložení je v položce 0141**. 
celkem vybourání ložisek na opěrách - 2*5=10,000 [A]</t>
  </si>
  <si>
    <t>142</t>
  </si>
  <si>
    <t>97816</t>
  </si>
  <si>
    <t>ODSEKÁNÍ VRSTVY VYROVNÁVACÍHO BETONU NA MOSTECH</t>
  </si>
  <si>
    <t>Včetně odvozu a uložení na skládku dle požadavku PD a objednatele  do dodavatelem určené vzdálenosti. 
Poplatek za uložení je v položce 0141**. 
celkem dle předpokladu - 0,12*(5*24,0)=14,400 [A] 
celkem rezerva (kubatura čerpána s odsouhlasením TDI a AD) - 5=5,000 [B] 
Celkem: A+B=19,400 [C]</t>
  </si>
  <si>
    <t>143</t>
  </si>
  <si>
    <t>97817</t>
  </si>
  <si>
    <t>ODSTRANĚNÍ MOSTNÍ IZOLACE</t>
  </si>
  <si>
    <t>Včetně odvozu a uložení na skládku dle požadavku PD a objednatele  do dodavatelem určené vzdálenosti. 
Poplatek za uložení je v položce 0141**. 
celkem nosná konstrukce - 5,0*24,0=120,000 [A] 
celkem izolace ramp - 112,0+186,0=298,000 [B] 
Celkem: A+B=418,000 [C]</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</si>
</sst>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E1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SUM(C10:C12)</f>
      </c>
      <c s="1"/>
      <c s="1"/>
    </row>
    <row r="7" spans="1:5" ht="12.75" customHeight="1">
      <c r="A7" s="1"/>
      <c s="4" t="s">
        <v>5</v>
      </c>
      <c s="7">
        <f>SUM(E10:E12)</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91</v>
      </c>
      <c s="20" t="s">
        <v>92</v>
      </c>
      <c s="21">
        <f>'SO 181'!I3</f>
      </c>
      <c s="21">
        <f>'SO 181'!O2</f>
      </c>
      <c s="21">
        <f>C11+D11</f>
      </c>
    </row>
    <row r="12" spans="1:5" ht="12.75" customHeight="1">
      <c r="A12" s="20" t="s">
        <v>245</v>
      </c>
      <c s="20" t="s">
        <v>246</v>
      </c>
      <c s="21">
        <f>'SO 201'!I3</f>
      </c>
      <c s="21">
        <f>'SO 201'!O2</f>
      </c>
      <c s="21">
        <f>C12+D12</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f>
      </c>
      <c>
        <f>0+O9+O13+O17+O21+O25+O29+O33+O37+O41</f>
      </c>
    </row>
    <row r="9" spans="1:16" ht="12.75">
      <c r="A9" s="25" t="s">
        <v>45</v>
      </c>
      <c s="29" t="s">
        <v>29</v>
      </c>
      <c s="29" t="s">
        <v>46</v>
      </c>
      <c s="25" t="s">
        <v>47</v>
      </c>
      <c s="30" t="s">
        <v>48</v>
      </c>
      <c s="31" t="s">
        <v>49</v>
      </c>
      <c s="32">
        <v>10</v>
      </c>
      <c s="33">
        <v>0</v>
      </c>
      <c s="33">
        <f>ROUND(ROUND(H9,2)*ROUND(G9,3),2)</f>
      </c>
      <c r="O9">
        <f>(I9*21)/100</f>
      </c>
      <c t="s">
        <v>23</v>
      </c>
    </row>
    <row r="10" spans="1:5" ht="12.75">
      <c r="A10" s="34" t="s">
        <v>50</v>
      </c>
      <c r="E10" s="35" t="s">
        <v>47</v>
      </c>
    </row>
    <row r="11" spans="1:5" ht="114.75">
      <c r="A11" s="36" t="s">
        <v>51</v>
      </c>
      <c r="E11" s="37" t="s">
        <v>52</v>
      </c>
    </row>
    <row r="12" spans="1:5" ht="12.75">
      <c r="A12" t="s">
        <v>53</v>
      </c>
      <c r="E12" s="35" t="s">
        <v>54</v>
      </c>
    </row>
    <row r="13" spans="1:16" ht="12.75">
      <c r="A13" s="25" t="s">
        <v>45</v>
      </c>
      <c s="29" t="s">
        <v>23</v>
      </c>
      <c s="29" t="s">
        <v>55</v>
      </c>
      <c s="25" t="s">
        <v>56</v>
      </c>
      <c s="30" t="s">
        <v>57</v>
      </c>
      <c s="31" t="s">
        <v>58</v>
      </c>
      <c s="32">
        <v>1</v>
      </c>
      <c s="33">
        <v>0</v>
      </c>
      <c s="33">
        <f>ROUND(ROUND(H13,2)*ROUND(G13,3),2)</f>
      </c>
      <c r="O13">
        <f>(I13*21)/100</f>
      </c>
      <c t="s">
        <v>23</v>
      </c>
    </row>
    <row r="14" spans="1:5" ht="12.75">
      <c r="A14" s="34" t="s">
        <v>50</v>
      </c>
      <c r="E14" s="35" t="s">
        <v>47</v>
      </c>
    </row>
    <row r="15" spans="1:5" ht="89.25">
      <c r="A15" s="36" t="s">
        <v>51</v>
      </c>
      <c r="E15" s="37" t="s">
        <v>59</v>
      </c>
    </row>
    <row r="16" spans="1:5" ht="12.75">
      <c r="A16" t="s">
        <v>53</v>
      </c>
      <c r="E16" s="35" t="s">
        <v>60</v>
      </c>
    </row>
    <row r="17" spans="1:16" ht="12.75">
      <c r="A17" s="25" t="s">
        <v>45</v>
      </c>
      <c s="29" t="s">
        <v>22</v>
      </c>
      <c s="29" t="s">
        <v>61</v>
      </c>
      <c s="25" t="s">
        <v>47</v>
      </c>
      <c s="30" t="s">
        <v>62</v>
      </c>
      <c s="31" t="s">
        <v>58</v>
      </c>
      <c s="32">
        <v>1</v>
      </c>
      <c s="33">
        <v>0</v>
      </c>
      <c s="33">
        <f>ROUND(ROUND(H17,2)*ROUND(G17,3),2)</f>
      </c>
      <c r="O17">
        <f>(I17*21)/100</f>
      </c>
      <c t="s">
        <v>23</v>
      </c>
    </row>
    <row r="18" spans="1:5" ht="12.75">
      <c r="A18" s="34" t="s">
        <v>50</v>
      </c>
      <c r="E18" s="35" t="s">
        <v>47</v>
      </c>
    </row>
    <row r="19" spans="1:5" ht="38.25">
      <c r="A19" s="36" t="s">
        <v>51</v>
      </c>
      <c r="E19" s="37" t="s">
        <v>63</v>
      </c>
    </row>
    <row r="20" spans="1:5" ht="38.25">
      <c r="A20" t="s">
        <v>53</v>
      </c>
      <c r="E20" s="35" t="s">
        <v>64</v>
      </c>
    </row>
    <row r="21" spans="1:16" ht="12.75">
      <c r="A21" s="25" t="s">
        <v>45</v>
      </c>
      <c s="29" t="s">
        <v>33</v>
      </c>
      <c s="29" t="s">
        <v>65</v>
      </c>
      <c s="25" t="s">
        <v>47</v>
      </c>
      <c s="30" t="s">
        <v>66</v>
      </c>
      <c s="31" t="s">
        <v>58</v>
      </c>
      <c s="32">
        <v>1</v>
      </c>
      <c s="33">
        <v>0</v>
      </c>
      <c s="33">
        <f>ROUND(ROUND(H21,2)*ROUND(G21,3),2)</f>
      </c>
      <c r="O21">
        <f>(I21*21)/100</f>
      </c>
      <c t="s">
        <v>23</v>
      </c>
    </row>
    <row r="22" spans="1:5" ht="12.75">
      <c r="A22" s="34" t="s">
        <v>50</v>
      </c>
      <c r="E22" s="35" t="s">
        <v>47</v>
      </c>
    </row>
    <row r="23" spans="1:5" ht="153">
      <c r="A23" s="36" t="s">
        <v>51</v>
      </c>
      <c r="E23" s="37" t="s">
        <v>67</v>
      </c>
    </row>
    <row r="24" spans="1:5" ht="76.5">
      <c r="A24" t="s">
        <v>53</v>
      </c>
      <c r="E24" s="35" t="s">
        <v>68</v>
      </c>
    </row>
    <row r="25" spans="1:16" ht="12.75">
      <c r="A25" s="25" t="s">
        <v>45</v>
      </c>
      <c s="29" t="s">
        <v>35</v>
      </c>
      <c s="29" t="s">
        <v>69</v>
      </c>
      <c s="25" t="s">
        <v>47</v>
      </c>
      <c s="30" t="s">
        <v>70</v>
      </c>
      <c s="31" t="s">
        <v>58</v>
      </c>
      <c s="32">
        <v>1</v>
      </c>
      <c s="33">
        <v>0</v>
      </c>
      <c s="33">
        <f>ROUND(ROUND(H25,2)*ROUND(G25,3),2)</f>
      </c>
      <c r="O25">
        <f>(I25*21)/100</f>
      </c>
      <c t="s">
        <v>23</v>
      </c>
    </row>
    <row r="26" spans="1:5" ht="12.75">
      <c r="A26" s="34" t="s">
        <v>50</v>
      </c>
      <c r="E26" s="35" t="s">
        <v>47</v>
      </c>
    </row>
    <row r="27" spans="1:5" ht="76.5">
      <c r="A27" s="36" t="s">
        <v>51</v>
      </c>
      <c r="E27" s="37" t="s">
        <v>71</v>
      </c>
    </row>
    <row r="28" spans="1:5" ht="63.75">
      <c r="A28" t="s">
        <v>53</v>
      </c>
      <c r="E28" s="35" t="s">
        <v>72</v>
      </c>
    </row>
    <row r="29" spans="1:16" ht="12.75">
      <c r="A29" s="25" t="s">
        <v>45</v>
      </c>
      <c s="29" t="s">
        <v>37</v>
      </c>
      <c s="29" t="s">
        <v>73</v>
      </c>
      <c s="25" t="s">
        <v>56</v>
      </c>
      <c s="30" t="s">
        <v>74</v>
      </c>
      <c s="31" t="s">
        <v>58</v>
      </c>
      <c s="32">
        <v>1</v>
      </c>
      <c s="33">
        <v>0</v>
      </c>
      <c s="33">
        <f>ROUND(ROUND(H29,2)*ROUND(G29,3),2)</f>
      </c>
      <c r="O29">
        <f>(I29*21)/100</f>
      </c>
      <c t="s">
        <v>23</v>
      </c>
    </row>
    <row r="30" spans="1:5" ht="12.75">
      <c r="A30" s="34" t="s">
        <v>50</v>
      </c>
      <c r="E30" s="35" t="s">
        <v>47</v>
      </c>
    </row>
    <row r="31" spans="1:5" ht="216.75">
      <c r="A31" s="36" t="s">
        <v>51</v>
      </c>
      <c r="E31" s="37" t="s">
        <v>75</v>
      </c>
    </row>
    <row r="32" spans="1:5" ht="12.75">
      <c r="A32" t="s">
        <v>53</v>
      </c>
      <c r="E32" s="35" t="s">
        <v>76</v>
      </c>
    </row>
    <row r="33" spans="1:16" ht="12.75">
      <c r="A33" s="25" t="s">
        <v>45</v>
      </c>
      <c s="29" t="s">
        <v>77</v>
      </c>
      <c s="29" t="s">
        <v>78</v>
      </c>
      <c s="25" t="s">
        <v>47</v>
      </c>
      <c s="30" t="s">
        <v>79</v>
      </c>
      <c s="31" t="s">
        <v>58</v>
      </c>
      <c s="32">
        <v>1</v>
      </c>
      <c s="33">
        <v>0</v>
      </c>
      <c s="33">
        <f>ROUND(ROUND(H33,2)*ROUND(G33,3),2)</f>
      </c>
      <c r="O33">
        <f>(I33*21)/100</f>
      </c>
      <c t="s">
        <v>23</v>
      </c>
    </row>
    <row r="34" spans="1:5" ht="12.75">
      <c r="A34" s="34" t="s">
        <v>50</v>
      </c>
      <c r="E34" s="35" t="s">
        <v>47</v>
      </c>
    </row>
    <row r="35" spans="1:5" ht="102">
      <c r="A35" s="36" t="s">
        <v>51</v>
      </c>
      <c r="E35" s="37" t="s">
        <v>80</v>
      </c>
    </row>
    <row r="36" spans="1:5" ht="89.25">
      <c r="A36" t="s">
        <v>53</v>
      </c>
      <c r="E36" s="35" t="s">
        <v>81</v>
      </c>
    </row>
    <row r="37" spans="1:16" ht="12.75">
      <c r="A37" s="25" t="s">
        <v>45</v>
      </c>
      <c s="29" t="s">
        <v>82</v>
      </c>
      <c s="29" t="s">
        <v>83</v>
      </c>
      <c s="25" t="s">
        <v>47</v>
      </c>
      <c s="30" t="s">
        <v>84</v>
      </c>
      <c s="31" t="s">
        <v>58</v>
      </c>
      <c s="32">
        <v>1</v>
      </c>
      <c s="33">
        <v>0</v>
      </c>
      <c s="33">
        <f>ROUND(ROUND(H37,2)*ROUND(G37,3),2)</f>
      </c>
      <c r="O37">
        <f>(I37*21)/100</f>
      </c>
      <c t="s">
        <v>23</v>
      </c>
    </row>
    <row r="38" spans="1:5" ht="12.75">
      <c r="A38" s="34" t="s">
        <v>50</v>
      </c>
      <c r="E38" s="35" t="s">
        <v>47</v>
      </c>
    </row>
    <row r="39" spans="1:5" ht="51">
      <c r="A39" s="36" t="s">
        <v>51</v>
      </c>
      <c r="E39" s="37" t="s">
        <v>85</v>
      </c>
    </row>
    <row r="40" spans="1:5" ht="25.5">
      <c r="A40" t="s">
        <v>53</v>
      </c>
      <c r="E40" s="35" t="s">
        <v>86</v>
      </c>
    </row>
    <row r="41" spans="1:16" ht="12.75">
      <c r="A41" s="25" t="s">
        <v>45</v>
      </c>
      <c s="29" t="s">
        <v>40</v>
      </c>
      <c s="29" t="s">
        <v>87</v>
      </c>
      <c s="25" t="s">
        <v>47</v>
      </c>
      <c s="30" t="s">
        <v>88</v>
      </c>
      <c s="31" t="s">
        <v>58</v>
      </c>
      <c s="32">
        <v>1</v>
      </c>
      <c s="33">
        <v>0</v>
      </c>
      <c s="33">
        <f>ROUND(ROUND(H41,2)*ROUND(G41,3),2)</f>
      </c>
      <c r="O41">
        <f>(I41*21)/100</f>
      </c>
      <c t="s">
        <v>23</v>
      </c>
    </row>
    <row r="42" spans="1:5" ht="12.75">
      <c r="A42" s="34" t="s">
        <v>50</v>
      </c>
      <c r="E42" s="35" t="s">
        <v>47</v>
      </c>
    </row>
    <row r="43" spans="1:5" ht="63.75">
      <c r="A43" s="36" t="s">
        <v>51</v>
      </c>
      <c r="E43" s="37" t="s">
        <v>89</v>
      </c>
    </row>
    <row r="44" spans="1:5" ht="12.75">
      <c r="A44" t="s">
        <v>53</v>
      </c>
      <c r="E44" s="35" t="s">
        <v>90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f>
      </c>
      <c t="s">
        <v>22</v>
      </c>
    </row>
    <row r="3" spans="1:16" ht="15" customHeight="1">
      <c r="A3" t="s">
        <v>12</v>
      </c>
      <c s="12" t="s">
        <v>14</v>
      </c>
      <c s="13" t="s">
        <v>15</v>
      </c>
      <c s="1"/>
      <c s="14" t="s">
        <v>16</v>
      </c>
      <c s="1"/>
      <c s="9"/>
      <c s="8" t="s">
        <v>91</v>
      </c>
      <c s="38">
        <f>0+I8+I25</f>
      </c>
      <c r="O3" t="s">
        <v>19</v>
      </c>
      <c t="s">
        <v>23</v>
      </c>
    </row>
    <row r="4" spans="1:16" ht="15" customHeight="1">
      <c r="A4" t="s">
        <v>17</v>
      </c>
      <c s="16" t="s">
        <v>18</v>
      </c>
      <c s="17" t="s">
        <v>91</v>
      </c>
      <c s="6"/>
      <c s="18" t="s">
        <v>92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93</v>
      </c>
      <c s="25" t="s">
        <v>56</v>
      </c>
      <c s="30" t="s">
        <v>94</v>
      </c>
      <c s="31" t="s">
        <v>58</v>
      </c>
      <c s="32">
        <v>1</v>
      </c>
      <c s="33">
        <v>0</v>
      </c>
      <c s="33">
        <f>ROUND(ROUND(H9,2)*ROUND(G9,3),2)</f>
      </c>
      <c r="O9">
        <f>(I9*21)/100</f>
      </c>
      <c t="s">
        <v>23</v>
      </c>
    </row>
    <row r="10" spans="1:5" ht="12.75">
      <c r="A10" s="34" t="s">
        <v>50</v>
      </c>
      <c r="E10" s="35" t="s">
        <v>47</v>
      </c>
    </row>
    <row r="11" spans="1:5" ht="76.5">
      <c r="A11" s="36" t="s">
        <v>51</v>
      </c>
      <c r="E11" s="37" t="s">
        <v>95</v>
      </c>
    </row>
    <row r="12" spans="1:5" ht="12.75">
      <c r="A12" t="s">
        <v>53</v>
      </c>
      <c r="E12" s="35" t="s">
        <v>60</v>
      </c>
    </row>
    <row r="13" spans="1:16" ht="12.75">
      <c r="A13" s="25" t="s">
        <v>45</v>
      </c>
      <c s="29" t="s">
        <v>23</v>
      </c>
      <c s="29" t="s">
        <v>96</v>
      </c>
      <c s="25" t="s">
        <v>56</v>
      </c>
      <c s="30" t="s">
        <v>97</v>
      </c>
      <c s="31" t="s">
        <v>58</v>
      </c>
      <c s="32">
        <v>1</v>
      </c>
      <c s="33">
        <v>0</v>
      </c>
      <c s="33">
        <f>ROUND(ROUND(H13,2)*ROUND(G13,3),2)</f>
      </c>
      <c r="O13">
        <f>(I13*21)/100</f>
      </c>
      <c t="s">
        <v>23</v>
      </c>
    </row>
    <row r="14" spans="1:5" ht="12.75">
      <c r="A14" s="34" t="s">
        <v>50</v>
      </c>
      <c r="E14" s="35" t="s">
        <v>47</v>
      </c>
    </row>
    <row r="15" spans="1:5" ht="127.5">
      <c r="A15" s="36" t="s">
        <v>51</v>
      </c>
      <c r="E15" s="37" t="s">
        <v>98</v>
      </c>
    </row>
    <row r="16" spans="1:5" ht="12.75">
      <c r="A16" t="s">
        <v>53</v>
      </c>
      <c r="E16" s="35" t="s">
        <v>60</v>
      </c>
    </row>
    <row r="17" spans="1:16" ht="12.75">
      <c r="A17" s="25" t="s">
        <v>45</v>
      </c>
      <c s="29" t="s">
        <v>22</v>
      </c>
      <c s="29" t="s">
        <v>99</v>
      </c>
      <c s="25" t="s">
        <v>56</v>
      </c>
      <c s="30" t="s">
        <v>100</v>
      </c>
      <c s="31" t="s">
        <v>58</v>
      </c>
      <c s="32">
        <v>1</v>
      </c>
      <c s="33">
        <v>0</v>
      </c>
      <c s="33">
        <f>ROUND(ROUND(H17,2)*ROUND(G17,3),2)</f>
      </c>
      <c r="O17">
        <f>(I17*21)/100</f>
      </c>
      <c t="s">
        <v>23</v>
      </c>
    </row>
    <row r="18" spans="1:5" ht="12.75">
      <c r="A18" s="34" t="s">
        <v>50</v>
      </c>
      <c r="E18" s="35" t="s">
        <v>47</v>
      </c>
    </row>
    <row r="19" spans="1:5" ht="102">
      <c r="A19" s="36" t="s">
        <v>51</v>
      </c>
      <c r="E19" s="37" t="s">
        <v>101</v>
      </c>
    </row>
    <row r="20" spans="1:5" ht="12.75">
      <c r="A20" t="s">
        <v>53</v>
      </c>
      <c r="E20" s="35" t="s">
        <v>76</v>
      </c>
    </row>
    <row r="21" spans="1:16" ht="12.75">
      <c r="A21" s="25" t="s">
        <v>45</v>
      </c>
      <c s="29" t="s">
        <v>33</v>
      </c>
      <c s="29" t="s">
        <v>73</v>
      </c>
      <c s="25" t="s">
        <v>56</v>
      </c>
      <c s="30" t="s">
        <v>74</v>
      </c>
      <c s="31" t="s">
        <v>58</v>
      </c>
      <c s="32">
        <v>1</v>
      </c>
      <c s="33">
        <v>0</v>
      </c>
      <c s="33">
        <f>ROUND(ROUND(H21,2)*ROUND(G21,3),2)</f>
      </c>
      <c r="O21">
        <f>(I21*21)/100</f>
      </c>
      <c t="s">
        <v>23</v>
      </c>
    </row>
    <row r="22" spans="1:5" ht="12.75">
      <c r="A22" s="34" t="s">
        <v>50</v>
      </c>
      <c r="E22" s="35" t="s">
        <v>47</v>
      </c>
    </row>
    <row r="23" spans="1:5" ht="204">
      <c r="A23" s="36" t="s">
        <v>51</v>
      </c>
      <c r="E23" s="37" t="s">
        <v>102</v>
      </c>
    </row>
    <row r="24" spans="1:5" ht="12.75">
      <c r="A24" t="s">
        <v>53</v>
      </c>
      <c r="E24" s="35" t="s">
        <v>76</v>
      </c>
    </row>
    <row r="25" spans="1:18" ht="12.75" customHeight="1">
      <c r="A25" s="6" t="s">
        <v>43</v>
      </c>
      <c s="6"/>
      <c s="40" t="s">
        <v>40</v>
      </c>
      <c s="6"/>
      <c s="27" t="s">
        <v>103</v>
      </c>
      <c s="6"/>
      <c s="6"/>
      <c s="6"/>
      <c s="41">
        <f>0+Q25</f>
      </c>
      <c r="O25">
        <f>0+R25</f>
      </c>
      <c r="Q25">
        <f>0+I26+I30+I34+I38+I42+I46+I50+I54+I58+I62+I66+I70+I74+I78+I82+I86+I90+I94+I98+I102+I106+I110+I114+I118+I122+I126+I130+I134+I138+I142+I146+I150+I154+I158+I162</f>
      </c>
      <c>
        <f>0+O26+O30+O34+O38+O42+O46+O50+O54+O58+O62+O66+O70+O74+O78+O82+O86+O90+O94+O98+O102+O106+O110+O114+O118+O122+O126+O130+O134+O138+O142+O146+O150+O154+O158+O162</f>
      </c>
    </row>
    <row r="26" spans="1:16" ht="25.5">
      <c r="A26" s="25" t="s">
        <v>45</v>
      </c>
      <c s="29" t="s">
        <v>35</v>
      </c>
      <c s="29" t="s">
        <v>104</v>
      </c>
      <c s="25" t="s">
        <v>47</v>
      </c>
      <c s="30" t="s">
        <v>105</v>
      </c>
      <c s="31" t="s">
        <v>106</v>
      </c>
      <c s="32">
        <v>78</v>
      </c>
      <c s="33">
        <v>0</v>
      </c>
      <c s="33">
        <f>ROUND(ROUND(H26,2)*ROUND(G26,3),2)</f>
      </c>
      <c r="O26">
        <f>(I26*21)/100</f>
      </c>
      <c t="s">
        <v>23</v>
      </c>
    </row>
    <row r="27" spans="1:5" ht="12.75">
      <c r="A27" s="34" t="s">
        <v>50</v>
      </c>
      <c r="E27" s="35" t="s">
        <v>47</v>
      </c>
    </row>
    <row r="28" spans="1:5" ht="114.75">
      <c r="A28" s="36" t="s">
        <v>51</v>
      </c>
      <c r="E28" s="37" t="s">
        <v>107</v>
      </c>
    </row>
    <row r="29" spans="1:5" ht="63.75">
      <c r="A29" t="s">
        <v>53</v>
      </c>
      <c r="E29" s="35" t="s">
        <v>108</v>
      </c>
    </row>
    <row r="30" spans="1:16" ht="12.75">
      <c r="A30" s="25" t="s">
        <v>45</v>
      </c>
      <c s="29" t="s">
        <v>37</v>
      </c>
      <c s="29" t="s">
        <v>109</v>
      </c>
      <c s="25" t="s">
        <v>47</v>
      </c>
      <c s="30" t="s">
        <v>110</v>
      </c>
      <c s="31" t="s">
        <v>106</v>
      </c>
      <c s="32">
        <v>78</v>
      </c>
      <c s="33">
        <v>0</v>
      </c>
      <c s="33">
        <f>ROUND(ROUND(H30,2)*ROUND(G30,3),2)</f>
      </c>
      <c r="O30">
        <f>(I30*21)/100</f>
      </c>
      <c t="s">
        <v>23</v>
      </c>
    </row>
    <row r="31" spans="1:5" ht="12.75">
      <c r="A31" s="34" t="s">
        <v>50</v>
      </c>
      <c r="E31" s="35" t="s">
        <v>47</v>
      </c>
    </row>
    <row r="32" spans="1:5" ht="114.75">
      <c r="A32" s="36" t="s">
        <v>51</v>
      </c>
      <c r="E32" s="37" t="s">
        <v>111</v>
      </c>
    </row>
    <row r="33" spans="1:5" ht="25.5">
      <c r="A33" t="s">
        <v>53</v>
      </c>
      <c r="E33" s="35" t="s">
        <v>112</v>
      </c>
    </row>
    <row r="34" spans="1:16" ht="12.75">
      <c r="A34" s="25" t="s">
        <v>45</v>
      </c>
      <c s="29" t="s">
        <v>77</v>
      </c>
      <c s="29" t="s">
        <v>113</v>
      </c>
      <c s="25" t="s">
        <v>47</v>
      </c>
      <c s="30" t="s">
        <v>114</v>
      </c>
      <c s="31" t="s">
        <v>115</v>
      </c>
      <c s="32">
        <v>3692</v>
      </c>
      <c s="33">
        <v>0</v>
      </c>
      <c s="33">
        <f>ROUND(ROUND(H34,2)*ROUND(G34,3),2)</f>
      </c>
      <c r="O34">
        <f>(I34*21)/100</f>
      </c>
      <c t="s">
        <v>23</v>
      </c>
    </row>
    <row r="35" spans="1:5" ht="12.75">
      <c r="A35" s="34" t="s">
        <v>50</v>
      </c>
      <c r="E35" s="35" t="s">
        <v>47</v>
      </c>
    </row>
    <row r="36" spans="1:5" ht="114.75">
      <c r="A36" s="36" t="s">
        <v>51</v>
      </c>
      <c r="E36" s="37" t="s">
        <v>116</v>
      </c>
    </row>
    <row r="37" spans="1:5" ht="25.5">
      <c r="A37" t="s">
        <v>53</v>
      </c>
      <c r="E37" s="35" t="s">
        <v>117</v>
      </c>
    </row>
    <row r="38" spans="1:16" ht="25.5">
      <c r="A38" s="25" t="s">
        <v>45</v>
      </c>
      <c s="29" t="s">
        <v>82</v>
      </c>
      <c s="29" t="s">
        <v>118</v>
      </c>
      <c s="25" t="s">
        <v>47</v>
      </c>
      <c s="30" t="s">
        <v>119</v>
      </c>
      <c s="31" t="s">
        <v>106</v>
      </c>
      <c s="32">
        <v>18</v>
      </c>
      <c s="33">
        <v>0</v>
      </c>
      <c s="33">
        <f>ROUND(ROUND(H38,2)*ROUND(G38,3),2)</f>
      </c>
      <c r="O38">
        <f>(I38*21)/100</f>
      </c>
      <c t="s">
        <v>23</v>
      </c>
    </row>
    <row r="39" spans="1:5" ht="12.75">
      <c r="A39" s="34" t="s">
        <v>50</v>
      </c>
      <c r="E39" s="35" t="s">
        <v>47</v>
      </c>
    </row>
    <row r="40" spans="1:5" ht="114.75">
      <c r="A40" s="36" t="s">
        <v>51</v>
      </c>
      <c r="E40" s="37" t="s">
        <v>120</v>
      </c>
    </row>
    <row r="41" spans="1:5" ht="63.75">
      <c r="A41" t="s">
        <v>53</v>
      </c>
      <c r="E41" s="35" t="s">
        <v>108</v>
      </c>
    </row>
    <row r="42" spans="1:16" ht="12.75">
      <c r="A42" s="25" t="s">
        <v>45</v>
      </c>
      <c s="29" t="s">
        <v>40</v>
      </c>
      <c s="29" t="s">
        <v>121</v>
      </c>
      <c s="25" t="s">
        <v>47</v>
      </c>
      <c s="30" t="s">
        <v>122</v>
      </c>
      <c s="31" t="s">
        <v>106</v>
      </c>
      <c s="32">
        <v>18</v>
      </c>
      <c s="33">
        <v>0</v>
      </c>
      <c s="33">
        <f>ROUND(ROUND(H42,2)*ROUND(G42,3),2)</f>
      </c>
      <c r="O42">
        <f>(I42*21)/100</f>
      </c>
      <c t="s">
        <v>23</v>
      </c>
    </row>
    <row r="43" spans="1:5" ht="12.75">
      <c r="A43" s="34" t="s">
        <v>50</v>
      </c>
      <c r="E43" s="35" t="s">
        <v>47</v>
      </c>
    </row>
    <row r="44" spans="1:5" ht="114.75">
      <c r="A44" s="36" t="s">
        <v>51</v>
      </c>
      <c r="E44" s="37" t="s">
        <v>120</v>
      </c>
    </row>
    <row r="45" spans="1:5" ht="25.5">
      <c r="A45" t="s">
        <v>53</v>
      </c>
      <c r="E45" s="35" t="s">
        <v>112</v>
      </c>
    </row>
    <row r="46" spans="1:16" ht="12.75">
      <c r="A46" s="25" t="s">
        <v>45</v>
      </c>
      <c s="29" t="s">
        <v>42</v>
      </c>
      <c s="29" t="s">
        <v>123</v>
      </c>
      <c s="25" t="s">
        <v>47</v>
      </c>
      <c s="30" t="s">
        <v>124</v>
      </c>
      <c s="31" t="s">
        <v>115</v>
      </c>
      <c s="32">
        <v>1324</v>
      </c>
      <c s="33">
        <v>0</v>
      </c>
      <c s="33">
        <f>ROUND(ROUND(H46,2)*ROUND(G46,3),2)</f>
      </c>
      <c r="O46">
        <f>(I46*21)/100</f>
      </c>
      <c t="s">
        <v>23</v>
      </c>
    </row>
    <row r="47" spans="1:5" ht="12.75">
      <c r="A47" s="34" t="s">
        <v>50</v>
      </c>
      <c r="E47" s="35" t="s">
        <v>47</v>
      </c>
    </row>
    <row r="48" spans="1:5" ht="114.75">
      <c r="A48" s="36" t="s">
        <v>51</v>
      </c>
      <c r="E48" s="37" t="s">
        <v>125</v>
      </c>
    </row>
    <row r="49" spans="1:5" ht="25.5">
      <c r="A49" t="s">
        <v>53</v>
      </c>
      <c r="E49" s="35" t="s">
        <v>117</v>
      </c>
    </row>
    <row r="50" spans="1:16" ht="12.75">
      <c r="A50" s="25" t="s">
        <v>45</v>
      </c>
      <c s="29" t="s">
        <v>126</v>
      </c>
      <c s="29" t="s">
        <v>127</v>
      </c>
      <c s="25" t="s">
        <v>47</v>
      </c>
      <c s="30" t="s">
        <v>128</v>
      </c>
      <c s="31" t="s">
        <v>129</v>
      </c>
      <c s="32">
        <v>3.5</v>
      </c>
      <c s="33">
        <v>0</v>
      </c>
      <c s="33">
        <f>ROUND(ROUND(H50,2)*ROUND(G50,3),2)</f>
      </c>
      <c r="O50">
        <f>(I50*21)/100</f>
      </c>
      <c t="s">
        <v>23</v>
      </c>
    </row>
    <row r="51" spans="1:5" ht="12.75">
      <c r="A51" s="34" t="s">
        <v>50</v>
      </c>
      <c r="E51" s="35" t="s">
        <v>47</v>
      </c>
    </row>
    <row r="52" spans="1:5" ht="76.5">
      <c r="A52" s="36" t="s">
        <v>51</v>
      </c>
      <c r="E52" s="37" t="s">
        <v>130</v>
      </c>
    </row>
    <row r="53" spans="1:5" ht="38.25">
      <c r="A53" t="s">
        <v>53</v>
      </c>
      <c r="E53" s="35" t="s">
        <v>131</v>
      </c>
    </row>
    <row r="54" spans="1:16" ht="12.75">
      <c r="A54" s="25" t="s">
        <v>45</v>
      </c>
      <c s="29" t="s">
        <v>132</v>
      </c>
      <c s="29" t="s">
        <v>133</v>
      </c>
      <c s="25" t="s">
        <v>47</v>
      </c>
      <c s="30" t="s">
        <v>134</v>
      </c>
      <c s="31" t="s">
        <v>129</v>
      </c>
      <c s="32">
        <v>3.5</v>
      </c>
      <c s="33">
        <v>0</v>
      </c>
      <c s="33">
        <f>ROUND(ROUND(H54,2)*ROUND(G54,3),2)</f>
      </c>
      <c r="O54">
        <f>(I54*21)/100</f>
      </c>
      <c t="s">
        <v>23</v>
      </c>
    </row>
    <row r="55" spans="1:5" ht="12.75">
      <c r="A55" s="34" t="s">
        <v>50</v>
      </c>
      <c r="E55" s="35" t="s">
        <v>47</v>
      </c>
    </row>
    <row r="56" spans="1:5" ht="76.5">
      <c r="A56" s="36" t="s">
        <v>51</v>
      </c>
      <c r="E56" s="37" t="s">
        <v>135</v>
      </c>
    </row>
    <row r="57" spans="1:5" ht="25.5">
      <c r="A57" t="s">
        <v>53</v>
      </c>
      <c r="E57" s="35" t="s">
        <v>136</v>
      </c>
    </row>
    <row r="58" spans="1:16" ht="12.75">
      <c r="A58" s="25" t="s">
        <v>45</v>
      </c>
      <c s="29" t="s">
        <v>137</v>
      </c>
      <c s="29" t="s">
        <v>138</v>
      </c>
      <c s="25" t="s">
        <v>47</v>
      </c>
      <c s="30" t="s">
        <v>139</v>
      </c>
      <c s="31" t="s">
        <v>106</v>
      </c>
      <c s="32">
        <v>4</v>
      </c>
      <c s="33">
        <v>0</v>
      </c>
      <c s="33">
        <f>ROUND(ROUND(H58,2)*ROUND(G58,3),2)</f>
      </c>
      <c r="O58">
        <f>(I58*21)/100</f>
      </c>
      <c t="s">
        <v>23</v>
      </c>
    </row>
    <row r="59" spans="1:5" ht="12.75">
      <c r="A59" s="34" t="s">
        <v>50</v>
      </c>
      <c r="E59" s="35" t="s">
        <v>47</v>
      </c>
    </row>
    <row r="60" spans="1:5" ht="89.25">
      <c r="A60" s="36" t="s">
        <v>51</v>
      </c>
      <c r="E60" s="37" t="s">
        <v>140</v>
      </c>
    </row>
    <row r="61" spans="1:5" ht="76.5">
      <c r="A61" t="s">
        <v>53</v>
      </c>
      <c r="E61" s="35" t="s">
        <v>141</v>
      </c>
    </row>
    <row r="62" spans="1:16" ht="12.75">
      <c r="A62" s="25" t="s">
        <v>45</v>
      </c>
      <c s="29" t="s">
        <v>142</v>
      </c>
      <c s="29" t="s">
        <v>143</v>
      </c>
      <c s="25" t="s">
        <v>47</v>
      </c>
      <c s="30" t="s">
        <v>144</v>
      </c>
      <c s="31" t="s">
        <v>106</v>
      </c>
      <c s="32">
        <v>4</v>
      </c>
      <c s="33">
        <v>0</v>
      </c>
      <c s="33">
        <f>ROUND(ROUND(H62,2)*ROUND(G62,3),2)</f>
      </c>
      <c r="O62">
        <f>(I62*21)/100</f>
      </c>
      <c t="s">
        <v>23</v>
      </c>
    </row>
    <row r="63" spans="1:5" ht="12.75">
      <c r="A63" s="34" t="s">
        <v>50</v>
      </c>
      <c r="E63" s="35" t="s">
        <v>47</v>
      </c>
    </row>
    <row r="64" spans="1:5" ht="89.25">
      <c r="A64" s="36" t="s">
        <v>51</v>
      </c>
      <c r="E64" s="37" t="s">
        <v>140</v>
      </c>
    </row>
    <row r="65" spans="1:5" ht="25.5">
      <c r="A65" t="s">
        <v>53</v>
      </c>
      <c r="E65" s="35" t="s">
        <v>145</v>
      </c>
    </row>
    <row r="66" spans="1:16" ht="12.75">
      <c r="A66" s="25" t="s">
        <v>45</v>
      </c>
      <c s="29" t="s">
        <v>146</v>
      </c>
      <c s="29" t="s">
        <v>147</v>
      </c>
      <c s="25" t="s">
        <v>47</v>
      </c>
      <c s="30" t="s">
        <v>148</v>
      </c>
      <c s="31" t="s">
        <v>115</v>
      </c>
      <c s="32">
        <v>976</v>
      </c>
      <c s="33">
        <v>0</v>
      </c>
      <c s="33">
        <f>ROUND(ROUND(H66,2)*ROUND(G66,3),2)</f>
      </c>
      <c r="O66">
        <f>(I66*21)/100</f>
      </c>
      <c t="s">
        <v>23</v>
      </c>
    </row>
    <row r="67" spans="1:5" ht="12.75">
      <c r="A67" s="34" t="s">
        <v>50</v>
      </c>
      <c r="E67" s="35" t="s">
        <v>47</v>
      </c>
    </row>
    <row r="68" spans="1:5" ht="89.25">
      <c r="A68" s="36" t="s">
        <v>51</v>
      </c>
      <c r="E68" s="37" t="s">
        <v>149</v>
      </c>
    </row>
    <row r="69" spans="1:5" ht="25.5">
      <c r="A69" t="s">
        <v>53</v>
      </c>
      <c r="E69" s="35" t="s">
        <v>150</v>
      </c>
    </row>
    <row r="70" spans="1:16" ht="12.75">
      <c r="A70" s="25" t="s">
        <v>45</v>
      </c>
      <c s="29" t="s">
        <v>151</v>
      </c>
      <c s="29" t="s">
        <v>152</v>
      </c>
      <c s="25" t="s">
        <v>47</v>
      </c>
      <c s="30" t="s">
        <v>153</v>
      </c>
      <c s="31" t="s">
        <v>106</v>
      </c>
      <c s="32">
        <v>9</v>
      </c>
      <c s="33">
        <v>0</v>
      </c>
      <c s="33">
        <f>ROUND(ROUND(H70,2)*ROUND(G70,3),2)</f>
      </c>
      <c r="O70">
        <f>(I70*21)/100</f>
      </c>
      <c t="s">
        <v>23</v>
      </c>
    </row>
    <row r="71" spans="1:5" ht="12.75">
      <c r="A71" s="34" t="s">
        <v>50</v>
      </c>
      <c r="E71" s="35" t="s">
        <v>47</v>
      </c>
    </row>
    <row r="72" spans="1:5" ht="102">
      <c r="A72" s="36" t="s">
        <v>51</v>
      </c>
      <c r="E72" s="37" t="s">
        <v>154</v>
      </c>
    </row>
    <row r="73" spans="1:5" ht="76.5">
      <c r="A73" t="s">
        <v>53</v>
      </c>
      <c r="E73" s="35" t="s">
        <v>141</v>
      </c>
    </row>
    <row r="74" spans="1:16" ht="12.75">
      <c r="A74" s="25" t="s">
        <v>45</v>
      </c>
      <c s="29" t="s">
        <v>155</v>
      </c>
      <c s="29" t="s">
        <v>156</v>
      </c>
      <c s="25" t="s">
        <v>47</v>
      </c>
      <c s="30" t="s">
        <v>157</v>
      </c>
      <c s="31" t="s">
        <v>106</v>
      </c>
      <c s="32">
        <v>9</v>
      </c>
      <c s="33">
        <v>0</v>
      </c>
      <c s="33">
        <f>ROUND(ROUND(H74,2)*ROUND(G74,3),2)</f>
      </c>
      <c r="O74">
        <f>(I74*21)/100</f>
      </c>
      <c t="s">
        <v>23</v>
      </c>
    </row>
    <row r="75" spans="1:5" ht="12.75">
      <c r="A75" s="34" t="s">
        <v>50</v>
      </c>
      <c r="E75" s="35" t="s">
        <v>47</v>
      </c>
    </row>
    <row r="76" spans="1:5" ht="102">
      <c r="A76" s="36" t="s">
        <v>51</v>
      </c>
      <c r="E76" s="37" t="s">
        <v>154</v>
      </c>
    </row>
    <row r="77" spans="1:5" ht="25.5">
      <c r="A77" t="s">
        <v>53</v>
      </c>
      <c r="E77" s="35" t="s">
        <v>145</v>
      </c>
    </row>
    <row r="78" spans="1:16" ht="12.75">
      <c r="A78" s="25" t="s">
        <v>45</v>
      </c>
      <c s="29" t="s">
        <v>158</v>
      </c>
      <c s="29" t="s">
        <v>159</v>
      </c>
      <c s="25" t="s">
        <v>47</v>
      </c>
      <c s="30" t="s">
        <v>160</v>
      </c>
      <c s="31" t="s">
        <v>115</v>
      </c>
      <c s="32">
        <v>1252</v>
      </c>
      <c s="33">
        <v>0</v>
      </c>
      <c s="33">
        <f>ROUND(ROUND(H78,2)*ROUND(G78,3),2)</f>
      </c>
      <c r="O78">
        <f>(I78*21)/100</f>
      </c>
      <c t="s">
        <v>23</v>
      </c>
    </row>
    <row r="79" spans="1:5" ht="12.75">
      <c r="A79" s="34" t="s">
        <v>50</v>
      </c>
      <c r="E79" s="35" t="s">
        <v>47</v>
      </c>
    </row>
    <row r="80" spans="1:5" ht="102">
      <c r="A80" s="36" t="s">
        <v>51</v>
      </c>
      <c r="E80" s="37" t="s">
        <v>161</v>
      </c>
    </row>
    <row r="81" spans="1:5" ht="25.5">
      <c r="A81" t="s">
        <v>53</v>
      </c>
      <c r="E81" s="35" t="s">
        <v>150</v>
      </c>
    </row>
    <row r="82" spans="1:16" ht="12.75">
      <c r="A82" s="25" t="s">
        <v>45</v>
      </c>
      <c s="29" t="s">
        <v>162</v>
      </c>
      <c s="29" t="s">
        <v>163</v>
      </c>
      <c s="25" t="s">
        <v>47</v>
      </c>
      <c s="30" t="s">
        <v>164</v>
      </c>
      <c s="31" t="s">
        <v>106</v>
      </c>
      <c s="32">
        <v>3</v>
      </c>
      <c s="33">
        <v>0</v>
      </c>
      <c s="33">
        <f>ROUND(ROUND(H82,2)*ROUND(G82,3),2)</f>
      </c>
      <c r="O82">
        <f>(I82*21)/100</f>
      </c>
      <c t="s">
        <v>23</v>
      </c>
    </row>
    <row r="83" spans="1:5" ht="12.75">
      <c r="A83" s="34" t="s">
        <v>50</v>
      </c>
      <c r="E83" s="35" t="s">
        <v>47</v>
      </c>
    </row>
    <row r="84" spans="1:5" ht="89.25">
      <c r="A84" s="36" t="s">
        <v>51</v>
      </c>
      <c r="E84" s="37" t="s">
        <v>165</v>
      </c>
    </row>
    <row r="85" spans="1:5" ht="76.5">
      <c r="A85" t="s">
        <v>53</v>
      </c>
      <c r="E85" s="35" t="s">
        <v>141</v>
      </c>
    </row>
    <row r="86" spans="1:16" ht="12.75">
      <c r="A86" s="25" t="s">
        <v>45</v>
      </c>
      <c s="29" t="s">
        <v>166</v>
      </c>
      <c s="29" t="s">
        <v>167</v>
      </c>
      <c s="25" t="s">
        <v>47</v>
      </c>
      <c s="30" t="s">
        <v>168</v>
      </c>
      <c s="31" t="s">
        <v>106</v>
      </c>
      <c s="32">
        <v>3</v>
      </c>
      <c s="33">
        <v>0</v>
      </c>
      <c s="33">
        <f>ROUND(ROUND(H86,2)*ROUND(G86,3),2)</f>
      </c>
      <c r="O86">
        <f>(I86*21)/100</f>
      </c>
      <c t="s">
        <v>23</v>
      </c>
    </row>
    <row r="87" spans="1:5" ht="12.75">
      <c r="A87" s="34" t="s">
        <v>50</v>
      </c>
      <c r="E87" s="35" t="s">
        <v>47</v>
      </c>
    </row>
    <row r="88" spans="1:5" ht="89.25">
      <c r="A88" s="36" t="s">
        <v>51</v>
      </c>
      <c r="E88" s="37" t="s">
        <v>169</v>
      </c>
    </row>
    <row r="89" spans="1:5" ht="25.5">
      <c r="A89" t="s">
        <v>53</v>
      </c>
      <c r="E89" s="35" t="s">
        <v>145</v>
      </c>
    </row>
    <row r="90" spans="1:16" ht="12.75">
      <c r="A90" s="25" t="s">
        <v>45</v>
      </c>
      <c s="29" t="s">
        <v>170</v>
      </c>
      <c s="29" t="s">
        <v>171</v>
      </c>
      <c s="25" t="s">
        <v>47</v>
      </c>
      <c s="30" t="s">
        <v>172</v>
      </c>
      <c s="31" t="s">
        <v>115</v>
      </c>
      <c s="32">
        <v>496</v>
      </c>
      <c s="33">
        <v>0</v>
      </c>
      <c s="33">
        <f>ROUND(ROUND(H90,2)*ROUND(G90,3),2)</f>
      </c>
      <c r="O90">
        <f>(I90*21)/100</f>
      </c>
      <c t="s">
        <v>23</v>
      </c>
    </row>
    <row r="91" spans="1:5" ht="12.75">
      <c r="A91" s="34" t="s">
        <v>50</v>
      </c>
      <c r="E91" s="35" t="s">
        <v>47</v>
      </c>
    </row>
    <row r="92" spans="1:5" ht="89.25">
      <c r="A92" s="36" t="s">
        <v>51</v>
      </c>
      <c r="E92" s="37" t="s">
        <v>173</v>
      </c>
    </row>
    <row r="93" spans="1:5" ht="25.5">
      <c r="A93" t="s">
        <v>53</v>
      </c>
      <c r="E93" s="35" t="s">
        <v>150</v>
      </c>
    </row>
    <row r="94" spans="1:16" ht="12.75">
      <c r="A94" s="25" t="s">
        <v>45</v>
      </c>
      <c s="29" t="s">
        <v>174</v>
      </c>
      <c s="29" t="s">
        <v>175</v>
      </c>
      <c s="25" t="s">
        <v>47</v>
      </c>
      <c s="30" t="s">
        <v>176</v>
      </c>
      <c s="31" t="s">
        <v>106</v>
      </c>
      <c s="32">
        <v>1</v>
      </c>
      <c s="33">
        <v>0</v>
      </c>
      <c s="33">
        <f>ROUND(ROUND(H94,2)*ROUND(G94,3),2)</f>
      </c>
      <c r="O94">
        <f>(I94*21)/100</f>
      </c>
      <c t="s">
        <v>23</v>
      </c>
    </row>
    <row r="95" spans="1:5" ht="12.75">
      <c r="A95" s="34" t="s">
        <v>50</v>
      </c>
      <c r="E95" s="35" t="s">
        <v>47</v>
      </c>
    </row>
    <row r="96" spans="1:5" ht="102">
      <c r="A96" s="36" t="s">
        <v>51</v>
      </c>
      <c r="E96" s="37" t="s">
        <v>177</v>
      </c>
    </row>
    <row r="97" spans="1:5" ht="76.5">
      <c r="A97" t="s">
        <v>53</v>
      </c>
      <c r="E97" s="35" t="s">
        <v>141</v>
      </c>
    </row>
    <row r="98" spans="1:16" ht="12.75">
      <c r="A98" s="25" t="s">
        <v>45</v>
      </c>
      <c s="29" t="s">
        <v>178</v>
      </c>
      <c s="29" t="s">
        <v>179</v>
      </c>
      <c s="25" t="s">
        <v>47</v>
      </c>
      <c s="30" t="s">
        <v>180</v>
      </c>
      <c s="31" t="s">
        <v>106</v>
      </c>
      <c s="32">
        <v>1</v>
      </c>
      <c s="33">
        <v>0</v>
      </c>
      <c s="33">
        <f>ROUND(ROUND(H98,2)*ROUND(G98,3),2)</f>
      </c>
      <c r="O98">
        <f>(I98*21)/100</f>
      </c>
      <c t="s">
        <v>23</v>
      </c>
    </row>
    <row r="99" spans="1:5" ht="12.75">
      <c r="A99" s="34" t="s">
        <v>50</v>
      </c>
      <c r="E99" s="35" t="s">
        <v>47</v>
      </c>
    </row>
    <row r="100" spans="1:5" ht="102">
      <c r="A100" s="36" t="s">
        <v>51</v>
      </c>
      <c r="E100" s="37" t="s">
        <v>177</v>
      </c>
    </row>
    <row r="101" spans="1:5" ht="25.5">
      <c r="A101" t="s">
        <v>53</v>
      </c>
      <c r="E101" s="35" t="s">
        <v>145</v>
      </c>
    </row>
    <row r="102" spans="1:16" ht="12.75">
      <c r="A102" s="25" t="s">
        <v>45</v>
      </c>
      <c s="29" t="s">
        <v>181</v>
      </c>
      <c s="29" t="s">
        <v>182</v>
      </c>
      <c s="25" t="s">
        <v>47</v>
      </c>
      <c s="30" t="s">
        <v>183</v>
      </c>
      <c s="31" t="s">
        <v>115</v>
      </c>
      <c s="32">
        <v>244</v>
      </c>
      <c s="33">
        <v>0</v>
      </c>
      <c s="33">
        <f>ROUND(ROUND(H102,2)*ROUND(G102,3),2)</f>
      </c>
      <c r="O102">
        <f>(I102*21)/100</f>
      </c>
      <c t="s">
        <v>23</v>
      </c>
    </row>
    <row r="103" spans="1:5" ht="12.75">
      <c r="A103" s="34" t="s">
        <v>50</v>
      </c>
      <c r="E103" s="35" t="s">
        <v>47</v>
      </c>
    </row>
    <row r="104" spans="1:5" ht="89.25">
      <c r="A104" s="36" t="s">
        <v>51</v>
      </c>
      <c r="E104" s="37" t="s">
        <v>184</v>
      </c>
    </row>
    <row r="105" spans="1:5" ht="25.5">
      <c r="A105" t="s">
        <v>53</v>
      </c>
      <c r="E105" s="35" t="s">
        <v>150</v>
      </c>
    </row>
    <row r="106" spans="1:16" ht="12.75">
      <c r="A106" s="25" t="s">
        <v>45</v>
      </c>
      <c s="29" t="s">
        <v>185</v>
      </c>
      <c s="29" t="s">
        <v>186</v>
      </c>
      <c s="25" t="s">
        <v>47</v>
      </c>
      <c s="30" t="s">
        <v>187</v>
      </c>
      <c s="31" t="s">
        <v>106</v>
      </c>
      <c s="32">
        <v>9</v>
      </c>
      <c s="33">
        <v>0</v>
      </c>
      <c s="33">
        <f>ROUND(ROUND(H106,2)*ROUND(G106,3),2)</f>
      </c>
      <c r="O106">
        <f>(I106*21)/100</f>
      </c>
      <c t="s">
        <v>23</v>
      </c>
    </row>
    <row r="107" spans="1:5" ht="12.75">
      <c r="A107" s="34" t="s">
        <v>50</v>
      </c>
      <c r="E107" s="35" t="s">
        <v>47</v>
      </c>
    </row>
    <row r="108" spans="1:5" ht="114.75">
      <c r="A108" s="36" t="s">
        <v>51</v>
      </c>
      <c r="E108" s="37" t="s">
        <v>188</v>
      </c>
    </row>
    <row r="109" spans="1:5" ht="63.75">
      <c r="A109" t="s">
        <v>53</v>
      </c>
      <c r="E109" s="35" t="s">
        <v>189</v>
      </c>
    </row>
    <row r="110" spans="1:16" ht="12.75">
      <c r="A110" s="25" t="s">
        <v>45</v>
      </c>
      <c s="29" t="s">
        <v>190</v>
      </c>
      <c s="29" t="s">
        <v>191</v>
      </c>
      <c s="25" t="s">
        <v>47</v>
      </c>
      <c s="30" t="s">
        <v>192</v>
      </c>
      <c s="31" t="s">
        <v>106</v>
      </c>
      <c s="32">
        <v>9</v>
      </c>
      <c s="33">
        <v>0</v>
      </c>
      <c s="33">
        <f>ROUND(ROUND(H110,2)*ROUND(G110,3),2)</f>
      </c>
      <c r="O110">
        <f>(I110*21)/100</f>
      </c>
      <c t="s">
        <v>23</v>
      </c>
    </row>
    <row r="111" spans="1:5" ht="12.75">
      <c r="A111" s="34" t="s">
        <v>50</v>
      </c>
      <c r="E111" s="35" t="s">
        <v>47</v>
      </c>
    </row>
    <row r="112" spans="1:5" ht="114.75">
      <c r="A112" s="36" t="s">
        <v>51</v>
      </c>
      <c r="E112" s="37" t="s">
        <v>188</v>
      </c>
    </row>
    <row r="113" spans="1:5" ht="25.5">
      <c r="A113" t="s">
        <v>53</v>
      </c>
      <c r="E113" s="35" t="s">
        <v>145</v>
      </c>
    </row>
    <row r="114" spans="1:16" ht="12.75">
      <c r="A114" s="25" t="s">
        <v>45</v>
      </c>
      <c s="29" t="s">
        <v>193</v>
      </c>
      <c s="29" t="s">
        <v>194</v>
      </c>
      <c s="25" t="s">
        <v>47</v>
      </c>
      <c s="30" t="s">
        <v>195</v>
      </c>
      <c s="31" t="s">
        <v>115</v>
      </c>
      <c s="32">
        <v>1252</v>
      </c>
      <c s="33">
        <v>0</v>
      </c>
      <c s="33">
        <f>ROUND(ROUND(H114,2)*ROUND(G114,3),2)</f>
      </c>
      <c r="O114">
        <f>(I114*21)/100</f>
      </c>
      <c t="s">
        <v>23</v>
      </c>
    </row>
    <row r="115" spans="1:5" ht="12.75">
      <c r="A115" s="34" t="s">
        <v>50</v>
      </c>
      <c r="E115" s="35" t="s">
        <v>47</v>
      </c>
    </row>
    <row r="116" spans="1:5" ht="114.75">
      <c r="A116" s="36" t="s">
        <v>51</v>
      </c>
      <c r="E116" s="37" t="s">
        <v>196</v>
      </c>
    </row>
    <row r="117" spans="1:5" ht="25.5">
      <c r="A117" t="s">
        <v>53</v>
      </c>
      <c r="E117" s="35" t="s">
        <v>150</v>
      </c>
    </row>
    <row r="118" spans="1:16" ht="12.75">
      <c r="A118" s="25" t="s">
        <v>45</v>
      </c>
      <c s="29" t="s">
        <v>197</v>
      </c>
      <c s="29" t="s">
        <v>198</v>
      </c>
      <c s="25" t="s">
        <v>47</v>
      </c>
      <c s="30" t="s">
        <v>199</v>
      </c>
      <c s="31" t="s">
        <v>106</v>
      </c>
      <c s="32">
        <v>38</v>
      </c>
      <c s="33">
        <v>0</v>
      </c>
      <c s="33">
        <f>ROUND(ROUND(H118,2)*ROUND(G118,3),2)</f>
      </c>
      <c r="O118">
        <f>(I118*21)/100</f>
      </c>
      <c t="s">
        <v>23</v>
      </c>
    </row>
    <row r="119" spans="1:5" ht="12.75">
      <c r="A119" s="34" t="s">
        <v>50</v>
      </c>
      <c r="E119" s="35" t="s">
        <v>47</v>
      </c>
    </row>
    <row r="120" spans="1:5" ht="114.75">
      <c r="A120" s="36" t="s">
        <v>51</v>
      </c>
      <c r="E120" s="37" t="s">
        <v>200</v>
      </c>
    </row>
    <row r="121" spans="1:5" ht="63.75">
      <c r="A121" t="s">
        <v>53</v>
      </c>
      <c r="E121" s="35" t="s">
        <v>189</v>
      </c>
    </row>
    <row r="122" spans="1:16" ht="12.75">
      <c r="A122" s="25" t="s">
        <v>45</v>
      </c>
      <c s="29" t="s">
        <v>201</v>
      </c>
      <c s="29" t="s">
        <v>202</v>
      </c>
      <c s="25" t="s">
        <v>47</v>
      </c>
      <c s="30" t="s">
        <v>203</v>
      </c>
      <c s="31" t="s">
        <v>106</v>
      </c>
      <c s="32">
        <v>38</v>
      </c>
      <c s="33">
        <v>0</v>
      </c>
      <c s="33">
        <f>ROUND(ROUND(H122,2)*ROUND(G122,3),2)</f>
      </c>
      <c r="O122">
        <f>(I122*21)/100</f>
      </c>
      <c t="s">
        <v>23</v>
      </c>
    </row>
    <row r="123" spans="1:5" ht="12.75">
      <c r="A123" s="34" t="s">
        <v>50</v>
      </c>
      <c r="E123" s="35" t="s">
        <v>47</v>
      </c>
    </row>
    <row r="124" spans="1:5" ht="114.75">
      <c r="A124" s="36" t="s">
        <v>51</v>
      </c>
      <c r="E124" s="37" t="s">
        <v>200</v>
      </c>
    </row>
    <row r="125" spans="1:5" ht="25.5">
      <c r="A125" t="s">
        <v>53</v>
      </c>
      <c r="E125" s="35" t="s">
        <v>145</v>
      </c>
    </row>
    <row r="126" spans="1:16" ht="12.75">
      <c r="A126" s="25" t="s">
        <v>45</v>
      </c>
      <c s="29" t="s">
        <v>204</v>
      </c>
      <c s="29" t="s">
        <v>205</v>
      </c>
      <c s="25" t="s">
        <v>47</v>
      </c>
      <c s="30" t="s">
        <v>206</v>
      </c>
      <c s="31" t="s">
        <v>115</v>
      </c>
      <c s="32">
        <v>8092</v>
      </c>
      <c s="33">
        <v>0</v>
      </c>
      <c s="33">
        <f>ROUND(ROUND(H126,2)*ROUND(G126,3),2)</f>
      </c>
      <c r="O126">
        <f>(I126*21)/100</f>
      </c>
      <c t="s">
        <v>23</v>
      </c>
    </row>
    <row r="127" spans="1:5" ht="12.75">
      <c r="A127" s="34" t="s">
        <v>50</v>
      </c>
      <c r="E127" s="35" t="s">
        <v>47</v>
      </c>
    </row>
    <row r="128" spans="1:5" ht="114.75">
      <c r="A128" s="36" t="s">
        <v>51</v>
      </c>
      <c r="E128" s="37" t="s">
        <v>207</v>
      </c>
    </row>
    <row r="129" spans="1:5" ht="25.5">
      <c r="A129" t="s">
        <v>53</v>
      </c>
      <c r="E129" s="35" t="s">
        <v>150</v>
      </c>
    </row>
    <row r="130" spans="1:16" ht="12.75">
      <c r="A130" s="25" t="s">
        <v>45</v>
      </c>
      <c s="29" t="s">
        <v>208</v>
      </c>
      <c s="29" t="s">
        <v>209</v>
      </c>
      <c s="25" t="s">
        <v>47</v>
      </c>
      <c s="30" t="s">
        <v>210</v>
      </c>
      <c s="31" t="s">
        <v>211</v>
      </c>
      <c s="32">
        <v>48</v>
      </c>
      <c s="33">
        <v>0</v>
      </c>
      <c s="33">
        <f>ROUND(ROUND(H130,2)*ROUND(G130,3),2)</f>
      </c>
      <c r="O130">
        <f>(I130*21)/100</f>
      </c>
      <c t="s">
        <v>23</v>
      </c>
    </row>
    <row r="131" spans="1:5" ht="12.75">
      <c r="A131" s="34" t="s">
        <v>50</v>
      </c>
      <c r="E131" s="35" t="s">
        <v>47</v>
      </c>
    </row>
    <row r="132" spans="1:5" ht="38.25">
      <c r="A132" s="36" t="s">
        <v>51</v>
      </c>
      <c r="E132" s="37" t="s">
        <v>212</v>
      </c>
    </row>
    <row r="133" spans="1:5" ht="63.75">
      <c r="A133" t="s">
        <v>53</v>
      </c>
      <c r="E133" s="35" t="s">
        <v>189</v>
      </c>
    </row>
    <row r="134" spans="1:16" ht="12.75">
      <c r="A134" s="25" t="s">
        <v>45</v>
      </c>
      <c s="29" t="s">
        <v>213</v>
      </c>
      <c s="29" t="s">
        <v>214</v>
      </c>
      <c s="25" t="s">
        <v>47</v>
      </c>
      <c s="30" t="s">
        <v>215</v>
      </c>
      <c s="31" t="s">
        <v>211</v>
      </c>
      <c s="32">
        <v>48</v>
      </c>
      <c s="33">
        <v>0</v>
      </c>
      <c s="33">
        <f>ROUND(ROUND(H134,2)*ROUND(G134,3),2)</f>
      </c>
      <c r="O134">
        <f>(I134*21)/100</f>
      </c>
      <c t="s">
        <v>23</v>
      </c>
    </row>
    <row r="135" spans="1:5" ht="12.75">
      <c r="A135" s="34" t="s">
        <v>50</v>
      </c>
      <c r="E135" s="35" t="s">
        <v>47</v>
      </c>
    </row>
    <row r="136" spans="1:5" ht="51">
      <c r="A136" s="36" t="s">
        <v>51</v>
      </c>
      <c r="E136" s="37" t="s">
        <v>216</v>
      </c>
    </row>
    <row r="137" spans="1:5" ht="25.5">
      <c r="A137" t="s">
        <v>53</v>
      </c>
      <c r="E137" s="35" t="s">
        <v>145</v>
      </c>
    </row>
    <row r="138" spans="1:16" ht="12.75">
      <c r="A138" s="25" t="s">
        <v>45</v>
      </c>
      <c s="29" t="s">
        <v>217</v>
      </c>
      <c s="29" t="s">
        <v>218</v>
      </c>
      <c s="25" t="s">
        <v>47</v>
      </c>
      <c s="30" t="s">
        <v>219</v>
      </c>
      <c s="31" t="s">
        <v>220</v>
      </c>
      <c s="32">
        <v>11712</v>
      </c>
      <c s="33">
        <v>0</v>
      </c>
      <c s="33">
        <f>ROUND(ROUND(H138,2)*ROUND(G138,3),2)</f>
      </c>
      <c r="O138">
        <f>(I138*21)/100</f>
      </c>
      <c t="s">
        <v>23</v>
      </c>
    </row>
    <row r="139" spans="1:5" ht="12.75">
      <c r="A139" s="34" t="s">
        <v>50</v>
      </c>
      <c r="E139" s="35" t="s">
        <v>47</v>
      </c>
    </row>
    <row r="140" spans="1:5" ht="38.25">
      <c r="A140" s="36" t="s">
        <v>51</v>
      </c>
      <c r="E140" s="37" t="s">
        <v>221</v>
      </c>
    </row>
    <row r="141" spans="1:5" ht="25.5">
      <c r="A141" t="s">
        <v>53</v>
      </c>
      <c r="E141" s="35" t="s">
        <v>222</v>
      </c>
    </row>
    <row r="142" spans="1:16" ht="25.5">
      <c r="A142" s="25" t="s">
        <v>45</v>
      </c>
      <c s="29" t="s">
        <v>223</v>
      </c>
      <c s="29" t="s">
        <v>224</v>
      </c>
      <c s="25" t="s">
        <v>47</v>
      </c>
      <c s="30" t="s">
        <v>225</v>
      </c>
      <c s="31" t="s">
        <v>106</v>
      </c>
      <c s="32">
        <v>170</v>
      </c>
      <c s="33">
        <v>0</v>
      </c>
      <c s="33">
        <f>ROUND(ROUND(H142,2)*ROUND(G142,3),2)</f>
      </c>
      <c r="O142">
        <f>(I142*21)/100</f>
      </c>
      <c t="s">
        <v>23</v>
      </c>
    </row>
    <row r="143" spans="1:5" ht="12.75">
      <c r="A143" s="34" t="s">
        <v>50</v>
      </c>
      <c r="E143" s="35" t="s">
        <v>47</v>
      </c>
    </row>
    <row r="144" spans="1:5" ht="102">
      <c r="A144" s="36" t="s">
        <v>51</v>
      </c>
      <c r="E144" s="37" t="s">
        <v>226</v>
      </c>
    </row>
    <row r="145" spans="1:5" ht="63.75">
      <c r="A145" t="s">
        <v>53</v>
      </c>
      <c r="E145" s="35" t="s">
        <v>189</v>
      </c>
    </row>
    <row r="146" spans="1:16" ht="12.75">
      <c r="A146" s="25" t="s">
        <v>45</v>
      </c>
      <c s="29" t="s">
        <v>227</v>
      </c>
      <c s="29" t="s">
        <v>228</v>
      </c>
      <c s="25" t="s">
        <v>47</v>
      </c>
      <c s="30" t="s">
        <v>229</v>
      </c>
      <c s="31" t="s">
        <v>106</v>
      </c>
      <c s="32">
        <v>170</v>
      </c>
      <c s="33">
        <v>0</v>
      </c>
      <c s="33">
        <f>ROUND(ROUND(H146,2)*ROUND(G146,3),2)</f>
      </c>
      <c r="O146">
        <f>(I146*21)/100</f>
      </c>
      <c t="s">
        <v>23</v>
      </c>
    </row>
    <row r="147" spans="1:5" ht="12.75">
      <c r="A147" s="34" t="s">
        <v>50</v>
      </c>
      <c r="E147" s="35" t="s">
        <v>47</v>
      </c>
    </row>
    <row r="148" spans="1:5" ht="102">
      <c r="A148" s="36" t="s">
        <v>51</v>
      </c>
      <c r="E148" s="37" t="s">
        <v>226</v>
      </c>
    </row>
    <row r="149" spans="1:5" ht="25.5">
      <c r="A149" t="s">
        <v>53</v>
      </c>
      <c r="E149" s="35" t="s">
        <v>145</v>
      </c>
    </row>
    <row r="150" spans="1:16" ht="12.75">
      <c r="A150" s="25" t="s">
        <v>45</v>
      </c>
      <c s="29" t="s">
        <v>230</v>
      </c>
      <c s="29" t="s">
        <v>231</v>
      </c>
      <c s="25" t="s">
        <v>47</v>
      </c>
      <c s="30" t="s">
        <v>232</v>
      </c>
      <c s="31" t="s">
        <v>115</v>
      </c>
      <c s="32">
        <v>14360</v>
      </c>
      <c s="33">
        <v>0</v>
      </c>
      <c s="33">
        <f>ROUND(ROUND(H150,2)*ROUND(G150,3),2)</f>
      </c>
      <c r="O150">
        <f>(I150*21)/100</f>
      </c>
      <c t="s">
        <v>23</v>
      </c>
    </row>
    <row r="151" spans="1:5" ht="12.75">
      <c r="A151" s="34" t="s">
        <v>50</v>
      </c>
      <c r="E151" s="35" t="s">
        <v>47</v>
      </c>
    </row>
    <row r="152" spans="1:5" ht="114.75">
      <c r="A152" s="36" t="s">
        <v>51</v>
      </c>
      <c r="E152" s="37" t="s">
        <v>233</v>
      </c>
    </row>
    <row r="153" spans="1:5" ht="25.5">
      <c r="A153" t="s">
        <v>53</v>
      </c>
      <c r="E153" s="35" t="s">
        <v>150</v>
      </c>
    </row>
    <row r="154" spans="1:16" ht="12.75">
      <c r="A154" s="25" t="s">
        <v>45</v>
      </c>
      <c s="29" t="s">
        <v>234</v>
      </c>
      <c s="29" t="s">
        <v>235</v>
      </c>
      <c s="25" t="s">
        <v>47</v>
      </c>
      <c s="30" t="s">
        <v>236</v>
      </c>
      <c s="31" t="s">
        <v>106</v>
      </c>
      <c s="32">
        <v>132</v>
      </c>
      <c s="33">
        <v>0</v>
      </c>
      <c s="33">
        <f>ROUND(ROUND(H154,2)*ROUND(G154,3),2)</f>
      </c>
      <c r="O154">
        <f>(I154*21)/100</f>
      </c>
      <c t="s">
        <v>23</v>
      </c>
    </row>
    <row r="155" spans="1:5" ht="12.75">
      <c r="A155" s="34" t="s">
        <v>50</v>
      </c>
      <c r="E155" s="35" t="s">
        <v>47</v>
      </c>
    </row>
    <row r="156" spans="1:5" ht="89.25">
      <c r="A156" s="36" t="s">
        <v>51</v>
      </c>
      <c r="E156" s="37" t="s">
        <v>237</v>
      </c>
    </row>
    <row r="157" spans="1:5" ht="63.75">
      <c r="A157" t="s">
        <v>53</v>
      </c>
      <c r="E157" s="35" t="s">
        <v>189</v>
      </c>
    </row>
    <row r="158" spans="1:16" ht="12.75">
      <c r="A158" s="25" t="s">
        <v>45</v>
      </c>
      <c s="29" t="s">
        <v>238</v>
      </c>
      <c s="29" t="s">
        <v>239</v>
      </c>
      <c s="25" t="s">
        <v>47</v>
      </c>
      <c s="30" t="s">
        <v>240</v>
      </c>
      <c s="31" t="s">
        <v>106</v>
      </c>
      <c s="32">
        <v>132</v>
      </c>
      <c s="33">
        <v>0</v>
      </c>
      <c s="33">
        <f>ROUND(ROUND(H158,2)*ROUND(G158,3),2)</f>
      </c>
      <c r="O158">
        <f>(I158*21)/100</f>
      </c>
      <c t="s">
        <v>23</v>
      </c>
    </row>
    <row r="159" spans="1:5" ht="12.75">
      <c r="A159" s="34" t="s">
        <v>50</v>
      </c>
      <c r="E159" s="35" t="s">
        <v>47</v>
      </c>
    </row>
    <row r="160" spans="1:5" ht="89.25">
      <c r="A160" s="36" t="s">
        <v>51</v>
      </c>
      <c r="E160" s="37" t="s">
        <v>237</v>
      </c>
    </row>
    <row r="161" spans="1:5" ht="25.5">
      <c r="A161" t="s">
        <v>53</v>
      </c>
      <c r="E161" s="35" t="s">
        <v>145</v>
      </c>
    </row>
    <row r="162" spans="1:16" ht="12.75">
      <c r="A162" s="25" t="s">
        <v>45</v>
      </c>
      <c s="29" t="s">
        <v>241</v>
      </c>
      <c s="29" t="s">
        <v>242</v>
      </c>
      <c s="25" t="s">
        <v>47</v>
      </c>
      <c s="30" t="s">
        <v>243</v>
      </c>
      <c s="31" t="s">
        <v>115</v>
      </c>
      <c s="32">
        <v>6268</v>
      </c>
      <c s="33">
        <v>0</v>
      </c>
      <c s="33">
        <f>ROUND(ROUND(H162,2)*ROUND(G162,3),2)</f>
      </c>
      <c r="O162">
        <f>(I162*21)/100</f>
      </c>
      <c t="s">
        <v>23</v>
      </c>
    </row>
    <row r="163" spans="1:5" ht="12.75">
      <c r="A163" s="34" t="s">
        <v>50</v>
      </c>
      <c r="E163" s="35" t="s">
        <v>47</v>
      </c>
    </row>
    <row r="164" spans="1:5" ht="102">
      <c r="A164" s="36" t="s">
        <v>51</v>
      </c>
      <c r="E164" s="37" t="s">
        <v>244</v>
      </c>
    </row>
    <row r="165" spans="1:5" ht="25.5">
      <c r="A165" t="s">
        <v>53</v>
      </c>
      <c r="E165" s="35" t="s">
        <v>150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0+O8+O57+O182+O211+O236+O293+O366+O411+O444</f>
      </c>
      <c t="s">
        <v>22</v>
      </c>
    </row>
    <row r="3" spans="1:16" ht="15" customHeight="1">
      <c r="A3" t="s">
        <v>12</v>
      </c>
      <c s="12" t="s">
        <v>14</v>
      </c>
      <c s="13" t="s">
        <v>15</v>
      </c>
      <c s="1"/>
      <c s="14" t="s">
        <v>16</v>
      </c>
      <c s="1"/>
      <c s="9"/>
      <c s="8" t="s">
        <v>245</v>
      </c>
      <c s="38">
        <f>0+I8+I57+I182+I211+I236+I293+I366+I411+I444</f>
      </c>
      <c r="O3" t="s">
        <v>19</v>
      </c>
      <c t="s">
        <v>23</v>
      </c>
    </row>
    <row r="4" spans="1:16" ht="15" customHeight="1">
      <c r="A4" t="s">
        <v>17</v>
      </c>
      <c s="16" t="s">
        <v>18</v>
      </c>
      <c s="17" t="s">
        <v>245</v>
      </c>
      <c s="6"/>
      <c s="18" t="s">
        <v>246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f>
      </c>
      <c>
        <f>0+O9+O13+O17+O21+O25+O29+O33+O37+O41+O45+O49+O53</f>
      </c>
    </row>
    <row r="9" spans="1:16" ht="12.75">
      <c r="A9" s="25" t="s">
        <v>45</v>
      </c>
      <c s="29" t="s">
        <v>29</v>
      </c>
      <c s="29" t="s">
        <v>247</v>
      </c>
      <c s="25" t="s">
        <v>47</v>
      </c>
      <c s="30" t="s">
        <v>248</v>
      </c>
      <c s="31" t="s">
        <v>249</v>
      </c>
      <c s="32">
        <v>430.505</v>
      </c>
      <c s="33">
        <v>0</v>
      </c>
      <c s="33">
        <f>ROUND(ROUND(H9,2)*ROUND(G9,3),2)</f>
      </c>
      <c r="O9">
        <f>(I9*21)/100</f>
      </c>
      <c t="s">
        <v>23</v>
      </c>
    </row>
    <row r="10" spans="1:5" ht="12.75">
      <c r="A10" s="34" t="s">
        <v>50</v>
      </c>
      <c r="E10" s="35" t="s">
        <v>47</v>
      </c>
    </row>
    <row r="11" spans="1:5" ht="178.5">
      <c r="A11" s="36" t="s">
        <v>51</v>
      </c>
      <c r="E11" s="37" t="s">
        <v>250</v>
      </c>
    </row>
    <row r="12" spans="1:5" ht="25.5">
      <c r="A12" t="s">
        <v>53</v>
      </c>
      <c r="E12" s="35" t="s">
        <v>251</v>
      </c>
    </row>
    <row r="13" spans="1:16" ht="12.75">
      <c r="A13" s="25" t="s">
        <v>45</v>
      </c>
      <c s="29" t="s">
        <v>23</v>
      </c>
      <c s="29" t="s">
        <v>252</v>
      </c>
      <c s="25" t="s">
        <v>47</v>
      </c>
      <c s="30" t="s">
        <v>253</v>
      </c>
      <c s="31" t="s">
        <v>254</v>
      </c>
      <c s="32">
        <v>1574.663</v>
      </c>
      <c s="33">
        <v>0</v>
      </c>
      <c s="33">
        <f>ROUND(ROUND(H13,2)*ROUND(G13,3),2)</f>
      </c>
      <c r="O13">
        <f>(I13*21)/100</f>
      </c>
      <c t="s">
        <v>23</v>
      </c>
    </row>
    <row r="14" spans="1:5" ht="12.75">
      <c r="A14" s="34" t="s">
        <v>50</v>
      </c>
      <c r="E14" s="35" t="s">
        <v>47</v>
      </c>
    </row>
    <row r="15" spans="1:5" ht="165.75">
      <c r="A15" s="36" t="s">
        <v>51</v>
      </c>
      <c r="E15" s="37" t="s">
        <v>255</v>
      </c>
    </row>
    <row r="16" spans="1:5" ht="25.5">
      <c r="A16" t="s">
        <v>53</v>
      </c>
      <c r="E16" s="35" t="s">
        <v>251</v>
      </c>
    </row>
    <row r="17" spans="1:16" ht="12.75">
      <c r="A17" s="25" t="s">
        <v>45</v>
      </c>
      <c s="29" t="s">
        <v>22</v>
      </c>
      <c s="29" t="s">
        <v>256</v>
      </c>
      <c s="25" t="s">
        <v>47</v>
      </c>
      <c s="30" t="s">
        <v>257</v>
      </c>
      <c s="31" t="s">
        <v>254</v>
      </c>
      <c s="32">
        <v>9.196</v>
      </c>
      <c s="33">
        <v>0</v>
      </c>
      <c s="33">
        <f>ROUND(ROUND(H17,2)*ROUND(G17,3),2)</f>
      </c>
      <c r="O17">
        <f>(I17*21)/100</f>
      </c>
      <c t="s">
        <v>23</v>
      </c>
    </row>
    <row r="18" spans="1:5" ht="12.75">
      <c r="A18" s="34" t="s">
        <v>50</v>
      </c>
      <c r="E18" s="35" t="s">
        <v>47</v>
      </c>
    </row>
    <row r="19" spans="1:5" ht="51">
      <c r="A19" s="36" t="s">
        <v>51</v>
      </c>
      <c r="E19" s="37" t="s">
        <v>258</v>
      </c>
    </row>
    <row r="20" spans="1:5" ht="25.5">
      <c r="A20" t="s">
        <v>53</v>
      </c>
      <c r="E20" s="35" t="s">
        <v>251</v>
      </c>
    </row>
    <row r="21" spans="1:16" ht="12.75">
      <c r="A21" s="25" t="s">
        <v>45</v>
      </c>
      <c s="29" t="s">
        <v>33</v>
      </c>
      <c s="29" t="s">
        <v>96</v>
      </c>
      <c s="25" t="s">
        <v>47</v>
      </c>
      <c s="30" t="s">
        <v>97</v>
      </c>
      <c s="31" t="s">
        <v>58</v>
      </c>
      <c s="32">
        <v>1</v>
      </c>
      <c s="33">
        <v>0</v>
      </c>
      <c s="33">
        <f>ROUND(ROUND(H21,2)*ROUND(G21,3),2)</f>
      </c>
      <c r="O21">
        <f>(I21*21)/100</f>
      </c>
      <c t="s">
        <v>23</v>
      </c>
    </row>
    <row r="22" spans="1:5" ht="12.75">
      <c r="A22" s="34" t="s">
        <v>50</v>
      </c>
      <c r="E22" s="35" t="s">
        <v>47</v>
      </c>
    </row>
    <row r="23" spans="1:5" ht="114.75">
      <c r="A23" s="36" t="s">
        <v>51</v>
      </c>
      <c r="E23" s="37" t="s">
        <v>259</v>
      </c>
    </row>
    <row r="24" spans="1:5" ht="12.75">
      <c r="A24" t="s">
        <v>53</v>
      </c>
      <c r="E24" s="35" t="s">
        <v>60</v>
      </c>
    </row>
    <row r="25" spans="1:16" ht="12.75">
      <c r="A25" s="25" t="s">
        <v>45</v>
      </c>
      <c s="29" t="s">
        <v>35</v>
      </c>
      <c s="29" t="s">
        <v>260</v>
      </c>
      <c s="25" t="s">
        <v>47</v>
      </c>
      <c s="30" t="s">
        <v>261</v>
      </c>
      <c s="31" t="s">
        <v>58</v>
      </c>
      <c s="32">
        <v>1</v>
      </c>
      <c s="33">
        <v>0</v>
      </c>
      <c s="33">
        <f>ROUND(ROUND(H25,2)*ROUND(G25,3),2)</f>
      </c>
      <c r="O25">
        <f>(I25*21)/100</f>
      </c>
      <c t="s">
        <v>23</v>
      </c>
    </row>
    <row r="26" spans="1:5" ht="12.75">
      <c r="A26" s="34" t="s">
        <v>50</v>
      </c>
      <c r="E26" s="35" t="s">
        <v>47</v>
      </c>
    </row>
    <row r="27" spans="1:5" ht="89.25">
      <c r="A27" s="36" t="s">
        <v>51</v>
      </c>
      <c r="E27" s="37" t="s">
        <v>262</v>
      </c>
    </row>
    <row r="28" spans="1:5" ht="12.75">
      <c r="A28" t="s">
        <v>53</v>
      </c>
      <c r="E28" s="35" t="s">
        <v>76</v>
      </c>
    </row>
    <row r="29" spans="1:16" ht="12.75">
      <c r="A29" s="25" t="s">
        <v>45</v>
      </c>
      <c s="29" t="s">
        <v>37</v>
      </c>
      <c s="29" t="s">
        <v>61</v>
      </c>
      <c s="25" t="s">
        <v>47</v>
      </c>
      <c s="30" t="s">
        <v>62</v>
      </c>
      <c s="31" t="s">
        <v>58</v>
      </c>
      <c s="32">
        <v>1</v>
      </c>
      <c s="33">
        <v>0</v>
      </c>
      <c s="33">
        <f>ROUND(ROUND(H29,2)*ROUND(G29,3),2)</f>
      </c>
      <c r="O29">
        <f>(I29*21)/100</f>
      </c>
      <c t="s">
        <v>23</v>
      </c>
    </row>
    <row r="30" spans="1:5" ht="12.75">
      <c r="A30" s="34" t="s">
        <v>50</v>
      </c>
      <c r="E30" s="35" t="s">
        <v>47</v>
      </c>
    </row>
    <row r="31" spans="1:5" ht="127.5">
      <c r="A31" s="36" t="s">
        <v>51</v>
      </c>
      <c r="E31" s="37" t="s">
        <v>263</v>
      </c>
    </row>
    <row r="32" spans="1:5" ht="38.25">
      <c r="A32" t="s">
        <v>53</v>
      </c>
      <c r="E32" s="35" t="s">
        <v>64</v>
      </c>
    </row>
    <row r="33" spans="1:16" ht="12.75">
      <c r="A33" s="25" t="s">
        <v>45</v>
      </c>
      <c s="29" t="s">
        <v>77</v>
      </c>
      <c s="29" t="s">
        <v>264</v>
      </c>
      <c s="25" t="s">
        <v>47</v>
      </c>
      <c s="30" t="s">
        <v>265</v>
      </c>
      <c s="31" t="s">
        <v>58</v>
      </c>
      <c s="32">
        <v>1</v>
      </c>
      <c s="33">
        <v>0</v>
      </c>
      <c s="33">
        <f>ROUND(ROUND(H33,2)*ROUND(G33,3),2)</f>
      </c>
      <c r="O33">
        <f>(I33*21)/100</f>
      </c>
      <c t="s">
        <v>23</v>
      </c>
    </row>
    <row r="34" spans="1:5" ht="12.75">
      <c r="A34" s="34" t="s">
        <v>50</v>
      </c>
      <c r="E34" s="35" t="s">
        <v>47</v>
      </c>
    </row>
    <row r="35" spans="1:5" ht="102">
      <c r="A35" s="36" t="s">
        <v>51</v>
      </c>
      <c r="E35" s="37" t="s">
        <v>266</v>
      </c>
    </row>
    <row r="36" spans="1:5" ht="12.75">
      <c r="A36" t="s">
        <v>53</v>
      </c>
      <c r="E36" s="35" t="s">
        <v>76</v>
      </c>
    </row>
    <row r="37" spans="1:16" ht="12.75">
      <c r="A37" s="25" t="s">
        <v>45</v>
      </c>
      <c s="29" t="s">
        <v>82</v>
      </c>
      <c s="29" t="s">
        <v>267</v>
      </c>
      <c s="25" t="s">
        <v>47</v>
      </c>
      <c s="30" t="s">
        <v>268</v>
      </c>
      <c s="31" t="s">
        <v>106</v>
      </c>
      <c s="32">
        <v>1</v>
      </c>
      <c s="33">
        <v>0</v>
      </c>
      <c s="33">
        <f>ROUND(ROUND(H37,2)*ROUND(G37,3),2)</f>
      </c>
      <c r="O37">
        <f>(I37*21)/100</f>
      </c>
      <c t="s">
        <v>23</v>
      </c>
    </row>
    <row r="38" spans="1:5" ht="12.75">
      <c r="A38" s="34" t="s">
        <v>50</v>
      </c>
      <c r="E38" s="35" t="s">
        <v>47</v>
      </c>
    </row>
    <row r="39" spans="1:5" ht="76.5">
      <c r="A39" s="36" t="s">
        <v>51</v>
      </c>
      <c r="E39" s="37" t="s">
        <v>269</v>
      </c>
    </row>
    <row r="40" spans="1:5" ht="12.75">
      <c r="A40" t="s">
        <v>53</v>
      </c>
      <c r="E40" s="35" t="s">
        <v>76</v>
      </c>
    </row>
    <row r="41" spans="1:16" ht="12.75">
      <c r="A41" s="25" t="s">
        <v>45</v>
      </c>
      <c s="29" t="s">
        <v>40</v>
      </c>
      <c s="29" t="s">
        <v>99</v>
      </c>
      <c s="25" t="s">
        <v>47</v>
      </c>
      <c s="30" t="s">
        <v>100</v>
      </c>
      <c s="31" t="s">
        <v>58</v>
      </c>
      <c s="32">
        <v>1</v>
      </c>
      <c s="33">
        <v>0</v>
      </c>
      <c s="33">
        <f>ROUND(ROUND(H41,2)*ROUND(G41,3),2)</f>
      </c>
      <c r="O41">
        <f>(I41*21)/100</f>
      </c>
      <c t="s">
        <v>23</v>
      </c>
    </row>
    <row r="42" spans="1:5" ht="12.75">
      <c r="A42" s="34" t="s">
        <v>50</v>
      </c>
      <c r="E42" s="35" t="s">
        <v>47</v>
      </c>
    </row>
    <row r="43" spans="1:5" ht="102">
      <c r="A43" s="36" t="s">
        <v>51</v>
      </c>
      <c r="E43" s="37" t="s">
        <v>270</v>
      </c>
    </row>
    <row r="44" spans="1:5" ht="12.75">
      <c r="A44" t="s">
        <v>53</v>
      </c>
      <c r="E44" s="35" t="s">
        <v>76</v>
      </c>
    </row>
    <row r="45" spans="1:16" ht="12.75">
      <c r="A45" s="25" t="s">
        <v>45</v>
      </c>
      <c s="29" t="s">
        <v>42</v>
      </c>
      <c s="29" t="s">
        <v>271</v>
      </c>
      <c s="25" t="s">
        <v>47</v>
      </c>
      <c s="30" t="s">
        <v>272</v>
      </c>
      <c s="31" t="s">
        <v>106</v>
      </c>
      <c s="32">
        <v>1</v>
      </c>
      <c s="33">
        <v>0</v>
      </c>
      <c s="33">
        <f>ROUND(ROUND(H45,2)*ROUND(G45,3),2)</f>
      </c>
      <c r="O45">
        <f>(I45*21)/100</f>
      </c>
      <c t="s">
        <v>23</v>
      </c>
    </row>
    <row r="46" spans="1:5" ht="12.75">
      <c r="A46" s="34" t="s">
        <v>50</v>
      </c>
      <c r="E46" s="35" t="s">
        <v>47</v>
      </c>
    </row>
    <row r="47" spans="1:5" ht="102">
      <c r="A47" s="36" t="s">
        <v>51</v>
      </c>
      <c r="E47" s="37" t="s">
        <v>273</v>
      </c>
    </row>
    <row r="48" spans="1:5" ht="51">
      <c r="A48" t="s">
        <v>53</v>
      </c>
      <c r="E48" s="35" t="s">
        <v>274</v>
      </c>
    </row>
    <row r="49" spans="1:16" ht="12.75">
      <c r="A49" s="25" t="s">
        <v>45</v>
      </c>
      <c s="29" t="s">
        <v>126</v>
      </c>
      <c s="29" t="s">
        <v>78</v>
      </c>
      <c s="25" t="s">
        <v>56</v>
      </c>
      <c s="30" t="s">
        <v>79</v>
      </c>
      <c s="31" t="s">
        <v>58</v>
      </c>
      <c s="32">
        <v>1</v>
      </c>
      <c s="33">
        <v>0</v>
      </c>
      <c s="33">
        <f>ROUND(ROUND(H49,2)*ROUND(G49,3),2)</f>
      </c>
      <c r="O49">
        <f>(I49*21)/100</f>
      </c>
      <c t="s">
        <v>23</v>
      </c>
    </row>
    <row r="50" spans="1:5" ht="12.75">
      <c r="A50" s="34" t="s">
        <v>50</v>
      </c>
      <c r="E50" s="35" t="s">
        <v>47</v>
      </c>
    </row>
    <row r="51" spans="1:5" ht="63.75">
      <c r="A51" s="36" t="s">
        <v>51</v>
      </c>
      <c r="E51" s="37" t="s">
        <v>275</v>
      </c>
    </row>
    <row r="52" spans="1:5" ht="89.25">
      <c r="A52" t="s">
        <v>53</v>
      </c>
      <c r="E52" s="35" t="s">
        <v>81</v>
      </c>
    </row>
    <row r="53" spans="1:16" ht="12.75">
      <c r="A53" s="25" t="s">
        <v>45</v>
      </c>
      <c s="29" t="s">
        <v>132</v>
      </c>
      <c s="29" t="s">
        <v>78</v>
      </c>
      <c s="25" t="s">
        <v>276</v>
      </c>
      <c s="30" t="s">
        <v>79</v>
      </c>
      <c s="31" t="s">
        <v>58</v>
      </c>
      <c s="32">
        <v>1</v>
      </c>
      <c s="33">
        <v>0</v>
      </c>
      <c s="33">
        <f>ROUND(ROUND(H53,2)*ROUND(G53,3),2)</f>
      </c>
      <c r="O53">
        <f>(I53*21)/100</f>
      </c>
      <c t="s">
        <v>23</v>
      </c>
    </row>
    <row r="54" spans="1:5" ht="12.75">
      <c r="A54" s="34" t="s">
        <v>50</v>
      </c>
      <c r="E54" s="35" t="s">
        <v>47</v>
      </c>
    </row>
    <row r="55" spans="1:5" ht="63.75">
      <c r="A55" s="36" t="s">
        <v>51</v>
      </c>
      <c r="E55" s="37" t="s">
        <v>277</v>
      </c>
    </row>
    <row r="56" spans="1:5" ht="89.25">
      <c r="A56" t="s">
        <v>53</v>
      </c>
      <c r="E56" s="35" t="s">
        <v>81</v>
      </c>
    </row>
    <row r="57" spans="1:18" ht="12.75" customHeight="1">
      <c r="A57" s="6" t="s">
        <v>43</v>
      </c>
      <c s="6"/>
      <c s="40" t="s">
        <v>29</v>
      </c>
      <c s="6"/>
      <c s="27" t="s">
        <v>278</v>
      </c>
      <c s="6"/>
      <c s="6"/>
      <c s="6"/>
      <c s="41">
        <f>0+Q57</f>
      </c>
      <c r="O57">
        <f>0+R57</f>
      </c>
      <c r="Q57">
        <f>0+I58+I62+I66+I70+I74+I78+I82+I86+I90+I94+I98+I102+I106+I110+I114+I118+I122+I126+I130+I134+I138+I142+I146+I150+I154+I158+I162+I166+I170+I174+I178</f>
      </c>
      <c>
        <f>0+O58+O62+O66+O70+O74+O78+O82+O86+O90+O94+O98+O102+O106+O110+O114+O118+O122+O126+O130+O134+O138+O142+O146+O150+O154+O158+O162+O166+O170+O174+O178</f>
      </c>
    </row>
    <row r="58" spans="1:16" ht="12.75">
      <c r="A58" s="25" t="s">
        <v>45</v>
      </c>
      <c s="29" t="s">
        <v>137</v>
      </c>
      <c s="29" t="s">
        <v>279</v>
      </c>
      <c s="25" t="s">
        <v>47</v>
      </c>
      <c s="30" t="s">
        <v>280</v>
      </c>
      <c s="31" t="s">
        <v>129</v>
      </c>
      <c s="32">
        <v>2244</v>
      </c>
      <c s="33">
        <v>0</v>
      </c>
      <c s="33">
        <f>ROUND(ROUND(H58,2)*ROUND(G58,3),2)</f>
      </c>
      <c r="O58">
        <f>(I58*21)/100</f>
      </c>
      <c t="s">
        <v>23</v>
      </c>
    </row>
    <row r="59" spans="1:5" ht="12.75">
      <c r="A59" s="34" t="s">
        <v>50</v>
      </c>
      <c r="E59" s="35" t="s">
        <v>47</v>
      </c>
    </row>
    <row r="60" spans="1:5" ht="63.75">
      <c r="A60" s="36" t="s">
        <v>51</v>
      </c>
      <c r="E60" s="37" t="s">
        <v>281</v>
      </c>
    </row>
    <row r="61" spans="1:5" ht="12.75">
      <c r="A61" t="s">
        <v>53</v>
      </c>
      <c r="E61" s="35" t="s">
        <v>282</v>
      </c>
    </row>
    <row r="62" spans="1:16" ht="12.75">
      <c r="A62" s="25" t="s">
        <v>45</v>
      </c>
      <c s="29" t="s">
        <v>142</v>
      </c>
      <c s="29" t="s">
        <v>283</v>
      </c>
      <c s="25" t="s">
        <v>47</v>
      </c>
      <c s="30" t="s">
        <v>284</v>
      </c>
      <c s="31" t="s">
        <v>129</v>
      </c>
      <c s="32">
        <v>250</v>
      </c>
      <c s="33">
        <v>0</v>
      </c>
      <c s="33">
        <f>ROUND(ROUND(H62,2)*ROUND(G62,3),2)</f>
      </c>
      <c r="O62">
        <f>(I62*21)/100</f>
      </c>
      <c t="s">
        <v>23</v>
      </c>
    </row>
    <row r="63" spans="1:5" ht="12.75">
      <c r="A63" s="34" t="s">
        <v>50</v>
      </c>
      <c r="E63" s="35" t="s">
        <v>47</v>
      </c>
    </row>
    <row r="64" spans="1:5" ht="51">
      <c r="A64" s="36" t="s">
        <v>51</v>
      </c>
      <c r="E64" s="37" t="s">
        <v>285</v>
      </c>
    </row>
    <row r="65" spans="1:5" ht="38.25">
      <c r="A65" t="s">
        <v>53</v>
      </c>
      <c r="E65" s="35" t="s">
        <v>286</v>
      </c>
    </row>
    <row r="66" spans="1:16" ht="12.75">
      <c r="A66" s="25" t="s">
        <v>45</v>
      </c>
      <c s="29" t="s">
        <v>146</v>
      </c>
      <c s="29" t="s">
        <v>287</v>
      </c>
      <c s="25" t="s">
        <v>47</v>
      </c>
      <c s="30" t="s">
        <v>288</v>
      </c>
      <c s="31" t="s">
        <v>106</v>
      </c>
      <c s="32">
        <v>10</v>
      </c>
      <c s="33">
        <v>0</v>
      </c>
      <c s="33">
        <f>ROUND(ROUND(H66,2)*ROUND(G66,3),2)</f>
      </c>
      <c r="O66">
        <f>(I66*21)/100</f>
      </c>
      <c t="s">
        <v>23</v>
      </c>
    </row>
    <row r="67" spans="1:5" ht="12.75">
      <c r="A67" s="34" t="s">
        <v>50</v>
      </c>
      <c r="E67" s="35" t="s">
        <v>47</v>
      </c>
    </row>
    <row r="68" spans="1:5" ht="51">
      <c r="A68" s="36" t="s">
        <v>51</v>
      </c>
      <c r="E68" s="37" t="s">
        <v>289</v>
      </c>
    </row>
    <row r="69" spans="1:5" ht="165.75">
      <c r="A69" t="s">
        <v>53</v>
      </c>
      <c r="E69" s="35" t="s">
        <v>290</v>
      </c>
    </row>
    <row r="70" spans="1:16" ht="12.75">
      <c r="A70" s="25" t="s">
        <v>45</v>
      </c>
      <c s="29" t="s">
        <v>151</v>
      </c>
      <c s="29" t="s">
        <v>291</v>
      </c>
      <c s="25" t="s">
        <v>47</v>
      </c>
      <c s="30" t="s">
        <v>292</v>
      </c>
      <c s="31" t="s">
        <v>249</v>
      </c>
      <c s="32">
        <v>66.685</v>
      </c>
      <c s="33">
        <v>0</v>
      </c>
      <c s="33">
        <f>ROUND(ROUND(H70,2)*ROUND(G70,3),2)</f>
      </c>
      <c r="O70">
        <f>(I70*21)/100</f>
      </c>
      <c t="s">
        <v>23</v>
      </c>
    </row>
    <row r="71" spans="1:5" ht="12.75">
      <c r="A71" s="34" t="s">
        <v>50</v>
      </c>
      <c r="E71" s="35" t="s">
        <v>47</v>
      </c>
    </row>
    <row r="72" spans="1:5" ht="165.75">
      <c r="A72" s="36" t="s">
        <v>51</v>
      </c>
      <c r="E72" s="37" t="s">
        <v>293</v>
      </c>
    </row>
    <row r="73" spans="1:5" ht="63.75">
      <c r="A73" t="s">
        <v>53</v>
      </c>
      <c r="E73" s="35" t="s">
        <v>294</v>
      </c>
    </row>
    <row r="74" spans="1:16" ht="12.75">
      <c r="A74" s="25" t="s">
        <v>45</v>
      </c>
      <c s="29" t="s">
        <v>155</v>
      </c>
      <c s="29" t="s">
        <v>295</v>
      </c>
      <c s="25" t="s">
        <v>47</v>
      </c>
      <c s="30" t="s">
        <v>296</v>
      </c>
      <c s="31" t="s">
        <v>249</v>
      </c>
      <c s="32">
        <v>15.204</v>
      </c>
      <c s="33">
        <v>0</v>
      </c>
      <c s="33">
        <f>ROUND(ROUND(H74,2)*ROUND(G74,3),2)</f>
      </c>
      <c r="O74">
        <f>(I74*21)/100</f>
      </c>
      <c t="s">
        <v>23</v>
      </c>
    </row>
    <row r="75" spans="1:5" ht="12.75">
      <c r="A75" s="34" t="s">
        <v>50</v>
      </c>
      <c r="E75" s="35" t="s">
        <v>47</v>
      </c>
    </row>
    <row r="76" spans="1:5" ht="76.5">
      <c r="A76" s="36" t="s">
        <v>51</v>
      </c>
      <c r="E76" s="37" t="s">
        <v>297</v>
      </c>
    </row>
    <row r="77" spans="1:5" ht="63.75">
      <c r="A77" t="s">
        <v>53</v>
      </c>
      <c r="E77" s="35" t="s">
        <v>294</v>
      </c>
    </row>
    <row r="78" spans="1:16" ht="12.75">
      <c r="A78" s="25" t="s">
        <v>45</v>
      </c>
      <c s="29" t="s">
        <v>158</v>
      </c>
      <c s="29" t="s">
        <v>298</v>
      </c>
      <c s="25" t="s">
        <v>47</v>
      </c>
      <c s="30" t="s">
        <v>299</v>
      </c>
      <c s="31" t="s">
        <v>249</v>
      </c>
      <c s="32">
        <v>9.78</v>
      </c>
      <c s="33">
        <v>0</v>
      </c>
      <c s="33">
        <f>ROUND(ROUND(H78,2)*ROUND(G78,3),2)</f>
      </c>
      <c r="O78">
        <f>(I78*21)/100</f>
      </c>
      <c t="s">
        <v>23</v>
      </c>
    </row>
    <row r="79" spans="1:5" ht="12.75">
      <c r="A79" s="34" t="s">
        <v>50</v>
      </c>
      <c r="E79" s="35" t="s">
        <v>47</v>
      </c>
    </row>
    <row r="80" spans="1:5" ht="102">
      <c r="A80" s="36" t="s">
        <v>51</v>
      </c>
      <c r="E80" s="37" t="s">
        <v>300</v>
      </c>
    </row>
    <row r="81" spans="1:5" ht="63.75">
      <c r="A81" t="s">
        <v>53</v>
      </c>
      <c r="E81" s="35" t="s">
        <v>294</v>
      </c>
    </row>
    <row r="82" spans="1:16" ht="25.5">
      <c r="A82" s="25" t="s">
        <v>45</v>
      </c>
      <c s="29" t="s">
        <v>162</v>
      </c>
      <c s="29" t="s">
        <v>301</v>
      </c>
      <c s="25" t="s">
        <v>47</v>
      </c>
      <c s="30" t="s">
        <v>302</v>
      </c>
      <c s="31" t="s">
        <v>249</v>
      </c>
      <c s="32">
        <v>95.946</v>
      </c>
      <c s="33">
        <v>0</v>
      </c>
      <c s="33">
        <f>ROUND(ROUND(H82,2)*ROUND(G82,3),2)</f>
      </c>
      <c r="O82">
        <f>(I82*21)/100</f>
      </c>
      <c t="s">
        <v>23</v>
      </c>
    </row>
    <row r="83" spans="1:5" ht="12.75">
      <c r="A83" s="34" t="s">
        <v>50</v>
      </c>
      <c r="E83" s="35" t="s">
        <v>47</v>
      </c>
    </row>
    <row r="84" spans="1:5" ht="153">
      <c r="A84" s="36" t="s">
        <v>51</v>
      </c>
      <c r="E84" s="37" t="s">
        <v>303</v>
      </c>
    </row>
    <row r="85" spans="1:5" ht="63.75">
      <c r="A85" t="s">
        <v>53</v>
      </c>
      <c r="E85" s="35" t="s">
        <v>294</v>
      </c>
    </row>
    <row r="86" spans="1:16" ht="12.75">
      <c r="A86" s="25" t="s">
        <v>45</v>
      </c>
      <c s="29" t="s">
        <v>166</v>
      </c>
      <c s="29" t="s">
        <v>304</v>
      </c>
      <c s="25" t="s">
        <v>47</v>
      </c>
      <c s="30" t="s">
        <v>305</v>
      </c>
      <c s="31" t="s">
        <v>211</v>
      </c>
      <c s="32">
        <v>71.5</v>
      </c>
      <c s="33">
        <v>0</v>
      </c>
      <c s="33">
        <f>ROUND(ROUND(H86,2)*ROUND(G86,3),2)</f>
      </c>
      <c r="O86">
        <f>(I86*21)/100</f>
      </c>
      <c t="s">
        <v>23</v>
      </c>
    </row>
    <row r="87" spans="1:5" ht="12.75">
      <c r="A87" s="34" t="s">
        <v>50</v>
      </c>
      <c r="E87" s="35" t="s">
        <v>47</v>
      </c>
    </row>
    <row r="88" spans="1:5" ht="63.75">
      <c r="A88" s="36" t="s">
        <v>51</v>
      </c>
      <c r="E88" s="37" t="s">
        <v>306</v>
      </c>
    </row>
    <row r="89" spans="1:5" ht="63.75">
      <c r="A89" t="s">
        <v>53</v>
      </c>
      <c r="E89" s="35" t="s">
        <v>294</v>
      </c>
    </row>
    <row r="90" spans="1:16" ht="12.75">
      <c r="A90" s="25" t="s">
        <v>45</v>
      </c>
      <c s="29" t="s">
        <v>170</v>
      </c>
      <c s="29" t="s">
        <v>307</v>
      </c>
      <c s="25" t="s">
        <v>47</v>
      </c>
      <c s="30" t="s">
        <v>308</v>
      </c>
      <c s="31" t="s">
        <v>211</v>
      </c>
      <c s="32">
        <v>116.6</v>
      </c>
      <c s="33">
        <v>0</v>
      </c>
      <c s="33">
        <f>ROUND(ROUND(H90,2)*ROUND(G90,3),2)</f>
      </c>
      <c r="O90">
        <f>(I90*21)/100</f>
      </c>
      <c t="s">
        <v>23</v>
      </c>
    </row>
    <row r="91" spans="1:5" ht="12.75">
      <c r="A91" s="34" t="s">
        <v>50</v>
      </c>
      <c r="E91" s="35" t="s">
        <v>47</v>
      </c>
    </row>
    <row r="92" spans="1:5" ht="63.75">
      <c r="A92" s="36" t="s">
        <v>51</v>
      </c>
      <c r="E92" s="37" t="s">
        <v>309</v>
      </c>
    </row>
    <row r="93" spans="1:5" ht="63.75">
      <c r="A93" t="s">
        <v>53</v>
      </c>
      <c r="E93" s="35" t="s">
        <v>294</v>
      </c>
    </row>
    <row r="94" spans="1:16" ht="12.75">
      <c r="A94" s="25" t="s">
        <v>45</v>
      </c>
      <c s="29" t="s">
        <v>174</v>
      </c>
      <c s="29" t="s">
        <v>310</v>
      </c>
      <c s="25" t="s">
        <v>47</v>
      </c>
      <c s="30" t="s">
        <v>311</v>
      </c>
      <c s="31" t="s">
        <v>249</v>
      </c>
      <c s="32">
        <v>4.275</v>
      </c>
      <c s="33">
        <v>0</v>
      </c>
      <c s="33">
        <f>ROUND(ROUND(H94,2)*ROUND(G94,3),2)</f>
      </c>
      <c r="O94">
        <f>(I94*21)/100</f>
      </c>
      <c t="s">
        <v>23</v>
      </c>
    </row>
    <row r="95" spans="1:5" ht="12.75">
      <c r="A95" s="34" t="s">
        <v>50</v>
      </c>
      <c r="E95" s="35" t="s">
        <v>47</v>
      </c>
    </row>
    <row r="96" spans="1:5" ht="76.5">
      <c r="A96" s="36" t="s">
        <v>51</v>
      </c>
      <c r="E96" s="37" t="s">
        <v>312</v>
      </c>
    </row>
    <row r="97" spans="1:5" ht="63.75">
      <c r="A97" t="s">
        <v>53</v>
      </c>
      <c r="E97" s="35" t="s">
        <v>294</v>
      </c>
    </row>
    <row r="98" spans="1:16" ht="12.75">
      <c r="A98" s="25" t="s">
        <v>45</v>
      </c>
      <c s="29" t="s">
        <v>178</v>
      </c>
      <c s="29" t="s">
        <v>313</v>
      </c>
      <c s="25" t="s">
        <v>47</v>
      </c>
      <c s="30" t="s">
        <v>314</v>
      </c>
      <c s="31" t="s">
        <v>249</v>
      </c>
      <c s="32">
        <v>139.2</v>
      </c>
      <c s="33">
        <v>0</v>
      </c>
      <c s="33">
        <f>ROUND(ROUND(H98,2)*ROUND(G98,3),2)</f>
      </c>
      <c r="O98">
        <f>(I98*21)/100</f>
      </c>
      <c t="s">
        <v>23</v>
      </c>
    </row>
    <row r="99" spans="1:5" ht="12.75">
      <c r="A99" s="34" t="s">
        <v>50</v>
      </c>
      <c r="E99" s="35" t="s">
        <v>47</v>
      </c>
    </row>
    <row r="100" spans="1:5" ht="76.5">
      <c r="A100" s="36" t="s">
        <v>51</v>
      </c>
      <c r="E100" s="37" t="s">
        <v>315</v>
      </c>
    </row>
    <row r="101" spans="1:5" ht="38.25">
      <c r="A101" t="s">
        <v>53</v>
      </c>
      <c r="E101" s="35" t="s">
        <v>316</v>
      </c>
    </row>
    <row r="102" spans="1:16" ht="12.75">
      <c r="A102" s="25" t="s">
        <v>45</v>
      </c>
      <c s="29" t="s">
        <v>181</v>
      </c>
      <c s="29" t="s">
        <v>317</v>
      </c>
      <c s="25" t="s">
        <v>47</v>
      </c>
      <c s="30" t="s">
        <v>318</v>
      </c>
      <c s="31" t="s">
        <v>249</v>
      </c>
      <c s="32">
        <v>122.395</v>
      </c>
      <c s="33">
        <v>0</v>
      </c>
      <c s="33">
        <f>ROUND(ROUND(H102,2)*ROUND(G102,3),2)</f>
      </c>
      <c r="O102">
        <f>(I102*21)/100</f>
      </c>
      <c t="s">
        <v>23</v>
      </c>
    </row>
    <row r="103" spans="1:5" ht="12.75">
      <c r="A103" s="34" t="s">
        <v>50</v>
      </c>
      <c r="E103" s="35" t="s">
        <v>47</v>
      </c>
    </row>
    <row r="104" spans="1:5" ht="76.5">
      <c r="A104" s="36" t="s">
        <v>51</v>
      </c>
      <c r="E104" s="37" t="s">
        <v>319</v>
      </c>
    </row>
    <row r="105" spans="1:5" ht="369.75">
      <c r="A105" t="s">
        <v>53</v>
      </c>
      <c r="E105" s="35" t="s">
        <v>320</v>
      </c>
    </row>
    <row r="106" spans="1:16" ht="12.75">
      <c r="A106" s="25" t="s">
        <v>45</v>
      </c>
      <c s="29" t="s">
        <v>185</v>
      </c>
      <c s="29" t="s">
        <v>321</v>
      </c>
      <c s="25" t="s">
        <v>47</v>
      </c>
      <c s="30" t="s">
        <v>322</v>
      </c>
      <c s="31" t="s">
        <v>249</v>
      </c>
      <c s="32">
        <v>433.32</v>
      </c>
      <c s="33">
        <v>0</v>
      </c>
      <c s="33">
        <f>ROUND(ROUND(H106,2)*ROUND(G106,3),2)</f>
      </c>
      <c r="O106">
        <f>(I106*21)/100</f>
      </c>
      <c t="s">
        <v>23</v>
      </c>
    </row>
    <row r="107" spans="1:5" ht="12.75">
      <c r="A107" s="34" t="s">
        <v>50</v>
      </c>
      <c r="E107" s="35" t="s">
        <v>47</v>
      </c>
    </row>
    <row r="108" spans="1:5" ht="102">
      <c r="A108" s="36" t="s">
        <v>51</v>
      </c>
      <c r="E108" s="37" t="s">
        <v>323</v>
      </c>
    </row>
    <row r="109" spans="1:5" ht="306">
      <c r="A109" t="s">
        <v>53</v>
      </c>
      <c r="E109" s="35" t="s">
        <v>324</v>
      </c>
    </row>
    <row r="110" spans="1:16" ht="12.75">
      <c r="A110" s="25" t="s">
        <v>45</v>
      </c>
      <c s="29" t="s">
        <v>190</v>
      </c>
      <c s="29" t="s">
        <v>325</v>
      </c>
      <c s="25" t="s">
        <v>47</v>
      </c>
      <c s="30" t="s">
        <v>326</v>
      </c>
      <c s="31" t="s">
        <v>249</v>
      </c>
      <c s="32">
        <v>2.4</v>
      </c>
      <c s="33">
        <v>0</v>
      </c>
      <c s="33">
        <f>ROUND(ROUND(H110,2)*ROUND(G110,3),2)</f>
      </c>
      <c r="O110">
        <f>(I110*21)/100</f>
      </c>
      <c t="s">
        <v>23</v>
      </c>
    </row>
    <row r="111" spans="1:5" ht="12.75">
      <c r="A111" s="34" t="s">
        <v>50</v>
      </c>
      <c r="E111" s="35" t="s">
        <v>47</v>
      </c>
    </row>
    <row r="112" spans="1:5" ht="63.75">
      <c r="A112" s="36" t="s">
        <v>51</v>
      </c>
      <c r="E112" s="37" t="s">
        <v>327</v>
      </c>
    </row>
    <row r="113" spans="1:5" ht="63.75">
      <c r="A113" t="s">
        <v>53</v>
      </c>
      <c r="E113" s="35" t="s">
        <v>328</v>
      </c>
    </row>
    <row r="114" spans="1:16" ht="12.75">
      <c r="A114" s="25" t="s">
        <v>45</v>
      </c>
      <c s="29" t="s">
        <v>193</v>
      </c>
      <c s="29" t="s">
        <v>329</v>
      </c>
      <c s="25" t="s">
        <v>47</v>
      </c>
      <c s="30" t="s">
        <v>330</v>
      </c>
      <c s="31" t="s">
        <v>249</v>
      </c>
      <c s="32">
        <v>1.44</v>
      </c>
      <c s="33">
        <v>0</v>
      </c>
      <c s="33">
        <f>ROUND(ROUND(H114,2)*ROUND(G114,3),2)</f>
      </c>
      <c r="O114">
        <f>(I114*21)/100</f>
      </c>
      <c t="s">
        <v>23</v>
      </c>
    </row>
    <row r="115" spans="1:5" ht="12.75">
      <c r="A115" s="34" t="s">
        <v>50</v>
      </c>
      <c r="E115" s="35" t="s">
        <v>47</v>
      </c>
    </row>
    <row r="116" spans="1:5" ht="63.75">
      <c r="A116" s="36" t="s">
        <v>51</v>
      </c>
      <c r="E116" s="37" t="s">
        <v>331</v>
      </c>
    </row>
    <row r="117" spans="1:5" ht="63.75">
      <c r="A117" t="s">
        <v>53</v>
      </c>
      <c r="E117" s="35" t="s">
        <v>328</v>
      </c>
    </row>
    <row r="118" spans="1:16" ht="12.75">
      <c r="A118" s="25" t="s">
        <v>45</v>
      </c>
      <c s="29" t="s">
        <v>197</v>
      </c>
      <c s="29" t="s">
        <v>332</v>
      </c>
      <c s="25" t="s">
        <v>47</v>
      </c>
      <c s="30" t="s">
        <v>333</v>
      </c>
      <c s="31" t="s">
        <v>249</v>
      </c>
      <c s="32">
        <v>403.538</v>
      </c>
      <c s="33">
        <v>0</v>
      </c>
      <c s="33">
        <f>ROUND(ROUND(H118,2)*ROUND(G118,3),2)</f>
      </c>
      <c r="O118">
        <f>(I118*21)/100</f>
      </c>
      <c t="s">
        <v>23</v>
      </c>
    </row>
    <row r="119" spans="1:5" ht="12.75">
      <c r="A119" s="34" t="s">
        <v>50</v>
      </c>
      <c r="E119" s="35" t="s">
        <v>47</v>
      </c>
    </row>
    <row r="120" spans="1:5" ht="153">
      <c r="A120" s="36" t="s">
        <v>51</v>
      </c>
      <c r="E120" s="37" t="s">
        <v>334</v>
      </c>
    </row>
    <row r="121" spans="1:5" ht="318.75">
      <c r="A121" t="s">
        <v>53</v>
      </c>
      <c r="E121" s="35" t="s">
        <v>335</v>
      </c>
    </row>
    <row r="122" spans="1:16" ht="12.75">
      <c r="A122" s="25" t="s">
        <v>45</v>
      </c>
      <c s="29" t="s">
        <v>201</v>
      </c>
      <c s="29" t="s">
        <v>336</v>
      </c>
      <c s="25" t="s">
        <v>47</v>
      </c>
      <c s="30" t="s">
        <v>337</v>
      </c>
      <c s="31" t="s">
        <v>249</v>
      </c>
      <c s="32">
        <v>98.94</v>
      </c>
      <c s="33">
        <v>0</v>
      </c>
      <c s="33">
        <f>ROUND(ROUND(H122,2)*ROUND(G122,3),2)</f>
      </c>
      <c r="O122">
        <f>(I122*21)/100</f>
      </c>
      <c t="s">
        <v>23</v>
      </c>
    </row>
    <row r="123" spans="1:5" ht="12.75">
      <c r="A123" s="34" t="s">
        <v>50</v>
      </c>
      <c r="E123" s="35" t="s">
        <v>47</v>
      </c>
    </row>
    <row r="124" spans="1:5" ht="127.5">
      <c r="A124" s="36" t="s">
        <v>51</v>
      </c>
      <c r="E124" s="37" t="s">
        <v>338</v>
      </c>
    </row>
    <row r="125" spans="1:5" ht="318.75">
      <c r="A125" t="s">
        <v>53</v>
      </c>
      <c r="E125" s="35" t="s">
        <v>335</v>
      </c>
    </row>
    <row r="126" spans="1:16" ht="12.75">
      <c r="A126" s="25" t="s">
        <v>45</v>
      </c>
      <c s="29" t="s">
        <v>204</v>
      </c>
      <c s="29" t="s">
        <v>339</v>
      </c>
      <c s="25" t="s">
        <v>47</v>
      </c>
      <c s="30" t="s">
        <v>340</v>
      </c>
      <c s="31" t="s">
        <v>249</v>
      </c>
      <c s="32">
        <v>767.838</v>
      </c>
      <c s="33">
        <v>0</v>
      </c>
      <c s="33">
        <f>ROUND(ROUND(H126,2)*ROUND(G126,3),2)</f>
      </c>
      <c r="O126">
        <f>(I126*21)/100</f>
      </c>
      <c t="s">
        <v>23</v>
      </c>
    </row>
    <row r="127" spans="1:5" ht="12.75">
      <c r="A127" s="34" t="s">
        <v>50</v>
      </c>
      <c r="E127" s="35" t="s">
        <v>47</v>
      </c>
    </row>
    <row r="128" spans="1:5" ht="89.25">
      <c r="A128" s="36" t="s">
        <v>51</v>
      </c>
      <c r="E128" s="37" t="s">
        <v>341</v>
      </c>
    </row>
    <row r="129" spans="1:5" ht="191.25">
      <c r="A129" t="s">
        <v>53</v>
      </c>
      <c r="E129" s="35" t="s">
        <v>342</v>
      </c>
    </row>
    <row r="130" spans="1:16" ht="12.75">
      <c r="A130" s="25" t="s">
        <v>45</v>
      </c>
      <c s="29" t="s">
        <v>208</v>
      </c>
      <c s="29" t="s">
        <v>343</v>
      </c>
      <c s="25" t="s">
        <v>47</v>
      </c>
      <c s="30" t="s">
        <v>344</v>
      </c>
      <c s="31" t="s">
        <v>249</v>
      </c>
      <c s="32">
        <v>336.178</v>
      </c>
      <c s="33">
        <v>0</v>
      </c>
      <c s="33">
        <f>ROUND(ROUND(H130,2)*ROUND(G130,3),2)</f>
      </c>
      <c r="O130">
        <f>(I130*21)/100</f>
      </c>
      <c t="s">
        <v>23</v>
      </c>
    </row>
    <row r="131" spans="1:5" ht="12.75">
      <c r="A131" s="34" t="s">
        <v>50</v>
      </c>
      <c r="E131" s="35" t="s">
        <v>47</v>
      </c>
    </row>
    <row r="132" spans="1:5" ht="76.5">
      <c r="A132" s="36" t="s">
        <v>51</v>
      </c>
      <c r="E132" s="37" t="s">
        <v>345</v>
      </c>
    </row>
    <row r="133" spans="1:5" ht="280.5">
      <c r="A133" t="s">
        <v>53</v>
      </c>
      <c r="E133" s="35" t="s">
        <v>346</v>
      </c>
    </row>
    <row r="134" spans="1:16" ht="12.75">
      <c r="A134" s="25" t="s">
        <v>45</v>
      </c>
      <c s="29" t="s">
        <v>213</v>
      </c>
      <c s="29" t="s">
        <v>347</v>
      </c>
      <c s="25" t="s">
        <v>47</v>
      </c>
      <c s="30" t="s">
        <v>348</v>
      </c>
      <c s="31" t="s">
        <v>249</v>
      </c>
      <c s="32">
        <v>318.233</v>
      </c>
      <c s="33">
        <v>0</v>
      </c>
      <c s="33">
        <f>ROUND(ROUND(H134,2)*ROUND(G134,3),2)</f>
      </c>
      <c r="O134">
        <f>(I134*21)/100</f>
      </c>
      <c t="s">
        <v>23</v>
      </c>
    </row>
    <row r="135" spans="1:5" ht="12.75">
      <c r="A135" s="34" t="s">
        <v>50</v>
      </c>
      <c r="E135" s="35" t="s">
        <v>47</v>
      </c>
    </row>
    <row r="136" spans="1:5" ht="127.5">
      <c r="A136" s="36" t="s">
        <v>51</v>
      </c>
      <c r="E136" s="37" t="s">
        <v>349</v>
      </c>
    </row>
    <row r="137" spans="1:5" ht="229.5">
      <c r="A137" t="s">
        <v>53</v>
      </c>
      <c r="E137" s="35" t="s">
        <v>350</v>
      </c>
    </row>
    <row r="138" spans="1:16" ht="12.75">
      <c r="A138" s="25" t="s">
        <v>45</v>
      </c>
      <c s="29" t="s">
        <v>217</v>
      </c>
      <c s="29" t="s">
        <v>351</v>
      </c>
      <c s="25" t="s">
        <v>47</v>
      </c>
      <c s="30" t="s">
        <v>352</v>
      </c>
      <c s="31" t="s">
        <v>249</v>
      </c>
      <c s="32">
        <v>98.94</v>
      </c>
      <c s="33">
        <v>0</v>
      </c>
      <c s="33">
        <f>ROUND(ROUND(H138,2)*ROUND(G138,3),2)</f>
      </c>
      <c r="O138">
        <f>(I138*21)/100</f>
      </c>
      <c t="s">
        <v>23</v>
      </c>
    </row>
    <row r="139" spans="1:5" ht="12.75">
      <c r="A139" s="34" t="s">
        <v>50</v>
      </c>
      <c r="E139" s="35" t="s">
        <v>47</v>
      </c>
    </row>
    <row r="140" spans="1:5" ht="89.25">
      <c r="A140" s="36" t="s">
        <v>51</v>
      </c>
      <c r="E140" s="37" t="s">
        <v>353</v>
      </c>
    </row>
    <row r="141" spans="1:5" ht="229.5">
      <c r="A141" t="s">
        <v>53</v>
      </c>
      <c r="E141" s="35" t="s">
        <v>354</v>
      </c>
    </row>
    <row r="142" spans="1:16" ht="12.75">
      <c r="A142" s="25" t="s">
        <v>45</v>
      </c>
      <c s="29" t="s">
        <v>223</v>
      </c>
      <c s="29" t="s">
        <v>355</v>
      </c>
      <c s="25" t="s">
        <v>47</v>
      </c>
      <c s="30" t="s">
        <v>356</v>
      </c>
      <c s="31" t="s">
        <v>129</v>
      </c>
      <c s="32">
        <v>176</v>
      </c>
      <c s="33">
        <v>0</v>
      </c>
      <c s="33">
        <f>ROUND(ROUND(H142,2)*ROUND(G142,3),2)</f>
      </c>
      <c r="O142">
        <f>(I142*21)/100</f>
      </c>
      <c t="s">
        <v>23</v>
      </c>
    </row>
    <row r="143" spans="1:5" ht="12.75">
      <c r="A143" s="34" t="s">
        <v>50</v>
      </c>
      <c r="E143" s="35" t="s">
        <v>47</v>
      </c>
    </row>
    <row r="144" spans="1:5" ht="38.25">
      <c r="A144" s="36" t="s">
        <v>51</v>
      </c>
      <c r="E144" s="37" t="s">
        <v>357</v>
      </c>
    </row>
    <row r="145" spans="1:5" ht="25.5">
      <c r="A145" t="s">
        <v>53</v>
      </c>
      <c r="E145" s="35" t="s">
        <v>358</v>
      </c>
    </row>
    <row r="146" spans="1:16" ht="12.75">
      <c r="A146" s="25" t="s">
        <v>45</v>
      </c>
      <c s="29" t="s">
        <v>227</v>
      </c>
      <c s="29" t="s">
        <v>359</v>
      </c>
      <c s="25" t="s">
        <v>47</v>
      </c>
      <c s="30" t="s">
        <v>360</v>
      </c>
      <c s="31" t="s">
        <v>129</v>
      </c>
      <c s="32">
        <v>575.6</v>
      </c>
      <c s="33">
        <v>0</v>
      </c>
      <c s="33">
        <f>ROUND(ROUND(H146,2)*ROUND(G146,3),2)</f>
      </c>
      <c r="O146">
        <f>(I146*21)/100</f>
      </c>
      <c t="s">
        <v>23</v>
      </c>
    </row>
    <row r="147" spans="1:5" ht="12.75">
      <c r="A147" s="34" t="s">
        <v>50</v>
      </c>
      <c r="E147" s="35" t="s">
        <v>47</v>
      </c>
    </row>
    <row r="148" spans="1:5" ht="89.25">
      <c r="A148" s="36" t="s">
        <v>51</v>
      </c>
      <c r="E148" s="37" t="s">
        <v>361</v>
      </c>
    </row>
    <row r="149" spans="1:5" ht="12.75">
      <c r="A149" t="s">
        <v>53</v>
      </c>
      <c r="E149" s="35" t="s">
        <v>362</v>
      </c>
    </row>
    <row r="150" spans="1:16" ht="12.75">
      <c r="A150" s="25" t="s">
        <v>45</v>
      </c>
      <c s="29" t="s">
        <v>230</v>
      </c>
      <c s="29" t="s">
        <v>363</v>
      </c>
      <c s="25" t="s">
        <v>47</v>
      </c>
      <c s="30" t="s">
        <v>364</v>
      </c>
      <c s="31" t="s">
        <v>129</v>
      </c>
      <c s="32">
        <v>213.6</v>
      </c>
      <c s="33">
        <v>0</v>
      </c>
      <c s="33">
        <f>ROUND(ROUND(H150,2)*ROUND(G150,3),2)</f>
      </c>
      <c r="O150">
        <f>(I150*21)/100</f>
      </c>
      <c t="s">
        <v>23</v>
      </c>
    </row>
    <row r="151" spans="1:5" ht="12.75">
      <c r="A151" s="34" t="s">
        <v>50</v>
      </c>
      <c r="E151" s="35" t="s">
        <v>47</v>
      </c>
    </row>
    <row r="152" spans="1:5" ht="76.5">
      <c r="A152" s="36" t="s">
        <v>51</v>
      </c>
      <c r="E152" s="37" t="s">
        <v>365</v>
      </c>
    </row>
    <row r="153" spans="1:5" ht="38.25">
      <c r="A153" t="s">
        <v>53</v>
      </c>
      <c r="E153" s="35" t="s">
        <v>366</v>
      </c>
    </row>
    <row r="154" spans="1:16" ht="12.75">
      <c r="A154" s="25" t="s">
        <v>45</v>
      </c>
      <c s="29" t="s">
        <v>234</v>
      </c>
      <c s="29" t="s">
        <v>367</v>
      </c>
      <c s="25" t="s">
        <v>47</v>
      </c>
      <c s="30" t="s">
        <v>368</v>
      </c>
      <c s="31" t="s">
        <v>129</v>
      </c>
      <c s="32">
        <v>362</v>
      </c>
      <c s="33">
        <v>0</v>
      </c>
      <c s="33">
        <f>ROUND(ROUND(H154,2)*ROUND(G154,3),2)</f>
      </c>
      <c r="O154">
        <f>(I154*21)/100</f>
      </c>
      <c t="s">
        <v>23</v>
      </c>
    </row>
    <row r="155" spans="1:5" ht="12.75">
      <c r="A155" s="34" t="s">
        <v>50</v>
      </c>
      <c r="E155" s="35" t="s">
        <v>47</v>
      </c>
    </row>
    <row r="156" spans="1:5" ht="89.25">
      <c r="A156" s="36" t="s">
        <v>51</v>
      </c>
      <c r="E156" s="37" t="s">
        <v>369</v>
      </c>
    </row>
    <row r="157" spans="1:5" ht="38.25">
      <c r="A157" t="s">
        <v>53</v>
      </c>
      <c r="E157" s="35" t="s">
        <v>370</v>
      </c>
    </row>
    <row r="158" spans="1:16" ht="12.75">
      <c r="A158" s="25" t="s">
        <v>45</v>
      </c>
      <c s="29" t="s">
        <v>238</v>
      </c>
      <c s="29" t="s">
        <v>371</v>
      </c>
      <c s="25" t="s">
        <v>47</v>
      </c>
      <c s="30" t="s">
        <v>372</v>
      </c>
      <c s="31" t="s">
        <v>129</v>
      </c>
      <c s="32">
        <v>575.6</v>
      </c>
      <c s="33">
        <v>0</v>
      </c>
      <c s="33">
        <f>ROUND(ROUND(H158,2)*ROUND(G158,3),2)</f>
      </c>
      <c r="O158">
        <f>(I158*21)/100</f>
      </c>
      <c t="s">
        <v>23</v>
      </c>
    </row>
    <row r="159" spans="1:5" ht="12.75">
      <c r="A159" s="34" t="s">
        <v>50</v>
      </c>
      <c r="E159" s="35" t="s">
        <v>47</v>
      </c>
    </row>
    <row r="160" spans="1:5" ht="102">
      <c r="A160" s="36" t="s">
        <v>51</v>
      </c>
      <c r="E160" s="37" t="s">
        <v>373</v>
      </c>
    </row>
    <row r="161" spans="1:5" ht="25.5">
      <c r="A161" t="s">
        <v>53</v>
      </c>
      <c r="E161" s="35" t="s">
        <v>374</v>
      </c>
    </row>
    <row r="162" spans="1:16" ht="12.75">
      <c r="A162" s="25" t="s">
        <v>45</v>
      </c>
      <c s="29" t="s">
        <v>241</v>
      </c>
      <c s="29" t="s">
        <v>375</v>
      </c>
      <c s="25" t="s">
        <v>47</v>
      </c>
      <c s="30" t="s">
        <v>376</v>
      </c>
      <c s="31" t="s">
        <v>129</v>
      </c>
      <c s="32">
        <v>575.6</v>
      </c>
      <c s="33">
        <v>0</v>
      </c>
      <c s="33">
        <f>ROUND(ROUND(H162,2)*ROUND(G162,3),2)</f>
      </c>
      <c r="O162">
        <f>(I162*21)/100</f>
      </c>
      <c t="s">
        <v>23</v>
      </c>
    </row>
    <row r="163" spans="1:5" ht="12.75">
      <c r="A163" s="34" t="s">
        <v>50</v>
      </c>
      <c r="E163" s="35" t="s">
        <v>47</v>
      </c>
    </row>
    <row r="164" spans="1:5" ht="102">
      <c r="A164" s="36" t="s">
        <v>51</v>
      </c>
      <c r="E164" s="37" t="s">
        <v>373</v>
      </c>
    </row>
    <row r="165" spans="1:5" ht="38.25">
      <c r="A165" t="s">
        <v>53</v>
      </c>
      <c r="E165" s="35" t="s">
        <v>377</v>
      </c>
    </row>
    <row r="166" spans="1:16" ht="12.75">
      <c r="A166" s="25" t="s">
        <v>45</v>
      </c>
      <c s="29" t="s">
        <v>378</v>
      </c>
      <c s="29" t="s">
        <v>379</v>
      </c>
      <c s="25" t="s">
        <v>47</v>
      </c>
      <c s="30" t="s">
        <v>380</v>
      </c>
      <c s="31" t="s">
        <v>129</v>
      </c>
      <c s="32">
        <v>10</v>
      </c>
      <c s="33">
        <v>0</v>
      </c>
      <c s="33">
        <f>ROUND(ROUND(H166,2)*ROUND(G166,3),2)</f>
      </c>
      <c r="O166">
        <f>(I166*21)/100</f>
      </c>
      <c t="s">
        <v>23</v>
      </c>
    </row>
    <row r="167" spans="1:5" ht="12.75">
      <c r="A167" s="34" t="s">
        <v>50</v>
      </c>
      <c r="E167" s="35" t="s">
        <v>47</v>
      </c>
    </row>
    <row r="168" spans="1:5" ht="76.5">
      <c r="A168" s="36" t="s">
        <v>51</v>
      </c>
      <c r="E168" s="37" t="s">
        <v>381</v>
      </c>
    </row>
    <row r="169" spans="1:5" ht="38.25">
      <c r="A169" t="s">
        <v>53</v>
      </c>
      <c r="E169" s="35" t="s">
        <v>382</v>
      </c>
    </row>
    <row r="170" spans="1:16" ht="12.75">
      <c r="A170" s="25" t="s">
        <v>45</v>
      </c>
      <c s="29" t="s">
        <v>383</v>
      </c>
      <c s="29" t="s">
        <v>384</v>
      </c>
      <c s="25" t="s">
        <v>47</v>
      </c>
      <c s="30" t="s">
        <v>385</v>
      </c>
      <c s="31" t="s">
        <v>106</v>
      </c>
      <c s="32">
        <v>250</v>
      </c>
      <c s="33">
        <v>0</v>
      </c>
      <c s="33">
        <f>ROUND(ROUND(H170,2)*ROUND(G170,3),2)</f>
      </c>
      <c r="O170">
        <f>(I170*21)/100</f>
      </c>
      <c t="s">
        <v>23</v>
      </c>
    </row>
    <row r="171" spans="1:5" ht="12.75">
      <c r="A171" s="34" t="s">
        <v>50</v>
      </c>
      <c r="E171" s="35" t="s">
        <v>47</v>
      </c>
    </row>
    <row r="172" spans="1:5" ht="76.5">
      <c r="A172" s="36" t="s">
        <v>51</v>
      </c>
      <c r="E172" s="37" t="s">
        <v>386</v>
      </c>
    </row>
    <row r="173" spans="1:5" ht="76.5">
      <c r="A173" t="s">
        <v>53</v>
      </c>
      <c r="E173" s="35" t="s">
        <v>387</v>
      </c>
    </row>
    <row r="174" spans="1:16" ht="25.5">
      <c r="A174" s="25" t="s">
        <v>45</v>
      </c>
      <c s="29" t="s">
        <v>388</v>
      </c>
      <c s="29" t="s">
        <v>389</v>
      </c>
      <c s="25" t="s">
        <v>47</v>
      </c>
      <c s="30" t="s">
        <v>390</v>
      </c>
      <c s="31" t="s">
        <v>106</v>
      </c>
      <c s="32">
        <v>7</v>
      </c>
      <c s="33">
        <v>0</v>
      </c>
      <c s="33">
        <f>ROUND(ROUND(H174,2)*ROUND(G174,3),2)</f>
      </c>
      <c r="O174">
        <f>(I174*21)/100</f>
      </c>
      <c t="s">
        <v>23</v>
      </c>
    </row>
    <row r="175" spans="1:5" ht="12.75">
      <c r="A175" s="34" t="s">
        <v>50</v>
      </c>
      <c r="E175" s="35" t="s">
        <v>47</v>
      </c>
    </row>
    <row r="176" spans="1:5" ht="76.5">
      <c r="A176" s="36" t="s">
        <v>51</v>
      </c>
      <c r="E176" s="37" t="s">
        <v>391</v>
      </c>
    </row>
    <row r="177" spans="1:5" ht="114.75">
      <c r="A177" t="s">
        <v>53</v>
      </c>
      <c r="E177" s="35" t="s">
        <v>392</v>
      </c>
    </row>
    <row r="178" spans="1:16" ht="12.75">
      <c r="A178" s="25" t="s">
        <v>45</v>
      </c>
      <c s="29" t="s">
        <v>393</v>
      </c>
      <c s="29" t="s">
        <v>394</v>
      </c>
      <c s="25" t="s">
        <v>47</v>
      </c>
      <c s="30" t="s">
        <v>395</v>
      </c>
      <c s="31" t="s">
        <v>106</v>
      </c>
      <c s="32">
        <v>3</v>
      </c>
      <c s="33">
        <v>0</v>
      </c>
      <c s="33">
        <f>ROUND(ROUND(H178,2)*ROUND(G178,3),2)</f>
      </c>
      <c r="O178">
        <f>(I178*21)/100</f>
      </c>
      <c t="s">
        <v>23</v>
      </c>
    </row>
    <row r="179" spans="1:5" ht="12.75">
      <c r="A179" s="34" t="s">
        <v>50</v>
      </c>
      <c r="E179" s="35" t="s">
        <v>47</v>
      </c>
    </row>
    <row r="180" spans="1:5" ht="76.5">
      <c r="A180" s="36" t="s">
        <v>51</v>
      </c>
      <c r="E180" s="37" t="s">
        <v>396</v>
      </c>
    </row>
    <row r="181" spans="1:5" ht="102">
      <c r="A181" t="s">
        <v>53</v>
      </c>
      <c r="E181" s="35" t="s">
        <v>397</v>
      </c>
    </row>
    <row r="182" spans="1:18" ht="12.75" customHeight="1">
      <c r="A182" s="6" t="s">
        <v>43</v>
      </c>
      <c s="6"/>
      <c s="40" t="s">
        <v>23</v>
      </c>
      <c s="6"/>
      <c s="27" t="s">
        <v>398</v>
      </c>
      <c s="6"/>
      <c s="6"/>
      <c s="6"/>
      <c s="41">
        <f>0+Q182</f>
      </c>
      <c r="O182">
        <f>0+R182</f>
      </c>
      <c r="Q182">
        <f>0+I183+I187+I191+I195+I199+I203+I207</f>
      </c>
      <c>
        <f>0+O183+O187+O191+O195+O199+O203+O207</f>
      </c>
    </row>
    <row r="183" spans="1:16" ht="12.75">
      <c r="A183" s="25" t="s">
        <v>45</v>
      </c>
      <c s="29" t="s">
        <v>399</v>
      </c>
      <c s="29" t="s">
        <v>400</v>
      </c>
      <c s="25" t="s">
        <v>47</v>
      </c>
      <c s="30" t="s">
        <v>401</v>
      </c>
      <c s="31" t="s">
        <v>249</v>
      </c>
      <c s="32">
        <v>0.921</v>
      </c>
      <c s="33">
        <v>0</v>
      </c>
      <c s="33">
        <f>ROUND(ROUND(H183,2)*ROUND(G183,3),2)</f>
      </c>
      <c r="O183">
        <f>(I183*21)/100</f>
      </c>
      <c t="s">
        <v>23</v>
      </c>
    </row>
    <row r="184" spans="1:5" ht="12.75">
      <c r="A184" s="34" t="s">
        <v>50</v>
      </c>
      <c r="E184" s="35" t="s">
        <v>47</v>
      </c>
    </row>
    <row r="185" spans="1:5" ht="89.25">
      <c r="A185" s="36" t="s">
        <v>51</v>
      </c>
      <c r="E185" s="37" t="s">
        <v>402</v>
      </c>
    </row>
    <row r="186" spans="1:5" ht="51">
      <c r="A186" t="s">
        <v>53</v>
      </c>
      <c r="E186" s="35" t="s">
        <v>403</v>
      </c>
    </row>
    <row r="187" spans="1:16" ht="12.75">
      <c r="A187" s="25" t="s">
        <v>45</v>
      </c>
      <c s="29" t="s">
        <v>404</v>
      </c>
      <c s="29" t="s">
        <v>405</v>
      </c>
      <c s="25" t="s">
        <v>56</v>
      </c>
      <c s="30" t="s">
        <v>406</v>
      </c>
      <c s="31" t="s">
        <v>249</v>
      </c>
      <c s="32">
        <v>46.75</v>
      </c>
      <c s="33">
        <v>0</v>
      </c>
      <c s="33">
        <f>ROUND(ROUND(H187,2)*ROUND(G187,3),2)</f>
      </c>
      <c r="O187">
        <f>(I187*21)/100</f>
      </c>
      <c t="s">
        <v>23</v>
      </c>
    </row>
    <row r="188" spans="1:5" ht="12.75">
      <c r="A188" s="34" t="s">
        <v>50</v>
      </c>
      <c r="E188" s="35" t="s">
        <v>47</v>
      </c>
    </row>
    <row r="189" spans="1:5" ht="76.5">
      <c r="A189" s="36" t="s">
        <v>51</v>
      </c>
      <c r="E189" s="37" t="s">
        <v>407</v>
      </c>
    </row>
    <row r="190" spans="1:5" ht="369.75">
      <c r="A190" t="s">
        <v>53</v>
      </c>
      <c r="E190" s="35" t="s">
        <v>408</v>
      </c>
    </row>
    <row r="191" spans="1:16" ht="12.75">
      <c r="A191" s="25" t="s">
        <v>45</v>
      </c>
      <c s="29" t="s">
        <v>409</v>
      </c>
      <c s="29" t="s">
        <v>410</v>
      </c>
      <c s="25" t="s">
        <v>47</v>
      </c>
      <c s="30" t="s">
        <v>411</v>
      </c>
      <c s="31" t="s">
        <v>254</v>
      </c>
      <c s="32">
        <v>8.181</v>
      </c>
      <c s="33">
        <v>0</v>
      </c>
      <c s="33">
        <f>ROUND(ROUND(H191,2)*ROUND(G191,3),2)</f>
      </c>
      <c r="O191">
        <f>(I191*21)/100</f>
      </c>
      <c t="s">
        <v>23</v>
      </c>
    </row>
    <row r="192" spans="1:5" ht="12.75">
      <c r="A192" s="34" t="s">
        <v>50</v>
      </c>
      <c r="E192" s="35" t="s">
        <v>47</v>
      </c>
    </row>
    <row r="193" spans="1:5" ht="12.75">
      <c r="A193" s="36" t="s">
        <v>51</v>
      </c>
      <c r="E193" s="37" t="s">
        <v>412</v>
      </c>
    </row>
    <row r="194" spans="1:5" ht="267.75">
      <c r="A194" t="s">
        <v>53</v>
      </c>
      <c r="E194" s="35" t="s">
        <v>413</v>
      </c>
    </row>
    <row r="195" spans="1:16" ht="25.5">
      <c r="A195" s="25" t="s">
        <v>45</v>
      </c>
      <c s="29" t="s">
        <v>414</v>
      </c>
      <c s="29" t="s">
        <v>415</v>
      </c>
      <c s="25" t="s">
        <v>47</v>
      </c>
      <c s="30" t="s">
        <v>416</v>
      </c>
      <c s="31" t="s">
        <v>106</v>
      </c>
      <c s="32">
        <v>1668.71</v>
      </c>
      <c s="33">
        <v>0</v>
      </c>
      <c s="33">
        <f>ROUND(ROUND(H195,2)*ROUND(G195,3),2)</f>
      </c>
      <c r="O195">
        <f>(I195*21)/100</f>
      </c>
      <c t="s">
        <v>23</v>
      </c>
    </row>
    <row r="196" spans="1:5" ht="12.75">
      <c r="A196" s="34" t="s">
        <v>50</v>
      </c>
      <c r="E196" s="35" t="s">
        <v>47</v>
      </c>
    </row>
    <row r="197" spans="1:5" ht="204">
      <c r="A197" s="36" t="s">
        <v>51</v>
      </c>
      <c r="E197" s="37" t="s">
        <v>417</v>
      </c>
    </row>
    <row r="198" spans="1:5" ht="63.75">
      <c r="A198" t="s">
        <v>53</v>
      </c>
      <c r="E198" s="35" t="s">
        <v>418</v>
      </c>
    </row>
    <row r="199" spans="1:16" ht="25.5">
      <c r="A199" s="25" t="s">
        <v>45</v>
      </c>
      <c s="29" t="s">
        <v>419</v>
      </c>
      <c s="29" t="s">
        <v>420</v>
      </c>
      <c s="25" t="s">
        <v>47</v>
      </c>
      <c s="30" t="s">
        <v>421</v>
      </c>
      <c s="31" t="s">
        <v>106</v>
      </c>
      <c s="32">
        <v>1234.2</v>
      </c>
      <c s="33">
        <v>0</v>
      </c>
      <c s="33">
        <f>ROUND(ROUND(H199,2)*ROUND(G199,3),2)</f>
      </c>
      <c r="O199">
        <f>(I199*21)/100</f>
      </c>
      <c t="s">
        <v>23</v>
      </c>
    </row>
    <row r="200" spans="1:5" ht="12.75">
      <c r="A200" s="34" t="s">
        <v>50</v>
      </c>
      <c r="E200" s="35" t="s">
        <v>47</v>
      </c>
    </row>
    <row r="201" spans="1:5" ht="127.5">
      <c r="A201" s="36" t="s">
        <v>51</v>
      </c>
      <c r="E201" s="37" t="s">
        <v>422</v>
      </c>
    </row>
    <row r="202" spans="1:5" ht="63.75">
      <c r="A202" t="s">
        <v>53</v>
      </c>
      <c r="E202" s="35" t="s">
        <v>418</v>
      </c>
    </row>
    <row r="203" spans="1:16" ht="12.75">
      <c r="A203" s="25" t="s">
        <v>45</v>
      </c>
      <c s="29" t="s">
        <v>423</v>
      </c>
      <c s="29" t="s">
        <v>424</v>
      </c>
      <c s="25" t="s">
        <v>47</v>
      </c>
      <c s="30" t="s">
        <v>425</v>
      </c>
      <c s="31" t="s">
        <v>129</v>
      </c>
      <c s="32">
        <v>227.8</v>
      </c>
      <c s="33">
        <v>0</v>
      </c>
      <c s="33">
        <f>ROUND(ROUND(H203,2)*ROUND(G203,3),2)</f>
      </c>
      <c r="O203">
        <f>(I203*21)/100</f>
      </c>
      <c t="s">
        <v>23</v>
      </c>
    </row>
    <row r="204" spans="1:5" ht="12.75">
      <c r="A204" s="34" t="s">
        <v>50</v>
      </c>
      <c r="E204" s="35" t="s">
        <v>47</v>
      </c>
    </row>
    <row r="205" spans="1:5" ht="25.5">
      <c r="A205" s="36" t="s">
        <v>51</v>
      </c>
      <c r="E205" s="37" t="s">
        <v>426</v>
      </c>
    </row>
    <row r="206" spans="1:5" ht="102">
      <c r="A206" t="s">
        <v>53</v>
      </c>
      <c r="E206" s="35" t="s">
        <v>427</v>
      </c>
    </row>
    <row r="207" spans="1:16" ht="12.75">
      <c r="A207" s="25" t="s">
        <v>45</v>
      </c>
      <c s="29" t="s">
        <v>428</v>
      </c>
      <c s="29" t="s">
        <v>429</v>
      </c>
      <c s="25" t="s">
        <v>47</v>
      </c>
      <c s="30" t="s">
        <v>430</v>
      </c>
      <c s="31" t="s">
        <v>129</v>
      </c>
      <c s="32">
        <v>127.55</v>
      </c>
      <c s="33">
        <v>0</v>
      </c>
      <c s="33">
        <f>ROUND(ROUND(H207,2)*ROUND(G207,3),2)</f>
      </c>
      <c r="O207">
        <f>(I207*21)/100</f>
      </c>
      <c t="s">
        <v>23</v>
      </c>
    </row>
    <row r="208" spans="1:5" ht="12.75">
      <c r="A208" s="34" t="s">
        <v>50</v>
      </c>
      <c r="E208" s="35" t="s">
        <v>47</v>
      </c>
    </row>
    <row r="209" spans="1:5" ht="51">
      <c r="A209" s="36" t="s">
        <v>51</v>
      </c>
      <c r="E209" s="37" t="s">
        <v>431</v>
      </c>
    </row>
    <row r="210" spans="1:5" ht="102">
      <c r="A210" t="s">
        <v>53</v>
      </c>
      <c r="E210" s="35" t="s">
        <v>432</v>
      </c>
    </row>
    <row r="211" spans="1:18" ht="12.75" customHeight="1">
      <c r="A211" s="6" t="s">
        <v>43</v>
      </c>
      <c s="6"/>
      <c s="40" t="s">
        <v>22</v>
      </c>
      <c s="6"/>
      <c s="27" t="s">
        <v>433</v>
      </c>
      <c s="6"/>
      <c s="6"/>
      <c s="6"/>
      <c s="41">
        <f>0+Q211</f>
      </c>
      <c r="O211">
        <f>0+R211</f>
      </c>
      <c r="Q211">
        <f>0+I212+I216+I220+I224+I228+I232</f>
      </c>
      <c>
        <f>0+O212+O216+O220+O224+O228+O232</f>
      </c>
    </row>
    <row r="212" spans="1:16" ht="12.75">
      <c r="A212" s="25" t="s">
        <v>45</v>
      </c>
      <c s="29" t="s">
        <v>434</v>
      </c>
      <c s="29" t="s">
        <v>435</v>
      </c>
      <c s="25" t="s">
        <v>47</v>
      </c>
      <c s="30" t="s">
        <v>436</v>
      </c>
      <c s="31" t="s">
        <v>437</v>
      </c>
      <c s="32">
        <v>1384.24</v>
      </c>
      <c s="33">
        <v>0</v>
      </c>
      <c s="33">
        <f>ROUND(ROUND(H212,2)*ROUND(G212,3),2)</f>
      </c>
      <c r="O212">
        <f>(I212*21)/100</f>
      </c>
      <c t="s">
        <v>23</v>
      </c>
    </row>
    <row r="213" spans="1:5" ht="12.75">
      <c r="A213" s="34" t="s">
        <v>50</v>
      </c>
      <c r="E213" s="35" t="s">
        <v>47</v>
      </c>
    </row>
    <row r="214" spans="1:5" ht="89.25">
      <c r="A214" s="36" t="s">
        <v>51</v>
      </c>
      <c r="E214" s="37" t="s">
        <v>438</v>
      </c>
    </row>
    <row r="215" spans="1:5" ht="25.5">
      <c r="A215" t="s">
        <v>53</v>
      </c>
      <c r="E215" s="35" t="s">
        <v>439</v>
      </c>
    </row>
    <row r="216" spans="1:16" ht="12.75">
      <c r="A216" s="25" t="s">
        <v>45</v>
      </c>
      <c s="29" t="s">
        <v>440</v>
      </c>
      <c s="29" t="s">
        <v>441</v>
      </c>
      <c s="25" t="s">
        <v>47</v>
      </c>
      <c s="30" t="s">
        <v>442</v>
      </c>
      <c s="31" t="s">
        <v>249</v>
      </c>
      <c s="32">
        <v>60.277</v>
      </c>
      <c s="33">
        <v>0</v>
      </c>
      <c s="33">
        <f>ROUND(ROUND(H216,2)*ROUND(G216,3),2)</f>
      </c>
      <c r="O216">
        <f>(I216*21)/100</f>
      </c>
      <c t="s">
        <v>23</v>
      </c>
    </row>
    <row r="217" spans="1:5" ht="12.75">
      <c r="A217" s="34" t="s">
        <v>50</v>
      </c>
      <c r="E217" s="35" t="s">
        <v>47</v>
      </c>
    </row>
    <row r="218" spans="1:5" ht="89.25">
      <c r="A218" s="36" t="s">
        <v>51</v>
      </c>
      <c r="E218" s="37" t="s">
        <v>443</v>
      </c>
    </row>
    <row r="219" spans="1:5" ht="382.5">
      <c r="A219" t="s">
        <v>53</v>
      </c>
      <c r="E219" s="35" t="s">
        <v>444</v>
      </c>
    </row>
    <row r="220" spans="1:16" ht="12.75">
      <c r="A220" s="25" t="s">
        <v>45</v>
      </c>
      <c s="29" t="s">
        <v>445</v>
      </c>
      <c s="29" t="s">
        <v>446</v>
      </c>
      <c s="25" t="s">
        <v>47</v>
      </c>
      <c s="30" t="s">
        <v>447</v>
      </c>
      <c s="31" t="s">
        <v>254</v>
      </c>
      <c s="32">
        <v>10.85</v>
      </c>
      <c s="33">
        <v>0</v>
      </c>
      <c s="33">
        <f>ROUND(ROUND(H220,2)*ROUND(G220,3),2)</f>
      </c>
      <c r="O220">
        <f>(I220*21)/100</f>
      </c>
      <c t="s">
        <v>23</v>
      </c>
    </row>
    <row r="221" spans="1:5" ht="12.75">
      <c r="A221" s="34" t="s">
        <v>50</v>
      </c>
      <c r="E221" s="35" t="s">
        <v>47</v>
      </c>
    </row>
    <row r="222" spans="1:5" ht="25.5">
      <c r="A222" s="36" t="s">
        <v>51</v>
      </c>
      <c r="E222" s="37" t="s">
        <v>448</v>
      </c>
    </row>
    <row r="223" spans="1:5" ht="242.25">
      <c r="A223" t="s">
        <v>53</v>
      </c>
      <c r="E223" s="35" t="s">
        <v>449</v>
      </c>
    </row>
    <row r="224" spans="1:16" ht="12.75">
      <c r="A224" s="25" t="s">
        <v>45</v>
      </c>
      <c s="29" t="s">
        <v>450</v>
      </c>
      <c s="29" t="s">
        <v>451</v>
      </c>
      <c s="25" t="s">
        <v>47</v>
      </c>
      <c s="30" t="s">
        <v>452</v>
      </c>
      <c s="31" t="s">
        <v>249</v>
      </c>
      <c s="32">
        <v>361.491</v>
      </c>
      <c s="33">
        <v>0</v>
      </c>
      <c s="33">
        <f>ROUND(ROUND(H224,2)*ROUND(G224,3),2)</f>
      </c>
      <c r="O224">
        <f>(I224*21)/100</f>
      </c>
      <c t="s">
        <v>23</v>
      </c>
    </row>
    <row r="225" spans="1:5" ht="12.75">
      <c r="A225" s="34" t="s">
        <v>50</v>
      </c>
      <c r="E225" s="35" t="s">
        <v>47</v>
      </c>
    </row>
    <row r="226" spans="1:5" ht="409.5">
      <c r="A226" s="36" t="s">
        <v>51</v>
      </c>
      <c r="E226" s="37" t="s">
        <v>453</v>
      </c>
    </row>
    <row r="227" spans="1:5" ht="369.75">
      <c r="A227" t="s">
        <v>53</v>
      </c>
      <c r="E227" s="35" t="s">
        <v>454</v>
      </c>
    </row>
    <row r="228" spans="1:16" ht="12.75">
      <c r="A228" s="25" t="s">
        <v>45</v>
      </c>
      <c s="29" t="s">
        <v>455</v>
      </c>
      <c s="29" t="s">
        <v>456</v>
      </c>
      <c s="25" t="s">
        <v>47</v>
      </c>
      <c s="30" t="s">
        <v>457</v>
      </c>
      <c s="31" t="s">
        <v>254</v>
      </c>
      <c s="32">
        <v>60.504</v>
      </c>
      <c s="33">
        <v>0</v>
      </c>
      <c s="33">
        <f>ROUND(ROUND(H228,2)*ROUND(G228,3),2)</f>
      </c>
      <c r="O228">
        <f>(I228*21)/100</f>
      </c>
      <c t="s">
        <v>23</v>
      </c>
    </row>
    <row r="229" spans="1:5" ht="12.75">
      <c r="A229" s="34" t="s">
        <v>50</v>
      </c>
      <c r="E229" s="35" t="s">
        <v>47</v>
      </c>
    </row>
    <row r="230" spans="1:5" ht="89.25">
      <c r="A230" s="36" t="s">
        <v>51</v>
      </c>
      <c r="E230" s="37" t="s">
        <v>458</v>
      </c>
    </row>
    <row r="231" spans="1:5" ht="267.75">
      <c r="A231" t="s">
        <v>53</v>
      </c>
      <c r="E231" s="35" t="s">
        <v>413</v>
      </c>
    </row>
    <row r="232" spans="1:16" ht="12.75">
      <c r="A232" s="25" t="s">
        <v>45</v>
      </c>
      <c s="29" t="s">
        <v>459</v>
      </c>
      <c s="29" t="s">
        <v>460</v>
      </c>
      <c s="25" t="s">
        <v>47</v>
      </c>
      <c s="30" t="s">
        <v>461</v>
      </c>
      <c s="31" t="s">
        <v>254</v>
      </c>
      <c s="32">
        <v>4.116</v>
      </c>
      <c s="33">
        <v>0</v>
      </c>
      <c s="33">
        <f>ROUND(ROUND(H232,2)*ROUND(G232,3),2)</f>
      </c>
      <c r="O232">
        <f>(I232*21)/100</f>
      </c>
      <c t="s">
        <v>23</v>
      </c>
    </row>
    <row r="233" spans="1:5" ht="12.75">
      <c r="A233" s="34" t="s">
        <v>50</v>
      </c>
      <c r="E233" s="35" t="s">
        <v>47</v>
      </c>
    </row>
    <row r="234" spans="1:5" ht="191.25">
      <c r="A234" s="36" t="s">
        <v>51</v>
      </c>
      <c r="E234" s="37" t="s">
        <v>462</v>
      </c>
    </row>
    <row r="235" spans="1:5" ht="267.75">
      <c r="A235" t="s">
        <v>53</v>
      </c>
      <c r="E235" s="35" t="s">
        <v>413</v>
      </c>
    </row>
    <row r="236" spans="1:18" ht="12.75" customHeight="1">
      <c r="A236" s="6" t="s">
        <v>43</v>
      </c>
      <c s="6"/>
      <c s="40" t="s">
        <v>33</v>
      </c>
      <c s="6"/>
      <c s="27" t="s">
        <v>463</v>
      </c>
      <c s="6"/>
      <c s="6"/>
      <c s="6"/>
      <c s="41">
        <f>0+Q236</f>
      </c>
      <c r="O236">
        <f>0+R236</f>
      </c>
      <c r="Q236">
        <f>0+I237+I241+I245+I249+I253+I257+I261+I265+I269+I273+I277+I281+I285+I289</f>
      </c>
      <c>
        <f>0+O237+O241+O245+O249+O253+O257+O261+O265+O269+O273+O277+O281+O285+O289</f>
      </c>
    </row>
    <row r="237" spans="1:16" ht="12.75">
      <c r="A237" s="25" t="s">
        <v>45</v>
      </c>
      <c s="29" t="s">
        <v>464</v>
      </c>
      <c s="29" t="s">
        <v>465</v>
      </c>
      <c s="25" t="s">
        <v>47</v>
      </c>
      <c s="30" t="s">
        <v>466</v>
      </c>
      <c s="31" t="s">
        <v>249</v>
      </c>
      <c s="32">
        <v>29.542</v>
      </c>
      <c s="33">
        <v>0</v>
      </c>
      <c s="33">
        <f>ROUND(ROUND(H237,2)*ROUND(G237,3),2)</f>
      </c>
      <c r="O237">
        <f>(I237*21)/100</f>
      </c>
      <c t="s">
        <v>23</v>
      </c>
    </row>
    <row r="238" spans="1:5" ht="12.75">
      <c r="A238" s="34" t="s">
        <v>50</v>
      </c>
      <c r="E238" s="35" t="s">
        <v>47</v>
      </c>
    </row>
    <row r="239" spans="1:5" ht="63.75">
      <c r="A239" s="36" t="s">
        <v>51</v>
      </c>
      <c r="E239" s="37" t="s">
        <v>467</v>
      </c>
    </row>
    <row r="240" spans="1:5" ht="369.75">
      <c r="A240" t="s">
        <v>53</v>
      </c>
      <c r="E240" s="35" t="s">
        <v>454</v>
      </c>
    </row>
    <row r="241" spans="1:16" ht="12.75">
      <c r="A241" s="25" t="s">
        <v>45</v>
      </c>
      <c s="29" t="s">
        <v>468</v>
      </c>
      <c s="29" t="s">
        <v>469</v>
      </c>
      <c s="25" t="s">
        <v>47</v>
      </c>
      <c s="30" t="s">
        <v>470</v>
      </c>
      <c s="31" t="s">
        <v>254</v>
      </c>
      <c s="32">
        <v>5.76</v>
      </c>
      <c s="33">
        <v>0</v>
      </c>
      <c s="33">
        <f>ROUND(ROUND(H241,2)*ROUND(G241,3),2)</f>
      </c>
      <c r="O241">
        <f>(I241*21)/100</f>
      </c>
      <c t="s">
        <v>23</v>
      </c>
    </row>
    <row r="242" spans="1:5" ht="12.75">
      <c r="A242" s="34" t="s">
        <v>50</v>
      </c>
      <c r="E242" s="35" t="s">
        <v>47</v>
      </c>
    </row>
    <row r="243" spans="1:5" ht="25.5">
      <c r="A243" s="36" t="s">
        <v>51</v>
      </c>
      <c r="E243" s="37" t="s">
        <v>471</v>
      </c>
    </row>
    <row r="244" spans="1:5" ht="267.75">
      <c r="A244" t="s">
        <v>53</v>
      </c>
      <c r="E244" s="35" t="s">
        <v>472</v>
      </c>
    </row>
    <row r="245" spans="1:16" ht="12.75">
      <c r="A245" s="25" t="s">
        <v>45</v>
      </c>
      <c s="29" t="s">
        <v>473</v>
      </c>
      <c s="29" t="s">
        <v>474</v>
      </c>
      <c s="25" t="s">
        <v>47</v>
      </c>
      <c s="30" t="s">
        <v>475</v>
      </c>
      <c s="31" t="s">
        <v>249</v>
      </c>
      <c s="32">
        <v>50.437</v>
      </c>
      <c s="33">
        <v>0</v>
      </c>
      <c s="33">
        <f>ROUND(ROUND(H245,2)*ROUND(G245,3),2)</f>
      </c>
      <c r="O245">
        <f>(I245*21)/100</f>
      </c>
      <c t="s">
        <v>23</v>
      </c>
    </row>
    <row r="246" spans="1:5" ht="12.75">
      <c r="A246" s="34" t="s">
        <v>50</v>
      </c>
      <c r="E246" s="35" t="s">
        <v>47</v>
      </c>
    </row>
    <row r="247" spans="1:5" ht="76.5">
      <c r="A247" s="36" t="s">
        <v>51</v>
      </c>
      <c r="E247" s="37" t="s">
        <v>476</v>
      </c>
    </row>
    <row r="248" spans="1:5" ht="229.5">
      <c r="A248" t="s">
        <v>53</v>
      </c>
      <c r="E248" s="35" t="s">
        <v>477</v>
      </c>
    </row>
    <row r="249" spans="1:16" ht="12.75">
      <c r="A249" s="25" t="s">
        <v>45</v>
      </c>
      <c s="29" t="s">
        <v>478</v>
      </c>
      <c s="29" t="s">
        <v>479</v>
      </c>
      <c s="25" t="s">
        <v>47</v>
      </c>
      <c s="30" t="s">
        <v>480</v>
      </c>
      <c s="31" t="s">
        <v>106</v>
      </c>
      <c s="32">
        <v>10</v>
      </c>
      <c s="33">
        <v>0</v>
      </c>
      <c s="33">
        <f>ROUND(ROUND(H249,2)*ROUND(G249,3),2)</f>
      </c>
      <c r="O249">
        <f>(I249*21)/100</f>
      </c>
      <c t="s">
        <v>23</v>
      </c>
    </row>
    <row r="250" spans="1:5" ht="12.75">
      <c r="A250" s="34" t="s">
        <v>50</v>
      </c>
      <c r="E250" s="35" t="s">
        <v>47</v>
      </c>
    </row>
    <row r="251" spans="1:5" ht="76.5">
      <c r="A251" s="36" t="s">
        <v>51</v>
      </c>
      <c r="E251" s="37" t="s">
        <v>481</v>
      </c>
    </row>
    <row r="252" spans="1:5" ht="229.5">
      <c r="A252" t="s">
        <v>53</v>
      </c>
      <c r="E252" s="35" t="s">
        <v>482</v>
      </c>
    </row>
    <row r="253" spans="1:16" ht="12.75">
      <c r="A253" s="25" t="s">
        <v>45</v>
      </c>
      <c s="29" t="s">
        <v>483</v>
      </c>
      <c s="29" t="s">
        <v>484</v>
      </c>
      <c s="25" t="s">
        <v>47</v>
      </c>
      <c s="30" t="s">
        <v>485</v>
      </c>
      <c s="31" t="s">
        <v>249</v>
      </c>
      <c s="32">
        <v>56.064</v>
      </c>
      <c s="33">
        <v>0</v>
      </c>
      <c s="33">
        <f>ROUND(ROUND(H253,2)*ROUND(G253,3),2)</f>
      </c>
      <c r="O253">
        <f>(I253*21)/100</f>
      </c>
      <c t="s">
        <v>23</v>
      </c>
    </row>
    <row r="254" spans="1:5" ht="12.75">
      <c r="A254" s="34" t="s">
        <v>50</v>
      </c>
      <c r="E254" s="35" t="s">
        <v>47</v>
      </c>
    </row>
    <row r="255" spans="1:5" ht="102">
      <c r="A255" s="36" t="s">
        <v>51</v>
      </c>
      <c r="E255" s="37" t="s">
        <v>486</v>
      </c>
    </row>
    <row r="256" spans="1:5" ht="369.75">
      <c r="A256" t="s">
        <v>53</v>
      </c>
      <c r="E256" s="35" t="s">
        <v>454</v>
      </c>
    </row>
    <row r="257" spans="1:16" ht="12.75">
      <c r="A257" s="25" t="s">
        <v>45</v>
      </c>
      <c s="29" t="s">
        <v>487</v>
      </c>
      <c s="29" t="s">
        <v>488</v>
      </c>
      <c s="25" t="s">
        <v>47</v>
      </c>
      <c s="30" t="s">
        <v>489</v>
      </c>
      <c s="31" t="s">
        <v>249</v>
      </c>
      <c s="32">
        <v>28.111</v>
      </c>
      <c s="33">
        <v>0</v>
      </c>
      <c s="33">
        <f>ROUND(ROUND(H257,2)*ROUND(G257,3),2)</f>
      </c>
      <c r="O257">
        <f>(I257*21)/100</f>
      </c>
      <c t="s">
        <v>23</v>
      </c>
    </row>
    <row r="258" spans="1:5" ht="12.75">
      <c r="A258" s="34" t="s">
        <v>50</v>
      </c>
      <c r="E258" s="35" t="s">
        <v>47</v>
      </c>
    </row>
    <row r="259" spans="1:5" ht="51">
      <c r="A259" s="36" t="s">
        <v>51</v>
      </c>
      <c r="E259" s="37" t="s">
        <v>490</v>
      </c>
    </row>
    <row r="260" spans="1:5" ht="369.75">
      <c r="A260" t="s">
        <v>53</v>
      </c>
      <c r="E260" s="35" t="s">
        <v>454</v>
      </c>
    </row>
    <row r="261" spans="1:16" ht="12.75">
      <c r="A261" s="25" t="s">
        <v>45</v>
      </c>
      <c s="29" t="s">
        <v>491</v>
      </c>
      <c s="29" t="s">
        <v>492</v>
      </c>
      <c s="25" t="s">
        <v>47</v>
      </c>
      <c s="30" t="s">
        <v>493</v>
      </c>
      <c s="31" t="s">
        <v>249</v>
      </c>
      <c s="32">
        <v>51.78</v>
      </c>
      <c s="33">
        <v>0</v>
      </c>
      <c s="33">
        <f>ROUND(ROUND(H261,2)*ROUND(G261,3),2)</f>
      </c>
      <c r="O261">
        <f>(I261*21)/100</f>
      </c>
      <c t="s">
        <v>23</v>
      </c>
    </row>
    <row r="262" spans="1:5" ht="12.75">
      <c r="A262" s="34" t="s">
        <v>50</v>
      </c>
      <c r="E262" s="35" t="s">
        <v>47</v>
      </c>
    </row>
    <row r="263" spans="1:5" ht="25.5">
      <c r="A263" s="36" t="s">
        <v>51</v>
      </c>
      <c r="E263" s="37" t="s">
        <v>494</v>
      </c>
    </row>
    <row r="264" spans="1:5" ht="38.25">
      <c r="A264" t="s">
        <v>53</v>
      </c>
      <c r="E264" s="35" t="s">
        <v>495</v>
      </c>
    </row>
    <row r="265" spans="1:16" ht="12.75">
      <c r="A265" s="25" t="s">
        <v>45</v>
      </c>
      <c s="29" t="s">
        <v>496</v>
      </c>
      <c s="29" t="s">
        <v>497</v>
      </c>
      <c s="25" t="s">
        <v>47</v>
      </c>
      <c s="30" t="s">
        <v>498</v>
      </c>
      <c s="31" t="s">
        <v>249</v>
      </c>
      <c s="32">
        <v>26.82</v>
      </c>
      <c s="33">
        <v>0</v>
      </c>
      <c s="33">
        <f>ROUND(ROUND(H265,2)*ROUND(G265,3),2)</f>
      </c>
      <c r="O265">
        <f>(I265*21)/100</f>
      </c>
      <c t="s">
        <v>23</v>
      </c>
    </row>
    <row r="266" spans="1:5" ht="12.75">
      <c r="A266" s="34" t="s">
        <v>50</v>
      </c>
      <c r="E266" s="35" t="s">
        <v>47</v>
      </c>
    </row>
    <row r="267" spans="1:5" ht="38.25">
      <c r="A267" s="36" t="s">
        <v>51</v>
      </c>
      <c r="E267" s="37" t="s">
        <v>499</v>
      </c>
    </row>
    <row r="268" spans="1:5" ht="25.5">
      <c r="A268" t="s">
        <v>53</v>
      </c>
      <c r="E268" s="35" t="s">
        <v>500</v>
      </c>
    </row>
    <row r="269" spans="1:16" ht="12.75">
      <c r="A269" s="25" t="s">
        <v>45</v>
      </c>
      <c s="29" t="s">
        <v>501</v>
      </c>
      <c s="29" t="s">
        <v>502</v>
      </c>
      <c s="25" t="s">
        <v>47</v>
      </c>
      <c s="30" t="s">
        <v>503</v>
      </c>
      <c s="31" t="s">
        <v>249</v>
      </c>
      <c s="32">
        <v>0.957</v>
      </c>
      <c s="33">
        <v>0</v>
      </c>
      <c s="33">
        <f>ROUND(ROUND(H269,2)*ROUND(G269,3),2)</f>
      </c>
      <c r="O269">
        <f>(I269*21)/100</f>
      </c>
      <c t="s">
        <v>23</v>
      </c>
    </row>
    <row r="270" spans="1:5" ht="12.75">
      <c r="A270" s="34" t="s">
        <v>50</v>
      </c>
      <c r="E270" s="35" t="s">
        <v>47</v>
      </c>
    </row>
    <row r="271" spans="1:5" ht="38.25">
      <c r="A271" s="36" t="s">
        <v>51</v>
      </c>
      <c r="E271" s="37" t="s">
        <v>504</v>
      </c>
    </row>
    <row r="272" spans="1:5" ht="38.25">
      <c r="A272" t="s">
        <v>53</v>
      </c>
      <c r="E272" s="35" t="s">
        <v>505</v>
      </c>
    </row>
    <row r="273" spans="1:16" ht="12.75">
      <c r="A273" s="25" t="s">
        <v>45</v>
      </c>
      <c s="29" t="s">
        <v>506</v>
      </c>
      <c s="29" t="s">
        <v>507</v>
      </c>
      <c s="25" t="s">
        <v>47</v>
      </c>
      <c s="30" t="s">
        <v>508</v>
      </c>
      <c s="31" t="s">
        <v>254</v>
      </c>
      <c s="32">
        <v>0.239</v>
      </c>
      <c s="33">
        <v>0</v>
      </c>
      <c s="33">
        <f>ROUND(ROUND(H273,2)*ROUND(G273,3),2)</f>
      </c>
      <c r="O273">
        <f>(I273*21)/100</f>
      </c>
      <c t="s">
        <v>23</v>
      </c>
    </row>
    <row r="274" spans="1:5" ht="12.75">
      <c r="A274" s="34" t="s">
        <v>50</v>
      </c>
      <c r="E274" s="35" t="s">
        <v>47</v>
      </c>
    </row>
    <row r="275" spans="1:5" ht="25.5">
      <c r="A275" s="36" t="s">
        <v>51</v>
      </c>
      <c r="E275" s="37" t="s">
        <v>509</v>
      </c>
    </row>
    <row r="276" spans="1:5" ht="178.5">
      <c r="A276" t="s">
        <v>53</v>
      </c>
      <c r="E276" s="35" t="s">
        <v>510</v>
      </c>
    </row>
    <row r="277" spans="1:16" ht="12.75">
      <c r="A277" s="25" t="s">
        <v>45</v>
      </c>
      <c s="29" t="s">
        <v>511</v>
      </c>
      <c s="29" t="s">
        <v>512</v>
      </c>
      <c s="25" t="s">
        <v>47</v>
      </c>
      <c s="30" t="s">
        <v>513</v>
      </c>
      <c s="31" t="s">
        <v>249</v>
      </c>
      <c s="32">
        <v>236.88</v>
      </c>
      <c s="33">
        <v>0</v>
      </c>
      <c s="33">
        <f>ROUND(ROUND(H277,2)*ROUND(G277,3),2)</f>
      </c>
      <c r="O277">
        <f>(I277*21)/100</f>
      </c>
      <c t="s">
        <v>23</v>
      </c>
    </row>
    <row r="278" spans="1:5" ht="12.75">
      <c r="A278" s="34" t="s">
        <v>50</v>
      </c>
      <c r="E278" s="35" t="s">
        <v>47</v>
      </c>
    </row>
    <row r="279" spans="1:5" ht="51">
      <c r="A279" s="36" t="s">
        <v>51</v>
      </c>
      <c r="E279" s="37" t="s">
        <v>514</v>
      </c>
    </row>
    <row r="280" spans="1:5" ht="38.25">
      <c r="A280" t="s">
        <v>53</v>
      </c>
      <c r="E280" s="35" t="s">
        <v>495</v>
      </c>
    </row>
    <row r="281" spans="1:16" ht="25.5">
      <c r="A281" s="25" t="s">
        <v>45</v>
      </c>
      <c s="29" t="s">
        <v>515</v>
      </c>
      <c s="29" t="s">
        <v>516</v>
      </c>
      <c s="25" t="s">
        <v>47</v>
      </c>
      <c s="30" t="s">
        <v>517</v>
      </c>
      <c s="31" t="s">
        <v>249</v>
      </c>
      <c s="32">
        <v>119.07</v>
      </c>
      <c s="33">
        <v>0</v>
      </c>
      <c s="33">
        <f>ROUND(ROUND(H281,2)*ROUND(G281,3),2)</f>
      </c>
      <c r="O281">
        <f>(I281*21)/100</f>
      </c>
      <c t="s">
        <v>23</v>
      </c>
    </row>
    <row r="282" spans="1:5" ht="12.75">
      <c r="A282" s="34" t="s">
        <v>50</v>
      </c>
      <c r="E282" s="35" t="s">
        <v>47</v>
      </c>
    </row>
    <row r="283" spans="1:5" ht="76.5">
      <c r="A283" s="36" t="s">
        <v>51</v>
      </c>
      <c r="E283" s="37" t="s">
        <v>518</v>
      </c>
    </row>
    <row r="284" spans="1:5" ht="38.25">
      <c r="A284" t="s">
        <v>53</v>
      </c>
      <c r="E284" s="35" t="s">
        <v>495</v>
      </c>
    </row>
    <row r="285" spans="1:16" ht="12.75">
      <c r="A285" s="25" t="s">
        <v>45</v>
      </c>
      <c s="29" t="s">
        <v>519</v>
      </c>
      <c s="29" t="s">
        <v>520</v>
      </c>
      <c s="25" t="s">
        <v>47</v>
      </c>
      <c s="30" t="s">
        <v>521</v>
      </c>
      <c s="31" t="s">
        <v>249</v>
      </c>
      <c s="32">
        <v>1.018</v>
      </c>
      <c s="33">
        <v>0</v>
      </c>
      <c s="33">
        <f>ROUND(ROUND(H285,2)*ROUND(G285,3),2)</f>
      </c>
      <c r="O285">
        <f>(I285*21)/100</f>
      </c>
      <c t="s">
        <v>23</v>
      </c>
    </row>
    <row r="286" spans="1:5" ht="12.75">
      <c r="A286" s="34" t="s">
        <v>50</v>
      </c>
      <c r="E286" s="35" t="s">
        <v>47</v>
      </c>
    </row>
    <row r="287" spans="1:5" ht="12.75">
      <c r="A287" s="36" t="s">
        <v>51</v>
      </c>
      <c r="E287" s="37" t="s">
        <v>522</v>
      </c>
    </row>
    <row r="288" spans="1:5" ht="51">
      <c r="A288" t="s">
        <v>53</v>
      </c>
      <c r="E288" s="35" t="s">
        <v>523</v>
      </c>
    </row>
    <row r="289" spans="1:16" ht="12.75">
      <c r="A289" s="25" t="s">
        <v>45</v>
      </c>
      <c s="29" t="s">
        <v>524</v>
      </c>
      <c s="29" t="s">
        <v>525</v>
      </c>
      <c s="25" t="s">
        <v>47</v>
      </c>
      <c s="30" t="s">
        <v>526</v>
      </c>
      <c s="31" t="s">
        <v>249</v>
      </c>
      <c s="32">
        <v>46.851</v>
      </c>
      <c s="33">
        <v>0</v>
      </c>
      <c s="33">
        <f>ROUND(ROUND(H289,2)*ROUND(G289,3),2)</f>
      </c>
      <c r="O289">
        <f>(I289*21)/100</f>
      </c>
      <c t="s">
        <v>23</v>
      </c>
    </row>
    <row r="290" spans="1:5" ht="12.75">
      <c r="A290" s="34" t="s">
        <v>50</v>
      </c>
      <c r="E290" s="35" t="s">
        <v>47</v>
      </c>
    </row>
    <row r="291" spans="1:5" ht="63.75">
      <c r="A291" s="36" t="s">
        <v>51</v>
      </c>
      <c r="E291" s="37" t="s">
        <v>527</v>
      </c>
    </row>
    <row r="292" spans="1:5" ht="102">
      <c r="A292" t="s">
        <v>53</v>
      </c>
      <c r="E292" s="35" t="s">
        <v>528</v>
      </c>
    </row>
    <row r="293" spans="1:18" ht="12.75" customHeight="1">
      <c r="A293" s="6" t="s">
        <v>43</v>
      </c>
      <c s="6"/>
      <c s="40" t="s">
        <v>35</v>
      </c>
      <c s="6"/>
      <c s="27" t="s">
        <v>529</v>
      </c>
      <c s="6"/>
      <c s="6"/>
      <c s="6"/>
      <c s="41">
        <f>0+Q293</f>
      </c>
      <c r="O293">
        <f>0+R293</f>
      </c>
      <c r="Q293">
        <f>0+I294+I298+I302+I306+I310+I314+I318+I322+I326+I330+I334+I338+I342+I346+I350+I354+I358+I362</f>
      </c>
      <c>
        <f>0+O294+O298+O302+O306+O310+O314+O318+O322+O326+O330+O334+O338+O342+O346+O350+O354+O358+O362</f>
      </c>
    </row>
    <row r="294" spans="1:16" ht="12.75">
      <c r="A294" s="25" t="s">
        <v>45</v>
      </c>
      <c s="29" t="s">
        <v>530</v>
      </c>
      <c s="29" t="s">
        <v>531</v>
      </c>
      <c s="25" t="s">
        <v>47</v>
      </c>
      <c s="30" t="s">
        <v>532</v>
      </c>
      <c s="31" t="s">
        <v>249</v>
      </c>
      <c s="32">
        <v>52.2</v>
      </c>
      <c s="33">
        <v>0</v>
      </c>
      <c s="33">
        <f>ROUND(ROUND(H294,2)*ROUND(G294,3),2)</f>
      </c>
      <c r="O294">
        <f>(I294*21)/100</f>
      </c>
      <c t="s">
        <v>23</v>
      </c>
    </row>
    <row r="295" spans="1:5" ht="12.75">
      <c r="A295" s="34" t="s">
        <v>50</v>
      </c>
      <c r="E295" s="35" t="s">
        <v>47</v>
      </c>
    </row>
    <row r="296" spans="1:5" ht="102">
      <c r="A296" s="36" t="s">
        <v>51</v>
      </c>
      <c r="E296" s="37" t="s">
        <v>533</v>
      </c>
    </row>
    <row r="297" spans="1:5" ht="51">
      <c r="A297" t="s">
        <v>53</v>
      </c>
      <c r="E297" s="35" t="s">
        <v>534</v>
      </c>
    </row>
    <row r="298" spans="1:16" ht="12.75">
      <c r="A298" s="25" t="s">
        <v>45</v>
      </c>
      <c s="29" t="s">
        <v>535</v>
      </c>
      <c s="29" t="s">
        <v>531</v>
      </c>
      <c s="25" t="s">
        <v>29</v>
      </c>
      <c s="30" t="s">
        <v>532</v>
      </c>
      <c s="31" t="s">
        <v>249</v>
      </c>
      <c s="32">
        <v>9.45</v>
      </c>
      <c s="33">
        <v>0</v>
      </c>
      <c s="33">
        <f>ROUND(ROUND(H298,2)*ROUND(G298,3),2)</f>
      </c>
      <c r="O298">
        <f>(I298*21)/100</f>
      </c>
      <c t="s">
        <v>23</v>
      </c>
    </row>
    <row r="299" spans="1:5" ht="12.75">
      <c r="A299" s="34" t="s">
        <v>50</v>
      </c>
      <c r="E299" s="35" t="s">
        <v>47</v>
      </c>
    </row>
    <row r="300" spans="1:5" ht="38.25">
      <c r="A300" s="36" t="s">
        <v>51</v>
      </c>
      <c r="E300" s="37" t="s">
        <v>536</v>
      </c>
    </row>
    <row r="301" spans="1:5" ht="51">
      <c r="A301" t="s">
        <v>53</v>
      </c>
      <c r="E301" s="35" t="s">
        <v>534</v>
      </c>
    </row>
    <row r="302" spans="1:16" ht="12.75">
      <c r="A302" s="25" t="s">
        <v>45</v>
      </c>
      <c s="29" t="s">
        <v>537</v>
      </c>
      <c s="29" t="s">
        <v>538</v>
      </c>
      <c s="25" t="s">
        <v>47</v>
      </c>
      <c s="30" t="s">
        <v>539</v>
      </c>
      <c s="31" t="s">
        <v>249</v>
      </c>
      <c s="32">
        <v>9.51</v>
      </c>
      <c s="33">
        <v>0</v>
      </c>
      <c s="33">
        <f>ROUND(ROUND(H302,2)*ROUND(G302,3),2)</f>
      </c>
      <c r="O302">
        <f>(I302*21)/100</f>
      </c>
      <c t="s">
        <v>23</v>
      </c>
    </row>
    <row r="303" spans="1:5" ht="12.75">
      <c r="A303" s="34" t="s">
        <v>50</v>
      </c>
      <c r="E303" s="35" t="s">
        <v>47</v>
      </c>
    </row>
    <row r="304" spans="1:5" ht="12.75">
      <c r="A304" s="36" t="s">
        <v>51</v>
      </c>
      <c r="E304" s="37" t="s">
        <v>540</v>
      </c>
    </row>
    <row r="305" spans="1:5" ht="38.25">
      <c r="A305" t="s">
        <v>53</v>
      </c>
      <c r="E305" s="35" t="s">
        <v>541</v>
      </c>
    </row>
    <row r="306" spans="1:16" ht="12.75">
      <c r="A306" s="25" t="s">
        <v>45</v>
      </c>
      <c s="29" t="s">
        <v>542</v>
      </c>
      <c s="29" t="s">
        <v>538</v>
      </c>
      <c s="25" t="s">
        <v>29</v>
      </c>
      <c s="30" t="s">
        <v>539</v>
      </c>
      <c s="31" t="s">
        <v>249</v>
      </c>
      <c s="32">
        <v>5.655</v>
      </c>
      <c s="33">
        <v>0</v>
      </c>
      <c s="33">
        <f>ROUND(ROUND(H306,2)*ROUND(G306,3),2)</f>
      </c>
      <c r="O306">
        <f>(I306*21)/100</f>
      </c>
      <c t="s">
        <v>23</v>
      </c>
    </row>
    <row r="307" spans="1:5" ht="12.75">
      <c r="A307" s="34" t="s">
        <v>50</v>
      </c>
      <c r="E307" s="35" t="s">
        <v>47</v>
      </c>
    </row>
    <row r="308" spans="1:5" ht="51">
      <c r="A308" s="36" t="s">
        <v>51</v>
      </c>
      <c r="E308" s="37" t="s">
        <v>543</v>
      </c>
    </row>
    <row r="309" spans="1:5" ht="38.25">
      <c r="A309" t="s">
        <v>53</v>
      </c>
      <c r="E309" s="35" t="s">
        <v>541</v>
      </c>
    </row>
    <row r="310" spans="1:16" ht="12.75">
      <c r="A310" s="25" t="s">
        <v>45</v>
      </c>
      <c s="29" t="s">
        <v>544</v>
      </c>
      <c s="29" t="s">
        <v>545</v>
      </c>
      <c s="25" t="s">
        <v>47</v>
      </c>
      <c s="30" t="s">
        <v>546</v>
      </c>
      <c s="31" t="s">
        <v>129</v>
      </c>
      <c s="32">
        <v>31.7</v>
      </c>
      <c s="33">
        <v>0</v>
      </c>
      <c s="33">
        <f>ROUND(ROUND(H310,2)*ROUND(G310,3),2)</f>
      </c>
      <c r="O310">
        <f>(I310*21)/100</f>
      </c>
      <c t="s">
        <v>23</v>
      </c>
    </row>
    <row r="311" spans="1:5" ht="12.75">
      <c r="A311" s="34" t="s">
        <v>50</v>
      </c>
      <c r="E311" s="35" t="s">
        <v>47</v>
      </c>
    </row>
    <row r="312" spans="1:5" ht="12.75">
      <c r="A312" s="36" t="s">
        <v>51</v>
      </c>
      <c r="E312" s="37" t="s">
        <v>547</v>
      </c>
    </row>
    <row r="313" spans="1:5" ht="38.25">
      <c r="A313" t="s">
        <v>53</v>
      </c>
      <c r="E313" s="35" t="s">
        <v>541</v>
      </c>
    </row>
    <row r="314" spans="1:16" ht="12.75">
      <c r="A314" s="25" t="s">
        <v>45</v>
      </c>
      <c s="29" t="s">
        <v>548</v>
      </c>
      <c s="29" t="s">
        <v>545</v>
      </c>
      <c s="25" t="s">
        <v>29</v>
      </c>
      <c s="30" t="s">
        <v>546</v>
      </c>
      <c s="31" t="s">
        <v>129</v>
      </c>
      <c s="32">
        <v>18.85</v>
      </c>
      <c s="33">
        <v>0</v>
      </c>
      <c s="33">
        <f>ROUND(ROUND(H314,2)*ROUND(G314,3),2)</f>
      </c>
      <c r="O314">
        <f>(I314*21)/100</f>
      </c>
      <c t="s">
        <v>23</v>
      </c>
    </row>
    <row r="315" spans="1:5" ht="12.75">
      <c r="A315" s="34" t="s">
        <v>50</v>
      </c>
      <c r="E315" s="35" t="s">
        <v>47</v>
      </c>
    </row>
    <row r="316" spans="1:5" ht="38.25">
      <c r="A316" s="36" t="s">
        <v>51</v>
      </c>
      <c r="E316" s="37" t="s">
        <v>549</v>
      </c>
    </row>
    <row r="317" spans="1:5" ht="38.25">
      <c r="A317" t="s">
        <v>53</v>
      </c>
      <c r="E317" s="35" t="s">
        <v>541</v>
      </c>
    </row>
    <row r="318" spans="1:16" ht="12.75">
      <c r="A318" s="25" t="s">
        <v>45</v>
      </c>
      <c s="29" t="s">
        <v>550</v>
      </c>
      <c s="29" t="s">
        <v>551</v>
      </c>
      <c s="25" t="s">
        <v>47</v>
      </c>
      <c s="30" t="s">
        <v>552</v>
      </c>
      <c s="31" t="s">
        <v>129</v>
      </c>
      <c s="32">
        <v>302</v>
      </c>
      <c s="33">
        <v>0</v>
      </c>
      <c s="33">
        <f>ROUND(ROUND(H318,2)*ROUND(G318,3),2)</f>
      </c>
      <c r="O318">
        <f>(I318*21)/100</f>
      </c>
      <c t="s">
        <v>23</v>
      </c>
    </row>
    <row r="319" spans="1:5" ht="12.75">
      <c r="A319" s="34" t="s">
        <v>50</v>
      </c>
      <c r="E319" s="35" t="s">
        <v>47</v>
      </c>
    </row>
    <row r="320" spans="1:5" ht="114.75">
      <c r="A320" s="36" t="s">
        <v>51</v>
      </c>
      <c r="E320" s="37" t="s">
        <v>553</v>
      </c>
    </row>
    <row r="321" spans="1:5" ht="51">
      <c r="A321" t="s">
        <v>53</v>
      </c>
      <c r="E321" s="35" t="s">
        <v>554</v>
      </c>
    </row>
    <row r="322" spans="1:16" ht="12.75">
      <c r="A322" s="25" t="s">
        <v>45</v>
      </c>
      <c s="29" t="s">
        <v>555</v>
      </c>
      <c s="29" t="s">
        <v>551</v>
      </c>
      <c s="25" t="s">
        <v>29</v>
      </c>
      <c s="30" t="s">
        <v>552</v>
      </c>
      <c s="31" t="s">
        <v>129</v>
      </c>
      <c s="32">
        <v>58</v>
      </c>
      <c s="33">
        <v>0</v>
      </c>
      <c s="33">
        <f>ROUND(ROUND(H322,2)*ROUND(G322,3),2)</f>
      </c>
      <c r="O322">
        <f>(I322*21)/100</f>
      </c>
      <c t="s">
        <v>23</v>
      </c>
    </row>
    <row r="323" spans="1:5" ht="12.75">
      <c r="A323" s="34" t="s">
        <v>50</v>
      </c>
      <c r="E323" s="35" t="s">
        <v>47</v>
      </c>
    </row>
    <row r="324" spans="1:5" ht="51">
      <c r="A324" s="36" t="s">
        <v>51</v>
      </c>
      <c r="E324" s="37" t="s">
        <v>556</v>
      </c>
    </row>
    <row r="325" spans="1:5" ht="51">
      <c r="A325" t="s">
        <v>53</v>
      </c>
      <c r="E325" s="35" t="s">
        <v>554</v>
      </c>
    </row>
    <row r="326" spans="1:16" ht="12.75">
      <c r="A326" s="25" t="s">
        <v>45</v>
      </c>
      <c s="29" t="s">
        <v>557</v>
      </c>
      <c s="29" t="s">
        <v>558</v>
      </c>
      <c s="25" t="s">
        <v>47</v>
      </c>
      <c s="30" t="s">
        <v>559</v>
      </c>
      <c s="31" t="s">
        <v>129</v>
      </c>
      <c s="32">
        <v>684.48</v>
      </c>
      <c s="33">
        <v>0</v>
      </c>
      <c s="33">
        <f>ROUND(ROUND(H326,2)*ROUND(G326,3),2)</f>
      </c>
      <c r="O326">
        <f>(I326*21)/100</f>
      </c>
      <c t="s">
        <v>23</v>
      </c>
    </row>
    <row r="327" spans="1:5" ht="12.75">
      <c r="A327" s="34" t="s">
        <v>50</v>
      </c>
      <c r="E327" s="35" t="s">
        <v>47</v>
      </c>
    </row>
    <row r="328" spans="1:5" ht="114.75">
      <c r="A328" s="36" t="s">
        <v>51</v>
      </c>
      <c r="E328" s="37" t="s">
        <v>560</v>
      </c>
    </row>
    <row r="329" spans="1:5" ht="51">
      <c r="A329" t="s">
        <v>53</v>
      </c>
      <c r="E329" s="35" t="s">
        <v>554</v>
      </c>
    </row>
    <row r="330" spans="1:16" ht="12.75">
      <c r="A330" s="25" t="s">
        <v>45</v>
      </c>
      <c s="29" t="s">
        <v>561</v>
      </c>
      <c s="29" t="s">
        <v>558</v>
      </c>
      <c s="25" t="s">
        <v>29</v>
      </c>
      <c s="30" t="s">
        <v>559</v>
      </c>
      <c s="31" t="s">
        <v>129</v>
      </c>
      <c s="32">
        <v>58</v>
      </c>
      <c s="33">
        <v>0</v>
      </c>
      <c s="33">
        <f>ROUND(ROUND(H330,2)*ROUND(G330,3),2)</f>
      </c>
      <c r="O330">
        <f>(I330*21)/100</f>
      </c>
      <c t="s">
        <v>23</v>
      </c>
    </row>
    <row r="331" spans="1:5" ht="12.75">
      <c r="A331" s="34" t="s">
        <v>50</v>
      </c>
      <c r="E331" s="35" t="s">
        <v>47</v>
      </c>
    </row>
    <row r="332" spans="1:5" ht="51">
      <c r="A332" s="36" t="s">
        <v>51</v>
      </c>
      <c r="E332" s="37" t="s">
        <v>562</v>
      </c>
    </row>
    <row r="333" spans="1:5" ht="51">
      <c r="A333" t="s">
        <v>53</v>
      </c>
      <c r="E333" s="35" t="s">
        <v>554</v>
      </c>
    </row>
    <row r="334" spans="1:16" ht="12.75">
      <c r="A334" s="25" t="s">
        <v>45</v>
      </c>
      <c s="29" t="s">
        <v>563</v>
      </c>
      <c s="29" t="s">
        <v>564</v>
      </c>
      <c s="25" t="s">
        <v>47</v>
      </c>
      <c s="30" t="s">
        <v>565</v>
      </c>
      <c s="31" t="s">
        <v>129</v>
      </c>
      <c s="32">
        <v>636.48</v>
      </c>
      <c s="33">
        <v>0</v>
      </c>
      <c s="33">
        <f>ROUND(ROUND(H334,2)*ROUND(G334,3),2)</f>
      </c>
      <c r="O334">
        <f>(I334*21)/100</f>
      </c>
      <c t="s">
        <v>23</v>
      </c>
    </row>
    <row r="335" spans="1:5" ht="12.75">
      <c r="A335" s="34" t="s">
        <v>50</v>
      </c>
      <c r="E335" s="35" t="s">
        <v>47</v>
      </c>
    </row>
    <row r="336" spans="1:5" ht="114.75">
      <c r="A336" s="36" t="s">
        <v>51</v>
      </c>
      <c r="E336" s="37" t="s">
        <v>566</v>
      </c>
    </row>
    <row r="337" spans="1:5" ht="140.25">
      <c r="A337" t="s">
        <v>53</v>
      </c>
      <c r="E337" s="35" t="s">
        <v>567</v>
      </c>
    </row>
    <row r="338" spans="1:16" ht="12.75">
      <c r="A338" s="25" t="s">
        <v>45</v>
      </c>
      <c s="29" t="s">
        <v>568</v>
      </c>
      <c s="29" t="s">
        <v>564</v>
      </c>
      <c s="25" t="s">
        <v>29</v>
      </c>
      <c s="30" t="s">
        <v>565</v>
      </c>
      <c s="31" t="s">
        <v>129</v>
      </c>
      <c s="32">
        <v>58</v>
      </c>
      <c s="33">
        <v>0</v>
      </c>
      <c s="33">
        <f>ROUND(ROUND(H338,2)*ROUND(G338,3),2)</f>
      </c>
      <c r="O338">
        <f>(I338*21)/100</f>
      </c>
      <c t="s">
        <v>23</v>
      </c>
    </row>
    <row r="339" spans="1:5" ht="12.75">
      <c r="A339" s="34" t="s">
        <v>50</v>
      </c>
      <c r="E339" s="35" t="s">
        <v>47</v>
      </c>
    </row>
    <row r="340" spans="1:5" ht="51">
      <c r="A340" s="36" t="s">
        <v>51</v>
      </c>
      <c r="E340" s="37" t="s">
        <v>569</v>
      </c>
    </row>
    <row r="341" spans="1:5" ht="140.25">
      <c r="A341" t="s">
        <v>53</v>
      </c>
      <c r="E341" s="35" t="s">
        <v>567</v>
      </c>
    </row>
    <row r="342" spans="1:16" ht="12.75">
      <c r="A342" s="25" t="s">
        <v>45</v>
      </c>
      <c s="29" t="s">
        <v>570</v>
      </c>
      <c s="29" t="s">
        <v>571</v>
      </c>
      <c s="25" t="s">
        <v>47</v>
      </c>
      <c s="30" t="s">
        <v>572</v>
      </c>
      <c s="31" t="s">
        <v>129</v>
      </c>
      <c s="32">
        <v>302</v>
      </c>
      <c s="33">
        <v>0</v>
      </c>
      <c s="33">
        <f>ROUND(ROUND(H342,2)*ROUND(G342,3),2)</f>
      </c>
      <c r="O342">
        <f>(I342*21)/100</f>
      </c>
      <c t="s">
        <v>23</v>
      </c>
    </row>
    <row r="343" spans="1:5" ht="12.75">
      <c r="A343" s="34" t="s">
        <v>50</v>
      </c>
      <c r="E343" s="35" t="s">
        <v>47</v>
      </c>
    </row>
    <row r="344" spans="1:5" ht="114.75">
      <c r="A344" s="36" t="s">
        <v>51</v>
      </c>
      <c r="E344" s="37" t="s">
        <v>573</v>
      </c>
    </row>
    <row r="345" spans="1:5" ht="140.25">
      <c r="A345" t="s">
        <v>53</v>
      </c>
      <c r="E345" s="35" t="s">
        <v>567</v>
      </c>
    </row>
    <row r="346" spans="1:16" ht="12.75">
      <c r="A346" s="25" t="s">
        <v>45</v>
      </c>
      <c s="29" t="s">
        <v>574</v>
      </c>
      <c s="29" t="s">
        <v>571</v>
      </c>
      <c s="25" t="s">
        <v>29</v>
      </c>
      <c s="30" t="s">
        <v>572</v>
      </c>
      <c s="31" t="s">
        <v>129</v>
      </c>
      <c s="32">
        <v>58</v>
      </c>
      <c s="33">
        <v>0</v>
      </c>
      <c s="33">
        <f>ROUND(ROUND(H346,2)*ROUND(G346,3),2)</f>
      </c>
      <c r="O346">
        <f>(I346*21)/100</f>
      </c>
      <c t="s">
        <v>23</v>
      </c>
    </row>
    <row r="347" spans="1:5" ht="12.75">
      <c r="A347" s="34" t="s">
        <v>50</v>
      </c>
      <c r="E347" s="35" t="s">
        <v>47</v>
      </c>
    </row>
    <row r="348" spans="1:5" ht="51">
      <c r="A348" s="36" t="s">
        <v>51</v>
      </c>
      <c r="E348" s="37" t="s">
        <v>575</v>
      </c>
    </row>
    <row r="349" spans="1:5" ht="140.25">
      <c r="A349" t="s">
        <v>53</v>
      </c>
      <c r="E349" s="35" t="s">
        <v>567</v>
      </c>
    </row>
    <row r="350" spans="1:16" ht="25.5">
      <c r="A350" s="25" t="s">
        <v>45</v>
      </c>
      <c s="29" t="s">
        <v>576</v>
      </c>
      <c s="29" t="s">
        <v>577</v>
      </c>
      <c s="25" t="s">
        <v>47</v>
      </c>
      <c s="30" t="s">
        <v>578</v>
      </c>
      <c s="31" t="s">
        <v>129</v>
      </c>
      <c s="32">
        <v>48</v>
      </c>
      <c s="33">
        <v>0</v>
      </c>
      <c s="33">
        <f>ROUND(ROUND(H350,2)*ROUND(G350,3),2)</f>
      </c>
      <c r="O350">
        <f>(I350*21)/100</f>
      </c>
      <c t="s">
        <v>23</v>
      </c>
    </row>
    <row r="351" spans="1:5" ht="12.75">
      <c r="A351" s="34" t="s">
        <v>50</v>
      </c>
      <c r="E351" s="35" t="s">
        <v>47</v>
      </c>
    </row>
    <row r="352" spans="1:5" ht="51">
      <c r="A352" s="36" t="s">
        <v>51</v>
      </c>
      <c r="E352" s="37" t="s">
        <v>579</v>
      </c>
    </row>
    <row r="353" spans="1:5" ht="140.25">
      <c r="A353" t="s">
        <v>53</v>
      </c>
      <c r="E353" s="35" t="s">
        <v>567</v>
      </c>
    </row>
    <row r="354" spans="1:16" ht="12.75">
      <c r="A354" s="25" t="s">
        <v>45</v>
      </c>
      <c s="29" t="s">
        <v>580</v>
      </c>
      <c s="29" t="s">
        <v>581</v>
      </c>
      <c s="25" t="s">
        <v>47</v>
      </c>
      <c s="30" t="s">
        <v>582</v>
      </c>
      <c s="31" t="s">
        <v>249</v>
      </c>
      <c s="32">
        <v>11.705</v>
      </c>
      <c s="33">
        <v>0</v>
      </c>
      <c s="33">
        <f>ROUND(ROUND(H354,2)*ROUND(G354,3),2)</f>
      </c>
      <c r="O354">
        <f>(I354*21)/100</f>
      </c>
      <c t="s">
        <v>23</v>
      </c>
    </row>
    <row r="355" spans="1:5" ht="12.75">
      <c r="A355" s="34" t="s">
        <v>50</v>
      </c>
      <c r="E355" s="35" t="s">
        <v>47</v>
      </c>
    </row>
    <row r="356" spans="1:5" ht="63.75">
      <c r="A356" s="36" t="s">
        <v>51</v>
      </c>
      <c r="E356" s="37" t="s">
        <v>583</v>
      </c>
    </row>
    <row r="357" spans="1:5" ht="140.25">
      <c r="A357" t="s">
        <v>53</v>
      </c>
      <c r="E357" s="35" t="s">
        <v>567</v>
      </c>
    </row>
    <row r="358" spans="1:16" ht="12.75">
      <c r="A358" s="25" t="s">
        <v>45</v>
      </c>
      <c s="29" t="s">
        <v>584</v>
      </c>
      <c s="29" t="s">
        <v>585</v>
      </c>
      <c s="25" t="s">
        <v>47</v>
      </c>
      <c s="30" t="s">
        <v>586</v>
      </c>
      <c s="31" t="s">
        <v>129</v>
      </c>
      <c s="32">
        <v>5.84</v>
      </c>
      <c s="33">
        <v>0</v>
      </c>
      <c s="33">
        <f>ROUND(ROUND(H358,2)*ROUND(G358,3),2)</f>
      </c>
      <c r="O358">
        <f>(I358*21)/100</f>
      </c>
      <c t="s">
        <v>23</v>
      </c>
    </row>
    <row r="359" spans="1:5" ht="12.75">
      <c r="A359" s="34" t="s">
        <v>50</v>
      </c>
      <c r="E359" s="35" t="s">
        <v>47</v>
      </c>
    </row>
    <row r="360" spans="1:5" ht="12.75">
      <c r="A360" s="36" t="s">
        <v>51</v>
      </c>
      <c r="E360" s="37" t="s">
        <v>587</v>
      </c>
    </row>
    <row r="361" spans="1:5" ht="153">
      <c r="A361" t="s">
        <v>53</v>
      </c>
      <c r="E361" s="35" t="s">
        <v>588</v>
      </c>
    </row>
    <row r="362" spans="1:16" ht="25.5">
      <c r="A362" s="25" t="s">
        <v>45</v>
      </c>
      <c s="29" t="s">
        <v>589</v>
      </c>
      <c s="29" t="s">
        <v>590</v>
      </c>
      <c s="25" t="s">
        <v>47</v>
      </c>
      <c s="30" t="s">
        <v>591</v>
      </c>
      <c s="31" t="s">
        <v>129</v>
      </c>
      <c s="32">
        <v>6.24</v>
      </c>
      <c s="33">
        <v>0</v>
      </c>
      <c s="33">
        <f>ROUND(ROUND(H362,2)*ROUND(G362,3),2)</f>
      </c>
      <c r="O362">
        <f>(I362*21)/100</f>
      </c>
      <c t="s">
        <v>23</v>
      </c>
    </row>
    <row r="363" spans="1:5" ht="12.75">
      <c r="A363" s="34" t="s">
        <v>50</v>
      </c>
      <c r="E363" s="35" t="s">
        <v>47</v>
      </c>
    </row>
    <row r="364" spans="1:5" ht="38.25">
      <c r="A364" s="36" t="s">
        <v>51</v>
      </c>
      <c r="E364" s="37" t="s">
        <v>592</v>
      </c>
    </row>
    <row r="365" spans="1:5" ht="153">
      <c r="A365" t="s">
        <v>53</v>
      </c>
      <c r="E365" s="35" t="s">
        <v>588</v>
      </c>
    </row>
    <row r="366" spans="1:18" ht="12.75" customHeight="1">
      <c r="A366" s="6" t="s">
        <v>43</v>
      </c>
      <c s="6"/>
      <c s="40" t="s">
        <v>77</v>
      </c>
      <c s="6"/>
      <c s="27" t="s">
        <v>593</v>
      </c>
      <c s="6"/>
      <c s="6"/>
      <c s="6"/>
      <c s="41">
        <f>0+Q366</f>
      </c>
      <c r="O366">
        <f>0+R366</f>
      </c>
      <c r="Q366">
        <f>0+I367+I371+I375+I379+I383+I387+I391+I395+I399+I403+I407</f>
      </c>
      <c>
        <f>0+O367+O371+O375+O379+O383+O387+O391+O395+O399+O403+O407</f>
      </c>
    </row>
    <row r="367" spans="1:16" ht="25.5">
      <c r="A367" s="25" t="s">
        <v>45</v>
      </c>
      <c s="29" t="s">
        <v>594</v>
      </c>
      <c s="29" t="s">
        <v>595</v>
      </c>
      <c s="25" t="s">
        <v>47</v>
      </c>
      <c s="30" t="s">
        <v>596</v>
      </c>
      <c s="31" t="s">
        <v>129</v>
      </c>
      <c s="32">
        <v>227.255</v>
      </c>
      <c s="33">
        <v>0</v>
      </c>
      <c s="33">
        <f>ROUND(ROUND(H367,2)*ROUND(G367,3),2)</f>
      </c>
      <c r="O367">
        <f>(I367*21)/100</f>
      </c>
      <c t="s">
        <v>23</v>
      </c>
    </row>
    <row r="368" spans="1:5" ht="12.75">
      <c r="A368" s="34" t="s">
        <v>50</v>
      </c>
      <c r="E368" s="35" t="s">
        <v>47</v>
      </c>
    </row>
    <row r="369" spans="1:5" ht="63.75">
      <c r="A369" s="36" t="s">
        <v>51</v>
      </c>
      <c r="E369" s="37" t="s">
        <v>597</v>
      </c>
    </row>
    <row r="370" spans="1:5" ht="191.25">
      <c r="A370" t="s">
        <v>53</v>
      </c>
      <c r="E370" s="35" t="s">
        <v>598</v>
      </c>
    </row>
    <row r="371" spans="1:16" ht="25.5">
      <c r="A371" s="25" t="s">
        <v>45</v>
      </c>
      <c s="29" t="s">
        <v>599</v>
      </c>
      <c s="29" t="s">
        <v>600</v>
      </c>
      <c s="25" t="s">
        <v>47</v>
      </c>
      <c s="30" t="s">
        <v>601</v>
      </c>
      <c s="31" t="s">
        <v>129</v>
      </c>
      <c s="32">
        <v>440.188</v>
      </c>
      <c s="33">
        <v>0</v>
      </c>
      <c s="33">
        <f>ROUND(ROUND(H371,2)*ROUND(G371,3),2)</f>
      </c>
      <c r="O371">
        <f>(I371*21)/100</f>
      </c>
      <c t="s">
        <v>23</v>
      </c>
    </row>
    <row r="372" spans="1:5" ht="12.75">
      <c r="A372" s="34" t="s">
        <v>50</v>
      </c>
      <c r="E372" s="35" t="s">
        <v>47</v>
      </c>
    </row>
    <row r="373" spans="1:5" ht="38.25">
      <c r="A373" s="36" t="s">
        <v>51</v>
      </c>
      <c r="E373" s="37" t="s">
        <v>602</v>
      </c>
    </row>
    <row r="374" spans="1:5" ht="204">
      <c r="A374" t="s">
        <v>53</v>
      </c>
      <c r="E374" s="35" t="s">
        <v>603</v>
      </c>
    </row>
    <row r="375" spans="1:16" ht="12.75">
      <c r="A375" s="25" t="s">
        <v>45</v>
      </c>
      <c s="29" t="s">
        <v>604</v>
      </c>
      <c s="29" t="s">
        <v>605</v>
      </c>
      <c s="25" t="s">
        <v>47</v>
      </c>
      <c s="30" t="s">
        <v>606</v>
      </c>
      <c s="31" t="s">
        <v>129</v>
      </c>
      <c s="32">
        <v>63.165</v>
      </c>
      <c s="33">
        <v>0</v>
      </c>
      <c s="33">
        <f>ROUND(ROUND(H375,2)*ROUND(G375,3),2)</f>
      </c>
      <c r="O375">
        <f>(I375*21)/100</f>
      </c>
      <c t="s">
        <v>23</v>
      </c>
    </row>
    <row r="376" spans="1:5" ht="12.75">
      <c r="A376" s="34" t="s">
        <v>50</v>
      </c>
      <c r="E376" s="35" t="s">
        <v>47</v>
      </c>
    </row>
    <row r="377" spans="1:5" ht="51">
      <c r="A377" s="36" t="s">
        <v>51</v>
      </c>
      <c r="E377" s="37" t="s">
        <v>607</v>
      </c>
    </row>
    <row r="378" spans="1:5" ht="38.25">
      <c r="A378" t="s">
        <v>53</v>
      </c>
      <c r="E378" s="35" t="s">
        <v>608</v>
      </c>
    </row>
    <row r="379" spans="1:16" ht="12.75">
      <c r="A379" s="25" t="s">
        <v>45</v>
      </c>
      <c s="29" t="s">
        <v>609</v>
      </c>
      <c s="29" t="s">
        <v>610</v>
      </c>
      <c s="25" t="s">
        <v>47</v>
      </c>
      <c s="30" t="s">
        <v>611</v>
      </c>
      <c s="31" t="s">
        <v>129</v>
      </c>
      <c s="32">
        <v>227.255</v>
      </c>
      <c s="33">
        <v>0</v>
      </c>
      <c s="33">
        <f>ROUND(ROUND(H379,2)*ROUND(G379,3),2)</f>
      </c>
      <c r="O379">
        <f>(I379*21)/100</f>
      </c>
      <c t="s">
        <v>23</v>
      </c>
    </row>
    <row r="380" spans="1:5" ht="12.75">
      <c r="A380" s="34" t="s">
        <v>50</v>
      </c>
      <c r="E380" s="35" t="s">
        <v>47</v>
      </c>
    </row>
    <row r="381" spans="1:5" ht="63.75">
      <c r="A381" s="36" t="s">
        <v>51</v>
      </c>
      <c r="E381" s="37" t="s">
        <v>597</v>
      </c>
    </row>
    <row r="382" spans="1:5" ht="38.25">
      <c r="A382" t="s">
        <v>53</v>
      </c>
      <c r="E382" s="35" t="s">
        <v>608</v>
      </c>
    </row>
    <row r="383" spans="1:16" ht="12.75">
      <c r="A383" s="25" t="s">
        <v>45</v>
      </c>
      <c s="29" t="s">
        <v>612</v>
      </c>
      <c s="29" t="s">
        <v>613</v>
      </c>
      <c s="25" t="s">
        <v>56</v>
      </c>
      <c s="30" t="s">
        <v>614</v>
      </c>
      <c s="31" t="s">
        <v>211</v>
      </c>
      <c s="32">
        <v>33</v>
      </c>
      <c s="33">
        <v>0</v>
      </c>
      <c s="33">
        <f>ROUND(ROUND(H383,2)*ROUND(G383,3),2)</f>
      </c>
      <c r="O383">
        <f>(I383*21)/100</f>
      </c>
      <c t="s">
        <v>23</v>
      </c>
    </row>
    <row r="384" spans="1:5" ht="12.75">
      <c r="A384" s="34" t="s">
        <v>50</v>
      </c>
      <c r="E384" s="35" t="s">
        <v>47</v>
      </c>
    </row>
    <row r="385" spans="1:5" ht="140.25">
      <c r="A385" s="36" t="s">
        <v>51</v>
      </c>
      <c r="E385" s="37" t="s">
        <v>615</v>
      </c>
    </row>
    <row r="386" spans="1:5" ht="191.25">
      <c r="A386" t="s">
        <v>53</v>
      </c>
      <c r="E386" s="35" t="s">
        <v>616</v>
      </c>
    </row>
    <row r="387" spans="1:16" ht="12.75">
      <c r="A387" s="25" t="s">
        <v>45</v>
      </c>
      <c s="29" t="s">
        <v>617</v>
      </c>
      <c s="29" t="s">
        <v>618</v>
      </c>
      <c s="25" t="s">
        <v>47</v>
      </c>
      <c s="30" t="s">
        <v>619</v>
      </c>
      <c s="31" t="s">
        <v>106</v>
      </c>
      <c s="32">
        <v>2</v>
      </c>
      <c s="33">
        <v>0</v>
      </c>
      <c s="33">
        <f>ROUND(ROUND(H387,2)*ROUND(G387,3),2)</f>
      </c>
      <c r="O387">
        <f>(I387*21)/100</f>
      </c>
      <c t="s">
        <v>23</v>
      </c>
    </row>
    <row r="388" spans="1:5" ht="12.75">
      <c r="A388" s="34" t="s">
        <v>50</v>
      </c>
      <c r="E388" s="35" t="s">
        <v>47</v>
      </c>
    </row>
    <row r="389" spans="1:5" ht="38.25">
      <c r="A389" s="36" t="s">
        <v>51</v>
      </c>
      <c r="E389" s="37" t="s">
        <v>620</v>
      </c>
    </row>
    <row r="390" spans="1:5" ht="114.75">
      <c r="A390" t="s">
        <v>53</v>
      </c>
      <c r="E390" s="35" t="s">
        <v>621</v>
      </c>
    </row>
    <row r="391" spans="1:16" ht="12.75">
      <c r="A391" s="25" t="s">
        <v>45</v>
      </c>
      <c s="29" t="s">
        <v>622</v>
      </c>
      <c s="29" t="s">
        <v>623</v>
      </c>
      <c s="25" t="s">
        <v>47</v>
      </c>
      <c s="30" t="s">
        <v>624</v>
      </c>
      <c s="31" t="s">
        <v>106</v>
      </c>
      <c s="32">
        <v>2</v>
      </c>
      <c s="33">
        <v>0</v>
      </c>
      <c s="33">
        <f>ROUND(ROUND(H391,2)*ROUND(G391,3),2)</f>
      </c>
      <c r="O391">
        <f>(I391*21)/100</f>
      </c>
      <c t="s">
        <v>23</v>
      </c>
    </row>
    <row r="392" spans="1:5" ht="12.75">
      <c r="A392" s="34" t="s">
        <v>50</v>
      </c>
      <c r="E392" s="35" t="s">
        <v>47</v>
      </c>
    </row>
    <row r="393" spans="1:5" ht="38.25">
      <c r="A393" s="36" t="s">
        <v>51</v>
      </c>
      <c r="E393" s="37" t="s">
        <v>620</v>
      </c>
    </row>
    <row r="394" spans="1:5" ht="114.75">
      <c r="A394" t="s">
        <v>53</v>
      </c>
      <c r="E394" s="35" t="s">
        <v>625</v>
      </c>
    </row>
    <row r="395" spans="1:16" ht="12.75">
      <c r="A395" s="25" t="s">
        <v>45</v>
      </c>
      <c s="29" t="s">
        <v>626</v>
      </c>
      <c s="29" t="s">
        <v>627</v>
      </c>
      <c s="25" t="s">
        <v>47</v>
      </c>
      <c s="30" t="s">
        <v>628</v>
      </c>
      <c s="31" t="s">
        <v>129</v>
      </c>
      <c s="32">
        <v>3.96</v>
      </c>
      <c s="33">
        <v>0</v>
      </c>
      <c s="33">
        <f>ROUND(ROUND(H395,2)*ROUND(G395,3),2)</f>
      </c>
      <c r="O395">
        <f>(I395*21)/100</f>
      </c>
      <c t="s">
        <v>23</v>
      </c>
    </row>
    <row r="396" spans="1:5" ht="12.75">
      <c r="A396" s="34" t="s">
        <v>50</v>
      </c>
      <c r="E396" s="35" t="s">
        <v>47</v>
      </c>
    </row>
    <row r="397" spans="1:5" ht="38.25">
      <c r="A397" s="36" t="s">
        <v>51</v>
      </c>
      <c r="E397" s="37" t="s">
        <v>629</v>
      </c>
    </row>
    <row r="398" spans="1:5" ht="102">
      <c r="A398" t="s">
        <v>53</v>
      </c>
      <c r="E398" s="35" t="s">
        <v>630</v>
      </c>
    </row>
    <row r="399" spans="1:16" ht="12.75">
      <c r="A399" s="25" t="s">
        <v>45</v>
      </c>
      <c s="29" t="s">
        <v>631</v>
      </c>
      <c s="29" t="s">
        <v>632</v>
      </c>
      <c s="25" t="s">
        <v>56</v>
      </c>
      <c s="30" t="s">
        <v>633</v>
      </c>
      <c s="31" t="s">
        <v>129</v>
      </c>
      <c s="32">
        <v>28.6</v>
      </c>
      <c s="33">
        <v>0</v>
      </c>
      <c s="33">
        <f>ROUND(ROUND(H399,2)*ROUND(G399,3),2)</f>
      </c>
      <c r="O399">
        <f>(I399*21)/100</f>
      </c>
      <c t="s">
        <v>23</v>
      </c>
    </row>
    <row r="400" spans="1:5" ht="12.75">
      <c r="A400" s="34" t="s">
        <v>50</v>
      </c>
      <c r="E400" s="35" t="s">
        <v>47</v>
      </c>
    </row>
    <row r="401" spans="1:5" ht="25.5">
      <c r="A401" s="36" t="s">
        <v>51</v>
      </c>
      <c r="E401" s="37" t="s">
        <v>634</v>
      </c>
    </row>
    <row r="402" spans="1:5" ht="89.25">
      <c r="A402" t="s">
        <v>53</v>
      </c>
      <c r="E402" s="35" t="s">
        <v>635</v>
      </c>
    </row>
    <row r="403" spans="1:16" ht="12.75">
      <c r="A403" s="25" t="s">
        <v>45</v>
      </c>
      <c s="29" t="s">
        <v>636</v>
      </c>
      <c s="29" t="s">
        <v>637</v>
      </c>
      <c s="25" t="s">
        <v>47</v>
      </c>
      <c s="30" t="s">
        <v>638</v>
      </c>
      <c s="31" t="s">
        <v>129</v>
      </c>
      <c s="32">
        <v>387.864</v>
      </c>
      <c s="33">
        <v>0</v>
      </c>
      <c s="33">
        <f>ROUND(ROUND(H403,2)*ROUND(G403,3),2)</f>
      </c>
      <c r="O403">
        <f>(I403*21)/100</f>
      </c>
      <c t="s">
        <v>23</v>
      </c>
    </row>
    <row r="404" spans="1:5" ht="12.75">
      <c r="A404" s="34" t="s">
        <v>50</v>
      </c>
      <c r="E404" s="35" t="s">
        <v>47</v>
      </c>
    </row>
    <row r="405" spans="1:5" ht="102">
      <c r="A405" s="36" t="s">
        <v>51</v>
      </c>
      <c r="E405" s="37" t="s">
        <v>639</v>
      </c>
    </row>
    <row r="406" spans="1:5" ht="51">
      <c r="A406" t="s">
        <v>53</v>
      </c>
      <c r="E406" s="35" t="s">
        <v>640</v>
      </c>
    </row>
    <row r="407" spans="1:16" ht="12.75">
      <c r="A407" s="25" t="s">
        <v>45</v>
      </c>
      <c s="29" t="s">
        <v>641</v>
      </c>
      <c s="29" t="s">
        <v>642</v>
      </c>
      <c s="25" t="s">
        <v>47</v>
      </c>
      <c s="30" t="s">
        <v>643</v>
      </c>
      <c s="31" t="s">
        <v>129</v>
      </c>
      <c s="32">
        <v>96.966</v>
      </c>
      <c s="33">
        <v>0</v>
      </c>
      <c s="33">
        <f>ROUND(ROUND(H407,2)*ROUND(G407,3),2)</f>
      </c>
      <c r="O407">
        <f>(I407*21)/100</f>
      </c>
      <c t="s">
        <v>23</v>
      </c>
    </row>
    <row r="408" spans="1:5" ht="12.75">
      <c r="A408" s="34" t="s">
        <v>50</v>
      </c>
      <c r="E408" s="35" t="s">
        <v>47</v>
      </c>
    </row>
    <row r="409" spans="1:5" ht="76.5">
      <c r="A409" s="36" t="s">
        <v>51</v>
      </c>
      <c r="E409" s="37" t="s">
        <v>644</v>
      </c>
    </row>
    <row r="410" spans="1:5" ht="51">
      <c r="A410" t="s">
        <v>53</v>
      </c>
      <c r="E410" s="35" t="s">
        <v>640</v>
      </c>
    </row>
    <row r="411" spans="1:18" ht="12.75" customHeight="1">
      <c r="A411" s="6" t="s">
        <v>43</v>
      </c>
      <c s="6"/>
      <c s="40" t="s">
        <v>82</v>
      </c>
      <c s="6"/>
      <c s="27" t="s">
        <v>645</v>
      </c>
      <c s="6"/>
      <c s="6"/>
      <c s="6"/>
      <c s="41">
        <f>0+Q411</f>
      </c>
      <c r="O411">
        <f>0+R411</f>
      </c>
      <c r="Q411">
        <f>0+I412+I416+I420+I424+I428+I432+I436+I440</f>
      </c>
      <c>
        <f>0+O412+O416+O420+O424+O428+O432+O436+O440</f>
      </c>
    </row>
    <row r="412" spans="1:16" ht="12.75">
      <c r="A412" s="25" t="s">
        <v>45</v>
      </c>
      <c s="29" t="s">
        <v>646</v>
      </c>
      <c s="29" t="s">
        <v>647</v>
      </c>
      <c s="25" t="s">
        <v>47</v>
      </c>
      <c s="30" t="s">
        <v>648</v>
      </c>
      <c s="31" t="s">
        <v>211</v>
      </c>
      <c s="32">
        <v>85.1</v>
      </c>
      <c s="33">
        <v>0</v>
      </c>
      <c s="33">
        <f>ROUND(ROUND(H412,2)*ROUND(G412,3),2)</f>
      </c>
      <c r="O412">
        <f>(I412*21)/100</f>
      </c>
      <c t="s">
        <v>23</v>
      </c>
    </row>
    <row r="413" spans="1:5" ht="12.75">
      <c r="A413" s="34" t="s">
        <v>50</v>
      </c>
      <c r="E413" s="35" t="s">
        <v>47</v>
      </c>
    </row>
    <row r="414" spans="1:5" ht="63.75">
      <c r="A414" s="36" t="s">
        <v>51</v>
      </c>
      <c r="E414" s="37" t="s">
        <v>649</v>
      </c>
    </row>
    <row r="415" spans="1:5" ht="255">
      <c r="A415" t="s">
        <v>53</v>
      </c>
      <c r="E415" s="35" t="s">
        <v>650</v>
      </c>
    </row>
    <row r="416" spans="1:16" ht="12.75">
      <c r="A416" s="25" t="s">
        <v>45</v>
      </c>
      <c s="29" t="s">
        <v>651</v>
      </c>
      <c s="29" t="s">
        <v>652</v>
      </c>
      <c s="25" t="s">
        <v>47</v>
      </c>
      <c s="30" t="s">
        <v>653</v>
      </c>
      <c s="31" t="s">
        <v>211</v>
      </c>
      <c s="32">
        <v>166.9</v>
      </c>
      <c s="33">
        <v>0</v>
      </c>
      <c s="33">
        <f>ROUND(ROUND(H416,2)*ROUND(G416,3),2)</f>
      </c>
      <c r="O416">
        <f>(I416*21)/100</f>
      </c>
      <c t="s">
        <v>23</v>
      </c>
    </row>
    <row r="417" spans="1:5" ht="12.75">
      <c r="A417" s="34" t="s">
        <v>50</v>
      </c>
      <c r="E417" s="35" t="s">
        <v>47</v>
      </c>
    </row>
    <row r="418" spans="1:5" ht="51">
      <c r="A418" s="36" t="s">
        <v>51</v>
      </c>
      <c r="E418" s="37" t="s">
        <v>654</v>
      </c>
    </row>
    <row r="419" spans="1:5" ht="242.25">
      <c r="A419" t="s">
        <v>53</v>
      </c>
      <c r="E419" s="35" t="s">
        <v>655</v>
      </c>
    </row>
    <row r="420" spans="1:16" ht="12.75">
      <c r="A420" s="25" t="s">
        <v>45</v>
      </c>
      <c s="29" t="s">
        <v>656</v>
      </c>
      <c s="29" t="s">
        <v>657</v>
      </c>
      <c s="25" t="s">
        <v>47</v>
      </c>
      <c s="30" t="s">
        <v>658</v>
      </c>
      <c s="31" t="s">
        <v>211</v>
      </c>
      <c s="32">
        <v>114.3</v>
      </c>
      <c s="33">
        <v>0</v>
      </c>
      <c s="33">
        <f>ROUND(ROUND(H420,2)*ROUND(G420,3),2)</f>
      </c>
      <c r="O420">
        <f>(I420*21)/100</f>
      </c>
      <c t="s">
        <v>23</v>
      </c>
    </row>
    <row r="421" spans="1:5" ht="12.75">
      <c r="A421" s="34" t="s">
        <v>50</v>
      </c>
      <c r="E421" s="35" t="s">
        <v>47</v>
      </c>
    </row>
    <row r="422" spans="1:5" ht="25.5">
      <c r="A422" s="36" t="s">
        <v>51</v>
      </c>
      <c r="E422" s="37" t="s">
        <v>659</v>
      </c>
    </row>
    <row r="423" spans="1:5" ht="242.25">
      <c r="A423" t="s">
        <v>53</v>
      </c>
      <c r="E423" s="35" t="s">
        <v>660</v>
      </c>
    </row>
    <row r="424" spans="1:16" ht="12.75">
      <c r="A424" s="25" t="s">
        <v>45</v>
      </c>
      <c s="29" t="s">
        <v>661</v>
      </c>
      <c s="29" t="s">
        <v>662</v>
      </c>
      <c s="25" t="s">
        <v>56</v>
      </c>
      <c s="30" t="s">
        <v>663</v>
      </c>
      <c s="31" t="s">
        <v>106</v>
      </c>
      <c s="32">
        <v>5</v>
      </c>
      <c s="33">
        <v>0</v>
      </c>
      <c s="33">
        <f>ROUND(ROUND(H424,2)*ROUND(G424,3),2)</f>
      </c>
      <c r="O424">
        <f>(I424*21)/100</f>
      </c>
      <c t="s">
        <v>23</v>
      </c>
    </row>
    <row r="425" spans="1:5" ht="12.75">
      <c r="A425" s="34" t="s">
        <v>50</v>
      </c>
      <c r="E425" s="35" t="s">
        <v>47</v>
      </c>
    </row>
    <row r="426" spans="1:5" ht="12.75">
      <c r="A426" s="36" t="s">
        <v>51</v>
      </c>
      <c r="E426" s="37" t="s">
        <v>664</v>
      </c>
    </row>
    <row r="427" spans="1:5" ht="242.25">
      <c r="A427" t="s">
        <v>53</v>
      </c>
      <c r="E427" s="35" t="s">
        <v>665</v>
      </c>
    </row>
    <row r="428" spans="1:16" ht="12.75">
      <c r="A428" s="25" t="s">
        <v>45</v>
      </c>
      <c s="29" t="s">
        <v>666</v>
      </c>
      <c s="29" t="s">
        <v>667</v>
      </c>
      <c s="25" t="s">
        <v>47</v>
      </c>
      <c s="30" t="s">
        <v>668</v>
      </c>
      <c s="31" t="s">
        <v>106</v>
      </c>
      <c s="32">
        <v>5</v>
      </c>
      <c s="33">
        <v>0</v>
      </c>
      <c s="33">
        <f>ROUND(ROUND(H428,2)*ROUND(G428,3),2)</f>
      </c>
      <c r="O428">
        <f>(I428*21)/100</f>
      </c>
      <c t="s">
        <v>23</v>
      </c>
    </row>
    <row r="429" spans="1:5" ht="12.75">
      <c r="A429" s="34" t="s">
        <v>50</v>
      </c>
      <c r="E429" s="35" t="s">
        <v>47</v>
      </c>
    </row>
    <row r="430" spans="1:5" ht="25.5">
      <c r="A430" s="36" t="s">
        <v>51</v>
      </c>
      <c r="E430" s="37" t="s">
        <v>669</v>
      </c>
    </row>
    <row r="431" spans="1:5" ht="153">
      <c r="A431" t="s">
        <v>53</v>
      </c>
      <c r="E431" s="35" t="s">
        <v>670</v>
      </c>
    </row>
    <row r="432" spans="1:16" ht="12.75">
      <c r="A432" s="25" t="s">
        <v>45</v>
      </c>
      <c s="29" t="s">
        <v>671</v>
      </c>
      <c s="29" t="s">
        <v>667</v>
      </c>
      <c s="25" t="s">
        <v>56</v>
      </c>
      <c s="30" t="s">
        <v>668</v>
      </c>
      <c s="31" t="s">
        <v>106</v>
      </c>
      <c s="32">
        <v>3</v>
      </c>
      <c s="33">
        <v>0</v>
      </c>
      <c s="33">
        <f>ROUND(ROUND(H432,2)*ROUND(G432,3),2)</f>
      </c>
      <c r="O432">
        <f>(I432*21)/100</f>
      </c>
      <c t="s">
        <v>23</v>
      </c>
    </row>
    <row r="433" spans="1:5" ht="12.75">
      <c r="A433" s="34" t="s">
        <v>50</v>
      </c>
      <c r="E433" s="35" t="s">
        <v>47</v>
      </c>
    </row>
    <row r="434" spans="1:5" ht="25.5">
      <c r="A434" s="36" t="s">
        <v>51</v>
      </c>
      <c r="E434" s="37" t="s">
        <v>672</v>
      </c>
    </row>
    <row r="435" spans="1:5" ht="153">
      <c r="A435" t="s">
        <v>53</v>
      </c>
      <c r="E435" s="35" t="s">
        <v>670</v>
      </c>
    </row>
    <row r="436" spans="1:16" ht="12.75">
      <c r="A436" s="25" t="s">
        <v>45</v>
      </c>
      <c s="29" t="s">
        <v>673</v>
      </c>
      <c s="29" t="s">
        <v>674</v>
      </c>
      <c s="25" t="s">
        <v>47</v>
      </c>
      <c s="30" t="s">
        <v>675</v>
      </c>
      <c s="31" t="s">
        <v>106</v>
      </c>
      <c s="32">
        <v>5</v>
      </c>
      <c s="33">
        <v>0</v>
      </c>
      <c s="33">
        <f>ROUND(ROUND(H436,2)*ROUND(G436,3),2)</f>
      </c>
      <c r="O436">
        <f>(I436*21)/100</f>
      </c>
      <c t="s">
        <v>23</v>
      </c>
    </row>
    <row r="437" spans="1:5" ht="12.75">
      <c r="A437" s="34" t="s">
        <v>50</v>
      </c>
      <c r="E437" s="35" t="s">
        <v>47</v>
      </c>
    </row>
    <row r="438" spans="1:5" ht="12.75">
      <c r="A438" s="36" t="s">
        <v>51</v>
      </c>
      <c r="E438" s="37" t="s">
        <v>676</v>
      </c>
    </row>
    <row r="439" spans="1:5" ht="76.5">
      <c r="A439" t="s">
        <v>53</v>
      </c>
      <c r="E439" s="35" t="s">
        <v>677</v>
      </c>
    </row>
    <row r="440" spans="1:16" ht="12.75">
      <c r="A440" s="25" t="s">
        <v>45</v>
      </c>
      <c s="29" t="s">
        <v>678</v>
      </c>
      <c s="29" t="s">
        <v>679</v>
      </c>
      <c s="25" t="s">
        <v>47</v>
      </c>
      <c s="30" t="s">
        <v>680</v>
      </c>
      <c s="31" t="s">
        <v>106</v>
      </c>
      <c s="32">
        <v>1</v>
      </c>
      <c s="33">
        <v>0</v>
      </c>
      <c s="33">
        <f>ROUND(ROUND(H440,2)*ROUND(G440,3),2)</f>
      </c>
      <c r="O440">
        <f>(I440*21)/100</f>
      </c>
      <c t="s">
        <v>23</v>
      </c>
    </row>
    <row r="441" spans="1:5" ht="12.75">
      <c r="A441" s="34" t="s">
        <v>50</v>
      </c>
      <c r="E441" s="35" t="s">
        <v>47</v>
      </c>
    </row>
    <row r="442" spans="1:5" ht="12.75">
      <c r="A442" s="36" t="s">
        <v>51</v>
      </c>
      <c r="E442" s="37" t="s">
        <v>681</v>
      </c>
    </row>
    <row r="443" spans="1:5" ht="25.5">
      <c r="A443" t="s">
        <v>53</v>
      </c>
      <c r="E443" s="35" t="s">
        <v>682</v>
      </c>
    </row>
    <row r="444" spans="1:18" ht="12.75" customHeight="1">
      <c r="A444" s="6" t="s">
        <v>43</v>
      </c>
      <c s="6"/>
      <c s="40" t="s">
        <v>40</v>
      </c>
      <c s="6"/>
      <c s="27" t="s">
        <v>103</v>
      </c>
      <c s="6"/>
      <c s="6"/>
      <c s="6"/>
      <c s="41">
        <f>0+Q444</f>
      </c>
      <c r="O444">
        <f>0+R444</f>
      </c>
      <c r="Q444">
        <f>0+I445+I449+I453+I457+I461+I465+I469+I473+I477+I481+I485+I489+I493+I497+I501+I505+I509+I513+I517+I521+I525+I529+I533+I537+I541+I545+I549+I553+I557+I561+I565+I569+I573+I577+I581+I585</f>
      </c>
      <c>
        <f>0+O445+O449+O453+O457+O461+O465+O469+O473+O477+O481+O485+O489+O493+O497+O501+O505+O509+O513+O517+O521+O525+O529+O533+O537+O541+O545+O549+O553+O557+O561+O565+O569+O573+O577+O581+O585</f>
      </c>
    </row>
    <row r="445" spans="1:16" ht="12.75">
      <c r="A445" s="25" t="s">
        <v>45</v>
      </c>
      <c s="29" t="s">
        <v>683</v>
      </c>
      <c s="29" t="s">
        <v>684</v>
      </c>
      <c s="25" t="s">
        <v>47</v>
      </c>
      <c s="30" t="s">
        <v>685</v>
      </c>
      <c s="31" t="s">
        <v>211</v>
      </c>
      <c s="32">
        <v>16.6</v>
      </c>
      <c s="33">
        <v>0</v>
      </c>
      <c s="33">
        <f>ROUND(ROUND(H445,2)*ROUND(G445,3),2)</f>
      </c>
      <c r="O445">
        <f>(I445*21)/100</f>
      </c>
      <c t="s">
        <v>23</v>
      </c>
    </row>
    <row r="446" spans="1:5" ht="12.75">
      <c r="A446" s="34" t="s">
        <v>50</v>
      </c>
      <c r="E446" s="35" t="s">
        <v>47</v>
      </c>
    </row>
    <row r="447" spans="1:5" ht="38.25">
      <c r="A447" s="36" t="s">
        <v>51</v>
      </c>
      <c r="E447" s="37" t="s">
        <v>686</v>
      </c>
    </row>
    <row r="448" spans="1:5" ht="63.75">
      <c r="A448" t="s">
        <v>53</v>
      </c>
      <c r="E448" s="35" t="s">
        <v>687</v>
      </c>
    </row>
    <row r="449" spans="1:16" ht="12.75">
      <c r="A449" s="25" t="s">
        <v>45</v>
      </c>
      <c s="29" t="s">
        <v>688</v>
      </c>
      <c s="29" t="s">
        <v>684</v>
      </c>
      <c s="25" t="s">
        <v>29</v>
      </c>
      <c s="30" t="s">
        <v>685</v>
      </c>
      <c s="31" t="s">
        <v>211</v>
      </c>
      <c s="32">
        <v>9.3</v>
      </c>
      <c s="33">
        <v>0</v>
      </c>
      <c s="33">
        <f>ROUND(ROUND(H449,2)*ROUND(G449,3),2)</f>
      </c>
      <c r="O449">
        <f>(I449*21)/100</f>
      </c>
      <c t="s">
        <v>23</v>
      </c>
    </row>
    <row r="450" spans="1:5" ht="12.75">
      <c r="A450" s="34" t="s">
        <v>50</v>
      </c>
      <c r="E450" s="35" t="s">
        <v>47</v>
      </c>
    </row>
    <row r="451" spans="1:5" ht="63.75">
      <c r="A451" s="36" t="s">
        <v>51</v>
      </c>
      <c r="E451" s="37" t="s">
        <v>689</v>
      </c>
    </row>
    <row r="452" spans="1:5" ht="63.75">
      <c r="A452" t="s">
        <v>53</v>
      </c>
      <c r="E452" s="35" t="s">
        <v>687</v>
      </c>
    </row>
    <row r="453" spans="1:16" ht="12.75">
      <c r="A453" s="25" t="s">
        <v>45</v>
      </c>
      <c s="29" t="s">
        <v>690</v>
      </c>
      <c s="29" t="s">
        <v>691</v>
      </c>
      <c s="25" t="s">
        <v>47</v>
      </c>
      <c s="30" t="s">
        <v>692</v>
      </c>
      <c s="31" t="s">
        <v>211</v>
      </c>
      <c s="32">
        <v>38.6</v>
      </c>
      <c s="33">
        <v>0</v>
      </c>
      <c s="33">
        <f>ROUND(ROUND(H453,2)*ROUND(G453,3),2)</f>
      </c>
      <c r="O453">
        <f>(I453*21)/100</f>
      </c>
      <c t="s">
        <v>23</v>
      </c>
    </row>
    <row r="454" spans="1:5" ht="12.75">
      <c r="A454" s="34" t="s">
        <v>50</v>
      </c>
      <c r="E454" s="35" t="s">
        <v>47</v>
      </c>
    </row>
    <row r="455" spans="1:5" ht="38.25">
      <c r="A455" s="36" t="s">
        <v>51</v>
      </c>
      <c r="E455" s="37" t="s">
        <v>693</v>
      </c>
    </row>
    <row r="456" spans="1:5" ht="38.25">
      <c r="A456" t="s">
        <v>53</v>
      </c>
      <c r="E456" s="35" t="s">
        <v>694</v>
      </c>
    </row>
    <row r="457" spans="1:16" ht="12.75">
      <c r="A457" s="25" t="s">
        <v>45</v>
      </c>
      <c s="29" t="s">
        <v>695</v>
      </c>
      <c s="29" t="s">
        <v>696</v>
      </c>
      <c s="25" t="s">
        <v>47</v>
      </c>
      <c s="30" t="s">
        <v>697</v>
      </c>
      <c s="31" t="s">
        <v>211</v>
      </c>
      <c s="32">
        <v>250.05</v>
      </c>
      <c s="33">
        <v>0</v>
      </c>
      <c s="33">
        <f>ROUND(ROUND(H457,2)*ROUND(G457,3),2)</f>
      </c>
      <c r="O457">
        <f>(I457*21)/100</f>
      </c>
      <c t="s">
        <v>23</v>
      </c>
    </row>
    <row r="458" spans="1:5" ht="12.75">
      <c r="A458" s="34" t="s">
        <v>50</v>
      </c>
      <c r="E458" s="35" t="s">
        <v>47</v>
      </c>
    </row>
    <row r="459" spans="1:5" ht="153">
      <c r="A459" s="36" t="s">
        <v>51</v>
      </c>
      <c r="E459" s="37" t="s">
        <v>698</v>
      </c>
    </row>
    <row r="460" spans="1:5" ht="63.75">
      <c r="A460" t="s">
        <v>53</v>
      </c>
      <c r="E460" s="35" t="s">
        <v>699</v>
      </c>
    </row>
    <row r="461" spans="1:16" ht="12.75">
      <c r="A461" s="25" t="s">
        <v>45</v>
      </c>
      <c s="29" t="s">
        <v>700</v>
      </c>
      <c s="29" t="s">
        <v>696</v>
      </c>
      <c s="25" t="s">
        <v>56</v>
      </c>
      <c s="30" t="s">
        <v>697</v>
      </c>
      <c s="31" t="s">
        <v>211</v>
      </c>
      <c s="32">
        <v>28.6</v>
      </c>
      <c s="33">
        <v>0</v>
      </c>
      <c s="33">
        <f>ROUND(ROUND(H461,2)*ROUND(G461,3),2)</f>
      </c>
      <c r="O461">
        <f>(I461*21)/100</f>
      </c>
      <c t="s">
        <v>23</v>
      </c>
    </row>
    <row r="462" spans="1:5" ht="12.75">
      <c r="A462" s="34" t="s">
        <v>50</v>
      </c>
      <c r="E462" s="35" t="s">
        <v>47</v>
      </c>
    </row>
    <row r="463" spans="1:5" ht="38.25">
      <c r="A463" s="36" t="s">
        <v>51</v>
      </c>
      <c r="E463" s="37" t="s">
        <v>701</v>
      </c>
    </row>
    <row r="464" spans="1:5" ht="63.75">
      <c r="A464" t="s">
        <v>53</v>
      </c>
      <c r="E464" s="35" t="s">
        <v>699</v>
      </c>
    </row>
    <row r="465" spans="1:16" ht="12.75">
      <c r="A465" s="25" t="s">
        <v>45</v>
      </c>
      <c s="29" t="s">
        <v>702</v>
      </c>
      <c s="29" t="s">
        <v>703</v>
      </c>
      <c s="25" t="s">
        <v>47</v>
      </c>
      <c s="30" t="s">
        <v>704</v>
      </c>
      <c s="31" t="s">
        <v>211</v>
      </c>
      <c s="32">
        <v>254.6</v>
      </c>
      <c s="33">
        <v>0</v>
      </c>
      <c s="33">
        <f>ROUND(ROUND(H465,2)*ROUND(G465,3),2)</f>
      </c>
      <c r="O465">
        <f>(I465*21)/100</f>
      </c>
      <c t="s">
        <v>23</v>
      </c>
    </row>
    <row r="466" spans="1:5" ht="12.75">
      <c r="A466" s="34" t="s">
        <v>50</v>
      </c>
      <c r="E466" s="35" t="s">
        <v>47</v>
      </c>
    </row>
    <row r="467" spans="1:5" ht="51">
      <c r="A467" s="36" t="s">
        <v>51</v>
      </c>
      <c r="E467" s="37" t="s">
        <v>705</v>
      </c>
    </row>
    <row r="468" spans="1:5" ht="38.25">
      <c r="A468" t="s">
        <v>53</v>
      </c>
      <c r="E468" s="35" t="s">
        <v>694</v>
      </c>
    </row>
    <row r="469" spans="1:16" ht="12.75">
      <c r="A469" s="25" t="s">
        <v>45</v>
      </c>
      <c s="29" t="s">
        <v>706</v>
      </c>
      <c s="29" t="s">
        <v>707</v>
      </c>
      <c s="25" t="s">
        <v>47</v>
      </c>
      <c s="30" t="s">
        <v>708</v>
      </c>
      <c s="31" t="s">
        <v>106</v>
      </c>
      <c s="32">
        <v>10</v>
      </c>
      <c s="33">
        <v>0</v>
      </c>
      <c s="33">
        <f>ROUND(ROUND(H469,2)*ROUND(G469,3),2)</f>
      </c>
      <c r="O469">
        <f>(I469*21)/100</f>
      </c>
      <c t="s">
        <v>23</v>
      </c>
    </row>
    <row r="470" spans="1:5" ht="12.75">
      <c r="A470" s="34" t="s">
        <v>50</v>
      </c>
      <c r="E470" s="35" t="s">
        <v>47</v>
      </c>
    </row>
    <row r="471" spans="1:5" ht="38.25">
      <c r="A471" s="36" t="s">
        <v>51</v>
      </c>
      <c r="E471" s="37" t="s">
        <v>709</v>
      </c>
    </row>
    <row r="472" spans="1:5" ht="38.25">
      <c r="A472" t="s">
        <v>53</v>
      </c>
      <c r="E472" s="35" t="s">
        <v>710</v>
      </c>
    </row>
    <row r="473" spans="1:16" ht="12.75">
      <c r="A473" s="25" t="s">
        <v>45</v>
      </c>
      <c s="29" t="s">
        <v>711</v>
      </c>
      <c s="29" t="s">
        <v>712</v>
      </c>
      <c s="25" t="s">
        <v>47</v>
      </c>
      <c s="30" t="s">
        <v>713</v>
      </c>
      <c s="31" t="s">
        <v>106</v>
      </c>
      <c s="32">
        <v>2</v>
      </c>
      <c s="33">
        <v>0</v>
      </c>
      <c s="33">
        <f>ROUND(ROUND(H473,2)*ROUND(G473,3),2)</f>
      </c>
      <c r="O473">
        <f>(I473*21)/100</f>
      </c>
      <c t="s">
        <v>23</v>
      </c>
    </row>
    <row r="474" spans="1:5" ht="12.75">
      <c r="A474" s="34" t="s">
        <v>50</v>
      </c>
      <c r="E474" s="35" t="s">
        <v>47</v>
      </c>
    </row>
    <row r="475" spans="1:5" ht="25.5">
      <c r="A475" s="36" t="s">
        <v>51</v>
      </c>
      <c r="E475" s="37" t="s">
        <v>714</v>
      </c>
    </row>
    <row r="476" spans="1:5" ht="25.5">
      <c r="A476" t="s">
        <v>53</v>
      </c>
      <c r="E476" s="35" t="s">
        <v>715</v>
      </c>
    </row>
    <row r="477" spans="1:16" ht="25.5">
      <c r="A477" s="25" t="s">
        <v>45</v>
      </c>
      <c s="29" t="s">
        <v>716</v>
      </c>
      <c s="29" t="s">
        <v>717</v>
      </c>
      <c s="25" t="s">
        <v>47</v>
      </c>
      <c s="30" t="s">
        <v>718</v>
      </c>
      <c s="31" t="s">
        <v>106</v>
      </c>
      <c s="32">
        <v>4</v>
      </c>
      <c s="33">
        <v>0</v>
      </c>
      <c s="33">
        <f>ROUND(ROUND(H477,2)*ROUND(G477,3),2)</f>
      </c>
      <c r="O477">
        <f>(I477*21)/100</f>
      </c>
      <c t="s">
        <v>23</v>
      </c>
    </row>
    <row r="478" spans="1:5" ht="12.75">
      <c r="A478" s="34" t="s">
        <v>50</v>
      </c>
      <c r="E478" s="35" t="s">
        <v>47</v>
      </c>
    </row>
    <row r="479" spans="1:5" ht="25.5">
      <c r="A479" s="36" t="s">
        <v>51</v>
      </c>
      <c r="E479" s="37" t="s">
        <v>719</v>
      </c>
    </row>
    <row r="480" spans="1:5" ht="25.5">
      <c r="A480" t="s">
        <v>53</v>
      </c>
      <c r="E480" s="35" t="s">
        <v>720</v>
      </c>
    </row>
    <row r="481" spans="1:16" ht="25.5">
      <c r="A481" s="25" t="s">
        <v>45</v>
      </c>
      <c s="29" t="s">
        <v>721</v>
      </c>
      <c s="29" t="s">
        <v>722</v>
      </c>
      <c s="25" t="s">
        <v>47</v>
      </c>
      <c s="30" t="s">
        <v>723</v>
      </c>
      <c s="31" t="s">
        <v>106</v>
      </c>
      <c s="32">
        <v>2</v>
      </c>
      <c s="33">
        <v>0</v>
      </c>
      <c s="33">
        <f>ROUND(ROUND(H481,2)*ROUND(G481,3),2)</f>
      </c>
      <c r="O481">
        <f>(I481*21)/100</f>
      </c>
      <c t="s">
        <v>23</v>
      </c>
    </row>
    <row r="482" spans="1:5" ht="12.75">
      <c r="A482" s="34" t="s">
        <v>50</v>
      </c>
      <c r="E482" s="35" t="s">
        <v>47</v>
      </c>
    </row>
    <row r="483" spans="1:5" ht="51">
      <c r="A483" s="36" t="s">
        <v>51</v>
      </c>
      <c r="E483" s="37" t="s">
        <v>724</v>
      </c>
    </row>
    <row r="484" spans="1:5" ht="25.5">
      <c r="A484" t="s">
        <v>53</v>
      </c>
      <c r="E484" s="35" t="s">
        <v>112</v>
      </c>
    </row>
    <row r="485" spans="1:16" ht="25.5">
      <c r="A485" s="25" t="s">
        <v>45</v>
      </c>
      <c s="29" t="s">
        <v>725</v>
      </c>
      <c s="29" t="s">
        <v>726</v>
      </c>
      <c s="25" t="s">
        <v>47</v>
      </c>
      <c s="30" t="s">
        <v>727</v>
      </c>
      <c s="31" t="s">
        <v>129</v>
      </c>
      <c s="32">
        <v>2</v>
      </c>
      <c s="33">
        <v>0</v>
      </c>
      <c s="33">
        <f>ROUND(ROUND(H485,2)*ROUND(G485,3),2)</f>
      </c>
      <c r="O485">
        <f>(I485*21)/100</f>
      </c>
      <c t="s">
        <v>23</v>
      </c>
    </row>
    <row r="486" spans="1:5" ht="12.75">
      <c r="A486" s="34" t="s">
        <v>50</v>
      </c>
      <c r="E486" s="35" t="s">
        <v>47</v>
      </c>
    </row>
    <row r="487" spans="1:5" ht="12.75">
      <c r="A487" s="36" t="s">
        <v>51</v>
      </c>
      <c r="E487" s="37" t="s">
        <v>728</v>
      </c>
    </row>
    <row r="488" spans="1:5" ht="38.25">
      <c r="A488" t="s">
        <v>53</v>
      </c>
      <c r="E488" s="35" t="s">
        <v>729</v>
      </c>
    </row>
    <row r="489" spans="1:16" ht="12.75">
      <c r="A489" s="25" t="s">
        <v>45</v>
      </c>
      <c s="29" t="s">
        <v>730</v>
      </c>
      <c s="29" t="s">
        <v>731</v>
      </c>
      <c s="25" t="s">
        <v>47</v>
      </c>
      <c s="30" t="s">
        <v>732</v>
      </c>
      <c s="31" t="s">
        <v>129</v>
      </c>
      <c s="32">
        <v>2</v>
      </c>
      <c s="33">
        <v>0</v>
      </c>
      <c s="33">
        <f>ROUND(ROUND(H489,2)*ROUND(G489,3),2)</f>
      </c>
      <c r="O489">
        <f>(I489*21)/100</f>
      </c>
      <c t="s">
        <v>23</v>
      </c>
    </row>
    <row r="490" spans="1:5" ht="12.75">
      <c r="A490" s="34" t="s">
        <v>50</v>
      </c>
      <c r="E490" s="35" t="s">
        <v>47</v>
      </c>
    </row>
    <row r="491" spans="1:5" ht="12.75">
      <c r="A491" s="36" t="s">
        <v>51</v>
      </c>
      <c r="E491" s="37" t="s">
        <v>728</v>
      </c>
    </row>
    <row r="492" spans="1:5" ht="38.25">
      <c r="A492" t="s">
        <v>53</v>
      </c>
      <c r="E492" s="35" t="s">
        <v>729</v>
      </c>
    </row>
    <row r="493" spans="1:16" ht="25.5">
      <c r="A493" s="25" t="s">
        <v>45</v>
      </c>
      <c s="29" t="s">
        <v>733</v>
      </c>
      <c s="29" t="s">
        <v>734</v>
      </c>
      <c s="25" t="s">
        <v>47</v>
      </c>
      <c s="30" t="s">
        <v>735</v>
      </c>
      <c s="31" t="s">
        <v>129</v>
      </c>
      <c s="32">
        <v>17</v>
      </c>
      <c s="33">
        <v>0</v>
      </c>
      <c s="33">
        <f>ROUND(ROUND(H493,2)*ROUND(G493,3),2)</f>
      </c>
      <c r="O493">
        <f>(I493*21)/100</f>
      </c>
      <c t="s">
        <v>23</v>
      </c>
    </row>
    <row r="494" spans="1:5" ht="12.75">
      <c r="A494" s="34" t="s">
        <v>50</v>
      </c>
      <c r="E494" s="35" t="s">
        <v>47</v>
      </c>
    </row>
    <row r="495" spans="1:5" ht="51">
      <c r="A495" s="36" t="s">
        <v>51</v>
      </c>
      <c r="E495" s="37" t="s">
        <v>736</v>
      </c>
    </row>
    <row r="496" spans="1:5" ht="12.75">
      <c r="A496" t="s">
        <v>53</v>
      </c>
      <c r="E496" s="35" t="s">
        <v>737</v>
      </c>
    </row>
    <row r="497" spans="1:16" ht="25.5">
      <c r="A497" s="25" t="s">
        <v>45</v>
      </c>
      <c s="29" t="s">
        <v>738</v>
      </c>
      <c s="29" t="s">
        <v>734</v>
      </c>
      <c s="25" t="s">
        <v>29</v>
      </c>
      <c s="30" t="s">
        <v>735</v>
      </c>
      <c s="31" t="s">
        <v>129</v>
      </c>
      <c s="32">
        <v>4.625</v>
      </c>
      <c s="33">
        <v>0</v>
      </c>
      <c s="33">
        <f>ROUND(ROUND(H497,2)*ROUND(G497,3),2)</f>
      </c>
      <c r="O497">
        <f>(I497*21)/100</f>
      </c>
      <c t="s">
        <v>23</v>
      </c>
    </row>
    <row r="498" spans="1:5" ht="12.75">
      <c r="A498" s="34" t="s">
        <v>50</v>
      </c>
      <c r="E498" s="35" t="s">
        <v>47</v>
      </c>
    </row>
    <row r="499" spans="1:5" ht="38.25">
      <c r="A499" s="36" t="s">
        <v>51</v>
      </c>
      <c r="E499" s="37" t="s">
        <v>739</v>
      </c>
    </row>
    <row r="500" spans="1:5" ht="12.75">
      <c r="A500" t="s">
        <v>53</v>
      </c>
      <c r="E500" s="35" t="s">
        <v>737</v>
      </c>
    </row>
    <row r="501" spans="1:16" ht="12.75">
      <c r="A501" s="25" t="s">
        <v>45</v>
      </c>
      <c s="29" t="s">
        <v>740</v>
      </c>
      <c s="29" t="s">
        <v>741</v>
      </c>
      <c s="25" t="s">
        <v>47</v>
      </c>
      <c s="30" t="s">
        <v>742</v>
      </c>
      <c s="31" t="s">
        <v>129</v>
      </c>
      <c s="32">
        <v>27.875</v>
      </c>
      <c s="33">
        <v>0</v>
      </c>
      <c s="33">
        <f>ROUND(ROUND(H501,2)*ROUND(G501,3),2)</f>
      </c>
      <c r="O501">
        <f>(I501*21)/100</f>
      </c>
      <c t="s">
        <v>23</v>
      </c>
    </row>
    <row r="502" spans="1:5" ht="12.75">
      <c r="A502" s="34" t="s">
        <v>50</v>
      </c>
      <c r="E502" s="35" t="s">
        <v>47</v>
      </c>
    </row>
    <row r="503" spans="1:5" ht="76.5">
      <c r="A503" s="36" t="s">
        <v>51</v>
      </c>
      <c r="E503" s="37" t="s">
        <v>743</v>
      </c>
    </row>
    <row r="504" spans="1:5" ht="12.75">
      <c r="A504" t="s">
        <v>53</v>
      </c>
      <c r="E504" s="35" t="s">
        <v>744</v>
      </c>
    </row>
    <row r="505" spans="1:16" ht="12.75">
      <c r="A505" s="25" t="s">
        <v>45</v>
      </c>
      <c s="29" t="s">
        <v>745</v>
      </c>
      <c s="29" t="s">
        <v>746</v>
      </c>
      <c s="25" t="s">
        <v>47</v>
      </c>
      <c s="30" t="s">
        <v>747</v>
      </c>
      <c s="31" t="s">
        <v>106</v>
      </c>
      <c s="32">
        <v>2</v>
      </c>
      <c s="33">
        <v>0</v>
      </c>
      <c s="33">
        <f>ROUND(ROUND(H505,2)*ROUND(G505,3),2)</f>
      </c>
      <c r="O505">
        <f>(I505*21)/100</f>
      </c>
      <c t="s">
        <v>23</v>
      </c>
    </row>
    <row r="506" spans="1:5" ht="12.75">
      <c r="A506" s="34" t="s">
        <v>50</v>
      </c>
      <c r="E506" s="35" t="s">
        <v>47</v>
      </c>
    </row>
    <row r="507" spans="1:5" ht="12.75">
      <c r="A507" s="36" t="s">
        <v>51</v>
      </c>
      <c r="E507" s="37" t="s">
        <v>748</v>
      </c>
    </row>
    <row r="508" spans="1:5" ht="12.75">
      <c r="A508" t="s">
        <v>53</v>
      </c>
      <c r="E508" s="35" t="s">
        <v>749</v>
      </c>
    </row>
    <row r="509" spans="1:16" ht="12.75">
      <c r="A509" s="25" t="s">
        <v>45</v>
      </c>
      <c s="29" t="s">
        <v>750</v>
      </c>
      <c s="29" t="s">
        <v>751</v>
      </c>
      <c s="25" t="s">
        <v>47</v>
      </c>
      <c s="30" t="s">
        <v>752</v>
      </c>
      <c s="31" t="s">
        <v>211</v>
      </c>
      <c s="32">
        <v>185.8</v>
      </c>
      <c s="33">
        <v>0</v>
      </c>
      <c s="33">
        <f>ROUND(ROUND(H509,2)*ROUND(G509,3),2)</f>
      </c>
      <c r="O509">
        <f>(I509*21)/100</f>
      </c>
      <c t="s">
        <v>23</v>
      </c>
    </row>
    <row r="510" spans="1:5" ht="12.75">
      <c r="A510" s="34" t="s">
        <v>50</v>
      </c>
      <c r="E510" s="35" t="s">
        <v>47</v>
      </c>
    </row>
    <row r="511" spans="1:5" ht="102">
      <c r="A511" s="36" t="s">
        <v>51</v>
      </c>
      <c r="E511" s="37" t="s">
        <v>753</v>
      </c>
    </row>
    <row r="512" spans="1:5" ht="51">
      <c r="A512" t="s">
        <v>53</v>
      </c>
      <c r="E512" s="35" t="s">
        <v>754</v>
      </c>
    </row>
    <row r="513" spans="1:16" ht="12.75">
      <c r="A513" s="25" t="s">
        <v>45</v>
      </c>
      <c s="29" t="s">
        <v>755</v>
      </c>
      <c s="29" t="s">
        <v>751</v>
      </c>
      <c s="25" t="s">
        <v>29</v>
      </c>
      <c s="30" t="s">
        <v>752</v>
      </c>
      <c s="31" t="s">
        <v>211</v>
      </c>
      <c s="32">
        <v>38.5</v>
      </c>
      <c s="33">
        <v>0</v>
      </c>
      <c s="33">
        <f>ROUND(ROUND(H513,2)*ROUND(G513,3),2)</f>
      </c>
      <c r="O513">
        <f>(I513*21)/100</f>
      </c>
      <c t="s">
        <v>23</v>
      </c>
    </row>
    <row r="514" spans="1:5" ht="12.75">
      <c r="A514" s="34" t="s">
        <v>50</v>
      </c>
      <c r="E514" s="35" t="s">
        <v>47</v>
      </c>
    </row>
    <row r="515" spans="1:5" ht="38.25">
      <c r="A515" s="36" t="s">
        <v>51</v>
      </c>
      <c r="E515" s="37" t="s">
        <v>756</v>
      </c>
    </row>
    <row r="516" spans="1:5" ht="51">
      <c r="A516" t="s">
        <v>53</v>
      </c>
      <c r="E516" s="35" t="s">
        <v>754</v>
      </c>
    </row>
    <row r="517" spans="1:16" ht="12.75">
      <c r="A517" s="25" t="s">
        <v>45</v>
      </c>
      <c s="29" t="s">
        <v>757</v>
      </c>
      <c s="29" t="s">
        <v>758</v>
      </c>
      <c s="25" t="s">
        <v>47</v>
      </c>
      <c s="30" t="s">
        <v>759</v>
      </c>
      <c s="31" t="s">
        <v>211</v>
      </c>
      <c s="32">
        <v>62</v>
      </c>
      <c s="33">
        <v>0</v>
      </c>
      <c s="33">
        <f>ROUND(ROUND(H517,2)*ROUND(G517,3),2)</f>
      </c>
      <c r="O517">
        <f>(I517*21)/100</f>
      </c>
      <c t="s">
        <v>23</v>
      </c>
    </row>
    <row r="518" spans="1:5" ht="12.75">
      <c r="A518" s="34" t="s">
        <v>50</v>
      </c>
      <c r="E518" s="35" t="s">
        <v>47</v>
      </c>
    </row>
    <row r="519" spans="1:5" ht="12.75">
      <c r="A519" s="36" t="s">
        <v>51</v>
      </c>
      <c r="E519" s="37" t="s">
        <v>760</v>
      </c>
    </row>
    <row r="520" spans="1:5" ht="51">
      <c r="A520" t="s">
        <v>53</v>
      </c>
      <c r="E520" s="35" t="s">
        <v>761</v>
      </c>
    </row>
    <row r="521" spans="1:16" ht="12.75">
      <c r="A521" s="25" t="s">
        <v>45</v>
      </c>
      <c s="29" t="s">
        <v>762</v>
      </c>
      <c s="29" t="s">
        <v>763</v>
      </c>
      <c s="25" t="s">
        <v>47</v>
      </c>
      <c s="30" t="s">
        <v>764</v>
      </c>
      <c s="31" t="s">
        <v>211</v>
      </c>
      <c s="32">
        <v>434.28</v>
      </c>
      <c s="33">
        <v>0</v>
      </c>
      <c s="33">
        <f>ROUND(ROUND(H521,2)*ROUND(G521,3),2)</f>
      </c>
      <c r="O521">
        <f>(I521*21)/100</f>
      </c>
      <c t="s">
        <v>23</v>
      </c>
    </row>
    <row r="522" spans="1:5" ht="12.75">
      <c r="A522" s="34" t="s">
        <v>50</v>
      </c>
      <c r="E522" s="35" t="s">
        <v>47</v>
      </c>
    </row>
    <row r="523" spans="1:5" ht="102">
      <c r="A523" s="36" t="s">
        <v>51</v>
      </c>
      <c r="E523" s="37" t="s">
        <v>765</v>
      </c>
    </row>
    <row r="524" spans="1:5" ht="25.5">
      <c r="A524" t="s">
        <v>53</v>
      </c>
      <c r="E524" s="35" t="s">
        <v>766</v>
      </c>
    </row>
    <row r="525" spans="1:16" ht="12.75">
      <c r="A525" s="25" t="s">
        <v>45</v>
      </c>
      <c s="29" t="s">
        <v>767</v>
      </c>
      <c s="29" t="s">
        <v>768</v>
      </c>
      <c s="25" t="s">
        <v>47</v>
      </c>
      <c s="30" t="s">
        <v>769</v>
      </c>
      <c s="31" t="s">
        <v>129</v>
      </c>
      <c s="32">
        <v>29.975</v>
      </c>
      <c s="33">
        <v>0</v>
      </c>
      <c s="33">
        <f>ROUND(ROUND(H525,2)*ROUND(G525,3),2)</f>
      </c>
      <c r="O525">
        <f>(I525*21)/100</f>
      </c>
      <c t="s">
        <v>23</v>
      </c>
    </row>
    <row r="526" spans="1:5" ht="12.75">
      <c r="A526" s="34" t="s">
        <v>50</v>
      </c>
      <c r="E526" s="35" t="s">
        <v>47</v>
      </c>
    </row>
    <row r="527" spans="1:5" ht="63.75">
      <c r="A527" s="36" t="s">
        <v>51</v>
      </c>
      <c r="E527" s="37" t="s">
        <v>770</v>
      </c>
    </row>
    <row r="528" spans="1:5" ht="25.5">
      <c r="A528" t="s">
        <v>53</v>
      </c>
      <c r="E528" s="35" t="s">
        <v>771</v>
      </c>
    </row>
    <row r="529" spans="1:16" ht="12.75">
      <c r="A529" s="25" t="s">
        <v>45</v>
      </c>
      <c s="29" t="s">
        <v>772</v>
      </c>
      <c s="29" t="s">
        <v>773</v>
      </c>
      <c s="25" t="s">
        <v>47</v>
      </c>
      <c s="30" t="s">
        <v>774</v>
      </c>
      <c s="31" t="s">
        <v>211</v>
      </c>
      <c s="32">
        <v>428.28</v>
      </c>
      <c s="33">
        <v>0</v>
      </c>
      <c s="33">
        <f>ROUND(ROUND(H529,2)*ROUND(G529,3),2)</f>
      </c>
      <c r="O529">
        <f>(I529*21)/100</f>
      </c>
      <c t="s">
        <v>23</v>
      </c>
    </row>
    <row r="530" spans="1:5" ht="12.75">
      <c r="A530" s="34" t="s">
        <v>50</v>
      </c>
      <c r="E530" s="35" t="s">
        <v>47</v>
      </c>
    </row>
    <row r="531" spans="1:5" ht="89.25">
      <c r="A531" s="36" t="s">
        <v>51</v>
      </c>
      <c r="E531" s="37" t="s">
        <v>775</v>
      </c>
    </row>
    <row r="532" spans="1:5" ht="38.25">
      <c r="A532" t="s">
        <v>53</v>
      </c>
      <c r="E532" s="35" t="s">
        <v>776</v>
      </c>
    </row>
    <row r="533" spans="1:16" ht="12.75">
      <c r="A533" s="25" t="s">
        <v>45</v>
      </c>
      <c s="29" t="s">
        <v>777</v>
      </c>
      <c s="29" t="s">
        <v>778</v>
      </c>
      <c s="25" t="s">
        <v>47</v>
      </c>
      <c s="30" t="s">
        <v>779</v>
      </c>
      <c s="31" t="s">
        <v>211</v>
      </c>
      <c s="32">
        <v>7.6</v>
      </c>
      <c s="33">
        <v>0</v>
      </c>
      <c s="33">
        <f>ROUND(ROUND(H533,2)*ROUND(G533,3),2)</f>
      </c>
      <c r="O533">
        <f>(I533*21)/100</f>
      </c>
      <c t="s">
        <v>23</v>
      </c>
    </row>
    <row r="534" spans="1:5" ht="12.75">
      <c r="A534" s="34" t="s">
        <v>50</v>
      </c>
      <c r="E534" s="35" t="s">
        <v>47</v>
      </c>
    </row>
    <row r="535" spans="1:5" ht="25.5">
      <c r="A535" s="36" t="s">
        <v>51</v>
      </c>
      <c r="E535" s="37" t="s">
        <v>780</v>
      </c>
    </row>
    <row r="536" spans="1:5" ht="280.5">
      <c r="A536" t="s">
        <v>53</v>
      </c>
      <c r="E536" s="35" t="s">
        <v>781</v>
      </c>
    </row>
    <row r="537" spans="1:16" ht="12.75">
      <c r="A537" s="25" t="s">
        <v>45</v>
      </c>
      <c s="29" t="s">
        <v>782</v>
      </c>
      <c s="29" t="s">
        <v>783</v>
      </c>
      <c s="25" t="s">
        <v>47</v>
      </c>
      <c s="30" t="s">
        <v>784</v>
      </c>
      <c s="31" t="s">
        <v>211</v>
      </c>
      <c s="32">
        <v>15.55</v>
      </c>
      <c s="33">
        <v>0</v>
      </c>
      <c s="33">
        <f>ROUND(ROUND(H537,2)*ROUND(G537,3),2)</f>
      </c>
      <c r="O537">
        <f>(I537*21)/100</f>
      </c>
      <c t="s">
        <v>23</v>
      </c>
    </row>
    <row r="538" spans="1:5" ht="12.75">
      <c r="A538" s="34" t="s">
        <v>50</v>
      </c>
      <c r="E538" s="35" t="s">
        <v>47</v>
      </c>
    </row>
    <row r="539" spans="1:5" ht="63.75">
      <c r="A539" s="36" t="s">
        <v>51</v>
      </c>
      <c r="E539" s="37" t="s">
        <v>785</v>
      </c>
    </row>
    <row r="540" spans="1:5" ht="280.5">
      <c r="A540" t="s">
        <v>53</v>
      </c>
      <c r="E540" s="35" t="s">
        <v>781</v>
      </c>
    </row>
    <row r="541" spans="1:16" ht="12.75">
      <c r="A541" s="25" t="s">
        <v>45</v>
      </c>
      <c s="29" t="s">
        <v>786</v>
      </c>
      <c s="29" t="s">
        <v>787</v>
      </c>
      <c s="25" t="s">
        <v>47</v>
      </c>
      <c s="30" t="s">
        <v>788</v>
      </c>
      <c s="31" t="s">
        <v>211</v>
      </c>
      <c s="32">
        <v>14</v>
      </c>
      <c s="33">
        <v>0</v>
      </c>
      <c s="33">
        <f>ROUND(ROUND(H541,2)*ROUND(G541,3),2)</f>
      </c>
      <c r="O541">
        <f>(I541*21)/100</f>
      </c>
      <c t="s">
        <v>23</v>
      </c>
    </row>
    <row r="542" spans="1:5" ht="12.75">
      <c r="A542" s="34" t="s">
        <v>50</v>
      </c>
      <c r="E542" s="35" t="s">
        <v>47</v>
      </c>
    </row>
    <row r="543" spans="1:5" ht="12.75">
      <c r="A543" s="36" t="s">
        <v>51</v>
      </c>
      <c r="E543" s="37" t="s">
        <v>789</v>
      </c>
    </row>
    <row r="544" spans="1:5" ht="89.25">
      <c r="A544" t="s">
        <v>53</v>
      </c>
      <c r="E544" s="35" t="s">
        <v>790</v>
      </c>
    </row>
    <row r="545" spans="1:16" ht="12.75">
      <c r="A545" s="25" t="s">
        <v>45</v>
      </c>
      <c s="29" t="s">
        <v>791</v>
      </c>
      <c s="29" t="s">
        <v>792</v>
      </c>
      <c s="25" t="s">
        <v>47</v>
      </c>
      <c s="30" t="s">
        <v>793</v>
      </c>
      <c s="31" t="s">
        <v>211</v>
      </c>
      <c s="32">
        <v>6</v>
      </c>
      <c s="33">
        <v>0</v>
      </c>
      <c s="33">
        <f>ROUND(ROUND(H545,2)*ROUND(G545,3),2)</f>
      </c>
      <c r="O545">
        <f>(I545*21)/100</f>
      </c>
      <c t="s">
        <v>23</v>
      </c>
    </row>
    <row r="546" spans="1:5" ht="12.75">
      <c r="A546" s="34" t="s">
        <v>50</v>
      </c>
      <c r="E546" s="35" t="s">
        <v>47</v>
      </c>
    </row>
    <row r="547" spans="1:5" ht="25.5">
      <c r="A547" s="36" t="s">
        <v>51</v>
      </c>
      <c r="E547" s="37" t="s">
        <v>794</v>
      </c>
    </row>
    <row r="548" spans="1:5" ht="76.5">
      <c r="A548" t="s">
        <v>53</v>
      </c>
      <c r="E548" s="35" t="s">
        <v>795</v>
      </c>
    </row>
    <row r="549" spans="1:16" ht="12.75">
      <c r="A549" s="25" t="s">
        <v>45</v>
      </c>
      <c s="29" t="s">
        <v>796</v>
      </c>
      <c s="29" t="s">
        <v>797</v>
      </c>
      <c s="25" t="s">
        <v>47</v>
      </c>
      <c s="30" t="s">
        <v>798</v>
      </c>
      <c s="31" t="s">
        <v>437</v>
      </c>
      <c s="32">
        <v>337.092</v>
      </c>
      <c s="33">
        <v>0</v>
      </c>
      <c s="33">
        <f>ROUND(ROUND(H549,2)*ROUND(G549,3),2)</f>
      </c>
      <c r="O549">
        <f>(I549*21)/100</f>
      </c>
      <c t="s">
        <v>23</v>
      </c>
    </row>
    <row r="550" spans="1:5" ht="12.75">
      <c r="A550" s="34" t="s">
        <v>50</v>
      </c>
      <c r="E550" s="35" t="s">
        <v>47</v>
      </c>
    </row>
    <row r="551" spans="1:5" ht="76.5">
      <c r="A551" s="36" t="s">
        <v>51</v>
      </c>
      <c r="E551" s="37" t="s">
        <v>799</v>
      </c>
    </row>
    <row r="552" spans="1:5" ht="357">
      <c r="A552" t="s">
        <v>53</v>
      </c>
      <c r="E552" s="35" t="s">
        <v>800</v>
      </c>
    </row>
    <row r="553" spans="1:16" ht="12.75">
      <c r="A553" s="25" t="s">
        <v>45</v>
      </c>
      <c s="29" t="s">
        <v>801</v>
      </c>
      <c s="29" t="s">
        <v>802</v>
      </c>
      <c s="25" t="s">
        <v>47</v>
      </c>
      <c s="30" t="s">
        <v>803</v>
      </c>
      <c s="31" t="s">
        <v>106</v>
      </c>
      <c s="32">
        <v>3</v>
      </c>
      <c s="33">
        <v>0</v>
      </c>
      <c s="33">
        <f>ROUND(ROUND(H553,2)*ROUND(G553,3),2)</f>
      </c>
      <c r="O553">
        <f>(I553*21)/100</f>
      </c>
      <c t="s">
        <v>23</v>
      </c>
    </row>
    <row r="554" spans="1:5" ht="12.75">
      <c r="A554" s="34" t="s">
        <v>50</v>
      </c>
      <c r="E554" s="35" t="s">
        <v>47</v>
      </c>
    </row>
    <row r="555" spans="1:5" ht="38.25">
      <c r="A555" s="36" t="s">
        <v>51</v>
      </c>
      <c r="E555" s="37" t="s">
        <v>804</v>
      </c>
    </row>
    <row r="556" spans="1:5" ht="267.75">
      <c r="A556" t="s">
        <v>53</v>
      </c>
      <c r="E556" s="35" t="s">
        <v>805</v>
      </c>
    </row>
    <row r="557" spans="1:16" ht="12.75">
      <c r="A557" s="25" t="s">
        <v>45</v>
      </c>
      <c s="29" t="s">
        <v>806</v>
      </c>
      <c s="29" t="s">
        <v>807</v>
      </c>
      <c s="25" t="s">
        <v>47</v>
      </c>
      <c s="30" t="s">
        <v>808</v>
      </c>
      <c s="31" t="s">
        <v>106</v>
      </c>
      <c s="32">
        <v>9</v>
      </c>
      <c s="33">
        <v>0</v>
      </c>
      <c s="33">
        <f>ROUND(ROUND(H557,2)*ROUND(G557,3),2)</f>
      </c>
      <c r="O557">
        <f>(I557*21)/100</f>
      </c>
      <c t="s">
        <v>23</v>
      </c>
    </row>
    <row r="558" spans="1:5" ht="12.75">
      <c r="A558" s="34" t="s">
        <v>50</v>
      </c>
      <c r="E558" s="35" t="s">
        <v>47</v>
      </c>
    </row>
    <row r="559" spans="1:5" ht="25.5">
      <c r="A559" s="36" t="s">
        <v>51</v>
      </c>
      <c r="E559" s="37" t="s">
        <v>809</v>
      </c>
    </row>
    <row r="560" spans="1:5" ht="267.75">
      <c r="A560" t="s">
        <v>53</v>
      </c>
      <c r="E560" s="35" t="s">
        <v>810</v>
      </c>
    </row>
    <row r="561" spans="1:16" ht="12.75">
      <c r="A561" s="25" t="s">
        <v>45</v>
      </c>
      <c s="29" t="s">
        <v>811</v>
      </c>
      <c s="29" t="s">
        <v>812</v>
      </c>
      <c s="25" t="s">
        <v>47</v>
      </c>
      <c s="30" t="s">
        <v>813</v>
      </c>
      <c s="31" t="s">
        <v>249</v>
      </c>
      <c s="32">
        <v>318.795</v>
      </c>
      <c s="33">
        <v>0</v>
      </c>
      <c s="33">
        <f>ROUND(ROUND(H561,2)*ROUND(G561,3),2)</f>
      </c>
      <c r="O561">
        <f>(I561*21)/100</f>
      </c>
      <c t="s">
        <v>23</v>
      </c>
    </row>
    <row r="562" spans="1:5" ht="12.75">
      <c r="A562" s="34" t="s">
        <v>50</v>
      </c>
      <c r="E562" s="35" t="s">
        <v>47</v>
      </c>
    </row>
    <row r="563" spans="1:5" ht="191.25">
      <c r="A563" s="36" t="s">
        <v>51</v>
      </c>
      <c r="E563" s="37" t="s">
        <v>814</v>
      </c>
    </row>
    <row r="564" spans="1:5" ht="102">
      <c r="A564" t="s">
        <v>53</v>
      </c>
      <c r="E564" s="35" t="s">
        <v>815</v>
      </c>
    </row>
    <row r="565" spans="1:16" ht="12.75">
      <c r="A565" s="25" t="s">
        <v>45</v>
      </c>
      <c s="29" t="s">
        <v>816</v>
      </c>
      <c s="29" t="s">
        <v>817</v>
      </c>
      <c s="25" t="s">
        <v>56</v>
      </c>
      <c s="30" t="s">
        <v>818</v>
      </c>
      <c s="31" t="s">
        <v>249</v>
      </c>
      <c s="32">
        <v>238.544</v>
      </c>
      <c s="33">
        <v>0</v>
      </c>
      <c s="33">
        <f>ROUND(ROUND(H565,2)*ROUND(G565,3),2)</f>
      </c>
      <c r="O565">
        <f>(I565*21)/100</f>
      </c>
      <c t="s">
        <v>23</v>
      </c>
    </row>
    <row r="566" spans="1:5" ht="12.75">
      <c r="A566" s="34" t="s">
        <v>50</v>
      </c>
      <c r="E566" s="35" t="s">
        <v>47</v>
      </c>
    </row>
    <row r="567" spans="1:5" ht="191.25">
      <c r="A567" s="36" t="s">
        <v>51</v>
      </c>
      <c r="E567" s="37" t="s">
        <v>819</v>
      </c>
    </row>
    <row r="568" spans="1:5" ht="102">
      <c r="A568" t="s">
        <v>53</v>
      </c>
      <c r="E568" s="35" t="s">
        <v>815</v>
      </c>
    </row>
    <row r="569" spans="1:16" ht="12.75">
      <c r="A569" s="25" t="s">
        <v>45</v>
      </c>
      <c s="29" t="s">
        <v>820</v>
      </c>
      <c s="29" t="s">
        <v>821</v>
      </c>
      <c s="25" t="s">
        <v>47</v>
      </c>
      <c s="30" t="s">
        <v>822</v>
      </c>
      <c s="31" t="s">
        <v>254</v>
      </c>
      <c s="32">
        <v>0.953</v>
      </c>
      <c s="33">
        <v>0</v>
      </c>
      <c s="33">
        <f>ROUND(ROUND(H569,2)*ROUND(G569,3),2)</f>
      </c>
      <c r="O569">
        <f>(I569*21)/100</f>
      </c>
      <c t="s">
        <v>23</v>
      </c>
    </row>
    <row r="570" spans="1:5" ht="12.75">
      <c r="A570" s="34" t="s">
        <v>50</v>
      </c>
      <c r="E570" s="35" t="s">
        <v>47</v>
      </c>
    </row>
    <row r="571" spans="1:5" ht="89.25">
      <c r="A571" s="36" t="s">
        <v>51</v>
      </c>
      <c r="E571" s="37" t="s">
        <v>823</v>
      </c>
    </row>
    <row r="572" spans="1:5" ht="76.5">
      <c r="A572" t="s">
        <v>53</v>
      </c>
      <c r="E572" s="35" t="s">
        <v>824</v>
      </c>
    </row>
    <row r="573" spans="1:16" ht="12.75">
      <c r="A573" s="25" t="s">
        <v>45</v>
      </c>
      <c s="29" t="s">
        <v>825</v>
      </c>
      <c s="29" t="s">
        <v>826</v>
      </c>
      <c s="25" t="s">
        <v>47</v>
      </c>
      <c s="30" t="s">
        <v>827</v>
      </c>
      <c s="31" t="s">
        <v>211</v>
      </c>
      <c s="32">
        <v>10.8</v>
      </c>
      <c s="33">
        <v>0</v>
      </c>
      <c s="33">
        <f>ROUND(ROUND(H573,2)*ROUND(G573,3),2)</f>
      </c>
      <c r="O573">
        <f>(I573*21)/100</f>
      </c>
      <c t="s">
        <v>23</v>
      </c>
    </row>
    <row r="574" spans="1:5" ht="12.75">
      <c r="A574" s="34" t="s">
        <v>50</v>
      </c>
      <c r="E574" s="35" t="s">
        <v>47</v>
      </c>
    </row>
    <row r="575" spans="1:5" ht="51">
      <c r="A575" s="36" t="s">
        <v>51</v>
      </c>
      <c r="E575" s="37" t="s">
        <v>828</v>
      </c>
    </row>
    <row r="576" spans="1:5" ht="76.5">
      <c r="A576" t="s">
        <v>53</v>
      </c>
      <c r="E576" s="35" t="s">
        <v>829</v>
      </c>
    </row>
    <row r="577" spans="1:16" ht="12.75">
      <c r="A577" s="25" t="s">
        <v>45</v>
      </c>
      <c s="29" t="s">
        <v>830</v>
      </c>
      <c s="29" t="s">
        <v>831</v>
      </c>
      <c s="25" t="s">
        <v>47</v>
      </c>
      <c s="30" t="s">
        <v>832</v>
      </c>
      <c s="31" t="s">
        <v>106</v>
      </c>
      <c s="32">
        <v>10</v>
      </c>
      <c s="33">
        <v>0</v>
      </c>
      <c s="33">
        <f>ROUND(ROUND(H577,2)*ROUND(G577,3),2)</f>
      </c>
      <c r="O577">
        <f>(I577*21)/100</f>
      </c>
      <c t="s">
        <v>23</v>
      </c>
    </row>
    <row r="578" spans="1:5" ht="12.75">
      <c r="A578" s="34" t="s">
        <v>50</v>
      </c>
      <c r="E578" s="35" t="s">
        <v>47</v>
      </c>
    </row>
    <row r="579" spans="1:5" ht="63.75">
      <c r="A579" s="36" t="s">
        <v>51</v>
      </c>
      <c r="E579" s="37" t="s">
        <v>833</v>
      </c>
    </row>
    <row r="580" spans="1:5" ht="76.5">
      <c r="A580" t="s">
        <v>53</v>
      </c>
      <c r="E580" s="35" t="s">
        <v>829</v>
      </c>
    </row>
    <row r="581" spans="1:16" ht="12.75">
      <c r="A581" s="25" t="s">
        <v>45</v>
      </c>
      <c s="29" t="s">
        <v>834</v>
      </c>
      <c s="29" t="s">
        <v>835</v>
      </c>
      <c s="25" t="s">
        <v>47</v>
      </c>
      <c s="30" t="s">
        <v>836</v>
      </c>
      <c s="31" t="s">
        <v>249</v>
      </c>
      <c s="32">
        <v>19.4</v>
      </c>
      <c s="33">
        <v>0</v>
      </c>
      <c s="33">
        <f>ROUND(ROUND(H581,2)*ROUND(G581,3),2)</f>
      </c>
      <c r="O581">
        <f>(I581*21)/100</f>
      </c>
      <c t="s">
        <v>23</v>
      </c>
    </row>
    <row r="582" spans="1:5" ht="12.75">
      <c r="A582" s="34" t="s">
        <v>50</v>
      </c>
      <c r="E582" s="35" t="s">
        <v>47</v>
      </c>
    </row>
    <row r="583" spans="1:5" ht="76.5">
      <c r="A583" s="36" t="s">
        <v>51</v>
      </c>
      <c r="E583" s="37" t="s">
        <v>837</v>
      </c>
    </row>
    <row r="584" spans="1:5" ht="76.5">
      <c r="A584" t="s">
        <v>53</v>
      </c>
      <c r="E584" s="35" t="s">
        <v>829</v>
      </c>
    </row>
    <row r="585" spans="1:16" ht="12.75">
      <c r="A585" s="25" t="s">
        <v>45</v>
      </c>
      <c s="29" t="s">
        <v>838</v>
      </c>
      <c s="29" t="s">
        <v>839</v>
      </c>
      <c s="25" t="s">
        <v>47</v>
      </c>
      <c s="30" t="s">
        <v>840</v>
      </c>
      <c s="31" t="s">
        <v>129</v>
      </c>
      <c s="32">
        <v>418</v>
      </c>
      <c s="33">
        <v>0</v>
      </c>
      <c s="33">
        <f>ROUND(ROUND(H585,2)*ROUND(G585,3),2)</f>
      </c>
      <c r="O585">
        <f>(I585*21)/100</f>
      </c>
      <c t="s">
        <v>23</v>
      </c>
    </row>
    <row r="586" spans="1:5" ht="12.75">
      <c r="A586" s="34" t="s">
        <v>50</v>
      </c>
      <c r="E586" s="35" t="s">
        <v>47</v>
      </c>
    </row>
    <row r="587" spans="1:5" ht="76.5">
      <c r="A587" s="36" t="s">
        <v>51</v>
      </c>
      <c r="E587" s="37" t="s">
        <v>841</v>
      </c>
    </row>
    <row r="588" spans="1:5" ht="76.5">
      <c r="A588" t="s">
        <v>53</v>
      </c>
      <c r="E588" s="35" t="s">
        <v>829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